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charts/chartEx1.xml" ContentType="application/vnd.ms-office.chartex+xml"/>
  <Override PartName="/xl/charts/style1.xml" ContentType="application/vnd.ms-office.chartstyle+xml"/>
  <Override PartName="/xl/charts/colors1.xml" ContentType="application/vnd.ms-office.chartcolorstyle+xml"/>
  <Override PartName="/xl/charts/chartEx2.xml" ContentType="application/vnd.ms-office.chartex+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harts/chart1.xml" ContentType="application/vnd.openxmlformats-officedocument.drawingml.chart+xml"/>
  <Override PartName="/xl/charts/style3.xml" ContentType="application/vnd.ms-office.chartstyle+xml"/>
  <Override PartName="/xl/charts/colors3.xml" ContentType="application/vnd.ms-office.chartcolorstyle+xml"/>
  <Override PartName="/xl/comments1.xml" ContentType="application/vnd.openxmlformats-officedocument.spreadsheetml.comments+xml"/>
  <Override PartName="/xl/drawings/drawing3.xml" ContentType="application/vnd.openxmlformats-officedocument.drawing+xml"/>
  <Override PartName="/xl/charts/chart2.xml" ContentType="application/vnd.openxmlformats-officedocument.drawingml.chart+xml"/>
  <Override PartName="/xl/charts/style4.xml" ContentType="application/vnd.ms-office.chartstyle+xml"/>
  <Override PartName="/xl/charts/colors4.xml" ContentType="application/vnd.ms-office.chartcolorstyle+xml"/>
  <Override PartName="/xl/charts/chart3.xml" ContentType="application/vnd.openxmlformats-officedocument.drawingml.chart+xml"/>
  <Override PartName="/xl/charts/style5.xml" ContentType="application/vnd.ms-office.chartstyle+xml"/>
  <Override PartName="/xl/charts/colors5.xml" ContentType="application/vnd.ms-office.chartcolorstyle+xml"/>
  <Override PartName="/xl/charts/chart4.xml" ContentType="application/vnd.openxmlformats-officedocument.drawingml.chart+xml"/>
  <Override PartName="/xl/charts/style6.xml" ContentType="application/vnd.ms-office.chartstyle+xml"/>
  <Override PartName="/xl/charts/colors6.xml" ContentType="application/vnd.ms-office.chartcolorstyle+xml"/>
  <Override PartName="/xl/charts/chart5.xml" ContentType="application/vnd.openxmlformats-officedocument.drawingml.chart+xml"/>
  <Override PartName="/xl/charts/style7.xml" ContentType="application/vnd.ms-office.chartstyle+xml"/>
  <Override PartName="/xl/charts/colors7.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hidePivotFieldList="1" defaultThemeVersion="124226"/>
  <mc:AlternateContent xmlns:mc="http://schemas.openxmlformats.org/markup-compatibility/2006">
    <mc:Choice Requires="x15">
      <x15ac:absPath xmlns:x15ac="http://schemas.microsoft.com/office/spreadsheetml/2010/11/ac" url="G:\Unidades compartidas\Projects RE EE Americas\AQ Projects\302465_LPG cookstove project in Haiti\08 Verification\5th verification\GS_PR\Round3\"/>
    </mc:Choice>
  </mc:AlternateContent>
  <xr:revisionPtr revIDLastSave="0" documentId="13_ncr:1_{E7C32AC0-F7DB-48C5-8093-1BECDD254748}" xr6:coauthVersionLast="47" xr6:coauthVersionMax="47" xr10:uidLastSave="{00000000-0000-0000-0000-000000000000}"/>
  <bookViews>
    <workbookView xWindow="-110" yWindow="-110" windowWidth="19420" windowHeight="10420" firstSheet="4" activeTab="4" xr2:uid="{00000000-000D-0000-FFFF-FFFF00000000}"/>
  </bookViews>
  <sheets>
    <sheet name="Survey Summary" sheetId="2" r:id="rId1"/>
    <sheet name="Resale time" sheetId="7" r:id="rId2"/>
    <sheet name="Project KPT Detailled Data" sheetId="6" r:id="rId3"/>
    <sheet name="KPT_Summary" sheetId="10" r:id="rId4"/>
    <sheet name="KPT_Summary_Cleaned" sheetId="9" r:id="rId5"/>
    <sheet name="Energy Savings" sheetId="11" r:id="rId6"/>
    <sheet name="VER CALCULATIONS" sheetId="8" r:id="rId7"/>
    <sheet name="Project Database" sheetId="4" r:id="rId8"/>
    <sheet name="Usage_Monitoring_Survey_2021 " sheetId="1" r:id="rId9"/>
    <sheet name="Baseline Survey" sheetId="5" r:id="rId10"/>
  </sheets>
  <externalReferences>
    <externalReference r:id="rId11"/>
    <externalReference r:id="rId12"/>
  </externalReferences>
  <definedNames>
    <definedName name="_xlnm._FilterDatabase" localSheetId="7" hidden="1">'Project Database'!$A$1:$S$1476</definedName>
    <definedName name="_xlnm._FilterDatabase" localSheetId="2" hidden="1">'Project KPT Detailled Data'!$A$1:$FN$66</definedName>
    <definedName name="_xlnm._FilterDatabase" localSheetId="8" hidden="1">'Usage_Monitoring_Survey_2021 '!$A$1:$FJ$120</definedName>
    <definedName name="t">[1]Parameter!$C$2</definedName>
  </definedNames>
  <calcPr calcId="191029"/>
  <pivotCaches>
    <pivotCache cacheId="3" r:id="rId13"/>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50" i="8" l="1"/>
  <c r="G50" i="8" s="1"/>
  <c r="E49" i="8"/>
  <c r="G49" i="8" s="1"/>
  <c r="E43" i="8"/>
  <c r="G43" i="8" s="1"/>
  <c r="E42" i="8"/>
  <c r="G42" i="8" s="1"/>
  <c r="AW5" i="1"/>
  <c r="F15" i="8" l="1"/>
  <c r="F48" i="8" l="1"/>
  <c r="D48" i="8"/>
  <c r="C60" i="8"/>
  <c r="C62" i="8" s="1"/>
  <c r="B60" i="8"/>
  <c r="B62" i="8" s="1"/>
  <c r="E47" i="8" s="1"/>
  <c r="E48" i="8" l="1"/>
  <c r="G47" i="8"/>
  <c r="G48" i="8"/>
  <c r="CA135" i="1"/>
  <c r="CA124" i="1" s="1"/>
  <c r="AC2" i="9"/>
  <c r="AF2" i="9"/>
  <c r="AC3" i="9"/>
  <c r="AD3" i="9"/>
  <c r="AE3" i="9"/>
  <c r="AF3" i="9"/>
  <c r="AC4" i="9"/>
  <c r="AF4" i="9"/>
  <c r="AD1" i="9"/>
  <c r="AE1" i="9"/>
  <c r="AF1" i="9"/>
  <c r="U2" i="9"/>
  <c r="V2" i="9"/>
  <c r="W2" i="9"/>
  <c r="X2" i="9"/>
  <c r="Z2" i="9"/>
  <c r="U3" i="9"/>
  <c r="V3" i="9"/>
  <c r="W3" i="9"/>
  <c r="U4" i="9"/>
  <c r="V4" i="9"/>
  <c r="W4" i="9"/>
  <c r="X4" i="9"/>
  <c r="Y4" i="9"/>
  <c r="Z4" i="9"/>
  <c r="AA4" i="9"/>
  <c r="U5" i="9"/>
  <c r="V5" i="9"/>
  <c r="W5" i="9"/>
  <c r="X5" i="9"/>
  <c r="Y5" i="9"/>
  <c r="Z5" i="9"/>
  <c r="AA5" i="9"/>
  <c r="V1" i="9"/>
  <c r="W1" i="9"/>
  <c r="X1" i="9"/>
  <c r="Y1" i="9"/>
  <c r="Z1" i="9"/>
  <c r="AA1" i="9"/>
  <c r="U1" i="9"/>
  <c r="S2" i="10"/>
  <c r="T2" i="10"/>
  <c r="U2" i="10"/>
  <c r="V2" i="10"/>
  <c r="X2" i="10"/>
  <c r="S3" i="10"/>
  <c r="T3" i="10"/>
  <c r="U3" i="10"/>
  <c r="S4" i="10"/>
  <c r="T4" i="10"/>
  <c r="U4" i="10"/>
  <c r="V4" i="10"/>
  <c r="W4" i="10"/>
  <c r="X4" i="10"/>
  <c r="Y4" i="10"/>
  <c r="S5" i="10"/>
  <c r="T5" i="10"/>
  <c r="U5" i="10"/>
  <c r="V5" i="10"/>
  <c r="W5" i="10"/>
  <c r="X5" i="10"/>
  <c r="Y5" i="10"/>
  <c r="T1" i="10"/>
  <c r="U1" i="10"/>
  <c r="V1" i="10"/>
  <c r="W1" i="10"/>
  <c r="X1" i="10"/>
  <c r="Y1" i="10"/>
  <c r="S1" i="10"/>
  <c r="AB1" i="10"/>
  <c r="AC1" i="10"/>
  <c r="AD1" i="10"/>
  <c r="AA2" i="10"/>
  <c r="AD2" i="10"/>
  <c r="AA3" i="10"/>
  <c r="AB3" i="10"/>
  <c r="AA4" i="10"/>
  <c r="AC3" i="10"/>
  <c r="AD3" i="10"/>
  <c r="AD4" i="10"/>
  <c r="BZ130" i="1"/>
  <c r="BW129" i="1"/>
  <c r="BX129" i="1"/>
  <c r="BY129" i="1"/>
  <c r="BZ129" i="1"/>
  <c r="BV129" i="1"/>
  <c r="BW130" i="1"/>
  <c r="BX130" i="1"/>
  <c r="BY130" i="1"/>
  <c r="BV130" i="1"/>
  <c r="B15" i="8" l="1"/>
  <c r="D15" i="8" s="1"/>
  <c r="Q1430" i="4"/>
  <c r="Q1431" i="4"/>
  <c r="Q1432" i="4"/>
  <c r="Q1433" i="4"/>
  <c r="Q1434" i="4"/>
  <c r="Q1435" i="4"/>
  <c r="Q1436" i="4"/>
  <c r="Q1437" i="4"/>
  <c r="Q1438" i="4"/>
  <c r="Q1439" i="4"/>
  <c r="Q1440" i="4"/>
  <c r="Q1441" i="4"/>
  <c r="Q1442" i="4"/>
  <c r="Q1443" i="4"/>
  <c r="Q1444" i="4"/>
  <c r="Q1445" i="4"/>
  <c r="Q1446" i="4"/>
  <c r="Q1447" i="4"/>
  <c r="Q1448" i="4"/>
  <c r="Q1449" i="4"/>
  <c r="Q1450" i="4"/>
  <c r="Q1451" i="4"/>
  <c r="Q1452" i="4"/>
  <c r="Q1453" i="4"/>
  <c r="Q1455" i="4"/>
  <c r="Q1456" i="4"/>
  <c r="Q1457" i="4"/>
  <c r="Q1458" i="4"/>
  <c r="Q1459" i="4"/>
  <c r="Q1460" i="4"/>
  <c r="Q1461" i="4"/>
  <c r="Q1462" i="4"/>
  <c r="Q1463" i="4"/>
  <c r="Q1464" i="4"/>
  <c r="Q1465" i="4"/>
  <c r="Q1466" i="4"/>
  <c r="Q1467" i="4"/>
  <c r="P1385" i="4"/>
  <c r="P1386" i="4"/>
  <c r="P1387" i="4"/>
  <c r="P1388" i="4"/>
  <c r="P1389" i="4"/>
  <c r="P1390" i="4"/>
  <c r="P1391" i="4"/>
  <c r="P1392" i="4"/>
  <c r="P1393" i="4"/>
  <c r="P1394" i="4"/>
  <c r="P1395" i="4"/>
  <c r="P1396" i="4"/>
  <c r="P1397" i="4"/>
  <c r="P1398" i="4"/>
  <c r="P1399" i="4"/>
  <c r="P1400" i="4"/>
  <c r="P1401" i="4"/>
  <c r="P1402" i="4"/>
  <c r="P1403" i="4"/>
  <c r="P1404" i="4"/>
  <c r="P1405" i="4"/>
  <c r="P1406" i="4"/>
  <c r="P1407" i="4"/>
  <c r="P1408" i="4"/>
  <c r="P1409" i="4"/>
  <c r="P1410" i="4"/>
  <c r="P1411" i="4"/>
  <c r="P1412" i="4"/>
  <c r="P1413" i="4"/>
  <c r="P1414" i="4"/>
  <c r="P1415" i="4"/>
  <c r="P1416" i="4"/>
  <c r="P1417" i="4"/>
  <c r="P1418" i="4"/>
  <c r="P1419" i="4"/>
  <c r="P1420" i="4"/>
  <c r="P1421" i="4"/>
  <c r="P1422" i="4"/>
  <c r="P1423" i="4"/>
  <c r="P1424" i="4"/>
  <c r="P1425" i="4"/>
  <c r="P1426" i="4"/>
  <c r="P1427" i="4"/>
  <c r="P1428" i="4"/>
  <c r="P1429" i="4"/>
  <c r="P1430" i="4"/>
  <c r="P1431" i="4"/>
  <c r="P1432" i="4"/>
  <c r="P1433" i="4"/>
  <c r="P1434" i="4"/>
  <c r="P1435" i="4"/>
  <c r="P1436" i="4"/>
  <c r="P1437" i="4"/>
  <c r="P1438" i="4"/>
  <c r="P1439" i="4"/>
  <c r="P1440" i="4"/>
  <c r="P1441" i="4"/>
  <c r="P1442" i="4"/>
  <c r="P1443" i="4"/>
  <c r="P1444" i="4"/>
  <c r="P1445" i="4"/>
  <c r="P1446" i="4"/>
  <c r="P1447" i="4"/>
  <c r="P1448" i="4"/>
  <c r="P1449" i="4"/>
  <c r="P1450" i="4"/>
  <c r="P1451" i="4"/>
  <c r="P1452" i="4"/>
  <c r="P1453" i="4"/>
  <c r="P1454" i="4"/>
  <c r="P1455" i="4"/>
  <c r="P1456" i="4"/>
  <c r="P1457" i="4"/>
  <c r="P1458" i="4"/>
  <c r="P1459" i="4"/>
  <c r="P1460" i="4"/>
  <c r="P1461" i="4"/>
  <c r="P1462" i="4"/>
  <c r="P1463" i="4"/>
  <c r="P1464" i="4"/>
  <c r="P1465" i="4"/>
  <c r="P1466" i="4"/>
  <c r="P1467" i="4"/>
  <c r="O1299" i="4"/>
  <c r="O1301" i="4"/>
  <c r="O1302" i="4"/>
  <c r="O1303" i="4"/>
  <c r="O1304" i="4"/>
  <c r="O1305" i="4"/>
  <c r="O1306" i="4"/>
  <c r="O1307" i="4"/>
  <c r="O1308" i="4"/>
  <c r="O1309" i="4"/>
  <c r="O1310" i="4"/>
  <c r="O1311" i="4"/>
  <c r="O1312" i="4"/>
  <c r="O1313" i="4"/>
  <c r="O1314" i="4"/>
  <c r="O1315" i="4"/>
  <c r="O1316" i="4"/>
  <c r="O1317" i="4"/>
  <c r="O1318" i="4"/>
  <c r="O1319" i="4"/>
  <c r="O1320" i="4"/>
  <c r="O1321" i="4"/>
  <c r="O1322" i="4"/>
  <c r="O1323" i="4"/>
  <c r="O1324" i="4"/>
  <c r="O1325" i="4"/>
  <c r="O1326" i="4"/>
  <c r="O1327" i="4"/>
  <c r="O1328" i="4"/>
  <c r="O1329" i="4"/>
  <c r="O1330" i="4"/>
  <c r="O1331" i="4"/>
  <c r="O1332" i="4"/>
  <c r="O1333" i="4"/>
  <c r="O1334" i="4"/>
  <c r="O1335" i="4"/>
  <c r="O1336" i="4"/>
  <c r="O1337" i="4"/>
  <c r="O1338" i="4"/>
  <c r="O1339" i="4"/>
  <c r="O1340" i="4"/>
  <c r="O1341" i="4"/>
  <c r="O1342" i="4"/>
  <c r="O1343" i="4"/>
  <c r="O1344" i="4"/>
  <c r="O1345" i="4"/>
  <c r="O1346" i="4"/>
  <c r="O1347" i="4"/>
  <c r="O1348" i="4"/>
  <c r="O1349" i="4"/>
  <c r="O1350" i="4"/>
  <c r="O1351" i="4"/>
  <c r="O1352" i="4"/>
  <c r="O1353" i="4"/>
  <c r="O1354" i="4"/>
  <c r="O1355" i="4"/>
  <c r="O1356" i="4"/>
  <c r="O1357" i="4"/>
  <c r="O1358" i="4"/>
  <c r="O1359" i="4"/>
  <c r="O1360" i="4"/>
  <c r="O1361" i="4"/>
  <c r="O1362" i="4"/>
  <c r="O1363" i="4"/>
  <c r="O1364" i="4"/>
  <c r="O1365" i="4"/>
  <c r="O1366" i="4"/>
  <c r="O1367" i="4"/>
  <c r="O1368" i="4"/>
  <c r="O1369" i="4"/>
  <c r="O1370" i="4"/>
  <c r="O1371" i="4"/>
  <c r="O1372" i="4"/>
  <c r="O1373" i="4"/>
  <c r="O1374" i="4"/>
  <c r="O1375" i="4"/>
  <c r="O1376" i="4"/>
  <c r="O1377" i="4"/>
  <c r="O1378" i="4"/>
  <c r="O1379" i="4"/>
  <c r="O1380" i="4"/>
  <c r="O1381" i="4"/>
  <c r="O1382" i="4"/>
  <c r="O1383" i="4"/>
  <c r="O1384" i="4"/>
  <c r="O1385" i="4"/>
  <c r="O1386" i="4"/>
  <c r="O1387" i="4"/>
  <c r="O1388" i="4"/>
  <c r="O1389" i="4"/>
  <c r="O1390" i="4"/>
  <c r="O1391" i="4"/>
  <c r="O1392" i="4"/>
  <c r="O1393" i="4"/>
  <c r="O1394" i="4"/>
  <c r="O1395" i="4"/>
  <c r="O1396" i="4"/>
  <c r="O1397" i="4"/>
  <c r="O1398" i="4"/>
  <c r="O1399" i="4"/>
  <c r="O1400" i="4"/>
  <c r="O1401" i="4"/>
  <c r="O1402" i="4"/>
  <c r="O1403" i="4"/>
  <c r="O1404" i="4"/>
  <c r="O1405" i="4"/>
  <c r="O1406" i="4"/>
  <c r="O1407" i="4"/>
  <c r="O1408" i="4"/>
  <c r="O1409" i="4"/>
  <c r="O1410" i="4"/>
  <c r="O1411" i="4"/>
  <c r="O1412" i="4"/>
  <c r="O1413" i="4"/>
  <c r="O1414" i="4"/>
  <c r="O1415" i="4"/>
  <c r="O1416" i="4"/>
  <c r="O1417" i="4"/>
  <c r="O1418" i="4"/>
  <c r="O1419" i="4"/>
  <c r="O1420" i="4"/>
  <c r="O1421" i="4"/>
  <c r="O1422" i="4"/>
  <c r="O1423" i="4"/>
  <c r="O1424" i="4"/>
  <c r="O1425" i="4"/>
  <c r="O1426" i="4"/>
  <c r="O1427" i="4"/>
  <c r="O1428" i="4"/>
  <c r="O1429" i="4"/>
  <c r="O1430" i="4"/>
  <c r="O1431" i="4"/>
  <c r="O1432" i="4"/>
  <c r="O1433" i="4"/>
  <c r="O1434" i="4"/>
  <c r="O1435" i="4"/>
  <c r="O1436" i="4"/>
  <c r="O1437" i="4"/>
  <c r="O1438" i="4"/>
  <c r="O1439" i="4"/>
  <c r="O1440" i="4"/>
  <c r="O1441" i="4"/>
  <c r="O1442" i="4"/>
  <c r="O1443" i="4"/>
  <c r="O1444" i="4"/>
  <c r="O1445" i="4"/>
  <c r="O1446" i="4"/>
  <c r="O1447" i="4"/>
  <c r="O1448" i="4"/>
  <c r="O1449" i="4"/>
  <c r="O1450" i="4"/>
  <c r="O1451" i="4"/>
  <c r="O1452" i="4"/>
  <c r="O1453" i="4"/>
  <c r="O1454" i="4"/>
  <c r="O1455" i="4"/>
  <c r="O1456" i="4"/>
  <c r="O1457" i="4"/>
  <c r="O1458" i="4"/>
  <c r="O1459" i="4"/>
  <c r="O1460" i="4"/>
  <c r="O1461" i="4"/>
  <c r="O1462" i="4"/>
  <c r="O1463" i="4"/>
  <c r="O1464" i="4"/>
  <c r="O1465" i="4"/>
  <c r="O1466" i="4"/>
  <c r="O1467" i="4"/>
  <c r="O840" i="4"/>
  <c r="O841" i="4"/>
  <c r="O842" i="4"/>
  <c r="O877" i="4"/>
  <c r="O888" i="4"/>
  <c r="O889" i="4"/>
  <c r="O912" i="4"/>
  <c r="O913" i="4"/>
  <c r="O914" i="4"/>
  <c r="O972" i="4"/>
  <c r="O973" i="4"/>
  <c r="O974" i="4"/>
  <c r="O1024" i="4"/>
  <c r="O1025" i="4"/>
  <c r="O1061" i="4"/>
  <c r="O1062" i="4"/>
  <c r="O1063" i="4"/>
  <c r="O1135" i="4"/>
  <c r="O1136" i="4"/>
  <c r="O1137" i="4"/>
  <c r="O1138" i="4"/>
  <c r="O1189" i="4"/>
  <c r="O1190" i="4"/>
  <c r="O1214" i="4"/>
  <c r="O1230" i="4"/>
  <c r="O503" i="4"/>
  <c r="O504" i="4"/>
  <c r="O505" i="4"/>
  <c r="O506" i="4"/>
  <c r="O507" i="4"/>
  <c r="O508" i="4"/>
  <c r="O509" i="4"/>
  <c r="O510" i="4"/>
  <c r="O511" i="4"/>
  <c r="O512" i="4"/>
  <c r="O513" i="4"/>
  <c r="O514" i="4"/>
  <c r="O515" i="4"/>
  <c r="O516" i="4"/>
  <c r="O517" i="4"/>
  <c r="O518" i="4"/>
  <c r="O519" i="4"/>
  <c r="O520" i="4"/>
  <c r="O521" i="4"/>
  <c r="O522" i="4"/>
  <c r="O523" i="4"/>
  <c r="O524" i="4"/>
  <c r="O525" i="4"/>
  <c r="O526" i="4"/>
  <c r="O527" i="4"/>
  <c r="O528" i="4"/>
  <c r="O529" i="4"/>
  <c r="O530" i="4"/>
  <c r="O531" i="4"/>
  <c r="O532" i="4"/>
  <c r="O533" i="4"/>
  <c r="O534" i="4"/>
  <c r="O535" i="4"/>
  <c r="O536" i="4"/>
  <c r="O537" i="4"/>
  <c r="O538" i="4"/>
  <c r="O539" i="4"/>
  <c r="O540" i="4"/>
  <c r="O541" i="4"/>
  <c r="O542" i="4"/>
  <c r="O543" i="4"/>
  <c r="O544" i="4"/>
  <c r="O545" i="4"/>
  <c r="O546" i="4"/>
  <c r="O547" i="4"/>
  <c r="O548" i="4"/>
  <c r="O549" i="4"/>
  <c r="O550" i="4"/>
  <c r="O551" i="4"/>
  <c r="O552" i="4"/>
  <c r="O553" i="4"/>
  <c r="O554" i="4"/>
  <c r="O555" i="4"/>
  <c r="O556" i="4"/>
  <c r="O557" i="4"/>
  <c r="O558" i="4"/>
  <c r="O559" i="4"/>
  <c r="O560" i="4"/>
  <c r="O561" i="4"/>
  <c r="O562" i="4"/>
  <c r="O563" i="4"/>
  <c r="O564" i="4"/>
  <c r="O565" i="4"/>
  <c r="O566" i="4"/>
  <c r="O567" i="4"/>
  <c r="O568" i="4"/>
  <c r="O569" i="4"/>
  <c r="O570" i="4"/>
  <c r="O571" i="4"/>
  <c r="O572" i="4"/>
  <c r="O573" i="4"/>
  <c r="O574" i="4"/>
  <c r="O575" i="4"/>
  <c r="O576" i="4"/>
  <c r="O577" i="4"/>
  <c r="O578" i="4"/>
  <c r="O579" i="4"/>
  <c r="O580" i="4"/>
  <c r="O581" i="4"/>
  <c r="O582" i="4"/>
  <c r="O583" i="4"/>
  <c r="O584" i="4"/>
  <c r="O585" i="4"/>
  <c r="O586" i="4"/>
  <c r="O587" i="4"/>
  <c r="O588" i="4"/>
  <c r="O589" i="4"/>
  <c r="O590" i="4"/>
  <c r="O591" i="4"/>
  <c r="O592" i="4"/>
  <c r="O593" i="4"/>
  <c r="O594" i="4"/>
  <c r="O595" i="4"/>
  <c r="O596" i="4"/>
  <c r="O597" i="4"/>
  <c r="O598" i="4"/>
  <c r="O599" i="4"/>
  <c r="O600" i="4"/>
  <c r="O601" i="4"/>
  <c r="O602" i="4"/>
  <c r="O603" i="4"/>
  <c r="O604" i="4"/>
  <c r="O605" i="4"/>
  <c r="O606" i="4"/>
  <c r="O607" i="4"/>
  <c r="F14" i="8"/>
  <c r="F23" i="9"/>
  <c r="F31" i="9"/>
  <c r="F55" i="9"/>
  <c r="F63" i="9"/>
  <c r="C2" i="9"/>
  <c r="C3" i="9"/>
  <c r="C4" i="9"/>
  <c r="C5" i="9"/>
  <c r="C6" i="9"/>
  <c r="C7" i="9"/>
  <c r="C8" i="9"/>
  <c r="C9" i="9"/>
  <c r="C10" i="9"/>
  <c r="C11" i="9"/>
  <c r="C12" i="9"/>
  <c r="C13" i="9"/>
  <c r="C14" i="9"/>
  <c r="C15" i="9"/>
  <c r="C16" i="9"/>
  <c r="C17" i="9"/>
  <c r="C18" i="9"/>
  <c r="C19" i="9"/>
  <c r="C20" i="9"/>
  <c r="C21" i="9"/>
  <c r="C22" i="9"/>
  <c r="C23" i="9"/>
  <c r="C24" i="9"/>
  <c r="C25" i="9"/>
  <c r="C26" i="9"/>
  <c r="C27" i="9"/>
  <c r="C28" i="9"/>
  <c r="C29" i="9"/>
  <c r="C30" i="9"/>
  <c r="C31" i="9"/>
  <c r="C32" i="9"/>
  <c r="C33" i="9"/>
  <c r="C34" i="9"/>
  <c r="C35" i="9"/>
  <c r="C36" i="9"/>
  <c r="C37" i="9"/>
  <c r="C38" i="9"/>
  <c r="C39" i="9"/>
  <c r="C40" i="9"/>
  <c r="C41" i="9"/>
  <c r="C42" i="9"/>
  <c r="C43" i="9"/>
  <c r="C44" i="9"/>
  <c r="C45" i="9"/>
  <c r="C46" i="9"/>
  <c r="C47" i="9"/>
  <c r="C48" i="9"/>
  <c r="C49" i="9"/>
  <c r="C50" i="9"/>
  <c r="C51" i="9"/>
  <c r="C52" i="9"/>
  <c r="C53" i="9"/>
  <c r="C54" i="9"/>
  <c r="C55" i="9"/>
  <c r="C56" i="9"/>
  <c r="C57" i="9"/>
  <c r="C58" i="9"/>
  <c r="C59" i="9"/>
  <c r="C60" i="9"/>
  <c r="C61" i="9"/>
  <c r="C62" i="9"/>
  <c r="C63" i="9"/>
  <c r="C64" i="9"/>
  <c r="C65" i="9"/>
  <c r="C66" i="9"/>
  <c r="C67" i="9"/>
  <c r="C68" i="9"/>
  <c r="C69" i="9"/>
  <c r="C70" i="9"/>
  <c r="C71" i="9"/>
  <c r="C72" i="9"/>
  <c r="C73" i="9"/>
  <c r="C74" i="9"/>
  <c r="C75" i="9"/>
  <c r="C76" i="9"/>
  <c r="C77" i="9"/>
  <c r="D3" i="10"/>
  <c r="D4" i="10"/>
  <c r="D5" i="10"/>
  <c r="D6" i="10"/>
  <c r="D7" i="10"/>
  <c r="D8" i="10"/>
  <c r="D9" i="10"/>
  <c r="D10" i="10"/>
  <c r="D11" i="10"/>
  <c r="D12" i="10"/>
  <c r="D13" i="10"/>
  <c r="D14" i="10"/>
  <c r="D15" i="10"/>
  <c r="F15" i="9" s="1"/>
  <c r="D16" i="10"/>
  <c r="D17" i="10"/>
  <c r="D18" i="10"/>
  <c r="D19" i="10"/>
  <c r="D20" i="10"/>
  <c r="D21" i="10"/>
  <c r="D22" i="10"/>
  <c r="D23" i="10"/>
  <c r="D24" i="10"/>
  <c r="D25" i="10"/>
  <c r="D26" i="10"/>
  <c r="F26" i="10" s="1"/>
  <c r="D27" i="10"/>
  <c r="D28" i="10"/>
  <c r="D29" i="10"/>
  <c r="D30" i="10"/>
  <c r="D31" i="10"/>
  <c r="D32" i="10"/>
  <c r="D33" i="10"/>
  <c r="D34" i="10"/>
  <c r="D35" i="10"/>
  <c r="D36" i="10"/>
  <c r="D37" i="10"/>
  <c r="D38" i="10"/>
  <c r="D39" i="10"/>
  <c r="D40" i="10"/>
  <c r="D41" i="10"/>
  <c r="D42" i="10"/>
  <c r="D43" i="10"/>
  <c r="D44" i="10"/>
  <c r="D45" i="10"/>
  <c r="D46" i="10"/>
  <c r="D47" i="10"/>
  <c r="F47" i="9" s="1"/>
  <c r="D48" i="10"/>
  <c r="D49" i="10"/>
  <c r="D50" i="10"/>
  <c r="D51" i="10"/>
  <c r="D52" i="10"/>
  <c r="D53" i="10"/>
  <c r="D54" i="10"/>
  <c r="D55" i="10"/>
  <c r="D56" i="10"/>
  <c r="D57" i="10"/>
  <c r="D58" i="10"/>
  <c r="F58" i="10" s="1"/>
  <c r="D59" i="10"/>
  <c r="D60" i="10"/>
  <c r="D61" i="10"/>
  <c r="D62" i="10"/>
  <c r="D63" i="10"/>
  <c r="E63" i="10" s="1"/>
  <c r="D64" i="10"/>
  <c r="D65" i="10"/>
  <c r="D66" i="10"/>
  <c r="D67" i="10"/>
  <c r="D68" i="10"/>
  <c r="D69" i="10"/>
  <c r="D70" i="10"/>
  <c r="D71" i="10"/>
  <c r="D72" i="10"/>
  <c r="D73" i="10"/>
  <c r="D74" i="10"/>
  <c r="D75" i="10"/>
  <c r="D76" i="10"/>
  <c r="D77" i="10"/>
  <c r="D2" i="10"/>
  <c r="B77" i="10"/>
  <c r="B3" i="10"/>
  <c r="B4" i="10"/>
  <c r="B5" i="10"/>
  <c r="B6" i="10"/>
  <c r="B7" i="10"/>
  <c r="B8" i="10"/>
  <c r="B9" i="10"/>
  <c r="B10" i="10"/>
  <c r="B11" i="10"/>
  <c r="B12" i="10"/>
  <c r="B13" i="10"/>
  <c r="B14" i="10"/>
  <c r="B15" i="10"/>
  <c r="B16" i="10"/>
  <c r="B17" i="10"/>
  <c r="B18" i="10"/>
  <c r="B19" i="10"/>
  <c r="B20" i="10"/>
  <c r="B21" i="10"/>
  <c r="B22" i="10"/>
  <c r="B23" i="10"/>
  <c r="B24" i="10"/>
  <c r="B25" i="10"/>
  <c r="B26" i="10"/>
  <c r="B27" i="10"/>
  <c r="B28" i="10"/>
  <c r="B29" i="10"/>
  <c r="B30" i="10"/>
  <c r="B31" i="10"/>
  <c r="B32" i="10"/>
  <c r="B33" i="10"/>
  <c r="B34" i="10"/>
  <c r="B35" i="10"/>
  <c r="B36" i="10"/>
  <c r="B37" i="10"/>
  <c r="B38" i="10"/>
  <c r="B39" i="10"/>
  <c r="B40" i="10"/>
  <c r="B41" i="10"/>
  <c r="B42" i="10"/>
  <c r="B43" i="10"/>
  <c r="B44" i="10"/>
  <c r="B45" i="10"/>
  <c r="B46" i="10"/>
  <c r="B47" i="10"/>
  <c r="B48" i="10"/>
  <c r="B49" i="10"/>
  <c r="B50" i="10"/>
  <c r="B51" i="10"/>
  <c r="B52" i="10"/>
  <c r="B53" i="10"/>
  <c r="B54" i="10"/>
  <c r="B55" i="10"/>
  <c r="B56" i="10"/>
  <c r="B57" i="10"/>
  <c r="B58" i="10"/>
  <c r="B59" i="10"/>
  <c r="B60" i="10"/>
  <c r="B61" i="10"/>
  <c r="B62" i="10"/>
  <c r="B63" i="10"/>
  <c r="B64" i="10"/>
  <c r="B65" i="10"/>
  <c r="B66" i="10"/>
  <c r="B67" i="10"/>
  <c r="B68" i="10"/>
  <c r="B69" i="10"/>
  <c r="B70" i="10"/>
  <c r="B71" i="10"/>
  <c r="B72" i="10"/>
  <c r="B73" i="10"/>
  <c r="B74" i="10"/>
  <c r="B75" i="10"/>
  <c r="B76" i="10"/>
  <c r="B2" i="10"/>
  <c r="E81" i="10"/>
  <c r="E59" i="10"/>
  <c r="E58" i="10"/>
  <c r="E52" i="10"/>
  <c r="E36" i="10"/>
  <c r="E35" i="10"/>
  <c r="E27" i="10"/>
  <c r="E20" i="10"/>
  <c r="E12" i="10"/>
  <c r="F38" i="9" l="1"/>
  <c r="F22" i="9"/>
  <c r="F54" i="9"/>
  <c r="F30" i="9"/>
  <c r="F6" i="9"/>
  <c r="F77" i="9"/>
  <c r="F73" i="9"/>
  <c r="F69" i="9"/>
  <c r="F65" i="9"/>
  <c r="F61" i="9"/>
  <c r="E47" i="10"/>
  <c r="F76" i="9"/>
  <c r="F72" i="9"/>
  <c r="F68" i="9"/>
  <c r="F64" i="9"/>
  <c r="G20" i="10"/>
  <c r="I20" i="10"/>
  <c r="C20" i="10" s="1"/>
  <c r="D20" i="9" s="1"/>
  <c r="H20" i="10"/>
  <c r="F20" i="10"/>
  <c r="F74" i="9"/>
  <c r="F66" i="9"/>
  <c r="I58" i="10"/>
  <c r="H58" i="10"/>
  <c r="C58" i="10" s="1"/>
  <c r="D58" i="9" s="1"/>
  <c r="G58" i="10"/>
  <c r="F46" i="9"/>
  <c r="I26" i="10"/>
  <c r="H26" i="10"/>
  <c r="G26" i="10"/>
  <c r="C26" i="10" s="1"/>
  <c r="D26" i="9" s="1"/>
  <c r="F14" i="9"/>
  <c r="F75" i="9"/>
  <c r="F67" i="9"/>
  <c r="F71" i="9"/>
  <c r="F39" i="9"/>
  <c r="F7" i="9"/>
  <c r="R1460" i="4"/>
  <c r="R1467" i="4"/>
  <c r="R1455" i="4"/>
  <c r="R1447" i="4"/>
  <c r="R1439" i="4"/>
  <c r="R1431" i="4"/>
  <c r="R1451" i="4"/>
  <c r="R1459" i="4"/>
  <c r="R1443" i="4"/>
  <c r="R1463" i="4"/>
  <c r="R1435" i="4"/>
  <c r="R1466" i="4"/>
  <c r="R1458" i="4"/>
  <c r="R1450" i="4"/>
  <c r="R1442" i="4"/>
  <c r="R1434" i="4"/>
  <c r="R1441" i="4"/>
  <c r="R1462" i="4"/>
  <c r="R1446" i="4"/>
  <c r="R1438" i="4"/>
  <c r="R1430" i="4"/>
  <c r="R1464" i="4"/>
  <c r="R1456" i="4"/>
  <c r="R1452" i="4"/>
  <c r="R1448" i="4"/>
  <c r="R1444" i="4"/>
  <c r="R1440" i="4"/>
  <c r="R1436" i="4"/>
  <c r="R1432" i="4"/>
  <c r="R1465" i="4"/>
  <c r="R1461" i="4"/>
  <c r="R1457" i="4"/>
  <c r="R1449" i="4"/>
  <c r="R1445" i="4"/>
  <c r="R1453" i="4"/>
  <c r="R1437" i="4"/>
  <c r="R1433" i="4"/>
  <c r="F49" i="9"/>
  <c r="F29" i="9"/>
  <c r="F5" i="9"/>
  <c r="F60" i="9"/>
  <c r="F48" i="9"/>
  <c r="F40" i="9"/>
  <c r="F32" i="9"/>
  <c r="F20" i="9"/>
  <c r="F4" i="9"/>
  <c r="F2" i="9"/>
  <c r="F70" i="9"/>
  <c r="F62" i="9"/>
  <c r="F53" i="9"/>
  <c r="F41" i="9"/>
  <c r="F25" i="9"/>
  <c r="F9" i="9"/>
  <c r="F56" i="9"/>
  <c r="F52" i="9"/>
  <c r="F44" i="9"/>
  <c r="F36" i="9"/>
  <c r="F28" i="9"/>
  <c r="F24" i="9"/>
  <c r="F16" i="9"/>
  <c r="F12" i="9"/>
  <c r="F8" i="9"/>
  <c r="E53" i="10"/>
  <c r="F59" i="9"/>
  <c r="F51" i="9"/>
  <c r="F43" i="9"/>
  <c r="F35" i="9"/>
  <c r="F27" i="9"/>
  <c r="F19" i="9"/>
  <c r="F11" i="9"/>
  <c r="F3" i="9"/>
  <c r="F57" i="9"/>
  <c r="F37" i="9"/>
  <c r="F21" i="9"/>
  <c r="F13" i="9"/>
  <c r="F58" i="9"/>
  <c r="F50" i="9"/>
  <c r="F42" i="9"/>
  <c r="F34" i="9"/>
  <c r="F26" i="9"/>
  <c r="F18" i="9"/>
  <c r="F10" i="9"/>
  <c r="F45" i="9"/>
  <c r="F33" i="9"/>
  <c r="F17" i="9"/>
  <c r="E22" i="10"/>
  <c r="E14" i="10"/>
  <c r="D78" i="10"/>
  <c r="E11" i="10"/>
  <c r="E31" i="10"/>
  <c r="E42" i="10"/>
  <c r="E7" i="10"/>
  <c r="E2" i="10"/>
  <c r="E6" i="10"/>
  <c r="E30" i="10"/>
  <c r="E50" i="10"/>
  <c r="E55" i="10"/>
  <c r="E32" i="10"/>
  <c r="E8" i="10"/>
  <c r="E3" i="10"/>
  <c r="E24" i="10"/>
  <c r="E10" i="10"/>
  <c r="E70" i="10"/>
  <c r="E28" i="10"/>
  <c r="E38" i="10"/>
  <c r="E39" i="10"/>
  <c r="E40" i="10"/>
  <c r="E48" i="10"/>
  <c r="E66" i="10"/>
  <c r="E72" i="10"/>
  <c r="E74" i="10"/>
  <c r="E23" i="10"/>
  <c r="E54" i="10"/>
  <c r="E76" i="10"/>
  <c r="E4" i="10"/>
  <c r="E15" i="10"/>
  <c r="E16" i="10"/>
  <c r="E46" i="10"/>
  <c r="E68" i="10"/>
  <c r="E60" i="10"/>
  <c r="E43" i="10"/>
  <c r="E9" i="10"/>
  <c r="E19" i="10"/>
  <c r="E34" i="10"/>
  <c r="E44" i="10"/>
  <c r="E69" i="10"/>
  <c r="E75" i="10"/>
  <c r="E17" i="10"/>
  <c r="E45" i="10"/>
  <c r="E65" i="10"/>
  <c r="E41" i="10"/>
  <c r="E33" i="10"/>
  <c r="E62" i="10"/>
  <c r="E56" i="10"/>
  <c r="E25" i="10"/>
  <c r="E21" i="10"/>
  <c r="E26" i="10"/>
  <c r="E29" i="10"/>
  <c r="E37" i="10"/>
  <c r="E49" i="10"/>
  <c r="E73" i="10"/>
  <c r="E5" i="10"/>
  <c r="E13" i="10"/>
  <c r="E18" i="10"/>
  <c r="E51" i="10"/>
  <c r="E77" i="10"/>
  <c r="E67" i="10"/>
  <c r="E57" i="10"/>
  <c r="E61" i="10"/>
  <c r="E71" i="10"/>
  <c r="E64" i="10"/>
  <c r="J26" i="10" l="1"/>
  <c r="J58" i="10"/>
  <c r="E78" i="10"/>
  <c r="J20" i="10"/>
  <c r="L20" i="10" l="1"/>
  <c r="M20" i="10"/>
  <c r="N20" i="10"/>
  <c r="K20" i="10"/>
  <c r="L58" i="10"/>
  <c r="M58" i="10"/>
  <c r="N58" i="10"/>
  <c r="K58" i="10"/>
  <c r="L26" i="10"/>
  <c r="M26" i="10"/>
  <c r="N26" i="10"/>
  <c r="K26" i="10"/>
  <c r="B77" i="9"/>
  <c r="B76" i="9"/>
  <c r="B75" i="9"/>
  <c r="B74" i="9"/>
  <c r="B73" i="9"/>
  <c r="B72" i="9"/>
  <c r="B71" i="9"/>
  <c r="B70" i="9"/>
  <c r="B69" i="9"/>
  <c r="B68" i="9"/>
  <c r="B67" i="9"/>
  <c r="B66" i="9"/>
  <c r="B65" i="9"/>
  <c r="B64" i="9"/>
  <c r="B63" i="9"/>
  <c r="B62" i="9"/>
  <c r="B61" i="9"/>
  <c r="B60" i="9"/>
  <c r="B59" i="9"/>
  <c r="B58" i="9"/>
  <c r="B57" i="9"/>
  <c r="B56" i="9"/>
  <c r="B55" i="9"/>
  <c r="B54" i="9"/>
  <c r="B53" i="9"/>
  <c r="B52" i="9"/>
  <c r="B51" i="9"/>
  <c r="B50" i="9"/>
  <c r="B49" i="9"/>
  <c r="B48" i="9"/>
  <c r="B47" i="9"/>
  <c r="B46" i="9"/>
  <c r="B45" i="9"/>
  <c r="B44" i="9"/>
  <c r="B43" i="9"/>
  <c r="B42" i="9"/>
  <c r="B41" i="9"/>
  <c r="B40" i="9"/>
  <c r="B39" i="9"/>
  <c r="B38" i="9"/>
  <c r="B37" i="9"/>
  <c r="B36" i="9"/>
  <c r="B35" i="9"/>
  <c r="B34" i="9"/>
  <c r="B33" i="9"/>
  <c r="B32" i="9"/>
  <c r="B31" i="9"/>
  <c r="B30" i="9"/>
  <c r="B29" i="9"/>
  <c r="B28" i="9"/>
  <c r="B27" i="9"/>
  <c r="B26" i="9"/>
  <c r="B25" i="9"/>
  <c r="B24" i="9"/>
  <c r="B23" i="9"/>
  <c r="B22" i="9"/>
  <c r="B21" i="9"/>
  <c r="B20" i="9"/>
  <c r="B19" i="9"/>
  <c r="B18" i="9"/>
  <c r="B17" i="9"/>
  <c r="B16" i="9"/>
  <c r="B15" i="9"/>
  <c r="B14" i="9"/>
  <c r="B13" i="9"/>
  <c r="B12" i="9"/>
  <c r="B11" i="9"/>
  <c r="B10" i="9"/>
  <c r="B9" i="9"/>
  <c r="B8" i="9"/>
  <c r="B7" i="9"/>
  <c r="B6" i="9"/>
  <c r="B5" i="9"/>
  <c r="B4" i="9"/>
  <c r="B3" i="9"/>
  <c r="B2" i="9"/>
  <c r="P12" i="8" l="1"/>
  <c r="AB98" i="1" l="1"/>
  <c r="AB100" i="1" s="1"/>
  <c r="U6" i="4" s="1"/>
  <c r="C54" i="8"/>
  <c r="B54" i="8"/>
  <c r="F41" i="8"/>
  <c r="D41" i="8"/>
  <c r="B35" i="8"/>
  <c r="B33" i="8"/>
  <c r="E18" i="8"/>
  <c r="X11" i="8"/>
  <c r="W11" i="8"/>
  <c r="V11" i="8"/>
  <c r="U11" i="8"/>
  <c r="V12" i="8"/>
  <c r="X3" i="10" l="1"/>
  <c r="Z3" i="9"/>
  <c r="B56" i="8"/>
  <c r="AD2" i="9"/>
  <c r="AB2" i="10"/>
  <c r="C56" i="8"/>
  <c r="AE4" i="9" s="1"/>
  <c r="AC2" i="10"/>
  <c r="AE2" i="9"/>
  <c r="V3" i="10"/>
  <c r="X3" i="9"/>
  <c r="AD4" i="9"/>
  <c r="AB4" i="10"/>
  <c r="E40" i="8"/>
  <c r="G40" i="8" s="1"/>
  <c r="AC4" i="10" l="1"/>
  <c r="E41" i="8"/>
  <c r="G41" i="8" s="1"/>
  <c r="B14" i="8"/>
  <c r="AA2" i="9"/>
  <c r="Y2" i="10"/>
  <c r="W3" i="10"/>
  <c r="Y3" i="9"/>
  <c r="W2" i="10"/>
  <c r="Y2" i="9"/>
  <c r="Y3" i="10" l="1"/>
  <c r="AA3" i="9"/>
  <c r="D14" i="8"/>
  <c r="E3" i="7"/>
  <c r="F3" i="7" s="1"/>
  <c r="E4" i="7"/>
  <c r="F4" i="7" s="1"/>
  <c r="E5" i="7"/>
  <c r="F5" i="7" s="1"/>
  <c r="E6" i="7"/>
  <c r="F6" i="7" s="1"/>
  <c r="E7" i="7"/>
  <c r="F7" i="7" s="1"/>
  <c r="E8" i="7"/>
  <c r="F8" i="7" s="1"/>
  <c r="E9" i="7"/>
  <c r="F9" i="7" s="1"/>
  <c r="E10" i="7"/>
  <c r="F10" i="7" s="1"/>
  <c r="E11" i="7"/>
  <c r="F11" i="7" s="1"/>
  <c r="E12" i="7"/>
  <c r="F12" i="7" s="1"/>
  <c r="E13" i="7"/>
  <c r="F13" i="7" s="1"/>
  <c r="E14" i="7"/>
  <c r="F14" i="7" s="1"/>
  <c r="E15" i="7"/>
  <c r="F15" i="7" s="1"/>
  <c r="E16" i="7"/>
  <c r="F16" i="7" s="1"/>
  <c r="E17" i="7"/>
  <c r="F17" i="7" s="1"/>
  <c r="E18" i="7"/>
  <c r="F18" i="7" s="1"/>
  <c r="E19" i="7"/>
  <c r="F19" i="7" s="1"/>
  <c r="E20" i="7"/>
  <c r="F20" i="7" s="1"/>
  <c r="E21" i="7"/>
  <c r="F21" i="7" s="1"/>
  <c r="E22" i="7"/>
  <c r="F22" i="7" s="1"/>
  <c r="E23" i="7"/>
  <c r="F23" i="7" s="1"/>
  <c r="E24" i="7"/>
  <c r="F24" i="7" s="1"/>
  <c r="E25" i="7"/>
  <c r="F25" i="7" s="1"/>
  <c r="E26" i="7"/>
  <c r="F26" i="7" s="1"/>
  <c r="E27" i="7"/>
  <c r="F27" i="7" s="1"/>
  <c r="E28" i="7"/>
  <c r="F28" i="7" s="1"/>
  <c r="E29" i="7"/>
  <c r="F29" i="7" s="1"/>
  <c r="E30" i="7"/>
  <c r="F30" i="7" s="1"/>
  <c r="E31" i="7"/>
  <c r="F31" i="7" s="1"/>
  <c r="E32" i="7"/>
  <c r="F32" i="7" s="1"/>
  <c r="E33" i="7"/>
  <c r="F33" i="7" s="1"/>
  <c r="E34" i="7"/>
  <c r="F34" i="7" s="1"/>
  <c r="E35" i="7"/>
  <c r="F35" i="7" s="1"/>
  <c r="E36" i="7"/>
  <c r="F36" i="7" s="1"/>
  <c r="E37" i="7"/>
  <c r="F37" i="7" s="1"/>
  <c r="E38" i="7"/>
  <c r="F38" i="7" s="1"/>
  <c r="E39" i="7"/>
  <c r="F39" i="7" s="1"/>
  <c r="E40" i="7"/>
  <c r="F40" i="7" s="1"/>
  <c r="E41" i="7"/>
  <c r="F41" i="7" s="1"/>
  <c r="E42" i="7"/>
  <c r="F42" i="7" s="1"/>
  <c r="E43" i="7"/>
  <c r="F43" i="7" s="1"/>
  <c r="E44" i="7"/>
  <c r="F44" i="7" s="1"/>
  <c r="E45" i="7"/>
  <c r="F45" i="7" s="1"/>
  <c r="E46" i="7"/>
  <c r="F46" i="7" s="1"/>
  <c r="E47" i="7"/>
  <c r="F47" i="7" s="1"/>
  <c r="E48" i="7"/>
  <c r="F48" i="7" s="1"/>
  <c r="E49" i="7"/>
  <c r="F49" i="7" s="1"/>
  <c r="E50" i="7"/>
  <c r="F50" i="7" s="1"/>
  <c r="E51" i="7"/>
  <c r="F51" i="7" s="1"/>
  <c r="E52" i="7"/>
  <c r="F52" i="7" s="1"/>
  <c r="E53" i="7"/>
  <c r="F53" i="7" s="1"/>
  <c r="E54" i="7"/>
  <c r="F54" i="7" s="1"/>
  <c r="E55" i="7"/>
  <c r="F55" i="7" s="1"/>
  <c r="E56" i="7"/>
  <c r="F56" i="7" s="1"/>
  <c r="E57" i="7"/>
  <c r="F57" i="7" s="1"/>
  <c r="E58" i="7"/>
  <c r="F58" i="7" s="1"/>
  <c r="E59" i="7"/>
  <c r="F59" i="7" s="1"/>
  <c r="E60" i="7"/>
  <c r="F60" i="7" s="1"/>
  <c r="E61" i="7"/>
  <c r="F61" i="7" s="1"/>
  <c r="E62" i="7"/>
  <c r="F62" i="7" s="1"/>
  <c r="E63" i="7"/>
  <c r="F63" i="7" s="1"/>
  <c r="E64" i="7"/>
  <c r="F64" i="7" s="1"/>
  <c r="E65" i="7"/>
  <c r="F65" i="7" s="1"/>
  <c r="E66" i="7"/>
  <c r="F66" i="7" s="1"/>
  <c r="E67" i="7"/>
  <c r="F67" i="7" s="1"/>
  <c r="E68" i="7"/>
  <c r="F68" i="7" s="1"/>
  <c r="E69" i="7"/>
  <c r="F69" i="7" s="1"/>
  <c r="E70" i="7"/>
  <c r="F70" i="7" s="1"/>
  <c r="E71" i="7"/>
  <c r="F71" i="7" s="1"/>
  <c r="E72" i="7"/>
  <c r="F72" i="7" s="1"/>
  <c r="E73" i="7"/>
  <c r="F73" i="7" s="1"/>
  <c r="E74" i="7"/>
  <c r="F74" i="7" s="1"/>
  <c r="E75" i="7"/>
  <c r="F75" i="7" s="1"/>
  <c r="E76" i="7"/>
  <c r="F76" i="7" s="1"/>
  <c r="E77" i="7"/>
  <c r="F77" i="7" s="1"/>
  <c r="E78" i="7"/>
  <c r="F78" i="7" s="1"/>
  <c r="E79" i="7"/>
  <c r="F79" i="7" s="1"/>
  <c r="E80" i="7"/>
  <c r="F80" i="7" s="1"/>
  <c r="E81" i="7"/>
  <c r="F81" i="7" s="1"/>
  <c r="E82" i="7"/>
  <c r="F82" i="7" s="1"/>
  <c r="E83" i="7"/>
  <c r="F83" i="7" s="1"/>
  <c r="E84" i="7"/>
  <c r="F84" i="7" s="1"/>
  <c r="E85" i="7"/>
  <c r="F85" i="7" s="1"/>
  <c r="E86" i="7"/>
  <c r="F86" i="7" s="1"/>
  <c r="E87" i="7"/>
  <c r="F87" i="7" s="1"/>
  <c r="E88" i="7"/>
  <c r="F88" i="7" s="1"/>
  <c r="E89" i="7"/>
  <c r="F89" i="7" s="1"/>
  <c r="E90" i="7"/>
  <c r="F90" i="7" s="1"/>
  <c r="E91" i="7"/>
  <c r="F91" i="7" s="1"/>
  <c r="E92" i="7"/>
  <c r="F92" i="7" s="1"/>
  <c r="E93" i="7"/>
  <c r="F93" i="7" s="1"/>
  <c r="E94" i="7"/>
  <c r="F94" i="7" s="1"/>
  <c r="E95" i="7"/>
  <c r="F95" i="7" s="1"/>
  <c r="E96" i="7"/>
  <c r="F96" i="7" s="1"/>
  <c r="E97" i="7"/>
  <c r="F97" i="7" s="1"/>
  <c r="E98" i="7"/>
  <c r="F98" i="7" s="1"/>
  <c r="E99" i="7"/>
  <c r="F99" i="7" s="1"/>
  <c r="E100" i="7"/>
  <c r="F100" i="7" s="1"/>
  <c r="E101" i="7"/>
  <c r="F101" i="7" s="1"/>
  <c r="E102" i="7"/>
  <c r="F102" i="7" s="1"/>
  <c r="E103" i="7"/>
  <c r="F103" i="7" s="1"/>
  <c r="E104" i="7"/>
  <c r="F104" i="7" s="1"/>
  <c r="E105" i="7"/>
  <c r="F105" i="7" s="1"/>
  <c r="E106" i="7"/>
  <c r="F106" i="7" s="1"/>
  <c r="E107" i="7"/>
  <c r="F107" i="7" s="1"/>
  <c r="E108" i="7"/>
  <c r="F108" i="7" s="1"/>
  <c r="E109" i="7"/>
  <c r="F109" i="7" s="1"/>
  <c r="E110" i="7"/>
  <c r="F110" i="7" s="1"/>
  <c r="E111" i="7"/>
  <c r="F111" i="7" s="1"/>
  <c r="E112" i="7"/>
  <c r="F112" i="7" s="1"/>
  <c r="E113" i="7"/>
  <c r="F113" i="7" s="1"/>
  <c r="E114" i="7"/>
  <c r="F114" i="7" s="1"/>
  <c r="E115" i="7"/>
  <c r="F115" i="7" s="1"/>
  <c r="E116" i="7"/>
  <c r="F116" i="7" s="1"/>
  <c r="E117" i="7"/>
  <c r="F117" i="7" s="1"/>
  <c r="E118" i="7"/>
  <c r="F118" i="7" s="1"/>
  <c r="E119" i="7"/>
  <c r="F119" i="7" s="1"/>
  <c r="E120" i="7"/>
  <c r="F120" i="7" s="1"/>
  <c r="E121" i="7"/>
  <c r="F121" i="7" s="1"/>
  <c r="E122" i="7"/>
  <c r="F122" i="7" s="1"/>
  <c r="E123" i="7"/>
  <c r="F123" i="7" s="1"/>
  <c r="E124" i="7"/>
  <c r="F124" i="7" s="1"/>
  <c r="E125" i="7"/>
  <c r="F125" i="7" s="1"/>
  <c r="E126" i="7"/>
  <c r="F126" i="7" s="1"/>
  <c r="E127" i="7"/>
  <c r="F127" i="7" s="1"/>
  <c r="E128" i="7"/>
  <c r="F128" i="7" s="1"/>
  <c r="E129" i="7"/>
  <c r="F129" i="7" s="1"/>
  <c r="E130" i="7"/>
  <c r="F130" i="7" s="1"/>
  <c r="E131" i="7"/>
  <c r="F131" i="7" s="1"/>
  <c r="E132" i="7"/>
  <c r="F132" i="7" s="1"/>
  <c r="E133" i="7"/>
  <c r="F133" i="7" s="1"/>
  <c r="E134" i="7"/>
  <c r="F134" i="7" s="1"/>
  <c r="E135" i="7"/>
  <c r="F135" i="7" s="1"/>
  <c r="E136" i="7"/>
  <c r="F136" i="7" s="1"/>
  <c r="E137" i="7"/>
  <c r="F137" i="7" s="1"/>
  <c r="E138" i="7"/>
  <c r="F138" i="7" s="1"/>
  <c r="E139" i="7"/>
  <c r="F139" i="7" s="1"/>
  <c r="E140" i="7"/>
  <c r="F140" i="7" s="1"/>
  <c r="E141" i="7"/>
  <c r="F141" i="7" s="1"/>
  <c r="E142" i="7"/>
  <c r="F142" i="7" s="1"/>
  <c r="E143" i="7"/>
  <c r="F143" i="7" s="1"/>
  <c r="E144" i="7"/>
  <c r="F144" i="7" s="1"/>
  <c r="E145" i="7"/>
  <c r="F145" i="7" s="1"/>
  <c r="E146" i="7"/>
  <c r="F146" i="7" s="1"/>
  <c r="E147" i="7"/>
  <c r="F147" i="7" s="1"/>
  <c r="E148" i="7"/>
  <c r="F148" i="7" s="1"/>
  <c r="E149" i="7"/>
  <c r="F149" i="7" s="1"/>
  <c r="E150" i="7"/>
  <c r="F150" i="7" s="1"/>
  <c r="E151" i="7"/>
  <c r="F151" i="7" s="1"/>
  <c r="E152" i="7"/>
  <c r="F152" i="7" s="1"/>
  <c r="E153" i="7"/>
  <c r="F153" i="7" s="1"/>
  <c r="E154" i="7"/>
  <c r="F154" i="7" s="1"/>
  <c r="E155" i="7"/>
  <c r="F155" i="7" s="1"/>
  <c r="E156" i="7"/>
  <c r="F156" i="7" s="1"/>
  <c r="E157" i="7"/>
  <c r="F157" i="7" s="1"/>
  <c r="E158" i="7"/>
  <c r="F158" i="7" s="1"/>
  <c r="E159" i="7"/>
  <c r="F159" i="7" s="1"/>
  <c r="E160" i="7"/>
  <c r="F160" i="7" s="1"/>
  <c r="E161" i="7"/>
  <c r="F161" i="7" s="1"/>
  <c r="E162" i="7"/>
  <c r="F162" i="7" s="1"/>
  <c r="E163" i="7"/>
  <c r="F163" i="7" s="1"/>
  <c r="E164" i="7"/>
  <c r="F164" i="7" s="1"/>
  <c r="E165" i="7"/>
  <c r="F165" i="7" s="1"/>
  <c r="E166" i="7"/>
  <c r="F166" i="7" s="1"/>
  <c r="E167" i="7"/>
  <c r="F167" i="7" s="1"/>
  <c r="E168" i="7"/>
  <c r="F168" i="7" s="1"/>
  <c r="E169" i="7"/>
  <c r="F169" i="7" s="1"/>
  <c r="E170" i="7"/>
  <c r="F170" i="7" s="1"/>
  <c r="E171" i="7"/>
  <c r="F171" i="7" s="1"/>
  <c r="E172" i="7"/>
  <c r="F172" i="7" s="1"/>
  <c r="E173" i="7"/>
  <c r="F173" i="7" s="1"/>
  <c r="E174" i="7"/>
  <c r="F174" i="7" s="1"/>
  <c r="E175" i="7"/>
  <c r="F175" i="7" s="1"/>
  <c r="E176" i="7"/>
  <c r="F176" i="7" s="1"/>
  <c r="E177" i="7"/>
  <c r="F177" i="7" s="1"/>
  <c r="E178" i="7"/>
  <c r="F178" i="7" s="1"/>
  <c r="E179" i="7"/>
  <c r="F179" i="7" s="1"/>
  <c r="E180" i="7"/>
  <c r="F180" i="7" s="1"/>
  <c r="E181" i="7"/>
  <c r="F181" i="7" s="1"/>
  <c r="E182" i="7"/>
  <c r="F182" i="7" s="1"/>
  <c r="E183" i="7"/>
  <c r="F183" i="7" s="1"/>
  <c r="E184" i="7"/>
  <c r="F184" i="7" s="1"/>
  <c r="E185" i="7"/>
  <c r="F185" i="7" s="1"/>
  <c r="E186" i="7"/>
  <c r="F186" i="7" s="1"/>
  <c r="E187" i="7"/>
  <c r="F187" i="7" s="1"/>
  <c r="E188" i="7"/>
  <c r="F188" i="7" s="1"/>
  <c r="E189" i="7"/>
  <c r="F189" i="7" s="1"/>
  <c r="E190" i="7"/>
  <c r="F190" i="7" s="1"/>
  <c r="E191" i="7"/>
  <c r="F191" i="7" s="1"/>
  <c r="E192" i="7"/>
  <c r="F192" i="7" s="1"/>
  <c r="E193" i="7"/>
  <c r="F193" i="7" s="1"/>
  <c r="E194" i="7"/>
  <c r="F194" i="7" s="1"/>
  <c r="E195" i="7"/>
  <c r="F195" i="7" s="1"/>
  <c r="E196" i="7"/>
  <c r="F196" i="7" s="1"/>
  <c r="E197" i="7"/>
  <c r="F197" i="7" s="1"/>
  <c r="E198" i="7"/>
  <c r="F198" i="7" s="1"/>
  <c r="E199" i="7"/>
  <c r="F199" i="7" s="1"/>
  <c r="E200" i="7"/>
  <c r="F200" i="7" s="1"/>
  <c r="E201" i="7"/>
  <c r="F201" i="7" s="1"/>
  <c r="E202" i="7"/>
  <c r="F202" i="7" s="1"/>
  <c r="E203" i="7"/>
  <c r="F203" i="7" s="1"/>
  <c r="E204" i="7"/>
  <c r="F204" i="7" s="1"/>
  <c r="E205" i="7"/>
  <c r="F205" i="7" s="1"/>
  <c r="E206" i="7"/>
  <c r="F206" i="7" s="1"/>
  <c r="E207" i="7"/>
  <c r="F207" i="7" s="1"/>
  <c r="E208" i="7"/>
  <c r="F208" i="7" s="1"/>
  <c r="E209" i="7"/>
  <c r="F209" i="7" s="1"/>
  <c r="E210" i="7"/>
  <c r="F210" i="7" s="1"/>
  <c r="E211" i="7"/>
  <c r="F211" i="7" s="1"/>
  <c r="E212" i="7"/>
  <c r="F212" i="7" s="1"/>
  <c r="E213" i="7"/>
  <c r="F213" i="7" s="1"/>
  <c r="E214" i="7"/>
  <c r="F214" i="7" s="1"/>
  <c r="E215" i="7"/>
  <c r="F215" i="7" s="1"/>
  <c r="E216" i="7"/>
  <c r="F216" i="7" s="1"/>
  <c r="E217" i="7"/>
  <c r="F217" i="7" s="1"/>
  <c r="E218" i="7"/>
  <c r="F218" i="7" s="1"/>
  <c r="E219" i="7"/>
  <c r="F219" i="7" s="1"/>
  <c r="E220" i="7"/>
  <c r="F220" i="7" s="1"/>
  <c r="E221" i="7"/>
  <c r="F221" i="7" s="1"/>
  <c r="E222" i="7"/>
  <c r="F222" i="7" s="1"/>
  <c r="E223" i="7"/>
  <c r="F223" i="7" s="1"/>
  <c r="E224" i="7"/>
  <c r="F224" i="7" s="1"/>
  <c r="E225" i="7"/>
  <c r="F225" i="7" s="1"/>
  <c r="E226" i="7"/>
  <c r="F226" i="7" s="1"/>
  <c r="E227" i="7"/>
  <c r="F227" i="7" s="1"/>
  <c r="E228" i="7"/>
  <c r="F228" i="7" s="1"/>
  <c r="E229" i="7"/>
  <c r="F229" i="7" s="1"/>
  <c r="E230" i="7"/>
  <c r="F230" i="7" s="1"/>
  <c r="E231" i="7"/>
  <c r="F231" i="7" s="1"/>
  <c r="E232" i="7"/>
  <c r="F232" i="7" s="1"/>
  <c r="E233" i="7"/>
  <c r="F233" i="7" s="1"/>
  <c r="E234" i="7"/>
  <c r="F234" i="7" s="1"/>
  <c r="E235" i="7"/>
  <c r="F235" i="7" s="1"/>
  <c r="E236" i="7"/>
  <c r="F236" i="7" s="1"/>
  <c r="E237" i="7"/>
  <c r="F237" i="7" s="1"/>
  <c r="E238" i="7"/>
  <c r="F238" i="7" s="1"/>
  <c r="E239" i="7"/>
  <c r="F239" i="7" s="1"/>
  <c r="E240" i="7"/>
  <c r="F240" i="7" s="1"/>
  <c r="E241" i="7"/>
  <c r="F241" i="7" s="1"/>
  <c r="E242" i="7"/>
  <c r="F242" i="7" s="1"/>
  <c r="E243" i="7"/>
  <c r="F243" i="7" s="1"/>
  <c r="E244" i="7"/>
  <c r="F244" i="7" s="1"/>
  <c r="E245" i="7"/>
  <c r="F245" i="7" s="1"/>
  <c r="E246" i="7"/>
  <c r="F246" i="7" s="1"/>
  <c r="E247" i="7"/>
  <c r="F247" i="7" s="1"/>
  <c r="E248" i="7"/>
  <c r="F248" i="7" s="1"/>
  <c r="E249" i="7"/>
  <c r="F249" i="7" s="1"/>
  <c r="E250" i="7"/>
  <c r="F250" i="7" s="1"/>
  <c r="E251" i="7"/>
  <c r="F251" i="7" s="1"/>
  <c r="E252" i="7"/>
  <c r="F252" i="7" s="1"/>
  <c r="E253" i="7"/>
  <c r="F253" i="7" s="1"/>
  <c r="E254" i="7"/>
  <c r="F254" i="7" s="1"/>
  <c r="E255" i="7"/>
  <c r="F255" i="7" s="1"/>
  <c r="E256" i="7"/>
  <c r="F256" i="7" s="1"/>
  <c r="E257" i="7"/>
  <c r="F257" i="7" s="1"/>
  <c r="E258" i="7"/>
  <c r="F258" i="7" s="1"/>
  <c r="E259" i="7"/>
  <c r="F259" i="7" s="1"/>
  <c r="E260" i="7"/>
  <c r="F260" i="7" s="1"/>
  <c r="E261" i="7"/>
  <c r="F261" i="7" s="1"/>
  <c r="E262" i="7"/>
  <c r="F262" i="7" s="1"/>
  <c r="E263" i="7"/>
  <c r="F263" i="7" s="1"/>
  <c r="E264" i="7"/>
  <c r="F264" i="7" s="1"/>
  <c r="E265" i="7"/>
  <c r="F265" i="7" s="1"/>
  <c r="E266" i="7"/>
  <c r="F266" i="7" s="1"/>
  <c r="E267" i="7"/>
  <c r="F267" i="7" s="1"/>
  <c r="E268" i="7"/>
  <c r="F268" i="7" s="1"/>
  <c r="E269" i="7"/>
  <c r="F269" i="7" s="1"/>
  <c r="E270" i="7"/>
  <c r="F270" i="7" s="1"/>
  <c r="E271" i="7"/>
  <c r="F271" i="7" s="1"/>
  <c r="E272" i="7"/>
  <c r="F272" i="7" s="1"/>
  <c r="E273" i="7"/>
  <c r="F273" i="7" s="1"/>
  <c r="E274" i="7"/>
  <c r="F274" i="7" s="1"/>
  <c r="E275" i="7"/>
  <c r="F275" i="7" s="1"/>
  <c r="E276" i="7"/>
  <c r="F276" i="7" s="1"/>
  <c r="E277" i="7"/>
  <c r="F277" i="7" s="1"/>
  <c r="E278" i="7"/>
  <c r="F278" i="7" s="1"/>
  <c r="E279" i="7"/>
  <c r="F279" i="7" s="1"/>
  <c r="E280" i="7"/>
  <c r="F280" i="7" s="1"/>
  <c r="E281" i="7"/>
  <c r="F281" i="7" s="1"/>
  <c r="E282" i="7"/>
  <c r="F282" i="7" s="1"/>
  <c r="E283" i="7"/>
  <c r="F283" i="7" s="1"/>
  <c r="E284" i="7"/>
  <c r="F284" i="7" s="1"/>
  <c r="E285" i="7"/>
  <c r="F285" i="7" s="1"/>
  <c r="E286" i="7"/>
  <c r="F286" i="7" s="1"/>
  <c r="E287" i="7"/>
  <c r="F287" i="7" s="1"/>
  <c r="E288" i="7"/>
  <c r="F288" i="7" s="1"/>
  <c r="E289" i="7"/>
  <c r="F289" i="7" s="1"/>
  <c r="E290" i="7"/>
  <c r="F290" i="7" s="1"/>
  <c r="E291" i="7"/>
  <c r="F291" i="7" s="1"/>
  <c r="E292" i="7"/>
  <c r="F292" i="7" s="1"/>
  <c r="E293" i="7"/>
  <c r="F293" i="7" s="1"/>
  <c r="E294" i="7"/>
  <c r="F294" i="7" s="1"/>
  <c r="E295" i="7"/>
  <c r="F295" i="7" s="1"/>
  <c r="E296" i="7"/>
  <c r="F296" i="7" s="1"/>
  <c r="E297" i="7"/>
  <c r="F297" i="7" s="1"/>
  <c r="E298" i="7"/>
  <c r="F298" i="7" s="1"/>
  <c r="E299" i="7"/>
  <c r="F299" i="7" s="1"/>
  <c r="E300" i="7"/>
  <c r="F300" i="7" s="1"/>
  <c r="E301" i="7"/>
  <c r="F301" i="7" s="1"/>
  <c r="E302" i="7"/>
  <c r="F302" i="7" s="1"/>
  <c r="E303" i="7"/>
  <c r="F303" i="7" s="1"/>
  <c r="E304" i="7"/>
  <c r="F304" i="7" s="1"/>
  <c r="E305" i="7"/>
  <c r="F305" i="7" s="1"/>
  <c r="E306" i="7"/>
  <c r="F306" i="7" s="1"/>
  <c r="E307" i="7"/>
  <c r="F307" i="7" s="1"/>
  <c r="E308" i="7"/>
  <c r="F308" i="7" s="1"/>
  <c r="E309" i="7"/>
  <c r="F309" i="7" s="1"/>
  <c r="E310" i="7"/>
  <c r="F310" i="7" s="1"/>
  <c r="E311" i="7"/>
  <c r="F311" i="7" s="1"/>
  <c r="E312" i="7"/>
  <c r="F312" i="7" s="1"/>
  <c r="E313" i="7"/>
  <c r="F313" i="7" s="1"/>
  <c r="E314" i="7"/>
  <c r="F314" i="7" s="1"/>
  <c r="E315" i="7"/>
  <c r="F315" i="7" s="1"/>
  <c r="E316" i="7"/>
  <c r="F316" i="7" s="1"/>
  <c r="E317" i="7"/>
  <c r="F317" i="7" s="1"/>
  <c r="E318" i="7"/>
  <c r="F318" i="7" s="1"/>
  <c r="E319" i="7"/>
  <c r="F319" i="7" s="1"/>
  <c r="E320" i="7"/>
  <c r="F320" i="7" s="1"/>
  <c r="E321" i="7"/>
  <c r="F321" i="7" s="1"/>
  <c r="E322" i="7"/>
  <c r="F322" i="7" s="1"/>
  <c r="E323" i="7"/>
  <c r="F323" i="7" s="1"/>
  <c r="E324" i="7"/>
  <c r="F324" i="7" s="1"/>
  <c r="E325" i="7"/>
  <c r="F325" i="7" s="1"/>
  <c r="E326" i="7"/>
  <c r="F326" i="7" s="1"/>
  <c r="E327" i="7"/>
  <c r="F327" i="7" s="1"/>
  <c r="E328" i="7"/>
  <c r="F328" i="7" s="1"/>
  <c r="E329" i="7"/>
  <c r="F329" i="7" s="1"/>
  <c r="E330" i="7"/>
  <c r="F330" i="7" s="1"/>
  <c r="E331" i="7"/>
  <c r="F331" i="7" s="1"/>
  <c r="E332" i="7"/>
  <c r="F332" i="7" s="1"/>
  <c r="E333" i="7"/>
  <c r="F333" i="7" s="1"/>
  <c r="E334" i="7"/>
  <c r="F334" i="7" s="1"/>
  <c r="E335" i="7"/>
  <c r="F335" i="7" s="1"/>
  <c r="E336" i="7"/>
  <c r="F336" i="7" s="1"/>
  <c r="E337" i="7"/>
  <c r="F337" i="7" s="1"/>
  <c r="E338" i="7"/>
  <c r="F338" i="7" s="1"/>
  <c r="E339" i="7"/>
  <c r="F339" i="7" s="1"/>
  <c r="E340" i="7"/>
  <c r="F340" i="7" s="1"/>
  <c r="E341" i="7"/>
  <c r="F341" i="7" s="1"/>
  <c r="E342" i="7"/>
  <c r="F342" i="7" s="1"/>
  <c r="E343" i="7"/>
  <c r="F343" i="7" s="1"/>
  <c r="E344" i="7"/>
  <c r="F344" i="7" s="1"/>
  <c r="E345" i="7"/>
  <c r="F345" i="7" s="1"/>
  <c r="E346" i="7"/>
  <c r="F346" i="7" s="1"/>
  <c r="E347" i="7"/>
  <c r="F347" i="7" s="1"/>
  <c r="E348" i="7"/>
  <c r="F348" i="7" s="1"/>
  <c r="E349" i="7"/>
  <c r="F349" i="7" s="1"/>
  <c r="E350" i="7"/>
  <c r="F350" i="7" s="1"/>
  <c r="E351" i="7"/>
  <c r="F351" i="7" s="1"/>
  <c r="E352" i="7"/>
  <c r="F352" i="7" s="1"/>
  <c r="E353" i="7"/>
  <c r="F353" i="7" s="1"/>
  <c r="E354" i="7"/>
  <c r="F354" i="7" s="1"/>
  <c r="E355" i="7"/>
  <c r="F355" i="7" s="1"/>
  <c r="E356" i="7"/>
  <c r="F356" i="7" s="1"/>
  <c r="E357" i="7"/>
  <c r="F357" i="7" s="1"/>
  <c r="E358" i="7"/>
  <c r="F358" i="7" s="1"/>
  <c r="E359" i="7"/>
  <c r="F359" i="7" s="1"/>
  <c r="E360" i="7"/>
  <c r="F360" i="7" s="1"/>
  <c r="E361" i="7"/>
  <c r="F361" i="7" s="1"/>
  <c r="E362" i="7"/>
  <c r="F362" i="7" s="1"/>
  <c r="E363" i="7"/>
  <c r="F363" i="7" s="1"/>
  <c r="E364" i="7"/>
  <c r="F364" i="7" s="1"/>
  <c r="E365" i="7"/>
  <c r="F365" i="7" s="1"/>
  <c r="E366" i="7"/>
  <c r="F366" i="7" s="1"/>
  <c r="E367" i="7"/>
  <c r="F367" i="7" s="1"/>
  <c r="E368" i="7"/>
  <c r="F368" i="7" s="1"/>
  <c r="E369" i="7"/>
  <c r="F369" i="7" s="1"/>
  <c r="E370" i="7"/>
  <c r="F370" i="7" s="1"/>
  <c r="E371" i="7"/>
  <c r="F371" i="7" s="1"/>
  <c r="E372" i="7"/>
  <c r="F372" i="7" s="1"/>
  <c r="E373" i="7"/>
  <c r="F373" i="7" s="1"/>
  <c r="E374" i="7"/>
  <c r="F374" i="7" s="1"/>
  <c r="E375" i="7"/>
  <c r="F375" i="7" s="1"/>
  <c r="E376" i="7"/>
  <c r="F376" i="7" s="1"/>
  <c r="E377" i="7"/>
  <c r="F377" i="7" s="1"/>
  <c r="E378" i="7"/>
  <c r="F378" i="7" s="1"/>
  <c r="E379" i="7"/>
  <c r="F379" i="7" s="1"/>
  <c r="E380" i="7"/>
  <c r="F380" i="7" s="1"/>
  <c r="E381" i="7"/>
  <c r="F381" i="7" s="1"/>
  <c r="E382" i="7"/>
  <c r="F382" i="7" s="1"/>
  <c r="E383" i="7"/>
  <c r="F383" i="7" s="1"/>
  <c r="E384" i="7"/>
  <c r="F384" i="7" s="1"/>
  <c r="E385" i="7"/>
  <c r="F385" i="7" s="1"/>
  <c r="E386" i="7"/>
  <c r="F386" i="7" s="1"/>
  <c r="E387" i="7"/>
  <c r="F387" i="7" s="1"/>
  <c r="E388" i="7"/>
  <c r="F388" i="7" s="1"/>
  <c r="E389" i="7"/>
  <c r="F389" i="7" s="1"/>
  <c r="E390" i="7"/>
  <c r="F390" i="7" s="1"/>
  <c r="E391" i="7"/>
  <c r="F391" i="7" s="1"/>
  <c r="E392" i="7"/>
  <c r="F392" i="7" s="1"/>
  <c r="E393" i="7"/>
  <c r="F393" i="7" s="1"/>
  <c r="E394" i="7"/>
  <c r="F394" i="7" s="1"/>
  <c r="E395" i="7"/>
  <c r="F395" i="7" s="1"/>
  <c r="E396" i="7"/>
  <c r="F396" i="7" s="1"/>
  <c r="E397" i="7"/>
  <c r="F397" i="7" s="1"/>
  <c r="E398" i="7"/>
  <c r="F398" i="7" s="1"/>
  <c r="E399" i="7"/>
  <c r="F399" i="7" s="1"/>
  <c r="E400" i="7"/>
  <c r="F400" i="7" s="1"/>
  <c r="E401" i="7"/>
  <c r="F401" i="7" s="1"/>
  <c r="E402" i="7"/>
  <c r="F402" i="7" s="1"/>
  <c r="E403" i="7"/>
  <c r="F403" i="7" s="1"/>
  <c r="E404" i="7"/>
  <c r="F404" i="7" s="1"/>
  <c r="E405" i="7"/>
  <c r="F405" i="7" s="1"/>
  <c r="E406" i="7"/>
  <c r="F406" i="7" s="1"/>
  <c r="E407" i="7"/>
  <c r="F407" i="7" s="1"/>
  <c r="E408" i="7"/>
  <c r="F408" i="7" s="1"/>
  <c r="E409" i="7"/>
  <c r="F409" i="7" s="1"/>
  <c r="E410" i="7"/>
  <c r="F410" i="7" s="1"/>
  <c r="E411" i="7"/>
  <c r="F411" i="7" s="1"/>
  <c r="E412" i="7"/>
  <c r="F412" i="7" s="1"/>
  <c r="E413" i="7"/>
  <c r="F413" i="7" s="1"/>
  <c r="E414" i="7"/>
  <c r="F414" i="7" s="1"/>
  <c r="E415" i="7"/>
  <c r="F415" i="7" s="1"/>
  <c r="E416" i="7"/>
  <c r="F416" i="7" s="1"/>
  <c r="E417" i="7"/>
  <c r="F417" i="7" s="1"/>
  <c r="E418" i="7"/>
  <c r="F418" i="7" s="1"/>
  <c r="E419" i="7"/>
  <c r="F419" i="7" s="1"/>
  <c r="E420" i="7"/>
  <c r="F420" i="7" s="1"/>
  <c r="E421" i="7"/>
  <c r="F421" i="7" s="1"/>
  <c r="E422" i="7"/>
  <c r="F422" i="7" s="1"/>
  <c r="E423" i="7"/>
  <c r="F423" i="7" s="1"/>
  <c r="E424" i="7"/>
  <c r="F424" i="7" s="1"/>
  <c r="E425" i="7"/>
  <c r="F425" i="7" s="1"/>
  <c r="E426" i="7"/>
  <c r="F426" i="7" s="1"/>
  <c r="E427" i="7"/>
  <c r="F427" i="7" s="1"/>
  <c r="E428" i="7"/>
  <c r="F428" i="7" s="1"/>
  <c r="E429" i="7"/>
  <c r="F429" i="7" s="1"/>
  <c r="E430" i="7"/>
  <c r="F430" i="7" s="1"/>
  <c r="E431" i="7"/>
  <c r="F431" i="7" s="1"/>
  <c r="E432" i="7"/>
  <c r="F432" i="7" s="1"/>
  <c r="E433" i="7"/>
  <c r="F433" i="7" s="1"/>
  <c r="E434" i="7"/>
  <c r="F434" i="7" s="1"/>
  <c r="E435" i="7"/>
  <c r="F435" i="7" s="1"/>
  <c r="E436" i="7"/>
  <c r="F436" i="7" s="1"/>
  <c r="E437" i="7"/>
  <c r="F437" i="7" s="1"/>
  <c r="E438" i="7"/>
  <c r="F438" i="7" s="1"/>
  <c r="E439" i="7"/>
  <c r="F439" i="7" s="1"/>
  <c r="E440" i="7"/>
  <c r="F440" i="7" s="1"/>
  <c r="E441" i="7"/>
  <c r="F441" i="7" s="1"/>
  <c r="E442" i="7"/>
  <c r="F442" i="7" s="1"/>
  <c r="E443" i="7"/>
  <c r="F443" i="7" s="1"/>
  <c r="E444" i="7"/>
  <c r="F444" i="7" s="1"/>
  <c r="E445" i="7"/>
  <c r="F445" i="7" s="1"/>
  <c r="E446" i="7"/>
  <c r="F446" i="7" s="1"/>
  <c r="E447" i="7"/>
  <c r="F447" i="7" s="1"/>
  <c r="E448" i="7"/>
  <c r="F448" i="7" s="1"/>
  <c r="E449" i="7"/>
  <c r="F449" i="7" s="1"/>
  <c r="E450" i="7"/>
  <c r="F450" i="7" s="1"/>
  <c r="E451" i="7"/>
  <c r="F451" i="7" s="1"/>
  <c r="E452" i="7"/>
  <c r="F452" i="7" s="1"/>
  <c r="E453" i="7"/>
  <c r="F453" i="7" s="1"/>
  <c r="E454" i="7"/>
  <c r="F454" i="7" s="1"/>
  <c r="E455" i="7"/>
  <c r="F455" i="7" s="1"/>
  <c r="E456" i="7"/>
  <c r="F456" i="7" s="1"/>
  <c r="E457" i="7"/>
  <c r="F457" i="7" s="1"/>
  <c r="E458" i="7"/>
  <c r="F458" i="7" s="1"/>
  <c r="E459" i="7"/>
  <c r="F459" i="7" s="1"/>
  <c r="E460" i="7"/>
  <c r="F460" i="7" s="1"/>
  <c r="E461" i="7"/>
  <c r="F461" i="7" s="1"/>
  <c r="E462" i="7"/>
  <c r="F462" i="7" s="1"/>
  <c r="E463" i="7"/>
  <c r="F463" i="7" s="1"/>
  <c r="E464" i="7"/>
  <c r="F464" i="7" s="1"/>
  <c r="E465" i="7"/>
  <c r="F465" i="7" s="1"/>
  <c r="E466" i="7"/>
  <c r="F466" i="7" s="1"/>
  <c r="E467" i="7"/>
  <c r="F467" i="7" s="1"/>
  <c r="E468" i="7"/>
  <c r="F468" i="7" s="1"/>
  <c r="E469" i="7"/>
  <c r="F469" i="7" s="1"/>
  <c r="E470" i="7"/>
  <c r="F470" i="7" s="1"/>
  <c r="E471" i="7"/>
  <c r="F471" i="7" s="1"/>
  <c r="E472" i="7"/>
  <c r="F472" i="7" s="1"/>
  <c r="E473" i="7"/>
  <c r="F473" i="7" s="1"/>
  <c r="E474" i="7"/>
  <c r="F474" i="7" s="1"/>
  <c r="E475" i="7"/>
  <c r="F475" i="7" s="1"/>
  <c r="E476" i="7"/>
  <c r="F476" i="7" s="1"/>
  <c r="E477" i="7"/>
  <c r="F477" i="7" s="1"/>
  <c r="E478" i="7"/>
  <c r="F478" i="7" s="1"/>
  <c r="E479" i="7"/>
  <c r="F479" i="7" s="1"/>
  <c r="E480" i="7"/>
  <c r="F480" i="7" s="1"/>
  <c r="E481" i="7"/>
  <c r="F481" i="7" s="1"/>
  <c r="E482" i="7"/>
  <c r="F482" i="7" s="1"/>
  <c r="E483" i="7"/>
  <c r="F483" i="7" s="1"/>
  <c r="E484" i="7"/>
  <c r="F484" i="7" s="1"/>
  <c r="E485" i="7"/>
  <c r="F485" i="7" s="1"/>
  <c r="E486" i="7"/>
  <c r="F486" i="7" s="1"/>
  <c r="E487" i="7"/>
  <c r="F487" i="7" s="1"/>
  <c r="E488" i="7"/>
  <c r="F488" i="7" s="1"/>
  <c r="E489" i="7"/>
  <c r="F489" i="7" s="1"/>
  <c r="E490" i="7"/>
  <c r="F490" i="7" s="1"/>
  <c r="E491" i="7"/>
  <c r="F491" i="7" s="1"/>
  <c r="E492" i="7"/>
  <c r="F492" i="7" s="1"/>
  <c r="E493" i="7"/>
  <c r="F493" i="7" s="1"/>
  <c r="E494" i="7"/>
  <c r="F494" i="7" s="1"/>
  <c r="E495" i="7"/>
  <c r="F495" i="7" s="1"/>
  <c r="E496" i="7"/>
  <c r="F496" i="7" s="1"/>
  <c r="E497" i="7"/>
  <c r="F497" i="7" s="1"/>
  <c r="E498" i="7"/>
  <c r="F498" i="7" s="1"/>
  <c r="E499" i="7"/>
  <c r="F499" i="7" s="1"/>
  <c r="E500" i="7"/>
  <c r="F500" i="7" s="1"/>
  <c r="E501" i="7"/>
  <c r="F501" i="7" s="1"/>
  <c r="E502" i="7"/>
  <c r="F502" i="7" s="1"/>
  <c r="E503" i="7"/>
  <c r="F503" i="7" s="1"/>
  <c r="E504" i="7"/>
  <c r="F504" i="7" s="1"/>
  <c r="E505" i="7"/>
  <c r="F505" i="7" s="1"/>
  <c r="E506" i="7"/>
  <c r="F506" i="7" s="1"/>
  <c r="E507" i="7"/>
  <c r="F507" i="7" s="1"/>
  <c r="E508" i="7"/>
  <c r="F508" i="7" s="1"/>
  <c r="E509" i="7"/>
  <c r="F509" i="7" s="1"/>
  <c r="E510" i="7"/>
  <c r="F510" i="7" s="1"/>
  <c r="E511" i="7"/>
  <c r="F511" i="7" s="1"/>
  <c r="E512" i="7"/>
  <c r="F512" i="7" s="1"/>
  <c r="E513" i="7"/>
  <c r="F513" i="7" s="1"/>
  <c r="E514" i="7"/>
  <c r="F514" i="7" s="1"/>
  <c r="E515" i="7"/>
  <c r="F515" i="7" s="1"/>
  <c r="E516" i="7"/>
  <c r="F516" i="7" s="1"/>
  <c r="E517" i="7"/>
  <c r="F517" i="7" s="1"/>
  <c r="E518" i="7"/>
  <c r="F518" i="7" s="1"/>
  <c r="E519" i="7"/>
  <c r="F519" i="7" s="1"/>
  <c r="E520" i="7"/>
  <c r="F520" i="7" s="1"/>
  <c r="E521" i="7"/>
  <c r="F521" i="7" s="1"/>
  <c r="E522" i="7"/>
  <c r="F522" i="7" s="1"/>
  <c r="E523" i="7"/>
  <c r="F523" i="7" s="1"/>
  <c r="E524" i="7"/>
  <c r="F524" i="7" s="1"/>
  <c r="E525" i="7"/>
  <c r="F525" i="7" s="1"/>
  <c r="E526" i="7"/>
  <c r="F526" i="7" s="1"/>
  <c r="E527" i="7"/>
  <c r="F527" i="7" s="1"/>
  <c r="E528" i="7"/>
  <c r="F528" i="7" s="1"/>
  <c r="E529" i="7"/>
  <c r="F529" i="7" s="1"/>
  <c r="E530" i="7"/>
  <c r="F530" i="7" s="1"/>
  <c r="E531" i="7"/>
  <c r="F531" i="7" s="1"/>
  <c r="E532" i="7"/>
  <c r="F532" i="7" s="1"/>
  <c r="E533" i="7"/>
  <c r="F533" i="7" s="1"/>
  <c r="E534" i="7"/>
  <c r="F534" i="7" s="1"/>
  <c r="E535" i="7"/>
  <c r="F535" i="7" s="1"/>
  <c r="E536" i="7"/>
  <c r="F536" i="7" s="1"/>
  <c r="E537" i="7"/>
  <c r="F537" i="7" s="1"/>
  <c r="E538" i="7"/>
  <c r="F538" i="7" s="1"/>
  <c r="E539" i="7"/>
  <c r="F539" i="7" s="1"/>
  <c r="E540" i="7"/>
  <c r="F540" i="7" s="1"/>
  <c r="E541" i="7"/>
  <c r="F541" i="7" s="1"/>
  <c r="E542" i="7"/>
  <c r="F542" i="7" s="1"/>
  <c r="E543" i="7"/>
  <c r="F543" i="7" s="1"/>
  <c r="E544" i="7"/>
  <c r="F544" i="7" s="1"/>
  <c r="E545" i="7"/>
  <c r="E2" i="7"/>
  <c r="F2" i="7" s="1"/>
  <c r="N1301" i="4"/>
  <c r="N1302" i="4"/>
  <c r="N1303" i="4"/>
  <c r="N1304" i="4"/>
  <c r="N1305" i="4"/>
  <c r="N1306" i="4"/>
  <c r="N1307" i="4"/>
  <c r="N1308" i="4"/>
  <c r="N1309" i="4"/>
  <c r="N1310" i="4"/>
  <c r="N1311" i="4"/>
  <c r="N1312" i="4"/>
  <c r="N1313" i="4"/>
  <c r="N1314" i="4"/>
  <c r="N1315" i="4"/>
  <c r="N1316" i="4"/>
  <c r="N1317" i="4"/>
  <c r="N1318" i="4"/>
  <c r="N1319" i="4"/>
  <c r="N1320" i="4"/>
  <c r="N1321" i="4"/>
  <c r="N1322" i="4"/>
  <c r="N1323" i="4"/>
  <c r="N1324" i="4"/>
  <c r="N1325" i="4"/>
  <c r="N1326" i="4"/>
  <c r="N1327" i="4"/>
  <c r="N1328" i="4"/>
  <c r="N1329" i="4"/>
  <c r="N1330" i="4"/>
  <c r="N1331" i="4"/>
  <c r="N1332" i="4"/>
  <c r="N1333" i="4"/>
  <c r="N1334" i="4"/>
  <c r="N1335" i="4"/>
  <c r="N1336" i="4"/>
  <c r="N1337" i="4"/>
  <c r="N1338" i="4"/>
  <c r="N1339" i="4"/>
  <c r="N1340" i="4"/>
  <c r="N1341" i="4"/>
  <c r="N1342" i="4"/>
  <c r="N1343" i="4"/>
  <c r="N1344" i="4"/>
  <c r="N1345" i="4"/>
  <c r="N1346" i="4"/>
  <c r="N1347" i="4"/>
  <c r="N1348" i="4"/>
  <c r="N1349" i="4"/>
  <c r="N1350" i="4"/>
  <c r="N1351" i="4"/>
  <c r="N1352" i="4"/>
  <c r="N1353" i="4"/>
  <c r="N1354" i="4"/>
  <c r="N1355" i="4"/>
  <c r="N1356" i="4"/>
  <c r="N1357" i="4"/>
  <c r="N1358" i="4"/>
  <c r="N1359" i="4"/>
  <c r="N1360" i="4"/>
  <c r="N1361" i="4"/>
  <c r="N1362" i="4"/>
  <c r="N1363" i="4"/>
  <c r="N1364" i="4"/>
  <c r="N1365" i="4"/>
  <c r="N1366" i="4"/>
  <c r="N1367" i="4"/>
  <c r="N1368" i="4"/>
  <c r="N1369" i="4"/>
  <c r="N1370" i="4"/>
  <c r="N1371" i="4"/>
  <c r="N1372" i="4"/>
  <c r="N1373" i="4"/>
  <c r="N1374" i="4"/>
  <c r="N1375" i="4"/>
  <c r="N1376" i="4"/>
  <c r="N1377" i="4"/>
  <c r="N1378" i="4"/>
  <c r="N1379" i="4"/>
  <c r="N1380" i="4"/>
  <c r="N1381" i="4"/>
  <c r="N1382" i="4"/>
  <c r="N1383" i="4"/>
  <c r="N1384" i="4"/>
  <c r="N1385" i="4"/>
  <c r="N1386" i="4"/>
  <c r="N1387" i="4"/>
  <c r="N1388" i="4"/>
  <c r="N1389" i="4"/>
  <c r="N1390" i="4"/>
  <c r="N1391" i="4"/>
  <c r="N1392" i="4"/>
  <c r="N1393" i="4"/>
  <c r="N1394" i="4"/>
  <c r="N1395" i="4"/>
  <c r="N1396" i="4"/>
  <c r="N1397" i="4"/>
  <c r="N1398" i="4"/>
  <c r="N1399" i="4"/>
  <c r="N1400" i="4"/>
  <c r="N1401" i="4"/>
  <c r="N1402" i="4"/>
  <c r="N1403" i="4"/>
  <c r="N1404" i="4"/>
  <c r="N1405" i="4"/>
  <c r="N1406" i="4"/>
  <c r="N1407" i="4"/>
  <c r="N1408" i="4"/>
  <c r="N1409" i="4"/>
  <c r="N1410" i="4"/>
  <c r="N1411" i="4"/>
  <c r="N1412" i="4"/>
  <c r="N1413" i="4"/>
  <c r="N1414" i="4"/>
  <c r="N1415" i="4"/>
  <c r="N1416" i="4"/>
  <c r="N1417" i="4"/>
  <c r="N1418" i="4"/>
  <c r="N1419" i="4"/>
  <c r="N1420" i="4"/>
  <c r="N1421" i="4"/>
  <c r="N1422" i="4"/>
  <c r="N1423" i="4"/>
  <c r="N1424" i="4"/>
  <c r="N1425" i="4"/>
  <c r="N1426" i="4"/>
  <c r="N1427" i="4"/>
  <c r="N1428" i="4"/>
  <c r="N1429" i="4"/>
  <c r="N1430" i="4"/>
  <c r="N1431" i="4"/>
  <c r="N1432" i="4"/>
  <c r="N1433" i="4"/>
  <c r="N1434" i="4"/>
  <c r="N1435" i="4"/>
  <c r="N1436" i="4"/>
  <c r="N1437" i="4"/>
  <c r="N1438" i="4"/>
  <c r="N1439" i="4"/>
  <c r="N1440" i="4"/>
  <c r="N1441" i="4"/>
  <c r="N1442" i="4"/>
  <c r="N1443" i="4"/>
  <c r="N1444" i="4"/>
  <c r="N1445" i="4"/>
  <c r="N1446" i="4"/>
  <c r="N1447" i="4"/>
  <c r="N1448" i="4"/>
  <c r="N1449" i="4"/>
  <c r="N1450" i="4"/>
  <c r="N1451" i="4"/>
  <c r="N1452" i="4"/>
  <c r="N1453" i="4"/>
  <c r="N1454" i="4"/>
  <c r="N1455" i="4"/>
  <c r="N1456" i="4"/>
  <c r="N1457" i="4"/>
  <c r="N1458" i="4"/>
  <c r="N1459" i="4"/>
  <c r="N1460" i="4"/>
  <c r="N1461" i="4"/>
  <c r="N1462" i="4"/>
  <c r="N1463" i="4"/>
  <c r="N1464" i="4"/>
  <c r="N1465" i="4"/>
  <c r="N1466" i="4"/>
  <c r="N1467" i="4"/>
  <c r="H1467" i="4"/>
  <c r="H1466" i="4"/>
  <c r="H1465" i="4"/>
  <c r="H1464" i="4"/>
  <c r="H1463" i="4"/>
  <c r="H1462" i="4"/>
  <c r="H1461" i="4"/>
  <c r="H1460" i="4"/>
  <c r="H1459" i="4"/>
  <c r="H1458" i="4"/>
  <c r="H1457" i="4"/>
  <c r="H1456" i="4"/>
  <c r="H1455" i="4"/>
  <c r="H1454" i="4"/>
  <c r="H1453" i="4"/>
  <c r="H1452" i="4"/>
  <c r="H1451" i="4"/>
  <c r="H1450" i="4"/>
  <c r="H1449" i="4"/>
  <c r="H1448" i="4"/>
  <c r="H1447" i="4"/>
  <c r="H1446" i="4"/>
  <c r="H1445" i="4"/>
  <c r="H1444" i="4"/>
  <c r="H1443" i="4"/>
  <c r="H1442" i="4"/>
  <c r="H1441" i="4"/>
  <c r="H1440" i="4"/>
  <c r="H1439" i="4"/>
  <c r="H1438" i="4"/>
  <c r="H1437" i="4"/>
  <c r="H1436" i="4"/>
  <c r="H1435" i="4"/>
  <c r="H1434" i="4"/>
  <c r="H1433" i="4"/>
  <c r="H1432" i="4"/>
  <c r="H1431" i="4"/>
  <c r="H1430" i="4"/>
  <c r="H1429" i="4"/>
  <c r="H1428" i="4"/>
  <c r="H1427" i="4"/>
  <c r="H1426" i="4"/>
  <c r="H1425" i="4"/>
  <c r="H1424" i="4"/>
  <c r="H1423" i="4"/>
  <c r="H1422" i="4"/>
  <c r="H1421" i="4"/>
  <c r="H1420" i="4"/>
  <c r="H1419" i="4"/>
  <c r="H1418" i="4"/>
  <c r="H1417" i="4"/>
  <c r="H1416" i="4"/>
  <c r="H1415" i="4"/>
  <c r="H1414" i="4"/>
  <c r="H1413" i="4"/>
  <c r="H1412" i="4"/>
  <c r="H1411" i="4"/>
  <c r="H1410" i="4"/>
  <c r="H1409" i="4"/>
  <c r="H1408" i="4"/>
  <c r="H1407" i="4"/>
  <c r="H1406" i="4"/>
  <c r="H1405" i="4"/>
  <c r="H1404" i="4"/>
  <c r="H1403" i="4"/>
  <c r="H1402" i="4"/>
  <c r="H1401" i="4"/>
  <c r="H1400" i="4"/>
  <c r="H1399" i="4"/>
  <c r="H1398" i="4"/>
  <c r="H1397" i="4"/>
  <c r="H1396" i="4"/>
  <c r="H1395" i="4"/>
  <c r="H1394" i="4"/>
  <c r="H1393" i="4"/>
  <c r="H1392" i="4"/>
  <c r="H1391" i="4"/>
  <c r="H1390" i="4"/>
  <c r="H1389" i="4"/>
  <c r="H1388" i="4"/>
  <c r="H1387" i="4"/>
  <c r="H1386" i="4"/>
  <c r="H1385" i="4"/>
  <c r="H1384" i="4"/>
  <c r="H1383" i="4"/>
  <c r="H1382" i="4"/>
  <c r="H1381" i="4"/>
  <c r="H1380" i="4"/>
  <c r="H1379" i="4"/>
  <c r="H1378" i="4"/>
  <c r="H1377" i="4"/>
  <c r="H1376" i="4"/>
  <c r="H1375" i="4"/>
  <c r="H1374" i="4"/>
  <c r="H1373" i="4"/>
  <c r="H1372" i="4"/>
  <c r="H1371" i="4"/>
  <c r="H1370" i="4"/>
  <c r="H1369" i="4"/>
  <c r="H1368" i="4"/>
  <c r="H1367" i="4"/>
  <c r="H1366" i="4"/>
  <c r="H1365" i="4"/>
  <c r="H1364" i="4"/>
  <c r="H1363" i="4"/>
  <c r="H1362" i="4"/>
  <c r="H1361" i="4"/>
  <c r="H1360" i="4"/>
  <c r="H1359" i="4"/>
  <c r="H1358" i="4"/>
  <c r="H1357" i="4"/>
  <c r="H1356" i="4"/>
  <c r="H1355" i="4"/>
  <c r="H1354" i="4"/>
  <c r="H1353" i="4"/>
  <c r="H1352" i="4"/>
  <c r="H1351" i="4"/>
  <c r="H1350" i="4"/>
  <c r="H1349" i="4"/>
  <c r="H1348" i="4"/>
  <c r="H1347" i="4"/>
  <c r="H1346" i="4"/>
  <c r="H1345" i="4"/>
  <c r="H1344" i="4"/>
  <c r="H1343" i="4"/>
  <c r="H1342" i="4"/>
  <c r="H1341" i="4"/>
  <c r="H1340" i="4"/>
  <c r="H1339" i="4"/>
  <c r="H1338" i="4"/>
  <c r="H1337" i="4"/>
  <c r="H1336" i="4"/>
  <c r="H1335" i="4"/>
  <c r="H1334" i="4"/>
  <c r="H1333" i="4"/>
  <c r="H1332" i="4"/>
  <c r="H1331" i="4"/>
  <c r="H1330" i="4"/>
  <c r="H1329" i="4"/>
  <c r="H1328" i="4"/>
  <c r="H1327" i="4"/>
  <c r="H1326" i="4"/>
  <c r="H1325" i="4"/>
  <c r="H1324" i="4"/>
  <c r="H1323" i="4"/>
  <c r="H1322" i="4"/>
  <c r="H1321" i="4"/>
  <c r="H1320" i="4"/>
  <c r="H1319" i="4"/>
  <c r="H1318" i="4"/>
  <c r="H1317" i="4"/>
  <c r="H1316" i="4"/>
  <c r="H1315" i="4"/>
  <c r="H1314" i="4"/>
  <c r="H1313" i="4"/>
  <c r="H1312" i="4"/>
  <c r="H1311" i="4"/>
  <c r="H1310" i="4"/>
  <c r="H1309" i="4"/>
  <c r="H1308" i="4"/>
  <c r="H1307" i="4"/>
  <c r="H1306" i="4"/>
  <c r="H1305" i="4"/>
  <c r="H1304" i="4"/>
  <c r="H1303" i="4"/>
  <c r="H1302" i="4"/>
  <c r="H1301" i="4"/>
  <c r="F545" i="7" l="1"/>
  <c r="BC67" i="6"/>
  <c r="F67" i="10" s="1"/>
  <c r="BC68" i="6"/>
  <c r="BC69" i="6"/>
  <c r="F69" i="10" s="1"/>
  <c r="BC70" i="6"/>
  <c r="BC71" i="6"/>
  <c r="F71" i="10" s="1"/>
  <c r="BC72" i="6"/>
  <c r="F72" i="10" s="1"/>
  <c r="BC73" i="6"/>
  <c r="F73" i="10" s="1"/>
  <c r="BC74" i="6"/>
  <c r="F74" i="10" s="1"/>
  <c r="BC75" i="6"/>
  <c r="F75" i="10" s="1"/>
  <c r="BC76" i="6"/>
  <c r="F76" i="10" s="1"/>
  <c r="BC77" i="6"/>
  <c r="F77" i="10" s="1"/>
  <c r="BE67" i="6"/>
  <c r="BE68" i="6"/>
  <c r="BE69" i="6"/>
  <c r="BE70" i="6"/>
  <c r="BE71" i="6"/>
  <c r="BE72" i="6"/>
  <c r="BE73" i="6"/>
  <c r="BE74" i="6"/>
  <c r="BE75" i="6"/>
  <c r="BE76" i="6"/>
  <c r="BE77" i="6"/>
  <c r="BG67" i="6"/>
  <c r="BG68" i="6"/>
  <c r="BG69" i="6"/>
  <c r="BG70" i="6"/>
  <c r="BG71" i="6"/>
  <c r="BG72" i="6"/>
  <c r="BG73" i="6"/>
  <c r="BG74" i="6"/>
  <c r="BG75" i="6"/>
  <c r="BG76" i="6"/>
  <c r="BG77" i="6"/>
  <c r="BI67" i="6"/>
  <c r="BI68" i="6"/>
  <c r="BI69" i="6"/>
  <c r="BI70" i="6"/>
  <c r="BI71" i="6"/>
  <c r="BI72" i="6"/>
  <c r="BI73" i="6"/>
  <c r="BI74" i="6"/>
  <c r="BQ74" i="6" s="1"/>
  <c r="BI75" i="6"/>
  <c r="BI76" i="6"/>
  <c r="BI77" i="6"/>
  <c r="BK67" i="6"/>
  <c r="BK71" i="6"/>
  <c r="BK74" i="6"/>
  <c r="BK75" i="6"/>
  <c r="BM67" i="6"/>
  <c r="BM68" i="6"/>
  <c r="BM72" i="6"/>
  <c r="BM74" i="6"/>
  <c r="BM76" i="6"/>
  <c r="BO69" i="6"/>
  <c r="BO70" i="6"/>
  <c r="BO72" i="6"/>
  <c r="BO73" i="6"/>
  <c r="BO74" i="6"/>
  <c r="BO77" i="6"/>
  <c r="BQ69" i="6"/>
  <c r="BQ70" i="6"/>
  <c r="BQ77" i="6"/>
  <c r="CT77" i="6"/>
  <c r="DB77" i="6" s="1"/>
  <c r="CT67" i="6"/>
  <c r="DB67" i="6" s="1"/>
  <c r="CT68" i="6"/>
  <c r="CT69" i="6"/>
  <c r="DB69" i="6" s="1"/>
  <c r="CT70" i="6"/>
  <c r="CT71" i="6"/>
  <c r="DB71" i="6" s="1"/>
  <c r="CT72" i="6"/>
  <c r="CT73" i="6"/>
  <c r="DB73" i="6" s="1"/>
  <c r="CT74" i="6"/>
  <c r="DB74" i="6" s="1"/>
  <c r="CT75" i="6"/>
  <c r="DB75" i="6" s="1"/>
  <c r="CT76" i="6"/>
  <c r="CV67" i="6"/>
  <c r="DD67" i="6" s="1"/>
  <c r="CV68" i="6"/>
  <c r="DD68" i="6" s="1"/>
  <c r="CV69" i="6"/>
  <c r="DD69" i="6" s="1"/>
  <c r="CV70" i="6"/>
  <c r="CV71" i="6"/>
  <c r="DD71" i="6" s="1"/>
  <c r="CV72" i="6"/>
  <c r="CV73" i="6"/>
  <c r="DD73" i="6" s="1"/>
  <c r="CV74" i="6"/>
  <c r="CV75" i="6"/>
  <c r="CV76" i="6"/>
  <c r="DD76" i="6" s="1"/>
  <c r="CV77" i="6"/>
  <c r="DD77" i="6" s="1"/>
  <c r="CX67" i="6"/>
  <c r="CX68" i="6"/>
  <c r="DF68" i="6" s="1"/>
  <c r="CX69" i="6"/>
  <c r="CX70" i="6"/>
  <c r="DF70" i="6" s="1"/>
  <c r="CX71" i="6"/>
  <c r="CX72" i="6"/>
  <c r="DF72" i="6" s="1"/>
  <c r="CX73" i="6"/>
  <c r="DF73" i="6" s="1"/>
  <c r="CX74" i="6"/>
  <c r="DF74" i="6" s="1"/>
  <c r="CX75" i="6"/>
  <c r="CX76" i="6"/>
  <c r="DF76" i="6" s="1"/>
  <c r="CX77" i="6"/>
  <c r="CZ67" i="6"/>
  <c r="DH67" i="6" s="1"/>
  <c r="CZ68" i="6"/>
  <c r="CZ69" i="6"/>
  <c r="DH69" i="6" s="1"/>
  <c r="CZ70" i="6"/>
  <c r="DH70" i="6" s="1"/>
  <c r="CZ71" i="6"/>
  <c r="DH71" i="6" s="1"/>
  <c r="CZ72" i="6"/>
  <c r="CZ73" i="6"/>
  <c r="DH73" i="6" s="1"/>
  <c r="CZ74" i="6"/>
  <c r="CZ75" i="6"/>
  <c r="DH75" i="6" s="1"/>
  <c r="CZ76" i="6"/>
  <c r="CZ77" i="6"/>
  <c r="DH77" i="6" s="1"/>
  <c r="DB68" i="6"/>
  <c r="DB70" i="6"/>
  <c r="DB72" i="6"/>
  <c r="DB76" i="6"/>
  <c r="DD70" i="6"/>
  <c r="DD72" i="6"/>
  <c r="DD74" i="6"/>
  <c r="DD75" i="6"/>
  <c r="DF67" i="6"/>
  <c r="DF69" i="6"/>
  <c r="DF71" i="6"/>
  <c r="DF75" i="6"/>
  <c r="DF77" i="6"/>
  <c r="DH68" i="6"/>
  <c r="DH72" i="6"/>
  <c r="DH74" i="6"/>
  <c r="DH76" i="6"/>
  <c r="EK67" i="6"/>
  <c r="EK68" i="6"/>
  <c r="ES68" i="6" s="1"/>
  <c r="EK69" i="6"/>
  <c r="ES69" i="6" s="1"/>
  <c r="EK70" i="6"/>
  <c r="EK71" i="6"/>
  <c r="ES71" i="6" s="1"/>
  <c r="EK72" i="6"/>
  <c r="ES72" i="6" s="1"/>
  <c r="EK73" i="6"/>
  <c r="ES73" i="6" s="1"/>
  <c r="EK74" i="6"/>
  <c r="ES74" i="6" s="1"/>
  <c r="EK75" i="6"/>
  <c r="ES75" i="6" s="1"/>
  <c r="EK76" i="6"/>
  <c r="ES76" i="6" s="1"/>
  <c r="EK77" i="6"/>
  <c r="ES77" i="6" s="1"/>
  <c r="EM67" i="6"/>
  <c r="EM68" i="6"/>
  <c r="EU68" i="6" s="1"/>
  <c r="EM69" i="6"/>
  <c r="EU69" i="6" s="1"/>
  <c r="EM70" i="6"/>
  <c r="EU70" i="6" s="1"/>
  <c r="EM71" i="6"/>
  <c r="EU71" i="6" s="1"/>
  <c r="EM72" i="6"/>
  <c r="EU72" i="6" s="1"/>
  <c r="EM73" i="6"/>
  <c r="EU73" i="6" s="1"/>
  <c r="EM74" i="6"/>
  <c r="EU74" i="6" s="1"/>
  <c r="EM75" i="6"/>
  <c r="EM76" i="6"/>
  <c r="EU76" i="6" s="1"/>
  <c r="EM77" i="6"/>
  <c r="EU77" i="6" s="1"/>
  <c r="EO67" i="6"/>
  <c r="EO68" i="6"/>
  <c r="EW68" i="6" s="1"/>
  <c r="EO69" i="6"/>
  <c r="EW69" i="6" s="1"/>
  <c r="EO70" i="6"/>
  <c r="EW70" i="6" s="1"/>
  <c r="EO71" i="6"/>
  <c r="EW71" i="6" s="1"/>
  <c r="EO72" i="6"/>
  <c r="EW72" i="6" s="1"/>
  <c r="EO73" i="6"/>
  <c r="EW73" i="6" s="1"/>
  <c r="EO74" i="6"/>
  <c r="EO75" i="6"/>
  <c r="EW75" i="6" s="1"/>
  <c r="EO76" i="6"/>
  <c r="EW76" i="6" s="1"/>
  <c r="EO77" i="6"/>
  <c r="EQ67" i="6"/>
  <c r="EY67" i="6" s="1"/>
  <c r="EQ68" i="6"/>
  <c r="EY68" i="6" s="1"/>
  <c r="EQ69" i="6"/>
  <c r="EQ70" i="6"/>
  <c r="EY70" i="6" s="1"/>
  <c r="EQ71" i="6"/>
  <c r="EY71" i="6" s="1"/>
  <c r="EQ72" i="6"/>
  <c r="EY72" i="6" s="1"/>
  <c r="EQ73" i="6"/>
  <c r="EY73" i="6" s="1"/>
  <c r="EQ74" i="6"/>
  <c r="EY74" i="6" s="1"/>
  <c r="EQ75" i="6"/>
  <c r="EY75" i="6" s="1"/>
  <c r="EQ76" i="6"/>
  <c r="EY76" i="6" s="1"/>
  <c r="EQ77" i="6"/>
  <c r="EY77" i="6" s="1"/>
  <c r="ES67" i="6"/>
  <c r="ES70" i="6"/>
  <c r="EU67" i="6"/>
  <c r="EU75" i="6"/>
  <c r="EW67" i="6"/>
  <c r="EW74" i="6"/>
  <c r="EW77" i="6"/>
  <c r="EY69" i="6"/>
  <c r="I76" i="10" l="1"/>
  <c r="I72" i="10"/>
  <c r="I68" i="10"/>
  <c r="H75" i="10"/>
  <c r="H71" i="10"/>
  <c r="H67" i="10"/>
  <c r="G74" i="10"/>
  <c r="G70" i="10"/>
  <c r="I75" i="10"/>
  <c r="I71" i="10"/>
  <c r="I67" i="10"/>
  <c r="H74" i="10"/>
  <c r="H70" i="10"/>
  <c r="G77" i="10"/>
  <c r="G73" i="10"/>
  <c r="G69" i="10"/>
  <c r="I74" i="10"/>
  <c r="I70" i="10"/>
  <c r="H77" i="10"/>
  <c r="H73" i="10"/>
  <c r="H69" i="10"/>
  <c r="G76" i="10"/>
  <c r="G72" i="10"/>
  <c r="C72" i="10" s="1"/>
  <c r="D72" i="9" s="1"/>
  <c r="G68" i="10"/>
  <c r="I77" i="10"/>
  <c r="I73" i="10"/>
  <c r="I69" i="10"/>
  <c r="H76" i="10"/>
  <c r="H72" i="10"/>
  <c r="H68" i="10"/>
  <c r="G75" i="10"/>
  <c r="G71" i="10"/>
  <c r="G67" i="10"/>
  <c r="K3" i="4"/>
  <c r="K7" i="4"/>
  <c r="K11" i="4"/>
  <c r="K15" i="4"/>
  <c r="K19" i="4"/>
  <c r="K23" i="4"/>
  <c r="K27" i="4"/>
  <c r="K31" i="4"/>
  <c r="K35" i="4"/>
  <c r="K39" i="4"/>
  <c r="K43" i="4"/>
  <c r="K47" i="4"/>
  <c r="K51" i="4"/>
  <c r="K55" i="4"/>
  <c r="K59" i="4"/>
  <c r="K63" i="4"/>
  <c r="K67" i="4"/>
  <c r="K71" i="4"/>
  <c r="K75" i="4"/>
  <c r="K79" i="4"/>
  <c r="K83" i="4"/>
  <c r="K87" i="4"/>
  <c r="K91" i="4"/>
  <c r="K95" i="4"/>
  <c r="K99" i="4"/>
  <c r="K103" i="4"/>
  <c r="K107" i="4"/>
  <c r="K111" i="4"/>
  <c r="K115" i="4"/>
  <c r="K119" i="4"/>
  <c r="K123" i="4"/>
  <c r="K127" i="4"/>
  <c r="K131" i="4"/>
  <c r="K135" i="4"/>
  <c r="K139" i="4"/>
  <c r="K143" i="4"/>
  <c r="K147" i="4"/>
  <c r="K151" i="4"/>
  <c r="K155" i="4"/>
  <c r="K159" i="4"/>
  <c r="K163" i="4"/>
  <c r="K167" i="4"/>
  <c r="K171" i="4"/>
  <c r="K175" i="4"/>
  <c r="K179" i="4"/>
  <c r="K183" i="4"/>
  <c r="K187" i="4"/>
  <c r="K191" i="4"/>
  <c r="K195" i="4"/>
  <c r="K199" i="4"/>
  <c r="K203" i="4"/>
  <c r="K207" i="4"/>
  <c r="K211" i="4"/>
  <c r="K215" i="4"/>
  <c r="K219" i="4"/>
  <c r="K223" i="4"/>
  <c r="K227" i="4"/>
  <c r="K231" i="4"/>
  <c r="K235" i="4"/>
  <c r="K239" i="4"/>
  <c r="K243" i="4"/>
  <c r="K247" i="4"/>
  <c r="K251" i="4"/>
  <c r="K255" i="4"/>
  <c r="K259" i="4"/>
  <c r="K263" i="4"/>
  <c r="K267" i="4"/>
  <c r="K271" i="4"/>
  <c r="K275" i="4"/>
  <c r="K279" i="4"/>
  <c r="K283" i="4"/>
  <c r="K287" i="4"/>
  <c r="K291" i="4"/>
  <c r="K295" i="4"/>
  <c r="K299" i="4"/>
  <c r="K303" i="4"/>
  <c r="K307" i="4"/>
  <c r="K311" i="4"/>
  <c r="K315" i="4"/>
  <c r="K319" i="4"/>
  <c r="K323" i="4"/>
  <c r="K327" i="4"/>
  <c r="K331" i="4"/>
  <c r="K335" i="4"/>
  <c r="K339" i="4"/>
  <c r="K4" i="4"/>
  <c r="K8" i="4"/>
  <c r="K12" i="4"/>
  <c r="K16" i="4"/>
  <c r="K20" i="4"/>
  <c r="K24" i="4"/>
  <c r="K28" i="4"/>
  <c r="K32" i="4"/>
  <c r="K36" i="4"/>
  <c r="K40" i="4"/>
  <c r="K44" i="4"/>
  <c r="K48" i="4"/>
  <c r="K52" i="4"/>
  <c r="K56" i="4"/>
  <c r="K60" i="4"/>
  <c r="K64" i="4"/>
  <c r="K68" i="4"/>
  <c r="K72" i="4"/>
  <c r="K76" i="4"/>
  <c r="K80" i="4"/>
  <c r="K84" i="4"/>
  <c r="K88" i="4"/>
  <c r="K92" i="4"/>
  <c r="K96" i="4"/>
  <c r="K100" i="4"/>
  <c r="K104" i="4"/>
  <c r="K108" i="4"/>
  <c r="K112" i="4"/>
  <c r="K116" i="4"/>
  <c r="K120" i="4"/>
  <c r="K124" i="4"/>
  <c r="K128" i="4"/>
  <c r="K132" i="4"/>
  <c r="K136" i="4"/>
  <c r="K140" i="4"/>
  <c r="K144" i="4"/>
  <c r="K148" i="4"/>
  <c r="K152" i="4"/>
  <c r="K156" i="4"/>
  <c r="K160" i="4"/>
  <c r="K164" i="4"/>
  <c r="K168" i="4"/>
  <c r="K172" i="4"/>
  <c r="K176" i="4"/>
  <c r="K180" i="4"/>
  <c r="K184" i="4"/>
  <c r="K188" i="4"/>
  <c r="K192" i="4"/>
  <c r="K196" i="4"/>
  <c r="K200" i="4"/>
  <c r="K204" i="4"/>
  <c r="K208" i="4"/>
  <c r="K212" i="4"/>
  <c r="K216" i="4"/>
  <c r="K220" i="4"/>
  <c r="K224" i="4"/>
  <c r="K228" i="4"/>
  <c r="K232" i="4"/>
  <c r="K236" i="4"/>
  <c r="K240" i="4"/>
  <c r="K244" i="4"/>
  <c r="K248" i="4"/>
  <c r="K252" i="4"/>
  <c r="K256" i="4"/>
  <c r="K260" i="4"/>
  <c r="K264" i="4"/>
  <c r="K268" i="4"/>
  <c r="K272" i="4"/>
  <c r="K276" i="4"/>
  <c r="K280" i="4"/>
  <c r="K284" i="4"/>
  <c r="K288" i="4"/>
  <c r="K5" i="4"/>
  <c r="K9" i="4"/>
  <c r="K13" i="4"/>
  <c r="K17" i="4"/>
  <c r="K21" i="4"/>
  <c r="K25" i="4"/>
  <c r="K29" i="4"/>
  <c r="K33" i="4"/>
  <c r="K37" i="4"/>
  <c r="K41" i="4"/>
  <c r="K45" i="4"/>
  <c r="K49" i="4"/>
  <c r="K53" i="4"/>
  <c r="K57" i="4"/>
  <c r="K61" i="4"/>
  <c r="K65" i="4"/>
  <c r="K69" i="4"/>
  <c r="K73" i="4"/>
  <c r="K77" i="4"/>
  <c r="K81" i="4"/>
  <c r="K85" i="4"/>
  <c r="K89" i="4"/>
  <c r="K93" i="4"/>
  <c r="K97" i="4"/>
  <c r="K101" i="4"/>
  <c r="K105" i="4"/>
  <c r="K109" i="4"/>
  <c r="K113" i="4"/>
  <c r="K117" i="4"/>
  <c r="K121" i="4"/>
  <c r="K125" i="4"/>
  <c r="K129" i="4"/>
  <c r="K133" i="4"/>
  <c r="K137" i="4"/>
  <c r="K141" i="4"/>
  <c r="K145" i="4"/>
  <c r="K149" i="4"/>
  <c r="K153" i="4"/>
  <c r="K157" i="4"/>
  <c r="K161" i="4"/>
  <c r="K165" i="4"/>
  <c r="K169" i="4"/>
  <c r="K173" i="4"/>
  <c r="K177" i="4"/>
  <c r="K181" i="4"/>
  <c r="K185" i="4"/>
  <c r="K189" i="4"/>
  <c r="K193" i="4"/>
  <c r="K6" i="4"/>
  <c r="K10" i="4"/>
  <c r="K14" i="4"/>
  <c r="K18" i="4"/>
  <c r="K22" i="4"/>
  <c r="K26" i="4"/>
  <c r="K30" i="4"/>
  <c r="K34" i="4"/>
  <c r="K38" i="4"/>
  <c r="K42" i="4"/>
  <c r="K46" i="4"/>
  <c r="K50" i="4"/>
  <c r="K54" i="4"/>
  <c r="K58" i="4"/>
  <c r="K62" i="4"/>
  <c r="K66" i="4"/>
  <c r="K70" i="4"/>
  <c r="K74" i="4"/>
  <c r="K78" i="4"/>
  <c r="K82" i="4"/>
  <c r="K86" i="4"/>
  <c r="K90" i="4"/>
  <c r="K94" i="4"/>
  <c r="K98" i="4"/>
  <c r="K102" i="4"/>
  <c r="K106" i="4"/>
  <c r="K110" i="4"/>
  <c r="K114" i="4"/>
  <c r="K118" i="4"/>
  <c r="K122" i="4"/>
  <c r="K126" i="4"/>
  <c r="K130" i="4"/>
  <c r="K134" i="4"/>
  <c r="K138" i="4"/>
  <c r="K142" i="4"/>
  <c r="K146" i="4"/>
  <c r="K150" i="4"/>
  <c r="K154" i="4"/>
  <c r="K158" i="4"/>
  <c r="K162" i="4"/>
  <c r="K166" i="4"/>
  <c r="K170" i="4"/>
  <c r="K174" i="4"/>
  <c r="K178" i="4"/>
  <c r="K182" i="4"/>
  <c r="K186" i="4"/>
  <c r="K190" i="4"/>
  <c r="K194" i="4"/>
  <c r="K198" i="4"/>
  <c r="K202" i="4"/>
  <c r="K206" i="4"/>
  <c r="K210" i="4"/>
  <c r="K214" i="4"/>
  <c r="K218" i="4"/>
  <c r="K222" i="4"/>
  <c r="K226" i="4"/>
  <c r="K230" i="4"/>
  <c r="K234" i="4"/>
  <c r="K238" i="4"/>
  <c r="K242" i="4"/>
  <c r="K246" i="4"/>
  <c r="K250" i="4"/>
  <c r="K254" i="4"/>
  <c r="K258" i="4"/>
  <c r="K262" i="4"/>
  <c r="K266" i="4"/>
  <c r="K270" i="4"/>
  <c r="K274" i="4"/>
  <c r="K278" i="4"/>
  <c r="K282" i="4"/>
  <c r="K286" i="4"/>
  <c r="K290" i="4"/>
  <c r="K294" i="4"/>
  <c r="K298" i="4"/>
  <c r="K302" i="4"/>
  <c r="K306" i="4"/>
  <c r="K310" i="4"/>
  <c r="K314" i="4"/>
  <c r="K318" i="4"/>
  <c r="K322" i="4"/>
  <c r="K326" i="4"/>
  <c r="K330" i="4"/>
  <c r="K334" i="4"/>
  <c r="K338" i="4"/>
  <c r="K342" i="4"/>
  <c r="K197" i="4"/>
  <c r="K213" i="4"/>
  <c r="K229" i="4"/>
  <c r="K245" i="4"/>
  <c r="K261" i="4"/>
  <c r="K277" i="4"/>
  <c r="K292" i="4"/>
  <c r="K300" i="4"/>
  <c r="K308" i="4"/>
  <c r="K316" i="4"/>
  <c r="K324" i="4"/>
  <c r="K332" i="4"/>
  <c r="K340" i="4"/>
  <c r="K201" i="4"/>
  <c r="K217" i="4"/>
  <c r="K233" i="4"/>
  <c r="K249" i="4"/>
  <c r="K265" i="4"/>
  <c r="K281" i="4"/>
  <c r="K293" i="4"/>
  <c r="K301" i="4"/>
  <c r="K309" i="4"/>
  <c r="K317" i="4"/>
  <c r="K325" i="4"/>
  <c r="K333" i="4"/>
  <c r="K341" i="4"/>
  <c r="K205" i="4"/>
  <c r="K221" i="4"/>
  <c r="K237" i="4"/>
  <c r="K253" i="4"/>
  <c r="K269" i="4"/>
  <c r="K285" i="4"/>
  <c r="K296" i="4"/>
  <c r="K304" i="4"/>
  <c r="K312" i="4"/>
  <c r="K320" i="4"/>
  <c r="K328" i="4"/>
  <c r="K336" i="4"/>
  <c r="K343" i="4"/>
  <c r="K347" i="4"/>
  <c r="K351" i="4"/>
  <c r="K355" i="4"/>
  <c r="K359" i="4"/>
  <c r="K363" i="4"/>
  <c r="K367" i="4"/>
  <c r="K371" i="4"/>
  <c r="K375" i="4"/>
  <c r="K379" i="4"/>
  <c r="K383" i="4"/>
  <c r="K387" i="4"/>
  <c r="K391" i="4"/>
  <c r="K395" i="4"/>
  <c r="K399" i="4"/>
  <c r="K403" i="4"/>
  <c r="K407" i="4"/>
  <c r="K411" i="4"/>
  <c r="K415" i="4"/>
  <c r="K419" i="4"/>
  <c r="K423" i="4"/>
  <c r="K427" i="4"/>
  <c r="K431" i="4"/>
  <c r="K435" i="4"/>
  <c r="K439" i="4"/>
  <c r="K443" i="4"/>
  <c r="K447" i="4"/>
  <c r="K451" i="4"/>
  <c r="K455" i="4"/>
  <c r="K459" i="4"/>
  <c r="K463" i="4"/>
  <c r="K467" i="4"/>
  <c r="K471" i="4"/>
  <c r="K475" i="4"/>
  <c r="K479" i="4"/>
  <c r="K483" i="4"/>
  <c r="K487" i="4"/>
  <c r="K491" i="4"/>
  <c r="K495" i="4"/>
  <c r="K499" i="4"/>
  <c r="K503" i="4"/>
  <c r="K507" i="4"/>
  <c r="K511" i="4"/>
  <c r="K515" i="4"/>
  <c r="K519" i="4"/>
  <c r="K523" i="4"/>
  <c r="K527" i="4"/>
  <c r="K531" i="4"/>
  <c r="K535" i="4"/>
  <c r="K539" i="4"/>
  <c r="K543" i="4"/>
  <c r="K547" i="4"/>
  <c r="K551" i="4"/>
  <c r="K555" i="4"/>
  <c r="K559" i="4"/>
  <c r="K563" i="4"/>
  <c r="K567" i="4"/>
  <c r="K571" i="4"/>
  <c r="K575" i="4"/>
  <c r="K579" i="4"/>
  <c r="K583" i="4"/>
  <c r="K587" i="4"/>
  <c r="K591" i="4"/>
  <c r="K595" i="4"/>
  <c r="K599" i="4"/>
  <c r="K603" i="4"/>
  <c r="K607" i="4"/>
  <c r="K611" i="4"/>
  <c r="K615" i="4"/>
  <c r="K619" i="4"/>
  <c r="K623" i="4"/>
  <c r="K627" i="4"/>
  <c r="K631" i="4"/>
  <c r="K209" i="4"/>
  <c r="K225" i="4"/>
  <c r="K241" i="4"/>
  <c r="K257" i="4"/>
  <c r="K273" i="4"/>
  <c r="K289" i="4"/>
  <c r="K297" i="4"/>
  <c r="K305" i="4"/>
  <c r="K313" i="4"/>
  <c r="K321" i="4"/>
  <c r="K329" i="4"/>
  <c r="K337" i="4"/>
  <c r="K344" i="4"/>
  <c r="K348" i="4"/>
  <c r="K352" i="4"/>
  <c r="K356" i="4"/>
  <c r="K360" i="4"/>
  <c r="K364" i="4"/>
  <c r="K368" i="4"/>
  <c r="K372" i="4"/>
  <c r="K376" i="4"/>
  <c r="K380" i="4"/>
  <c r="K384" i="4"/>
  <c r="K388" i="4"/>
  <c r="K392" i="4"/>
  <c r="K396" i="4"/>
  <c r="K400" i="4"/>
  <c r="K404" i="4"/>
  <c r="K408" i="4"/>
  <c r="K412" i="4"/>
  <c r="K416" i="4"/>
  <c r="K420" i="4"/>
  <c r="K424" i="4"/>
  <c r="K428" i="4"/>
  <c r="K432" i="4"/>
  <c r="K436" i="4"/>
  <c r="K440" i="4"/>
  <c r="K444" i="4"/>
  <c r="K448" i="4"/>
  <c r="K452" i="4"/>
  <c r="K456" i="4"/>
  <c r="K460" i="4"/>
  <c r="K464" i="4"/>
  <c r="K468" i="4"/>
  <c r="K472" i="4"/>
  <c r="K476" i="4"/>
  <c r="K480" i="4"/>
  <c r="K484" i="4"/>
  <c r="K488" i="4"/>
  <c r="K492" i="4"/>
  <c r="K496" i="4"/>
  <c r="K500" i="4"/>
  <c r="K504" i="4"/>
  <c r="K508" i="4"/>
  <c r="K512" i="4"/>
  <c r="K516" i="4"/>
  <c r="K520" i="4"/>
  <c r="K524" i="4"/>
  <c r="K528" i="4"/>
  <c r="K532" i="4"/>
  <c r="K536" i="4"/>
  <c r="K540" i="4"/>
  <c r="K544" i="4"/>
  <c r="K548" i="4"/>
  <c r="K552" i="4"/>
  <c r="K556" i="4"/>
  <c r="K560" i="4"/>
  <c r="K564" i="4"/>
  <c r="K568" i="4"/>
  <c r="K572" i="4"/>
  <c r="K576" i="4"/>
  <c r="K580" i="4"/>
  <c r="K584" i="4"/>
  <c r="K588" i="4"/>
  <c r="K592" i="4"/>
  <c r="K596" i="4"/>
  <c r="K600" i="4"/>
  <c r="K604" i="4"/>
  <c r="K608" i="4"/>
  <c r="K612" i="4"/>
  <c r="K616" i="4"/>
  <c r="K620" i="4"/>
  <c r="K624" i="4"/>
  <c r="K628" i="4"/>
  <c r="K632" i="4"/>
  <c r="K345" i="4"/>
  <c r="K353" i="4"/>
  <c r="K361" i="4"/>
  <c r="K369" i="4"/>
  <c r="K377" i="4"/>
  <c r="K385" i="4"/>
  <c r="K393" i="4"/>
  <c r="K401" i="4"/>
  <c r="K409" i="4"/>
  <c r="K417" i="4"/>
  <c r="K346" i="4"/>
  <c r="K354" i="4"/>
  <c r="K362" i="4"/>
  <c r="K370" i="4"/>
  <c r="K378" i="4"/>
  <c r="K386" i="4"/>
  <c r="K394" i="4"/>
  <c r="K402" i="4"/>
  <c r="K410" i="4"/>
  <c r="K418" i="4"/>
  <c r="K349" i="4"/>
  <c r="K357" i="4"/>
  <c r="K365" i="4"/>
  <c r="K373" i="4"/>
  <c r="K381" i="4"/>
  <c r="K389" i="4"/>
  <c r="K397" i="4"/>
  <c r="K405" i="4"/>
  <c r="K413" i="4"/>
  <c r="K421" i="4"/>
  <c r="K429" i="4"/>
  <c r="K437" i="4"/>
  <c r="K445" i="4"/>
  <c r="K453" i="4"/>
  <c r="K461" i="4"/>
  <c r="K469" i="4"/>
  <c r="K477" i="4"/>
  <c r="K485" i="4"/>
  <c r="K493" i="4"/>
  <c r="K501" i="4"/>
  <c r="K509" i="4"/>
  <c r="K517" i="4"/>
  <c r="K525" i="4"/>
  <c r="K533" i="4"/>
  <c r="K541" i="4"/>
  <c r="K549" i="4"/>
  <c r="K557" i="4"/>
  <c r="K565" i="4"/>
  <c r="K573" i="4"/>
  <c r="K581" i="4"/>
  <c r="K589" i="4"/>
  <c r="K597" i="4"/>
  <c r="K605" i="4"/>
  <c r="K613" i="4"/>
  <c r="K621" i="4"/>
  <c r="K629" i="4"/>
  <c r="K635" i="4"/>
  <c r="K639" i="4"/>
  <c r="K643" i="4"/>
  <c r="K647" i="4"/>
  <c r="K651" i="4"/>
  <c r="K655" i="4"/>
  <c r="K659" i="4"/>
  <c r="K663" i="4"/>
  <c r="K667" i="4"/>
  <c r="K671" i="4"/>
  <c r="K675" i="4"/>
  <c r="K679" i="4"/>
  <c r="K683" i="4"/>
  <c r="K687" i="4"/>
  <c r="K691" i="4"/>
  <c r="K695" i="4"/>
  <c r="K699" i="4"/>
  <c r="K703" i="4"/>
  <c r="K707" i="4"/>
  <c r="K711" i="4"/>
  <c r="K715" i="4"/>
  <c r="K719" i="4"/>
  <c r="K723" i="4"/>
  <c r="K727" i="4"/>
  <c r="K731" i="4"/>
  <c r="K735" i="4"/>
  <c r="K739" i="4"/>
  <c r="K743" i="4"/>
  <c r="K747" i="4"/>
  <c r="K751" i="4"/>
  <c r="K755" i="4"/>
  <c r="K759" i="4"/>
  <c r="K763" i="4"/>
  <c r="K767" i="4"/>
  <c r="K771" i="4"/>
  <c r="K775" i="4"/>
  <c r="K779" i="4"/>
  <c r="K783" i="4"/>
  <c r="K787" i="4"/>
  <c r="K791" i="4"/>
  <c r="K795" i="4"/>
  <c r="K799" i="4"/>
  <c r="K803" i="4"/>
  <c r="K807" i="4"/>
  <c r="K811" i="4"/>
  <c r="K815" i="4"/>
  <c r="K819" i="4"/>
  <c r="K823" i="4"/>
  <c r="K350" i="4"/>
  <c r="K358" i="4"/>
  <c r="K366" i="4"/>
  <c r="K374" i="4"/>
  <c r="K382" i="4"/>
  <c r="K390" i="4"/>
  <c r="K398" i="4"/>
  <c r="K406" i="4"/>
  <c r="K414" i="4"/>
  <c r="K422" i="4"/>
  <c r="K430" i="4"/>
  <c r="K438" i="4"/>
  <c r="K446" i="4"/>
  <c r="K454" i="4"/>
  <c r="K462" i="4"/>
  <c r="K470" i="4"/>
  <c r="K478" i="4"/>
  <c r="K486" i="4"/>
  <c r="K494" i="4"/>
  <c r="K502" i="4"/>
  <c r="K510" i="4"/>
  <c r="K518" i="4"/>
  <c r="K526" i="4"/>
  <c r="K534" i="4"/>
  <c r="K542" i="4"/>
  <c r="K550" i="4"/>
  <c r="K558" i="4"/>
  <c r="K566" i="4"/>
  <c r="K574" i="4"/>
  <c r="K582" i="4"/>
  <c r="K590" i="4"/>
  <c r="K598" i="4"/>
  <c r="K606" i="4"/>
  <c r="K614" i="4"/>
  <c r="K622" i="4"/>
  <c r="K630" i="4"/>
  <c r="K636" i="4"/>
  <c r="K640" i="4"/>
  <c r="K644" i="4"/>
  <c r="K648" i="4"/>
  <c r="K652" i="4"/>
  <c r="K656" i="4"/>
  <c r="K660" i="4"/>
  <c r="K664" i="4"/>
  <c r="K668" i="4"/>
  <c r="K672" i="4"/>
  <c r="K676" i="4"/>
  <c r="K680" i="4"/>
  <c r="K684" i="4"/>
  <c r="K688" i="4"/>
  <c r="K692" i="4"/>
  <c r="K696" i="4"/>
  <c r="K700" i="4"/>
  <c r="K704" i="4"/>
  <c r="K708" i="4"/>
  <c r="K712" i="4"/>
  <c r="K716" i="4"/>
  <c r="K720" i="4"/>
  <c r="K724" i="4"/>
  <c r="K728" i="4"/>
  <c r="K732" i="4"/>
  <c r="K736" i="4"/>
  <c r="K740" i="4"/>
  <c r="K744" i="4"/>
  <c r="K748" i="4"/>
  <c r="K752" i="4"/>
  <c r="K756" i="4"/>
  <c r="K760" i="4"/>
  <c r="K764" i="4"/>
  <c r="K768" i="4"/>
  <c r="K772" i="4"/>
  <c r="K776" i="4"/>
  <c r="K780" i="4"/>
  <c r="K784" i="4"/>
  <c r="K788" i="4"/>
  <c r="K792" i="4"/>
  <c r="K796" i="4"/>
  <c r="K800" i="4"/>
  <c r="K804" i="4"/>
  <c r="K808" i="4"/>
  <c r="K812" i="4"/>
  <c r="K816" i="4"/>
  <c r="K820" i="4"/>
  <c r="K824" i="4"/>
  <c r="K828" i="4"/>
  <c r="K425" i="4"/>
  <c r="K441" i="4"/>
  <c r="K457" i="4"/>
  <c r="K473" i="4"/>
  <c r="K489" i="4"/>
  <c r="K505" i="4"/>
  <c r="K521" i="4"/>
  <c r="K537" i="4"/>
  <c r="K553" i="4"/>
  <c r="K569" i="4"/>
  <c r="K585" i="4"/>
  <c r="K601" i="4"/>
  <c r="K617" i="4"/>
  <c r="K633" i="4"/>
  <c r="K641" i="4"/>
  <c r="K649" i="4"/>
  <c r="K657" i="4"/>
  <c r="K665" i="4"/>
  <c r="K673" i="4"/>
  <c r="K681" i="4"/>
  <c r="K689" i="4"/>
  <c r="K697" i="4"/>
  <c r="K705" i="4"/>
  <c r="K713" i="4"/>
  <c r="K721" i="4"/>
  <c r="K729" i="4"/>
  <c r="K737" i="4"/>
  <c r="K745" i="4"/>
  <c r="K753" i="4"/>
  <c r="K761" i="4"/>
  <c r="K769" i="4"/>
  <c r="K777" i="4"/>
  <c r="K785" i="4"/>
  <c r="K793" i="4"/>
  <c r="K801" i="4"/>
  <c r="K809" i="4"/>
  <c r="K817" i="4"/>
  <c r="K825" i="4"/>
  <c r="K830" i="4"/>
  <c r="K834" i="4"/>
  <c r="K838" i="4"/>
  <c r="K842" i="4"/>
  <c r="K846" i="4"/>
  <c r="K850" i="4"/>
  <c r="K854" i="4"/>
  <c r="K858" i="4"/>
  <c r="K862" i="4"/>
  <c r="K866" i="4"/>
  <c r="K870" i="4"/>
  <c r="K874" i="4"/>
  <c r="K878" i="4"/>
  <c r="K882" i="4"/>
  <c r="K886" i="4"/>
  <c r="K890" i="4"/>
  <c r="K894" i="4"/>
  <c r="K898" i="4"/>
  <c r="K902" i="4"/>
  <c r="K906" i="4"/>
  <c r="K910" i="4"/>
  <c r="K914" i="4"/>
  <c r="K918" i="4"/>
  <c r="K922" i="4"/>
  <c r="K926" i="4"/>
  <c r="K930" i="4"/>
  <c r="K934" i="4"/>
  <c r="K938" i="4"/>
  <c r="K942" i="4"/>
  <c r="K946" i="4"/>
  <c r="K950" i="4"/>
  <c r="K954" i="4"/>
  <c r="K958" i="4"/>
  <c r="K962" i="4"/>
  <c r="K966" i="4"/>
  <c r="K970" i="4"/>
  <c r="K974" i="4"/>
  <c r="K978" i="4"/>
  <c r="K982" i="4"/>
  <c r="K986" i="4"/>
  <c r="K990" i="4"/>
  <c r="K994" i="4"/>
  <c r="K998" i="4"/>
  <c r="K1002" i="4"/>
  <c r="K1006" i="4"/>
  <c r="K1010" i="4"/>
  <c r="K1014" i="4"/>
  <c r="K426" i="4"/>
  <c r="K442" i="4"/>
  <c r="K458" i="4"/>
  <c r="K474" i="4"/>
  <c r="K490" i="4"/>
  <c r="K506" i="4"/>
  <c r="K522" i="4"/>
  <c r="K538" i="4"/>
  <c r="K554" i="4"/>
  <c r="K570" i="4"/>
  <c r="K586" i="4"/>
  <c r="K602" i="4"/>
  <c r="K618" i="4"/>
  <c r="K634" i="4"/>
  <c r="K642" i="4"/>
  <c r="K650" i="4"/>
  <c r="K658" i="4"/>
  <c r="K666" i="4"/>
  <c r="K674" i="4"/>
  <c r="K682" i="4"/>
  <c r="K690" i="4"/>
  <c r="K698" i="4"/>
  <c r="K706" i="4"/>
  <c r="K714" i="4"/>
  <c r="K722" i="4"/>
  <c r="K730" i="4"/>
  <c r="K738" i="4"/>
  <c r="K746" i="4"/>
  <c r="K754" i="4"/>
  <c r="K762" i="4"/>
  <c r="K770" i="4"/>
  <c r="K778" i="4"/>
  <c r="K786" i="4"/>
  <c r="K794" i="4"/>
  <c r="K802" i="4"/>
  <c r="K810" i="4"/>
  <c r="K818" i="4"/>
  <c r="K826" i="4"/>
  <c r="K831" i="4"/>
  <c r="K835" i="4"/>
  <c r="K839" i="4"/>
  <c r="K843" i="4"/>
  <c r="K847" i="4"/>
  <c r="K851" i="4"/>
  <c r="K855" i="4"/>
  <c r="K859" i="4"/>
  <c r="K863" i="4"/>
  <c r="K867" i="4"/>
  <c r="K871" i="4"/>
  <c r="K875" i="4"/>
  <c r="K879" i="4"/>
  <c r="K883" i="4"/>
  <c r="K887" i="4"/>
  <c r="K891" i="4"/>
  <c r="K895" i="4"/>
  <c r="K899" i="4"/>
  <c r="K903" i="4"/>
  <c r="K907" i="4"/>
  <c r="K911" i="4"/>
  <c r="K915" i="4"/>
  <c r="K919" i="4"/>
  <c r="K923" i="4"/>
  <c r="K927" i="4"/>
  <c r="K931" i="4"/>
  <c r="K935" i="4"/>
  <c r="K939" i="4"/>
  <c r="K943" i="4"/>
  <c r="K947" i="4"/>
  <c r="K951" i="4"/>
  <c r="K955" i="4"/>
  <c r="K959" i="4"/>
  <c r="K963" i="4"/>
  <c r="K967" i="4"/>
  <c r="K971" i="4"/>
  <c r="K975" i="4"/>
  <c r="K979" i="4"/>
  <c r="K983" i="4"/>
  <c r="K987" i="4"/>
  <c r="K991" i="4"/>
  <c r="K995" i="4"/>
  <c r="K999" i="4"/>
  <c r="K1003" i="4"/>
  <c r="K1007" i="4"/>
  <c r="K1011" i="4"/>
  <c r="K1015" i="4"/>
  <c r="K433" i="4"/>
  <c r="K449" i="4"/>
  <c r="K465" i="4"/>
  <c r="K481" i="4"/>
  <c r="K497" i="4"/>
  <c r="K513" i="4"/>
  <c r="K529" i="4"/>
  <c r="K545" i="4"/>
  <c r="K561" i="4"/>
  <c r="K577" i="4"/>
  <c r="K593" i="4"/>
  <c r="K609" i="4"/>
  <c r="K625" i="4"/>
  <c r="K637" i="4"/>
  <c r="K645" i="4"/>
  <c r="K653" i="4"/>
  <c r="K661" i="4"/>
  <c r="K669" i="4"/>
  <c r="K677" i="4"/>
  <c r="K685" i="4"/>
  <c r="K693" i="4"/>
  <c r="K701" i="4"/>
  <c r="K709" i="4"/>
  <c r="K717" i="4"/>
  <c r="K725" i="4"/>
  <c r="K733" i="4"/>
  <c r="K741" i="4"/>
  <c r="K749" i="4"/>
  <c r="K757" i="4"/>
  <c r="K765" i="4"/>
  <c r="K773" i="4"/>
  <c r="K781" i="4"/>
  <c r="K789" i="4"/>
  <c r="K797" i="4"/>
  <c r="K805" i="4"/>
  <c r="K813" i="4"/>
  <c r="K821" i="4"/>
  <c r="K827" i="4"/>
  <c r="K832" i="4"/>
  <c r="K836" i="4"/>
  <c r="K840" i="4"/>
  <c r="K844" i="4"/>
  <c r="K848" i="4"/>
  <c r="K852" i="4"/>
  <c r="K856" i="4"/>
  <c r="K860" i="4"/>
  <c r="K864" i="4"/>
  <c r="K868" i="4"/>
  <c r="K872" i="4"/>
  <c r="K876" i="4"/>
  <c r="K880" i="4"/>
  <c r="K884" i="4"/>
  <c r="K888" i="4"/>
  <c r="K892" i="4"/>
  <c r="K896" i="4"/>
  <c r="K900" i="4"/>
  <c r="K904" i="4"/>
  <c r="K908" i="4"/>
  <c r="K912" i="4"/>
  <c r="K916" i="4"/>
  <c r="K920" i="4"/>
  <c r="K924" i="4"/>
  <c r="K928" i="4"/>
  <c r="K932" i="4"/>
  <c r="K936" i="4"/>
  <c r="K940" i="4"/>
  <c r="K944" i="4"/>
  <c r="K948" i="4"/>
  <c r="K952" i="4"/>
  <c r="K956" i="4"/>
  <c r="K960" i="4"/>
  <c r="K964" i="4"/>
  <c r="K968" i="4"/>
  <c r="K972" i="4"/>
  <c r="K976" i="4"/>
  <c r="K980" i="4"/>
  <c r="K984" i="4"/>
  <c r="K988" i="4"/>
  <c r="K992" i="4"/>
  <c r="K996" i="4"/>
  <c r="K1000" i="4"/>
  <c r="K1004" i="4"/>
  <c r="K1008" i="4"/>
  <c r="K1012" i="4"/>
  <c r="K1016" i="4"/>
  <c r="K1020" i="4"/>
  <c r="K1024" i="4"/>
  <c r="K1028" i="4"/>
  <c r="K1032" i="4"/>
  <c r="K1036" i="4"/>
  <c r="K1040" i="4"/>
  <c r="K1044" i="4"/>
  <c r="K1048" i="4"/>
  <c r="K1052" i="4"/>
  <c r="K1056" i="4"/>
  <c r="K1060" i="4"/>
  <c r="K1064" i="4"/>
  <c r="K1068" i="4"/>
  <c r="K1072" i="4"/>
  <c r="K1076" i="4"/>
  <c r="K1080" i="4"/>
  <c r="K1084" i="4"/>
  <c r="K1088" i="4"/>
  <c r="K1092" i="4"/>
  <c r="K1096" i="4"/>
  <c r="K1100" i="4"/>
  <c r="K1104" i="4"/>
  <c r="K1108" i="4"/>
  <c r="K1112" i="4"/>
  <c r="K1116" i="4"/>
  <c r="K1120" i="4"/>
  <c r="K1124" i="4"/>
  <c r="K1128" i="4"/>
  <c r="K1132" i="4"/>
  <c r="K1136" i="4"/>
  <c r="K1140" i="4"/>
  <c r="K1144" i="4"/>
  <c r="K1148" i="4"/>
  <c r="K1152" i="4"/>
  <c r="K1156" i="4"/>
  <c r="K1160" i="4"/>
  <c r="K1164" i="4"/>
  <c r="K1168" i="4"/>
  <c r="K1172" i="4"/>
  <c r="K1176" i="4"/>
  <c r="K1180" i="4"/>
  <c r="K1184" i="4"/>
  <c r="K1188" i="4"/>
  <c r="K1192" i="4"/>
  <c r="K1196" i="4"/>
  <c r="K1200" i="4"/>
  <c r="K1204" i="4"/>
  <c r="K1208" i="4"/>
  <c r="K1212" i="4"/>
  <c r="K1216" i="4"/>
  <c r="K1220" i="4"/>
  <c r="K1224" i="4"/>
  <c r="K1228" i="4"/>
  <c r="K1232" i="4"/>
  <c r="K1236" i="4"/>
  <c r="K1240" i="4"/>
  <c r="K1244" i="4"/>
  <c r="K1248" i="4"/>
  <c r="K1252" i="4"/>
  <c r="K1256" i="4"/>
  <c r="K1260" i="4"/>
  <c r="K1264" i="4"/>
  <c r="K1268" i="4"/>
  <c r="K1272" i="4"/>
  <c r="K1276" i="4"/>
  <c r="K1280" i="4"/>
  <c r="K434" i="4"/>
  <c r="K450" i="4"/>
  <c r="K466" i="4"/>
  <c r="K482" i="4"/>
  <c r="K498" i="4"/>
  <c r="K514" i="4"/>
  <c r="K530" i="4"/>
  <c r="K546" i="4"/>
  <c r="K562" i="4"/>
  <c r="K578" i="4"/>
  <c r="K594" i="4"/>
  <c r="K610" i="4"/>
  <c r="K626" i="4"/>
  <c r="K638" i="4"/>
  <c r="K646" i="4"/>
  <c r="K654" i="4"/>
  <c r="K662" i="4"/>
  <c r="K670" i="4"/>
  <c r="K678" i="4"/>
  <c r="K686" i="4"/>
  <c r="K694" i="4"/>
  <c r="K702" i="4"/>
  <c r="K710" i="4"/>
  <c r="K718" i="4"/>
  <c r="K726" i="4"/>
  <c r="K734" i="4"/>
  <c r="K742" i="4"/>
  <c r="K750" i="4"/>
  <c r="K758" i="4"/>
  <c r="K766" i="4"/>
  <c r="K774" i="4"/>
  <c r="K782" i="4"/>
  <c r="K790" i="4"/>
  <c r="K798" i="4"/>
  <c r="K806" i="4"/>
  <c r="K814" i="4"/>
  <c r="K822" i="4"/>
  <c r="K829" i="4"/>
  <c r="K833" i="4"/>
  <c r="K837" i="4"/>
  <c r="K841" i="4"/>
  <c r="K845" i="4"/>
  <c r="K849" i="4"/>
  <c r="K853" i="4"/>
  <c r="K857" i="4"/>
  <c r="K861" i="4"/>
  <c r="K865" i="4"/>
  <c r="K869" i="4"/>
  <c r="K873" i="4"/>
  <c r="K877" i="4"/>
  <c r="K881" i="4"/>
  <c r="K885" i="4"/>
  <c r="K889" i="4"/>
  <c r="K893" i="4"/>
  <c r="K897" i="4"/>
  <c r="K901" i="4"/>
  <c r="K905" i="4"/>
  <c r="K909" i="4"/>
  <c r="K913" i="4"/>
  <c r="K917" i="4"/>
  <c r="K921" i="4"/>
  <c r="K925" i="4"/>
  <c r="K929" i="4"/>
  <c r="K933" i="4"/>
  <c r="K937" i="4"/>
  <c r="K941" i="4"/>
  <c r="K945" i="4"/>
  <c r="K949" i="4"/>
  <c r="K953" i="4"/>
  <c r="K957" i="4"/>
  <c r="K961" i="4"/>
  <c r="K965" i="4"/>
  <c r="K969" i="4"/>
  <c r="K973" i="4"/>
  <c r="K977" i="4"/>
  <c r="K981" i="4"/>
  <c r="K985" i="4"/>
  <c r="K989" i="4"/>
  <c r="K993" i="4"/>
  <c r="K997" i="4"/>
  <c r="K1001" i="4"/>
  <c r="K1005" i="4"/>
  <c r="K1009" i="4"/>
  <c r="K1013" i="4"/>
  <c r="K1017" i="4"/>
  <c r="K1021" i="4"/>
  <c r="K1025" i="4"/>
  <c r="K1029" i="4"/>
  <c r="K1033" i="4"/>
  <c r="K1037" i="4"/>
  <c r="K1041" i="4"/>
  <c r="K1045" i="4"/>
  <c r="K1049" i="4"/>
  <c r="K1053" i="4"/>
  <c r="K1057" i="4"/>
  <c r="K1061" i="4"/>
  <c r="K1065" i="4"/>
  <c r="K1069" i="4"/>
  <c r="K1073" i="4"/>
  <c r="K1077" i="4"/>
  <c r="K1081" i="4"/>
  <c r="K1085" i="4"/>
  <c r="K1089" i="4"/>
  <c r="K1093" i="4"/>
  <c r="K1097" i="4"/>
  <c r="K1101" i="4"/>
  <c r="K1105" i="4"/>
  <c r="K1109" i="4"/>
  <c r="K1113" i="4"/>
  <c r="K1117" i="4"/>
  <c r="K1121" i="4"/>
  <c r="K1125" i="4"/>
  <c r="K1129" i="4"/>
  <c r="K1133" i="4"/>
  <c r="K1137" i="4"/>
  <c r="K1141" i="4"/>
  <c r="K1145" i="4"/>
  <c r="K1149" i="4"/>
  <c r="K1153" i="4"/>
  <c r="K1157" i="4"/>
  <c r="K1161" i="4"/>
  <c r="K1165" i="4"/>
  <c r="K1169" i="4"/>
  <c r="K1173" i="4"/>
  <c r="K1177" i="4"/>
  <c r="K1181" i="4"/>
  <c r="K1185" i="4"/>
  <c r="K1189" i="4"/>
  <c r="K1193" i="4"/>
  <c r="K1197" i="4"/>
  <c r="K1201" i="4"/>
  <c r="K1205" i="4"/>
  <c r="K1209" i="4"/>
  <c r="K1213" i="4"/>
  <c r="K1217" i="4"/>
  <c r="K1221" i="4"/>
  <c r="K1225" i="4"/>
  <c r="K1229" i="4"/>
  <c r="K1233" i="4"/>
  <c r="K1237" i="4"/>
  <c r="K1241" i="4"/>
  <c r="K1245" i="4"/>
  <c r="K1249" i="4"/>
  <c r="K1253" i="4"/>
  <c r="K1257" i="4"/>
  <c r="K1261" i="4"/>
  <c r="K1265" i="4"/>
  <c r="K1269" i="4"/>
  <c r="K1273" i="4"/>
  <c r="K1277" i="4"/>
  <c r="K1281" i="4"/>
  <c r="K1018" i="4"/>
  <c r="K1026" i="4"/>
  <c r="K1034" i="4"/>
  <c r="K1042" i="4"/>
  <c r="K1050" i="4"/>
  <c r="K1058" i="4"/>
  <c r="K1066" i="4"/>
  <c r="K1074" i="4"/>
  <c r="K1082" i="4"/>
  <c r="K1090" i="4"/>
  <c r="K1098" i="4"/>
  <c r="K1106" i="4"/>
  <c r="K1114" i="4"/>
  <c r="K1122" i="4"/>
  <c r="K1130" i="4"/>
  <c r="K1138" i="4"/>
  <c r="K1146" i="4"/>
  <c r="K1154" i="4"/>
  <c r="K1162" i="4"/>
  <c r="K1170" i="4"/>
  <c r="K1178" i="4"/>
  <c r="K1186" i="4"/>
  <c r="K1194" i="4"/>
  <c r="K1202" i="4"/>
  <c r="K1210" i="4"/>
  <c r="K1218" i="4"/>
  <c r="K1226" i="4"/>
  <c r="K1234" i="4"/>
  <c r="K1242" i="4"/>
  <c r="K1250" i="4"/>
  <c r="K1258" i="4"/>
  <c r="K1266" i="4"/>
  <c r="K1274" i="4"/>
  <c r="K1282" i="4"/>
  <c r="K1286" i="4"/>
  <c r="K1290" i="4"/>
  <c r="K1294" i="4"/>
  <c r="K1298" i="4"/>
  <c r="K1302" i="4"/>
  <c r="K1306" i="4"/>
  <c r="K1310" i="4"/>
  <c r="K1314" i="4"/>
  <c r="K1318" i="4"/>
  <c r="K1322" i="4"/>
  <c r="K1326" i="4"/>
  <c r="K1330" i="4"/>
  <c r="K1334" i="4"/>
  <c r="K1338" i="4"/>
  <c r="K1342" i="4"/>
  <c r="K1346" i="4"/>
  <c r="K1350" i="4"/>
  <c r="K1354" i="4"/>
  <c r="K1358" i="4"/>
  <c r="K1362" i="4"/>
  <c r="K1366" i="4"/>
  <c r="K1370" i="4"/>
  <c r="K1374" i="4"/>
  <c r="K1378" i="4"/>
  <c r="K1382" i="4"/>
  <c r="K1386" i="4"/>
  <c r="K1390" i="4"/>
  <c r="K1394" i="4"/>
  <c r="K1398" i="4"/>
  <c r="K1402" i="4"/>
  <c r="K1406" i="4"/>
  <c r="K1410" i="4"/>
  <c r="K1414" i="4"/>
  <c r="K1418" i="4"/>
  <c r="K1422" i="4"/>
  <c r="K1426" i="4"/>
  <c r="K1430" i="4"/>
  <c r="K1434" i="4"/>
  <c r="K1438" i="4"/>
  <c r="K1442" i="4"/>
  <c r="K1446" i="4"/>
  <c r="K1450" i="4"/>
  <c r="K1454" i="4"/>
  <c r="K1458" i="4"/>
  <c r="K1462" i="4"/>
  <c r="K1466" i="4"/>
  <c r="Q6" i="4"/>
  <c r="Q10" i="4"/>
  <c r="Q14" i="4"/>
  <c r="Q18" i="4"/>
  <c r="Q22" i="4"/>
  <c r="Q26" i="4"/>
  <c r="Q30" i="4"/>
  <c r="Q34" i="4"/>
  <c r="Q38" i="4"/>
  <c r="Q42" i="4"/>
  <c r="Q46" i="4"/>
  <c r="Q50" i="4"/>
  <c r="Q54" i="4"/>
  <c r="Q58" i="4"/>
  <c r="Q62" i="4"/>
  <c r="Q66" i="4"/>
  <c r="Q70" i="4"/>
  <c r="Q74" i="4"/>
  <c r="Q78" i="4"/>
  <c r="Q82" i="4"/>
  <c r="Q86" i="4"/>
  <c r="Q90" i="4"/>
  <c r="Q94" i="4"/>
  <c r="Q98" i="4"/>
  <c r="Q102" i="4"/>
  <c r="Q106" i="4"/>
  <c r="Q110" i="4"/>
  <c r="Q114" i="4"/>
  <c r="Q118" i="4"/>
  <c r="Q122" i="4"/>
  <c r="Q126" i="4"/>
  <c r="Q130" i="4"/>
  <c r="Q134" i="4"/>
  <c r="Q138" i="4"/>
  <c r="Q142" i="4"/>
  <c r="Q146" i="4"/>
  <c r="Q150" i="4"/>
  <c r="Q154" i="4"/>
  <c r="Q158" i="4"/>
  <c r="Q162" i="4"/>
  <c r="Q166" i="4"/>
  <c r="Q170" i="4"/>
  <c r="Q174" i="4"/>
  <c r="Q178" i="4"/>
  <c r="Q182" i="4"/>
  <c r="Q186" i="4"/>
  <c r="Q190" i="4"/>
  <c r="Q194" i="4"/>
  <c r="Q198" i="4"/>
  <c r="Q202" i="4"/>
  <c r="Q206" i="4"/>
  <c r="Q210" i="4"/>
  <c r="Q214" i="4"/>
  <c r="Q218" i="4"/>
  <c r="Q222" i="4"/>
  <c r="Q226" i="4"/>
  <c r="Q230" i="4"/>
  <c r="Q234" i="4"/>
  <c r="Q238" i="4"/>
  <c r="Q242" i="4"/>
  <c r="Q246" i="4"/>
  <c r="Q250" i="4"/>
  <c r="Q254" i="4"/>
  <c r="Q258" i="4"/>
  <c r="Q262" i="4"/>
  <c r="Q266" i="4"/>
  <c r="Q270" i="4"/>
  <c r="Q274" i="4"/>
  <c r="K1019" i="4"/>
  <c r="K1027" i="4"/>
  <c r="K1035" i="4"/>
  <c r="K1043" i="4"/>
  <c r="K1051" i="4"/>
  <c r="K1059" i="4"/>
  <c r="K1067" i="4"/>
  <c r="K1075" i="4"/>
  <c r="K1083" i="4"/>
  <c r="K1091" i="4"/>
  <c r="K1099" i="4"/>
  <c r="K1107" i="4"/>
  <c r="K1115" i="4"/>
  <c r="K1123" i="4"/>
  <c r="K1131" i="4"/>
  <c r="K1139" i="4"/>
  <c r="K1147" i="4"/>
  <c r="K1155" i="4"/>
  <c r="K1163" i="4"/>
  <c r="K1171" i="4"/>
  <c r="K1179" i="4"/>
  <c r="K1187" i="4"/>
  <c r="K1195" i="4"/>
  <c r="K1203" i="4"/>
  <c r="K1211" i="4"/>
  <c r="K1219" i="4"/>
  <c r="K1227" i="4"/>
  <c r="K1235" i="4"/>
  <c r="K1243" i="4"/>
  <c r="K1251" i="4"/>
  <c r="K1259" i="4"/>
  <c r="K1267" i="4"/>
  <c r="K1275" i="4"/>
  <c r="K1283" i="4"/>
  <c r="K1287" i="4"/>
  <c r="K1291" i="4"/>
  <c r="K1295" i="4"/>
  <c r="K1299" i="4"/>
  <c r="K1303" i="4"/>
  <c r="K1307" i="4"/>
  <c r="K1311" i="4"/>
  <c r="K1315" i="4"/>
  <c r="K1319" i="4"/>
  <c r="K1323" i="4"/>
  <c r="K1327" i="4"/>
  <c r="K1331" i="4"/>
  <c r="K1335" i="4"/>
  <c r="K1339" i="4"/>
  <c r="K1343" i="4"/>
  <c r="K1347" i="4"/>
  <c r="K1351" i="4"/>
  <c r="K1355" i="4"/>
  <c r="K1359" i="4"/>
  <c r="K1363" i="4"/>
  <c r="K1367" i="4"/>
  <c r="K1371" i="4"/>
  <c r="K1375" i="4"/>
  <c r="K1379" i="4"/>
  <c r="K1383" i="4"/>
  <c r="K1387" i="4"/>
  <c r="K1391" i="4"/>
  <c r="K1395" i="4"/>
  <c r="K1399" i="4"/>
  <c r="K1403" i="4"/>
  <c r="K1407" i="4"/>
  <c r="K1411" i="4"/>
  <c r="K1415" i="4"/>
  <c r="K1419" i="4"/>
  <c r="K1423" i="4"/>
  <c r="K1427" i="4"/>
  <c r="K1431" i="4"/>
  <c r="K1435" i="4"/>
  <c r="K1439" i="4"/>
  <c r="K1443" i="4"/>
  <c r="K1447" i="4"/>
  <c r="K1451" i="4"/>
  <c r="K1455" i="4"/>
  <c r="K1459" i="4"/>
  <c r="K1463" i="4"/>
  <c r="K1467" i="4"/>
  <c r="Q7" i="4"/>
  <c r="Q11" i="4"/>
  <c r="Q15" i="4"/>
  <c r="Q19" i="4"/>
  <c r="Q23" i="4"/>
  <c r="Q27" i="4"/>
  <c r="Q31" i="4"/>
  <c r="Q35" i="4"/>
  <c r="Q39" i="4"/>
  <c r="Q43" i="4"/>
  <c r="Q47" i="4"/>
  <c r="Q51" i="4"/>
  <c r="Q55" i="4"/>
  <c r="Q59" i="4"/>
  <c r="Q63" i="4"/>
  <c r="Q67" i="4"/>
  <c r="Q71" i="4"/>
  <c r="Q75" i="4"/>
  <c r="Q79" i="4"/>
  <c r="Q83" i="4"/>
  <c r="Q87" i="4"/>
  <c r="Q91" i="4"/>
  <c r="Q95" i="4"/>
  <c r="Q99" i="4"/>
  <c r="Q103" i="4"/>
  <c r="Q107" i="4"/>
  <c r="Q111" i="4"/>
  <c r="Q115" i="4"/>
  <c r="Q119" i="4"/>
  <c r="Q123" i="4"/>
  <c r="Q127" i="4"/>
  <c r="Q131" i="4"/>
  <c r="Q135" i="4"/>
  <c r="Q139" i="4"/>
  <c r="Q143" i="4"/>
  <c r="Q147" i="4"/>
  <c r="Q151" i="4"/>
  <c r="Q155" i="4"/>
  <c r="Q159" i="4"/>
  <c r="Q163" i="4"/>
  <c r="Q167" i="4"/>
  <c r="Q171" i="4"/>
  <c r="Q175" i="4"/>
  <c r="Q179" i="4"/>
  <c r="Q183" i="4"/>
  <c r="Q187" i="4"/>
  <c r="Q191" i="4"/>
  <c r="Q195" i="4"/>
  <c r="Q199" i="4"/>
  <c r="Q203" i="4"/>
  <c r="Q207" i="4"/>
  <c r="Q211" i="4"/>
  <c r="Q215" i="4"/>
  <c r="Q219" i="4"/>
  <c r="Q223" i="4"/>
  <c r="Q227" i="4"/>
  <c r="Q231" i="4"/>
  <c r="Q235" i="4"/>
  <c r="Q239" i="4"/>
  <c r="Q243" i="4"/>
  <c r="Q247" i="4"/>
  <c r="Q251" i="4"/>
  <c r="Q255" i="4"/>
  <c r="Q259" i="4"/>
  <c r="Q263" i="4"/>
  <c r="Q267" i="4"/>
  <c r="Q271" i="4"/>
  <c r="Q275" i="4"/>
  <c r="K1022" i="4"/>
  <c r="K1030" i="4"/>
  <c r="K1038" i="4"/>
  <c r="K1046" i="4"/>
  <c r="K1054" i="4"/>
  <c r="K1062" i="4"/>
  <c r="K1070" i="4"/>
  <c r="K1078" i="4"/>
  <c r="K1086" i="4"/>
  <c r="K1094" i="4"/>
  <c r="K1102" i="4"/>
  <c r="K1110" i="4"/>
  <c r="K1118" i="4"/>
  <c r="K1126" i="4"/>
  <c r="K1134" i="4"/>
  <c r="K1142" i="4"/>
  <c r="K1150" i="4"/>
  <c r="K1158" i="4"/>
  <c r="K1166" i="4"/>
  <c r="K1174" i="4"/>
  <c r="K1182" i="4"/>
  <c r="K1190" i="4"/>
  <c r="K1198" i="4"/>
  <c r="K1206" i="4"/>
  <c r="K1214" i="4"/>
  <c r="K1222" i="4"/>
  <c r="K1230" i="4"/>
  <c r="K1238" i="4"/>
  <c r="K1246" i="4"/>
  <c r="K1254" i="4"/>
  <c r="K1262" i="4"/>
  <c r="K1270" i="4"/>
  <c r="K1278" i="4"/>
  <c r="K1284" i="4"/>
  <c r="K1288" i="4"/>
  <c r="K1292" i="4"/>
  <c r="K1296" i="4"/>
  <c r="K1300" i="4"/>
  <c r="K1304" i="4"/>
  <c r="K1308" i="4"/>
  <c r="K1312" i="4"/>
  <c r="K1316" i="4"/>
  <c r="K1320" i="4"/>
  <c r="K1324" i="4"/>
  <c r="K1328" i="4"/>
  <c r="K1332" i="4"/>
  <c r="K1336" i="4"/>
  <c r="K1340" i="4"/>
  <c r="K1344" i="4"/>
  <c r="K1348" i="4"/>
  <c r="K1352" i="4"/>
  <c r="K1356" i="4"/>
  <c r="K1360" i="4"/>
  <c r="K1364" i="4"/>
  <c r="K1368" i="4"/>
  <c r="K1372" i="4"/>
  <c r="K1376" i="4"/>
  <c r="K1380" i="4"/>
  <c r="K1384" i="4"/>
  <c r="K1388" i="4"/>
  <c r="K1392" i="4"/>
  <c r="K1396" i="4"/>
  <c r="K1400" i="4"/>
  <c r="K1404" i="4"/>
  <c r="K1408" i="4"/>
  <c r="K1412" i="4"/>
  <c r="K1416" i="4"/>
  <c r="K1420" i="4"/>
  <c r="K1424" i="4"/>
  <c r="K1428" i="4"/>
  <c r="K1432" i="4"/>
  <c r="K1436" i="4"/>
  <c r="K1440" i="4"/>
  <c r="K1444" i="4"/>
  <c r="K1448" i="4"/>
  <c r="K1452" i="4"/>
  <c r="K1456" i="4"/>
  <c r="K1460" i="4"/>
  <c r="K1464" i="4"/>
  <c r="K2" i="4"/>
  <c r="Q8" i="4"/>
  <c r="Q12" i="4"/>
  <c r="Q16" i="4"/>
  <c r="Q20" i="4"/>
  <c r="Q24" i="4"/>
  <c r="Q28" i="4"/>
  <c r="Q32" i="4"/>
  <c r="Q36" i="4"/>
  <c r="Q40" i="4"/>
  <c r="Q44" i="4"/>
  <c r="Q48" i="4"/>
  <c r="Q52" i="4"/>
  <c r="Q56" i="4"/>
  <c r="Q60" i="4"/>
  <c r="Q64" i="4"/>
  <c r="Q68" i="4"/>
  <c r="Q72" i="4"/>
  <c r="Q76" i="4"/>
  <c r="Q80" i="4"/>
  <c r="Q84" i="4"/>
  <c r="Q88" i="4"/>
  <c r="Q92" i="4"/>
  <c r="Q96" i="4"/>
  <c r="Q100" i="4"/>
  <c r="Q104" i="4"/>
  <c r="Q108" i="4"/>
  <c r="Q112" i="4"/>
  <c r="Q116" i="4"/>
  <c r="Q120" i="4"/>
  <c r="Q124" i="4"/>
  <c r="Q128" i="4"/>
  <c r="Q132" i="4"/>
  <c r="Q136" i="4"/>
  <c r="Q140" i="4"/>
  <c r="Q144" i="4"/>
  <c r="Q148" i="4"/>
  <c r="Q152" i="4"/>
  <c r="Q156" i="4"/>
  <c r="Q160" i="4"/>
  <c r="Q164" i="4"/>
  <c r="Q168" i="4"/>
  <c r="Q172" i="4"/>
  <c r="Q176" i="4"/>
  <c r="Q180" i="4"/>
  <c r="Q184" i="4"/>
  <c r="Q188" i="4"/>
  <c r="Q192" i="4"/>
  <c r="Q196" i="4"/>
  <c r="Q200" i="4"/>
  <c r="Q204" i="4"/>
  <c r="Q208" i="4"/>
  <c r="Q212" i="4"/>
  <c r="Q216" i="4"/>
  <c r="Q220" i="4"/>
  <c r="Q224" i="4"/>
  <c r="Q228" i="4"/>
  <c r="Q232" i="4"/>
  <c r="Q236" i="4"/>
  <c r="Q240" i="4"/>
  <c r="Q244" i="4"/>
  <c r="Q248" i="4"/>
  <c r="Q252" i="4"/>
  <c r="Q256" i="4"/>
  <c r="Q260" i="4"/>
  <c r="Q264" i="4"/>
  <c r="Q268" i="4"/>
  <c r="Q272" i="4"/>
  <c r="Q276" i="4"/>
  <c r="Q280" i="4"/>
  <c r="Q284" i="4"/>
  <c r="Q288" i="4"/>
  <c r="Q292" i="4"/>
  <c r="Q296" i="4"/>
  <c r="Q300" i="4"/>
  <c r="Q304" i="4"/>
  <c r="Q308" i="4"/>
  <c r="Q312" i="4"/>
  <c r="Q316" i="4"/>
  <c r="Q320" i="4"/>
  <c r="Q324" i="4"/>
  <c r="Q328" i="4"/>
  <c r="Q332" i="4"/>
  <c r="Q336" i="4"/>
  <c r="Q340" i="4"/>
  <c r="Q344" i="4"/>
  <c r="Q348" i="4"/>
  <c r="Q352" i="4"/>
  <c r="Q356" i="4"/>
  <c r="Q360" i="4"/>
  <c r="Q364" i="4"/>
  <c r="K1023" i="4"/>
  <c r="K1031" i="4"/>
  <c r="K1039" i="4"/>
  <c r="K1047" i="4"/>
  <c r="K1055" i="4"/>
  <c r="K1063" i="4"/>
  <c r="K1071" i="4"/>
  <c r="K1079" i="4"/>
  <c r="K1087" i="4"/>
  <c r="K1095" i="4"/>
  <c r="K1103" i="4"/>
  <c r="K1111" i="4"/>
  <c r="K1119" i="4"/>
  <c r="K1127" i="4"/>
  <c r="K1135" i="4"/>
  <c r="K1143" i="4"/>
  <c r="K1151" i="4"/>
  <c r="K1159" i="4"/>
  <c r="K1167" i="4"/>
  <c r="K1175" i="4"/>
  <c r="K1183" i="4"/>
  <c r="K1191" i="4"/>
  <c r="K1199" i="4"/>
  <c r="K1207" i="4"/>
  <c r="K1215" i="4"/>
  <c r="K1223" i="4"/>
  <c r="K1231" i="4"/>
  <c r="K1239" i="4"/>
  <c r="K1247" i="4"/>
  <c r="K1255" i="4"/>
  <c r="K1263" i="4"/>
  <c r="K1271" i="4"/>
  <c r="K1279" i="4"/>
  <c r="K1285" i="4"/>
  <c r="K1289" i="4"/>
  <c r="K1293" i="4"/>
  <c r="K1297" i="4"/>
  <c r="K1301" i="4"/>
  <c r="K1305" i="4"/>
  <c r="K1309" i="4"/>
  <c r="K1313" i="4"/>
  <c r="K1317" i="4"/>
  <c r="K1321" i="4"/>
  <c r="K1325" i="4"/>
  <c r="K1329" i="4"/>
  <c r="K1333" i="4"/>
  <c r="K1337" i="4"/>
  <c r="K1341" i="4"/>
  <c r="K1345" i="4"/>
  <c r="K1349" i="4"/>
  <c r="K1353" i="4"/>
  <c r="K1357" i="4"/>
  <c r="K1361" i="4"/>
  <c r="K1365" i="4"/>
  <c r="K1369" i="4"/>
  <c r="K1373" i="4"/>
  <c r="K1377" i="4"/>
  <c r="K1381" i="4"/>
  <c r="K1385" i="4"/>
  <c r="K1389" i="4"/>
  <c r="K1393" i="4"/>
  <c r="K1397" i="4"/>
  <c r="K1401" i="4"/>
  <c r="K1405" i="4"/>
  <c r="K1409" i="4"/>
  <c r="K1413" i="4"/>
  <c r="K1417" i="4"/>
  <c r="K1421" i="4"/>
  <c r="K1425" i="4"/>
  <c r="K1429" i="4"/>
  <c r="K1433" i="4"/>
  <c r="K1437" i="4"/>
  <c r="K1441" i="4"/>
  <c r="K1445" i="4"/>
  <c r="K1449" i="4"/>
  <c r="K1453" i="4"/>
  <c r="K1457" i="4"/>
  <c r="K1461" i="4"/>
  <c r="K1465" i="4"/>
  <c r="Q5" i="4"/>
  <c r="Q9" i="4"/>
  <c r="Q13" i="4"/>
  <c r="Q17" i="4"/>
  <c r="Q21" i="4"/>
  <c r="Q25" i="4"/>
  <c r="Q29" i="4"/>
  <c r="Q33" i="4"/>
  <c r="Q37" i="4"/>
  <c r="Q41" i="4"/>
  <c r="Q45" i="4"/>
  <c r="Q49" i="4"/>
  <c r="Q53" i="4"/>
  <c r="Q57" i="4"/>
  <c r="Q61" i="4"/>
  <c r="Q65" i="4"/>
  <c r="Q69" i="4"/>
  <c r="Q73" i="4"/>
  <c r="Q77" i="4"/>
  <c r="Q81" i="4"/>
  <c r="Q85" i="4"/>
  <c r="Q89" i="4"/>
  <c r="Q93" i="4"/>
  <c r="Q97" i="4"/>
  <c r="Q101" i="4"/>
  <c r="Q105" i="4"/>
  <c r="Q109" i="4"/>
  <c r="Q113" i="4"/>
  <c r="Q117" i="4"/>
  <c r="Q121" i="4"/>
  <c r="Q125" i="4"/>
  <c r="Q129" i="4"/>
  <c r="Q133" i="4"/>
  <c r="Q137" i="4"/>
  <c r="Q141" i="4"/>
  <c r="Q145" i="4"/>
  <c r="Q149" i="4"/>
  <c r="Q153" i="4"/>
  <c r="Q157" i="4"/>
  <c r="Q161" i="4"/>
  <c r="Q165" i="4"/>
  <c r="Q169" i="4"/>
  <c r="Q173" i="4"/>
  <c r="Q177" i="4"/>
  <c r="Q181" i="4"/>
  <c r="Q185" i="4"/>
  <c r="Q189" i="4"/>
  <c r="Q193" i="4"/>
  <c r="Q197" i="4"/>
  <c r="Q201" i="4"/>
  <c r="Q205" i="4"/>
  <c r="Q209" i="4"/>
  <c r="Q213" i="4"/>
  <c r="Q217" i="4"/>
  <c r="Q221" i="4"/>
  <c r="Q225" i="4"/>
  <c r="Q229" i="4"/>
  <c r="Q233" i="4"/>
  <c r="Q237" i="4"/>
  <c r="Q241" i="4"/>
  <c r="Q245" i="4"/>
  <c r="Q249" i="4"/>
  <c r="Q253" i="4"/>
  <c r="Q257" i="4"/>
  <c r="Q261" i="4"/>
  <c r="Q265" i="4"/>
  <c r="Q269" i="4"/>
  <c r="Q273" i="4"/>
  <c r="Q277" i="4"/>
  <c r="Q281" i="4"/>
  <c r="Q285" i="4"/>
  <c r="Q289" i="4"/>
  <c r="Q293" i="4"/>
  <c r="Q297" i="4"/>
  <c r="Q301" i="4"/>
  <c r="Q305" i="4"/>
  <c r="Q309" i="4"/>
  <c r="Q313" i="4"/>
  <c r="Q317" i="4"/>
  <c r="Q321" i="4"/>
  <c r="Q325" i="4"/>
  <c r="Q329" i="4"/>
  <c r="Q333" i="4"/>
  <c r="Q337" i="4"/>
  <c r="Q341" i="4"/>
  <c r="Q345" i="4"/>
  <c r="Q349" i="4"/>
  <c r="Q353" i="4"/>
  <c r="Q357" i="4"/>
  <c r="Q361" i="4"/>
  <c r="Q365" i="4"/>
  <c r="Q278" i="4"/>
  <c r="Q286" i="4"/>
  <c r="Q294" i="4"/>
  <c r="Q302" i="4"/>
  <c r="Q310" i="4"/>
  <c r="Q318" i="4"/>
  <c r="Q326" i="4"/>
  <c r="Q334" i="4"/>
  <c r="Q342" i="4"/>
  <c r="Q350" i="4"/>
  <c r="Q358" i="4"/>
  <c r="Q366" i="4"/>
  <c r="Q370" i="4"/>
  <c r="Q374" i="4"/>
  <c r="Q378" i="4"/>
  <c r="Q382" i="4"/>
  <c r="Q386" i="4"/>
  <c r="Q390" i="4"/>
  <c r="Q394" i="4"/>
  <c r="Q398" i="4"/>
  <c r="Q402" i="4"/>
  <c r="Q406" i="4"/>
  <c r="Q410" i="4"/>
  <c r="Q414" i="4"/>
  <c r="Q418" i="4"/>
  <c r="Q422" i="4"/>
  <c r="Q426" i="4"/>
  <c r="Q430" i="4"/>
  <c r="Q434" i="4"/>
  <c r="Q438" i="4"/>
  <c r="Q442" i="4"/>
  <c r="Q446" i="4"/>
  <c r="Q450" i="4"/>
  <c r="Q454" i="4"/>
  <c r="Q458" i="4"/>
  <c r="Q462" i="4"/>
  <c r="Q466" i="4"/>
  <c r="Q470" i="4"/>
  <c r="Q474" i="4"/>
  <c r="Q478" i="4"/>
  <c r="Q482" i="4"/>
  <c r="Q486" i="4"/>
  <c r="Q490" i="4"/>
  <c r="Q494" i="4"/>
  <c r="Q498" i="4"/>
  <c r="Q502" i="4"/>
  <c r="Q506" i="4"/>
  <c r="Q510" i="4"/>
  <c r="Q514" i="4"/>
  <c r="Q518" i="4"/>
  <c r="Q522" i="4"/>
  <c r="Q526" i="4"/>
  <c r="Q530" i="4"/>
  <c r="Q534" i="4"/>
  <c r="Q538" i="4"/>
  <c r="Q542" i="4"/>
  <c r="Q546" i="4"/>
  <c r="Q550" i="4"/>
  <c r="Q554" i="4"/>
  <c r="Q558" i="4"/>
  <c r="Q562" i="4"/>
  <c r="Q566" i="4"/>
  <c r="Q570" i="4"/>
  <c r="Q574" i="4"/>
  <c r="Q578" i="4"/>
  <c r="Q582" i="4"/>
  <c r="Q586" i="4"/>
  <c r="Q590" i="4"/>
  <c r="Q594" i="4"/>
  <c r="Q598" i="4"/>
  <c r="Q602" i="4"/>
  <c r="Q606" i="4"/>
  <c r="Q610" i="4"/>
  <c r="Q614" i="4"/>
  <c r="Q618" i="4"/>
  <c r="Q622" i="4"/>
  <c r="Q626" i="4"/>
  <c r="Q630" i="4"/>
  <c r="Q634" i="4"/>
  <c r="Q638" i="4"/>
  <c r="Q642" i="4"/>
  <c r="Q646" i="4"/>
  <c r="Q650" i="4"/>
  <c r="Q654" i="4"/>
  <c r="Q658" i="4"/>
  <c r="Q662" i="4"/>
  <c r="Q666" i="4"/>
  <c r="Q670" i="4"/>
  <c r="Q674" i="4"/>
  <c r="Q678" i="4"/>
  <c r="Q682" i="4"/>
  <c r="Q686" i="4"/>
  <c r="Q690" i="4"/>
  <c r="Q694" i="4"/>
  <c r="Q698" i="4"/>
  <c r="Q702" i="4"/>
  <c r="Q706" i="4"/>
  <c r="Q710" i="4"/>
  <c r="Q714" i="4"/>
  <c r="Q718" i="4"/>
  <c r="Q722" i="4"/>
  <c r="Q726" i="4"/>
  <c r="Q730" i="4"/>
  <c r="Q734" i="4"/>
  <c r="Q738" i="4"/>
  <c r="Q742" i="4"/>
  <c r="Q746" i="4"/>
  <c r="Q750" i="4"/>
  <c r="Q754" i="4"/>
  <c r="Q758" i="4"/>
  <c r="Q762" i="4"/>
  <c r="Q766" i="4"/>
  <c r="Q770" i="4"/>
  <c r="Q774" i="4"/>
  <c r="Q778" i="4"/>
  <c r="Q782" i="4"/>
  <c r="Q786" i="4"/>
  <c r="Q790" i="4"/>
  <c r="Q794" i="4"/>
  <c r="Q798" i="4"/>
  <c r="Q802" i="4"/>
  <c r="Q806" i="4"/>
  <c r="Q810" i="4"/>
  <c r="Q814" i="4"/>
  <c r="Q818" i="4"/>
  <c r="Q822" i="4"/>
  <c r="Q826" i="4"/>
  <c r="Q830" i="4"/>
  <c r="Q834" i="4"/>
  <c r="Q838" i="4"/>
  <c r="Q842" i="4"/>
  <c r="Q846" i="4"/>
  <c r="Q850" i="4"/>
  <c r="Q854" i="4"/>
  <c r="Q858" i="4"/>
  <c r="Q862" i="4"/>
  <c r="Q866" i="4"/>
  <c r="Q870" i="4"/>
  <c r="Q874" i="4"/>
  <c r="Q878" i="4"/>
  <c r="Q882" i="4"/>
  <c r="Q886" i="4"/>
  <c r="Q890" i="4"/>
  <c r="Q894" i="4"/>
  <c r="Q898" i="4"/>
  <c r="Q902" i="4"/>
  <c r="Q906" i="4"/>
  <c r="Q910" i="4"/>
  <c r="Q914" i="4"/>
  <c r="Q918" i="4"/>
  <c r="Q922" i="4"/>
  <c r="Q279" i="4"/>
  <c r="Q287" i="4"/>
  <c r="Q295" i="4"/>
  <c r="Q303" i="4"/>
  <c r="Q311" i="4"/>
  <c r="Q319" i="4"/>
  <c r="Q327" i="4"/>
  <c r="Q335" i="4"/>
  <c r="Q343" i="4"/>
  <c r="Q351" i="4"/>
  <c r="Q359" i="4"/>
  <c r="Q367" i="4"/>
  <c r="Q371" i="4"/>
  <c r="Q375" i="4"/>
  <c r="Q379" i="4"/>
  <c r="Q383" i="4"/>
  <c r="Q387" i="4"/>
  <c r="Q391" i="4"/>
  <c r="Q395" i="4"/>
  <c r="Q399" i="4"/>
  <c r="Q403" i="4"/>
  <c r="Q407" i="4"/>
  <c r="Q411" i="4"/>
  <c r="Q415" i="4"/>
  <c r="Q419" i="4"/>
  <c r="Q423" i="4"/>
  <c r="Q427" i="4"/>
  <c r="Q431" i="4"/>
  <c r="Q435" i="4"/>
  <c r="Q439" i="4"/>
  <c r="Q443" i="4"/>
  <c r="Q447" i="4"/>
  <c r="Q451" i="4"/>
  <c r="Q455" i="4"/>
  <c r="Q459" i="4"/>
  <c r="Q463" i="4"/>
  <c r="Q467" i="4"/>
  <c r="Q471" i="4"/>
  <c r="Q475" i="4"/>
  <c r="Q479" i="4"/>
  <c r="Q483" i="4"/>
  <c r="Q487" i="4"/>
  <c r="Q491" i="4"/>
  <c r="Q495" i="4"/>
  <c r="Q499" i="4"/>
  <c r="Q503" i="4"/>
  <c r="Q507" i="4"/>
  <c r="Q511" i="4"/>
  <c r="Q515" i="4"/>
  <c r="Q519" i="4"/>
  <c r="Q523" i="4"/>
  <c r="Q527" i="4"/>
  <c r="Q531" i="4"/>
  <c r="Q535" i="4"/>
  <c r="Q539" i="4"/>
  <c r="Q543" i="4"/>
  <c r="Q547" i="4"/>
  <c r="Q551" i="4"/>
  <c r="Q555" i="4"/>
  <c r="Q559" i="4"/>
  <c r="Q563" i="4"/>
  <c r="Q567" i="4"/>
  <c r="Q571" i="4"/>
  <c r="Q575" i="4"/>
  <c r="Q579" i="4"/>
  <c r="Q583" i="4"/>
  <c r="Q587" i="4"/>
  <c r="Q591" i="4"/>
  <c r="Q595" i="4"/>
  <c r="Q599" i="4"/>
  <c r="Q603" i="4"/>
  <c r="Q607" i="4"/>
  <c r="Q611" i="4"/>
  <c r="Q615" i="4"/>
  <c r="Q619" i="4"/>
  <c r="Q623" i="4"/>
  <c r="Q627" i="4"/>
  <c r="Q631" i="4"/>
  <c r="Q635" i="4"/>
  <c r="Q639" i="4"/>
  <c r="Q643" i="4"/>
  <c r="Q647" i="4"/>
  <c r="Q651" i="4"/>
  <c r="Q655" i="4"/>
  <c r="Q659" i="4"/>
  <c r="Q663" i="4"/>
  <c r="Q667" i="4"/>
  <c r="Q671" i="4"/>
  <c r="Q675" i="4"/>
  <c r="Q679" i="4"/>
  <c r="Q683" i="4"/>
  <c r="Q687" i="4"/>
  <c r="Q691" i="4"/>
  <c r="Q695" i="4"/>
  <c r="Q699" i="4"/>
  <c r="Q703" i="4"/>
  <c r="Q707" i="4"/>
  <c r="Q711" i="4"/>
  <c r="Q715" i="4"/>
  <c r="Q719" i="4"/>
  <c r="Q723" i="4"/>
  <c r="Q727" i="4"/>
  <c r="Q731" i="4"/>
  <c r="Q735" i="4"/>
  <c r="Q739" i="4"/>
  <c r="Q743" i="4"/>
  <c r="Q747" i="4"/>
  <c r="Q751" i="4"/>
  <c r="Q755" i="4"/>
  <c r="Q759" i="4"/>
  <c r="Q763" i="4"/>
  <c r="Q767" i="4"/>
  <c r="Q771" i="4"/>
  <c r="Q775" i="4"/>
  <c r="Q779" i="4"/>
  <c r="Q783" i="4"/>
  <c r="Q787" i="4"/>
  <c r="Q791" i="4"/>
  <c r="Q795" i="4"/>
  <c r="Q799" i="4"/>
  <c r="Q803" i="4"/>
  <c r="Q807" i="4"/>
  <c r="Q811" i="4"/>
  <c r="Q815" i="4"/>
  <c r="Q819" i="4"/>
  <c r="Q823" i="4"/>
  <c r="Q827" i="4"/>
  <c r="Q831" i="4"/>
  <c r="Q835" i="4"/>
  <c r="Q839" i="4"/>
  <c r="Q843" i="4"/>
  <c r="Q847" i="4"/>
  <c r="Q851" i="4"/>
  <c r="Q855" i="4"/>
  <c r="Q859" i="4"/>
  <c r="Q863" i="4"/>
  <c r="Q867" i="4"/>
  <c r="Q871" i="4"/>
  <c r="Q875" i="4"/>
  <c r="Q879" i="4"/>
  <c r="Q883" i="4"/>
  <c r="Q887" i="4"/>
  <c r="Q891" i="4"/>
  <c r="Q895" i="4"/>
  <c r="Q899" i="4"/>
  <c r="Q903" i="4"/>
  <c r="Q907" i="4"/>
  <c r="Q911" i="4"/>
  <c r="Q915" i="4"/>
  <c r="Q919" i="4"/>
  <c r="Q923" i="4"/>
  <c r="Q282" i="4"/>
  <c r="Q290" i="4"/>
  <c r="Q298" i="4"/>
  <c r="Q306" i="4"/>
  <c r="Q314" i="4"/>
  <c r="Q322" i="4"/>
  <c r="Q330" i="4"/>
  <c r="Q338" i="4"/>
  <c r="Q346" i="4"/>
  <c r="Q354" i="4"/>
  <c r="Q362" i="4"/>
  <c r="Q368" i="4"/>
  <c r="Q372" i="4"/>
  <c r="Q376" i="4"/>
  <c r="Q380" i="4"/>
  <c r="Q384" i="4"/>
  <c r="Q388" i="4"/>
  <c r="Q392" i="4"/>
  <c r="Q396" i="4"/>
  <c r="Q400" i="4"/>
  <c r="Q404" i="4"/>
  <c r="Q408" i="4"/>
  <c r="Q412" i="4"/>
  <c r="Q416" i="4"/>
  <c r="Q420" i="4"/>
  <c r="Q424" i="4"/>
  <c r="Q428" i="4"/>
  <c r="Q432" i="4"/>
  <c r="Q436" i="4"/>
  <c r="Q440" i="4"/>
  <c r="Q444" i="4"/>
  <c r="Q448" i="4"/>
  <c r="Q452" i="4"/>
  <c r="Q456" i="4"/>
  <c r="Q460" i="4"/>
  <c r="Q464" i="4"/>
  <c r="Q468" i="4"/>
  <c r="Q472" i="4"/>
  <c r="Q476" i="4"/>
  <c r="Q480" i="4"/>
  <c r="Q484" i="4"/>
  <c r="Q488" i="4"/>
  <c r="Q492" i="4"/>
  <c r="Q496" i="4"/>
  <c r="Q500" i="4"/>
  <c r="Q504" i="4"/>
  <c r="Q508" i="4"/>
  <c r="Q512" i="4"/>
  <c r="Q516" i="4"/>
  <c r="Q520" i="4"/>
  <c r="Q524" i="4"/>
  <c r="Q528" i="4"/>
  <c r="Q532" i="4"/>
  <c r="Q536" i="4"/>
  <c r="Q540" i="4"/>
  <c r="Q544" i="4"/>
  <c r="Q548" i="4"/>
  <c r="Q552" i="4"/>
  <c r="Q556" i="4"/>
  <c r="Q560" i="4"/>
  <c r="Q564" i="4"/>
  <c r="Q568" i="4"/>
  <c r="Q572" i="4"/>
  <c r="Q576" i="4"/>
  <c r="Q580" i="4"/>
  <c r="Q584" i="4"/>
  <c r="Q588" i="4"/>
  <c r="Q592" i="4"/>
  <c r="Q596" i="4"/>
  <c r="Q600" i="4"/>
  <c r="Q604" i="4"/>
  <c r="Q608" i="4"/>
  <c r="Q612" i="4"/>
  <c r="Q616" i="4"/>
  <c r="Q620" i="4"/>
  <c r="Q624" i="4"/>
  <c r="Q628" i="4"/>
  <c r="Q632" i="4"/>
  <c r="Q636" i="4"/>
  <c r="Q640" i="4"/>
  <c r="Q644" i="4"/>
  <c r="Q648" i="4"/>
  <c r="Q652" i="4"/>
  <c r="Q656" i="4"/>
  <c r="Q660" i="4"/>
  <c r="Q664" i="4"/>
  <c r="Q668" i="4"/>
  <c r="Q672" i="4"/>
  <c r="Q676" i="4"/>
  <c r="Q680" i="4"/>
  <c r="Q684" i="4"/>
  <c r="Q688" i="4"/>
  <c r="Q692" i="4"/>
  <c r="Q696" i="4"/>
  <c r="Q700" i="4"/>
  <c r="Q704" i="4"/>
  <c r="Q708" i="4"/>
  <c r="Q712" i="4"/>
  <c r="Q716" i="4"/>
  <c r="Q720" i="4"/>
  <c r="Q724" i="4"/>
  <c r="Q728" i="4"/>
  <c r="Q732" i="4"/>
  <c r="Q736" i="4"/>
  <c r="Q740" i="4"/>
  <c r="Q744" i="4"/>
  <c r="Q748" i="4"/>
  <c r="Q752" i="4"/>
  <c r="Q756" i="4"/>
  <c r="Q760" i="4"/>
  <c r="Q764" i="4"/>
  <c r="Q768" i="4"/>
  <c r="Q772" i="4"/>
  <c r="Q776" i="4"/>
  <c r="Q780" i="4"/>
  <c r="Q784" i="4"/>
  <c r="Q788" i="4"/>
  <c r="Q792" i="4"/>
  <c r="Q796" i="4"/>
  <c r="Q800" i="4"/>
  <c r="Q804" i="4"/>
  <c r="Q808" i="4"/>
  <c r="Q812" i="4"/>
  <c r="Q816" i="4"/>
  <c r="Q820" i="4"/>
  <c r="Q824" i="4"/>
  <c r="Q828" i="4"/>
  <c r="Q832" i="4"/>
  <c r="Q836" i="4"/>
  <c r="Q840" i="4"/>
  <c r="Q844" i="4"/>
  <c r="Q848" i="4"/>
  <c r="Q852" i="4"/>
  <c r="Q856" i="4"/>
  <c r="Q860" i="4"/>
  <c r="Q864" i="4"/>
  <c r="Q868" i="4"/>
  <c r="Q872" i="4"/>
  <c r="Q876" i="4"/>
  <c r="Q880" i="4"/>
  <c r="Q884" i="4"/>
  <c r="Q888" i="4"/>
  <c r="Q892" i="4"/>
  <c r="Q896" i="4"/>
  <c r="Q900" i="4"/>
  <c r="Q904" i="4"/>
  <c r="Q908" i="4"/>
  <c r="Q912" i="4"/>
  <c r="Q916" i="4"/>
  <c r="Q920" i="4"/>
  <c r="Q924" i="4"/>
  <c r="Q928" i="4"/>
  <c r="Q932" i="4"/>
  <c r="Q936" i="4"/>
  <c r="Q940" i="4"/>
  <c r="Q944" i="4"/>
  <c r="Q948" i="4"/>
  <c r="Q952" i="4"/>
  <c r="Q956" i="4"/>
  <c r="Q960" i="4"/>
  <c r="Q964" i="4"/>
  <c r="Q968" i="4"/>
  <c r="Q972" i="4"/>
  <c r="Q976" i="4"/>
  <c r="Q980" i="4"/>
  <c r="Q984" i="4"/>
  <c r="Q988" i="4"/>
  <c r="Q992" i="4"/>
  <c r="Q996" i="4"/>
  <c r="Q1000" i="4"/>
  <c r="Q283" i="4"/>
  <c r="Q291" i="4"/>
  <c r="Q299" i="4"/>
  <c r="Q307" i="4"/>
  <c r="Q315" i="4"/>
  <c r="Q323" i="4"/>
  <c r="Q331" i="4"/>
  <c r="Q339" i="4"/>
  <c r="Q347" i="4"/>
  <c r="Q355" i="4"/>
  <c r="Q363" i="4"/>
  <c r="Q369" i="4"/>
  <c r="Q373" i="4"/>
  <c r="Q377" i="4"/>
  <c r="Q381" i="4"/>
  <c r="Q385" i="4"/>
  <c r="Q389" i="4"/>
  <c r="Q393" i="4"/>
  <c r="Q397" i="4"/>
  <c r="Q401" i="4"/>
  <c r="Q405" i="4"/>
  <c r="Q409" i="4"/>
  <c r="Q413" i="4"/>
  <c r="Q417" i="4"/>
  <c r="Q421" i="4"/>
  <c r="Q425" i="4"/>
  <c r="Q429" i="4"/>
  <c r="Q433" i="4"/>
  <c r="Q437" i="4"/>
  <c r="Q441" i="4"/>
  <c r="Q445" i="4"/>
  <c r="Q449" i="4"/>
  <c r="Q453" i="4"/>
  <c r="Q457" i="4"/>
  <c r="Q461" i="4"/>
  <c r="Q465" i="4"/>
  <c r="Q469" i="4"/>
  <c r="Q473" i="4"/>
  <c r="Q477" i="4"/>
  <c r="Q481" i="4"/>
  <c r="Q485" i="4"/>
  <c r="Q489" i="4"/>
  <c r="Q493" i="4"/>
  <c r="Q497" i="4"/>
  <c r="Q501" i="4"/>
  <c r="Q505" i="4"/>
  <c r="Q509" i="4"/>
  <c r="Q513" i="4"/>
  <c r="Q517" i="4"/>
  <c r="Q521" i="4"/>
  <c r="Q525" i="4"/>
  <c r="Q529" i="4"/>
  <c r="Q533" i="4"/>
  <c r="Q537" i="4"/>
  <c r="Q541" i="4"/>
  <c r="Q545" i="4"/>
  <c r="Q549" i="4"/>
  <c r="Q553" i="4"/>
  <c r="Q557" i="4"/>
  <c r="Q561" i="4"/>
  <c r="Q565" i="4"/>
  <c r="Q569" i="4"/>
  <c r="Q573" i="4"/>
  <c r="Q577" i="4"/>
  <c r="Q581" i="4"/>
  <c r="Q585" i="4"/>
  <c r="Q589" i="4"/>
  <c r="Q593" i="4"/>
  <c r="Q597" i="4"/>
  <c r="Q601" i="4"/>
  <c r="Q605" i="4"/>
  <c r="Q609" i="4"/>
  <c r="Q613" i="4"/>
  <c r="Q617" i="4"/>
  <c r="Q621" i="4"/>
  <c r="Q625" i="4"/>
  <c r="Q629" i="4"/>
  <c r="Q633" i="4"/>
  <c r="Q637" i="4"/>
  <c r="Q641" i="4"/>
  <c r="Q645" i="4"/>
  <c r="Q649" i="4"/>
  <c r="Q653" i="4"/>
  <c r="Q657" i="4"/>
  <c r="Q661" i="4"/>
  <c r="Q665" i="4"/>
  <c r="Q669" i="4"/>
  <c r="Q673" i="4"/>
  <c r="Q677" i="4"/>
  <c r="Q681" i="4"/>
  <c r="Q685" i="4"/>
  <c r="Q689" i="4"/>
  <c r="Q693" i="4"/>
  <c r="Q697" i="4"/>
  <c r="Q701" i="4"/>
  <c r="Q705" i="4"/>
  <c r="Q709" i="4"/>
  <c r="Q713" i="4"/>
  <c r="Q717" i="4"/>
  <c r="Q721" i="4"/>
  <c r="Q725" i="4"/>
  <c r="Q729" i="4"/>
  <c r="Q733" i="4"/>
  <c r="Q737" i="4"/>
  <c r="Q741" i="4"/>
  <c r="Q745" i="4"/>
  <c r="Q749" i="4"/>
  <c r="Q753" i="4"/>
  <c r="Q757" i="4"/>
  <c r="Q761" i="4"/>
  <c r="Q765" i="4"/>
  <c r="Q769" i="4"/>
  <c r="Q773" i="4"/>
  <c r="Q777" i="4"/>
  <c r="Q781" i="4"/>
  <c r="Q785" i="4"/>
  <c r="Q789" i="4"/>
  <c r="Q793" i="4"/>
  <c r="Q797" i="4"/>
  <c r="Q801" i="4"/>
  <c r="Q805" i="4"/>
  <c r="Q809" i="4"/>
  <c r="Q813" i="4"/>
  <c r="Q817" i="4"/>
  <c r="Q821" i="4"/>
  <c r="Q825" i="4"/>
  <c r="Q829" i="4"/>
  <c r="Q833" i="4"/>
  <c r="Q837" i="4"/>
  <c r="Q841" i="4"/>
  <c r="Q845" i="4"/>
  <c r="Q849" i="4"/>
  <c r="Q853" i="4"/>
  <c r="Q857" i="4"/>
  <c r="Q861" i="4"/>
  <c r="Q865" i="4"/>
  <c r="Q869" i="4"/>
  <c r="Q873" i="4"/>
  <c r="Q877" i="4"/>
  <c r="Q881" i="4"/>
  <c r="Q885" i="4"/>
  <c r="Q889" i="4"/>
  <c r="Q893" i="4"/>
  <c r="Q897" i="4"/>
  <c r="Q901" i="4"/>
  <c r="Q905" i="4"/>
  <c r="Q909" i="4"/>
  <c r="Q913" i="4"/>
  <c r="Q917" i="4"/>
  <c r="Q921" i="4"/>
  <c r="Q925" i="4"/>
  <c r="Q929" i="4"/>
  <c r="Q933" i="4"/>
  <c r="Q937" i="4"/>
  <c r="Q941" i="4"/>
  <c r="Q945" i="4"/>
  <c r="Q949" i="4"/>
  <c r="Q953" i="4"/>
  <c r="Q957" i="4"/>
  <c r="Q961" i="4"/>
  <c r="Q965" i="4"/>
  <c r="Q969" i="4"/>
  <c r="Q973" i="4"/>
  <c r="Q977" i="4"/>
  <c r="Q981" i="4"/>
  <c r="Q985" i="4"/>
  <c r="Q989" i="4"/>
  <c r="Q993" i="4"/>
  <c r="Q997" i="4"/>
  <c r="Q1001" i="4"/>
  <c r="Q926" i="4"/>
  <c r="Q934" i="4"/>
  <c r="Q942" i="4"/>
  <c r="Q950" i="4"/>
  <c r="Q958" i="4"/>
  <c r="Q966" i="4"/>
  <c r="Q974" i="4"/>
  <c r="Q982" i="4"/>
  <c r="Q990" i="4"/>
  <c r="Q998" i="4"/>
  <c r="Q1004" i="4"/>
  <c r="Q1008" i="4"/>
  <c r="Q1012" i="4"/>
  <c r="Q1016" i="4"/>
  <c r="Q1020" i="4"/>
  <c r="Q1024" i="4"/>
  <c r="Q1028" i="4"/>
  <c r="Q1032" i="4"/>
  <c r="Q1036" i="4"/>
  <c r="Q1040" i="4"/>
  <c r="Q1044" i="4"/>
  <c r="Q1048" i="4"/>
  <c r="Q1052" i="4"/>
  <c r="Q1056" i="4"/>
  <c r="Q1060" i="4"/>
  <c r="Q1064" i="4"/>
  <c r="Q1068" i="4"/>
  <c r="Q1072" i="4"/>
  <c r="Q1076" i="4"/>
  <c r="Q1080" i="4"/>
  <c r="Q1084" i="4"/>
  <c r="Q1088" i="4"/>
  <c r="Q1092" i="4"/>
  <c r="Q1096" i="4"/>
  <c r="Q1100" i="4"/>
  <c r="Q1104" i="4"/>
  <c r="Q1108" i="4"/>
  <c r="Q1112" i="4"/>
  <c r="Q1116" i="4"/>
  <c r="Q1120" i="4"/>
  <c r="Q1124" i="4"/>
  <c r="Q1128" i="4"/>
  <c r="Q1132" i="4"/>
  <c r="Q1136" i="4"/>
  <c r="Q1140" i="4"/>
  <c r="Q1144" i="4"/>
  <c r="Q1148" i="4"/>
  <c r="Q1152" i="4"/>
  <c r="Q1156" i="4"/>
  <c r="Q1160" i="4"/>
  <c r="Q1164" i="4"/>
  <c r="Q1168" i="4"/>
  <c r="Q1172" i="4"/>
  <c r="Q1176" i="4"/>
  <c r="Q1180" i="4"/>
  <c r="Q1184" i="4"/>
  <c r="Q1188" i="4"/>
  <c r="Q1192" i="4"/>
  <c r="Q1196" i="4"/>
  <c r="Q1200" i="4"/>
  <c r="Q1204" i="4"/>
  <c r="Q1208" i="4"/>
  <c r="Q1212" i="4"/>
  <c r="Q1216" i="4"/>
  <c r="Q1220" i="4"/>
  <c r="Q1224" i="4"/>
  <c r="Q1228" i="4"/>
  <c r="Q1232" i="4"/>
  <c r="Q1236" i="4"/>
  <c r="Q1240" i="4"/>
  <c r="Q1244" i="4"/>
  <c r="Q1248" i="4"/>
  <c r="Q1252" i="4"/>
  <c r="Q1256" i="4"/>
  <c r="Q1260" i="4"/>
  <c r="Q1264" i="4"/>
  <c r="Q1268" i="4"/>
  <c r="Q1272" i="4"/>
  <c r="Q1276" i="4"/>
  <c r="Q1280" i="4"/>
  <c r="Q1284" i="4"/>
  <c r="Q1288" i="4"/>
  <c r="Q1292" i="4"/>
  <c r="Q1296" i="4"/>
  <c r="Q1300" i="4"/>
  <c r="Q1304" i="4"/>
  <c r="Q1308" i="4"/>
  <c r="Q1312" i="4"/>
  <c r="Q1316" i="4"/>
  <c r="Q1320" i="4"/>
  <c r="Q1324" i="4"/>
  <c r="Q1328" i="4"/>
  <c r="Q1332" i="4"/>
  <c r="Q1336" i="4"/>
  <c r="Q1340" i="4"/>
  <c r="Q1344" i="4"/>
  <c r="Q1348" i="4"/>
  <c r="Q1352" i="4"/>
  <c r="Q1356" i="4"/>
  <c r="Q1360" i="4"/>
  <c r="Q1364" i="4"/>
  <c r="Q1368" i="4"/>
  <c r="Q1372" i="4"/>
  <c r="Q1376" i="4"/>
  <c r="Q1380" i="4"/>
  <c r="Q1384" i="4"/>
  <c r="Q1388" i="4"/>
  <c r="R1388" i="4" s="1"/>
  <c r="Q1392" i="4"/>
  <c r="R1392" i="4" s="1"/>
  <c r="Q1396" i="4"/>
  <c r="R1396" i="4" s="1"/>
  <c r="Q1400" i="4"/>
  <c r="R1400" i="4" s="1"/>
  <c r="Q1404" i="4"/>
  <c r="R1404" i="4" s="1"/>
  <c r="Q1408" i="4"/>
  <c r="R1408" i="4" s="1"/>
  <c r="Q1412" i="4"/>
  <c r="R1412" i="4" s="1"/>
  <c r="Q1416" i="4"/>
  <c r="R1416" i="4" s="1"/>
  <c r="Q1420" i="4"/>
  <c r="R1420" i="4" s="1"/>
  <c r="Q1424" i="4"/>
  <c r="R1424" i="4" s="1"/>
  <c r="Q1428" i="4"/>
  <c r="R1428" i="4" s="1"/>
  <c r="Q927" i="4"/>
  <c r="Q935" i="4"/>
  <c r="Q943" i="4"/>
  <c r="Q951" i="4"/>
  <c r="Q959" i="4"/>
  <c r="Q967" i="4"/>
  <c r="Q975" i="4"/>
  <c r="Q983" i="4"/>
  <c r="Q991" i="4"/>
  <c r="Q999" i="4"/>
  <c r="Q1005" i="4"/>
  <c r="Q1009" i="4"/>
  <c r="Q1013" i="4"/>
  <c r="Q1017" i="4"/>
  <c r="Q1021" i="4"/>
  <c r="Q1025" i="4"/>
  <c r="Q1029" i="4"/>
  <c r="Q1033" i="4"/>
  <c r="Q1037" i="4"/>
  <c r="Q1041" i="4"/>
  <c r="Q1045" i="4"/>
  <c r="Q1049" i="4"/>
  <c r="Q1053" i="4"/>
  <c r="Q1057" i="4"/>
  <c r="Q1061" i="4"/>
  <c r="Q1065" i="4"/>
  <c r="Q1069" i="4"/>
  <c r="Q1073" i="4"/>
  <c r="Q1077" i="4"/>
  <c r="Q1081" i="4"/>
  <c r="Q1085" i="4"/>
  <c r="Q1089" i="4"/>
  <c r="Q1093" i="4"/>
  <c r="Q1097" i="4"/>
  <c r="Q1101" i="4"/>
  <c r="Q1105" i="4"/>
  <c r="Q1109" i="4"/>
  <c r="Q1113" i="4"/>
  <c r="Q1117" i="4"/>
  <c r="Q1121" i="4"/>
  <c r="Q1125" i="4"/>
  <c r="Q1129" i="4"/>
  <c r="Q1133" i="4"/>
  <c r="Q1137" i="4"/>
  <c r="Q1141" i="4"/>
  <c r="Q1145" i="4"/>
  <c r="Q1149" i="4"/>
  <c r="Q1153" i="4"/>
  <c r="Q1157" i="4"/>
  <c r="Q1161" i="4"/>
  <c r="Q1165" i="4"/>
  <c r="Q1169" i="4"/>
  <c r="Q1173" i="4"/>
  <c r="Q1177" i="4"/>
  <c r="Q1181" i="4"/>
  <c r="Q1185" i="4"/>
  <c r="Q1189" i="4"/>
  <c r="Q1193" i="4"/>
  <c r="Q1197" i="4"/>
  <c r="Q1201" i="4"/>
  <c r="Q1205" i="4"/>
  <c r="Q1209" i="4"/>
  <c r="Q1213" i="4"/>
  <c r="Q1217" i="4"/>
  <c r="Q1221" i="4"/>
  <c r="Q1225" i="4"/>
  <c r="Q1229" i="4"/>
  <c r="Q1233" i="4"/>
  <c r="Q1237" i="4"/>
  <c r="Q1241" i="4"/>
  <c r="Q1245" i="4"/>
  <c r="Q1249" i="4"/>
  <c r="Q1253" i="4"/>
  <c r="Q1257" i="4"/>
  <c r="Q1261" i="4"/>
  <c r="Q1265" i="4"/>
  <c r="Q1269" i="4"/>
  <c r="Q1273" i="4"/>
  <c r="Q1277" i="4"/>
  <c r="Q1281" i="4"/>
  <c r="Q1285" i="4"/>
  <c r="Q1289" i="4"/>
  <c r="Q1293" i="4"/>
  <c r="Q1297" i="4"/>
  <c r="Q1301" i="4"/>
  <c r="Q1305" i="4"/>
  <c r="Q1309" i="4"/>
  <c r="Q1313" i="4"/>
  <c r="Q1317" i="4"/>
  <c r="Q1321" i="4"/>
  <c r="Q1325" i="4"/>
  <c r="Q1329" i="4"/>
  <c r="Q1333" i="4"/>
  <c r="Q1337" i="4"/>
  <c r="Q1341" i="4"/>
  <c r="Q1345" i="4"/>
  <c r="Q1349" i="4"/>
  <c r="Q1353" i="4"/>
  <c r="Q1357" i="4"/>
  <c r="Q1361" i="4"/>
  <c r="Q1365" i="4"/>
  <c r="Q1369" i="4"/>
  <c r="Q1373" i="4"/>
  <c r="Q1377" i="4"/>
  <c r="Q1381" i="4"/>
  <c r="Q1385" i="4"/>
  <c r="R1385" i="4" s="1"/>
  <c r="Q1389" i="4"/>
  <c r="R1389" i="4" s="1"/>
  <c r="Q1393" i="4"/>
  <c r="R1393" i="4" s="1"/>
  <c r="Q1397" i="4"/>
  <c r="R1397" i="4" s="1"/>
  <c r="Q1401" i="4"/>
  <c r="R1401" i="4" s="1"/>
  <c r="Q1405" i="4"/>
  <c r="R1405" i="4" s="1"/>
  <c r="Q1409" i="4"/>
  <c r="R1409" i="4" s="1"/>
  <c r="Q1413" i="4"/>
  <c r="R1413" i="4" s="1"/>
  <c r="Q1417" i="4"/>
  <c r="R1417" i="4" s="1"/>
  <c r="Q1421" i="4"/>
  <c r="R1421" i="4" s="1"/>
  <c r="Q1425" i="4"/>
  <c r="R1425" i="4" s="1"/>
  <c r="Q1429" i="4"/>
  <c r="R1429" i="4" s="1"/>
  <c r="Q4" i="4"/>
  <c r="P6" i="4"/>
  <c r="P10" i="4"/>
  <c r="P14" i="4"/>
  <c r="P18" i="4"/>
  <c r="P22" i="4"/>
  <c r="P26" i="4"/>
  <c r="P30" i="4"/>
  <c r="P34" i="4"/>
  <c r="P38" i="4"/>
  <c r="P42" i="4"/>
  <c r="P46" i="4"/>
  <c r="P50" i="4"/>
  <c r="P54" i="4"/>
  <c r="P58" i="4"/>
  <c r="P62" i="4"/>
  <c r="P66" i="4"/>
  <c r="P70" i="4"/>
  <c r="P74" i="4"/>
  <c r="P78" i="4"/>
  <c r="P82" i="4"/>
  <c r="P86" i="4"/>
  <c r="P90" i="4"/>
  <c r="P94" i="4"/>
  <c r="P98" i="4"/>
  <c r="P102" i="4"/>
  <c r="P106" i="4"/>
  <c r="P110" i="4"/>
  <c r="P114" i="4"/>
  <c r="P118" i="4"/>
  <c r="P122" i="4"/>
  <c r="P126" i="4"/>
  <c r="P130" i="4"/>
  <c r="P134" i="4"/>
  <c r="P138" i="4"/>
  <c r="P142" i="4"/>
  <c r="P146" i="4"/>
  <c r="P150" i="4"/>
  <c r="P154" i="4"/>
  <c r="P158" i="4"/>
  <c r="P162" i="4"/>
  <c r="P166" i="4"/>
  <c r="P170" i="4"/>
  <c r="P174" i="4"/>
  <c r="P178" i="4"/>
  <c r="P182" i="4"/>
  <c r="P186" i="4"/>
  <c r="P190" i="4"/>
  <c r="P194" i="4"/>
  <c r="P198" i="4"/>
  <c r="P202" i="4"/>
  <c r="P206" i="4"/>
  <c r="P210" i="4"/>
  <c r="Q930" i="4"/>
  <c r="Q938" i="4"/>
  <c r="Q946" i="4"/>
  <c r="Q954" i="4"/>
  <c r="Q962" i="4"/>
  <c r="Q970" i="4"/>
  <c r="Q978" i="4"/>
  <c r="Q986" i="4"/>
  <c r="Q994" i="4"/>
  <c r="Q1002" i="4"/>
  <c r="Q1006" i="4"/>
  <c r="Q1010" i="4"/>
  <c r="Q1014" i="4"/>
  <c r="Q1018" i="4"/>
  <c r="Q1022" i="4"/>
  <c r="Q1026" i="4"/>
  <c r="Q1030" i="4"/>
  <c r="Q1034" i="4"/>
  <c r="Q1038" i="4"/>
  <c r="Q1042" i="4"/>
  <c r="Q1046" i="4"/>
  <c r="Q1050" i="4"/>
  <c r="Q1054" i="4"/>
  <c r="Q1058" i="4"/>
  <c r="Q1062" i="4"/>
  <c r="Q1066" i="4"/>
  <c r="Q1070" i="4"/>
  <c r="Q1074" i="4"/>
  <c r="Q1078" i="4"/>
  <c r="Q1082" i="4"/>
  <c r="Q1086" i="4"/>
  <c r="Q1090" i="4"/>
  <c r="Q1094" i="4"/>
  <c r="Q1098" i="4"/>
  <c r="Q1102" i="4"/>
  <c r="Q1106" i="4"/>
  <c r="Q1110" i="4"/>
  <c r="Q1114" i="4"/>
  <c r="Q1118" i="4"/>
  <c r="Q1122" i="4"/>
  <c r="Q1126" i="4"/>
  <c r="Q1130" i="4"/>
  <c r="Q1134" i="4"/>
  <c r="Q1138" i="4"/>
  <c r="Q1142" i="4"/>
  <c r="Q1146" i="4"/>
  <c r="Q1150" i="4"/>
  <c r="Q1154" i="4"/>
  <c r="Q1158" i="4"/>
  <c r="Q1162" i="4"/>
  <c r="Q1166" i="4"/>
  <c r="Q1170" i="4"/>
  <c r="Q1174" i="4"/>
  <c r="Q1178" i="4"/>
  <c r="Q1182" i="4"/>
  <c r="Q1186" i="4"/>
  <c r="Q1190" i="4"/>
  <c r="Q1194" i="4"/>
  <c r="Q1198" i="4"/>
  <c r="Q1202" i="4"/>
  <c r="Q1206" i="4"/>
  <c r="Q1210" i="4"/>
  <c r="Q1214" i="4"/>
  <c r="Q1218" i="4"/>
  <c r="Q1222" i="4"/>
  <c r="Q1226" i="4"/>
  <c r="Q1230" i="4"/>
  <c r="Q1234" i="4"/>
  <c r="Q1238" i="4"/>
  <c r="Q1242" i="4"/>
  <c r="Q1246" i="4"/>
  <c r="Q1250" i="4"/>
  <c r="Q1254" i="4"/>
  <c r="Q1258" i="4"/>
  <c r="Q1262" i="4"/>
  <c r="Q1266" i="4"/>
  <c r="Q1270" i="4"/>
  <c r="Q1274" i="4"/>
  <c r="Q1278" i="4"/>
  <c r="Q1282" i="4"/>
  <c r="Q1286" i="4"/>
  <c r="Q1290" i="4"/>
  <c r="Q1294" i="4"/>
  <c r="Q1298" i="4"/>
  <c r="Q1302" i="4"/>
  <c r="Q1306" i="4"/>
  <c r="Q1310" i="4"/>
  <c r="Q1314" i="4"/>
  <c r="Q1318" i="4"/>
  <c r="Q1322" i="4"/>
  <c r="Q1326" i="4"/>
  <c r="Q1330" i="4"/>
  <c r="Q1334" i="4"/>
  <c r="Q1338" i="4"/>
  <c r="Q1342" i="4"/>
  <c r="Q1346" i="4"/>
  <c r="Q1350" i="4"/>
  <c r="Q1354" i="4"/>
  <c r="Q1358" i="4"/>
  <c r="Q1362" i="4"/>
  <c r="Q1366" i="4"/>
  <c r="Q1370" i="4"/>
  <c r="Q1374" i="4"/>
  <c r="Q1378" i="4"/>
  <c r="Q1382" i="4"/>
  <c r="Q1386" i="4"/>
  <c r="R1386" i="4" s="1"/>
  <c r="Q1390" i="4"/>
  <c r="R1390" i="4" s="1"/>
  <c r="Q1394" i="4"/>
  <c r="R1394" i="4" s="1"/>
  <c r="Q1398" i="4"/>
  <c r="R1398" i="4" s="1"/>
  <c r="Q1402" i="4"/>
  <c r="R1402" i="4" s="1"/>
  <c r="Q1406" i="4"/>
  <c r="R1406" i="4" s="1"/>
  <c r="Q1410" i="4"/>
  <c r="R1410" i="4" s="1"/>
  <c r="Q1414" i="4"/>
  <c r="R1414" i="4" s="1"/>
  <c r="Q1418" i="4"/>
  <c r="R1418" i="4" s="1"/>
  <c r="Q1422" i="4"/>
  <c r="R1422" i="4" s="1"/>
  <c r="Q1426" i="4"/>
  <c r="R1426" i="4" s="1"/>
  <c r="Q1454" i="4"/>
  <c r="R1454" i="4" s="1"/>
  <c r="Q2" i="4"/>
  <c r="P7" i="4"/>
  <c r="P11" i="4"/>
  <c r="P15" i="4"/>
  <c r="P19" i="4"/>
  <c r="P23" i="4"/>
  <c r="P27" i="4"/>
  <c r="P31" i="4"/>
  <c r="P35" i="4"/>
  <c r="P39" i="4"/>
  <c r="P43" i="4"/>
  <c r="P47" i="4"/>
  <c r="P51" i="4"/>
  <c r="P55" i="4"/>
  <c r="P59" i="4"/>
  <c r="P63" i="4"/>
  <c r="P67" i="4"/>
  <c r="P71" i="4"/>
  <c r="P75" i="4"/>
  <c r="P79" i="4"/>
  <c r="P83" i="4"/>
  <c r="P87" i="4"/>
  <c r="P91" i="4"/>
  <c r="P95" i="4"/>
  <c r="P99" i="4"/>
  <c r="P103" i="4"/>
  <c r="P107" i="4"/>
  <c r="P111" i="4"/>
  <c r="P115" i="4"/>
  <c r="P119" i="4"/>
  <c r="P123" i="4"/>
  <c r="P127" i="4"/>
  <c r="P131" i="4"/>
  <c r="Q931" i="4"/>
  <c r="Q939" i="4"/>
  <c r="Q947" i="4"/>
  <c r="Q955" i="4"/>
  <c r="Q963" i="4"/>
  <c r="Q971" i="4"/>
  <c r="Q979" i="4"/>
  <c r="Q987" i="4"/>
  <c r="Q995" i="4"/>
  <c r="Q1003" i="4"/>
  <c r="Q1007" i="4"/>
  <c r="Q1011" i="4"/>
  <c r="Q1015" i="4"/>
  <c r="Q1019" i="4"/>
  <c r="Q1023" i="4"/>
  <c r="Q1027" i="4"/>
  <c r="Q1031" i="4"/>
  <c r="Q1035" i="4"/>
  <c r="Q1039" i="4"/>
  <c r="Q1043" i="4"/>
  <c r="Q1047" i="4"/>
  <c r="Q1051" i="4"/>
  <c r="Q1055" i="4"/>
  <c r="Q1059" i="4"/>
  <c r="Q1063" i="4"/>
  <c r="Q1067" i="4"/>
  <c r="Q1071" i="4"/>
  <c r="Q1075" i="4"/>
  <c r="Q1079" i="4"/>
  <c r="Q1083" i="4"/>
  <c r="Q1087" i="4"/>
  <c r="Q1091" i="4"/>
  <c r="Q1095" i="4"/>
  <c r="Q1099" i="4"/>
  <c r="Q1103" i="4"/>
  <c r="Q1107" i="4"/>
  <c r="Q1111" i="4"/>
  <c r="Q1115" i="4"/>
  <c r="Q1119" i="4"/>
  <c r="Q1123" i="4"/>
  <c r="Q1127" i="4"/>
  <c r="Q1131" i="4"/>
  <c r="Q1135" i="4"/>
  <c r="Q1139" i="4"/>
  <c r="Q1143" i="4"/>
  <c r="Q1147" i="4"/>
  <c r="Q1151" i="4"/>
  <c r="Q1155" i="4"/>
  <c r="Q1159" i="4"/>
  <c r="Q1163" i="4"/>
  <c r="Q1167" i="4"/>
  <c r="Q1171" i="4"/>
  <c r="Q1175" i="4"/>
  <c r="Q1179" i="4"/>
  <c r="Q1183" i="4"/>
  <c r="Q1187" i="4"/>
  <c r="Q1191" i="4"/>
  <c r="Q1195" i="4"/>
  <c r="Q1199" i="4"/>
  <c r="Q1203" i="4"/>
  <c r="Q1207" i="4"/>
  <c r="Q1211" i="4"/>
  <c r="Q1215" i="4"/>
  <c r="Q1219" i="4"/>
  <c r="Q1223" i="4"/>
  <c r="Q1227" i="4"/>
  <c r="Q1231" i="4"/>
  <c r="Q1235" i="4"/>
  <c r="Q1239" i="4"/>
  <c r="Q1243" i="4"/>
  <c r="Q1247" i="4"/>
  <c r="Q1251" i="4"/>
  <c r="Q1255" i="4"/>
  <c r="Q1259" i="4"/>
  <c r="Q1263" i="4"/>
  <c r="Q1267" i="4"/>
  <c r="Q1271" i="4"/>
  <c r="Q1275" i="4"/>
  <c r="Q1279" i="4"/>
  <c r="Q1283" i="4"/>
  <c r="Q1287" i="4"/>
  <c r="Q1291" i="4"/>
  <c r="Q1295" i="4"/>
  <c r="Q1299" i="4"/>
  <c r="Q1303" i="4"/>
  <c r="Q1307" i="4"/>
  <c r="Q1311" i="4"/>
  <c r="Q1315" i="4"/>
  <c r="Q1319" i="4"/>
  <c r="Q1323" i="4"/>
  <c r="Q1327" i="4"/>
  <c r="Q1331" i="4"/>
  <c r="Q1335" i="4"/>
  <c r="Q1339" i="4"/>
  <c r="Q1343" i="4"/>
  <c r="Q1347" i="4"/>
  <c r="Q1351" i="4"/>
  <c r="Q1355" i="4"/>
  <c r="Q1359" i="4"/>
  <c r="Q1363" i="4"/>
  <c r="Q1367" i="4"/>
  <c r="Q1371" i="4"/>
  <c r="Q1375" i="4"/>
  <c r="Q1379" i="4"/>
  <c r="Q1383" i="4"/>
  <c r="Q1387" i="4"/>
  <c r="R1387" i="4" s="1"/>
  <c r="Q1391" i="4"/>
  <c r="R1391" i="4" s="1"/>
  <c r="Q1395" i="4"/>
  <c r="R1395" i="4" s="1"/>
  <c r="Q1399" i="4"/>
  <c r="R1399" i="4" s="1"/>
  <c r="Q1403" i="4"/>
  <c r="R1403" i="4" s="1"/>
  <c r="Q1407" i="4"/>
  <c r="R1407" i="4" s="1"/>
  <c r="Q1411" i="4"/>
  <c r="R1411" i="4" s="1"/>
  <c r="Q1415" i="4"/>
  <c r="R1415" i="4" s="1"/>
  <c r="Q1419" i="4"/>
  <c r="R1419" i="4" s="1"/>
  <c r="Q1423" i="4"/>
  <c r="R1423" i="4" s="1"/>
  <c r="Q1427" i="4"/>
  <c r="R1427" i="4" s="1"/>
  <c r="P4" i="4"/>
  <c r="P8" i="4"/>
  <c r="P12" i="4"/>
  <c r="P16" i="4"/>
  <c r="P20" i="4"/>
  <c r="P24" i="4"/>
  <c r="P28" i="4"/>
  <c r="P32" i="4"/>
  <c r="P36" i="4"/>
  <c r="P40" i="4"/>
  <c r="P44" i="4"/>
  <c r="P48" i="4"/>
  <c r="P52" i="4"/>
  <c r="P56" i="4"/>
  <c r="P60" i="4"/>
  <c r="P64" i="4"/>
  <c r="P68" i="4"/>
  <c r="P72" i="4"/>
  <c r="P76" i="4"/>
  <c r="P80" i="4"/>
  <c r="P84" i="4"/>
  <c r="P88" i="4"/>
  <c r="P92" i="4"/>
  <c r="P96" i="4"/>
  <c r="P100" i="4"/>
  <c r="P104" i="4"/>
  <c r="P108" i="4"/>
  <c r="P112" i="4"/>
  <c r="P116" i="4"/>
  <c r="P120" i="4"/>
  <c r="P124" i="4"/>
  <c r="P128" i="4"/>
  <c r="P132" i="4"/>
  <c r="P136" i="4"/>
  <c r="P140" i="4"/>
  <c r="P144" i="4"/>
  <c r="P148" i="4"/>
  <c r="P152" i="4"/>
  <c r="P156" i="4"/>
  <c r="P160" i="4"/>
  <c r="P164" i="4"/>
  <c r="P168" i="4"/>
  <c r="P172" i="4"/>
  <c r="P176" i="4"/>
  <c r="P180" i="4"/>
  <c r="P184" i="4"/>
  <c r="P188" i="4"/>
  <c r="P192" i="4"/>
  <c r="P196" i="4"/>
  <c r="P200" i="4"/>
  <c r="P204" i="4"/>
  <c r="P208" i="4"/>
  <c r="P212" i="4"/>
  <c r="P13" i="4"/>
  <c r="P29" i="4"/>
  <c r="P45" i="4"/>
  <c r="P61" i="4"/>
  <c r="P77" i="4"/>
  <c r="P93" i="4"/>
  <c r="P109" i="4"/>
  <c r="P125" i="4"/>
  <c r="P137" i="4"/>
  <c r="P145" i="4"/>
  <c r="P153" i="4"/>
  <c r="P161" i="4"/>
  <c r="P169" i="4"/>
  <c r="P177" i="4"/>
  <c r="P185" i="4"/>
  <c r="P193" i="4"/>
  <c r="P201" i="4"/>
  <c r="P209" i="4"/>
  <c r="P215" i="4"/>
  <c r="P219" i="4"/>
  <c r="P223" i="4"/>
  <c r="P227" i="4"/>
  <c r="P231" i="4"/>
  <c r="P235" i="4"/>
  <c r="P239" i="4"/>
  <c r="P243" i="4"/>
  <c r="P247" i="4"/>
  <c r="P251" i="4"/>
  <c r="P255" i="4"/>
  <c r="P259" i="4"/>
  <c r="P263" i="4"/>
  <c r="P267" i="4"/>
  <c r="P271" i="4"/>
  <c r="P275" i="4"/>
  <c r="P279" i="4"/>
  <c r="P283" i="4"/>
  <c r="P287" i="4"/>
  <c r="P291" i="4"/>
  <c r="P295" i="4"/>
  <c r="P299" i="4"/>
  <c r="P303" i="4"/>
  <c r="P307" i="4"/>
  <c r="P311" i="4"/>
  <c r="P315" i="4"/>
  <c r="P319" i="4"/>
  <c r="P323" i="4"/>
  <c r="P327" i="4"/>
  <c r="P331" i="4"/>
  <c r="P335" i="4"/>
  <c r="P339" i="4"/>
  <c r="P343" i="4"/>
  <c r="P347" i="4"/>
  <c r="P351" i="4"/>
  <c r="P355" i="4"/>
  <c r="P359" i="4"/>
  <c r="P363" i="4"/>
  <c r="P367" i="4"/>
  <c r="P371" i="4"/>
  <c r="P375" i="4"/>
  <c r="P379" i="4"/>
  <c r="P383" i="4"/>
  <c r="P387" i="4"/>
  <c r="P391" i="4"/>
  <c r="P395" i="4"/>
  <c r="P399" i="4"/>
  <c r="P403" i="4"/>
  <c r="P407" i="4"/>
  <c r="P411" i="4"/>
  <c r="P415" i="4"/>
  <c r="P419" i="4"/>
  <c r="P423" i="4"/>
  <c r="P427" i="4"/>
  <c r="P431" i="4"/>
  <c r="P435" i="4"/>
  <c r="P439" i="4"/>
  <c r="P443" i="4"/>
  <c r="P447" i="4"/>
  <c r="P451" i="4"/>
  <c r="P455" i="4"/>
  <c r="P459" i="4"/>
  <c r="P463" i="4"/>
  <c r="P467" i="4"/>
  <c r="P471" i="4"/>
  <c r="P475" i="4"/>
  <c r="P479" i="4"/>
  <c r="P483" i="4"/>
  <c r="P487" i="4"/>
  <c r="P491" i="4"/>
  <c r="P495" i="4"/>
  <c r="P499" i="4"/>
  <c r="P503" i="4"/>
  <c r="P507" i="4"/>
  <c r="R507" i="4" s="1"/>
  <c r="P511" i="4"/>
  <c r="R511" i="4" s="1"/>
  <c r="P515" i="4"/>
  <c r="P519" i="4"/>
  <c r="P523" i="4"/>
  <c r="R523" i="4" s="1"/>
  <c r="P527" i="4"/>
  <c r="R527" i="4" s="1"/>
  <c r="P531" i="4"/>
  <c r="P535" i="4"/>
  <c r="P539" i="4"/>
  <c r="R539" i="4" s="1"/>
  <c r="P543" i="4"/>
  <c r="R543" i="4" s="1"/>
  <c r="P547" i="4"/>
  <c r="P551" i="4"/>
  <c r="P555" i="4"/>
  <c r="R555" i="4" s="1"/>
  <c r="P559" i="4"/>
  <c r="R559" i="4" s="1"/>
  <c r="P563" i="4"/>
  <c r="P567" i="4"/>
  <c r="P571" i="4"/>
  <c r="R571" i="4" s="1"/>
  <c r="P575" i="4"/>
  <c r="R575" i="4" s="1"/>
  <c r="P579" i="4"/>
  <c r="P583" i="4"/>
  <c r="P587" i="4"/>
  <c r="R587" i="4" s="1"/>
  <c r="P591" i="4"/>
  <c r="R591" i="4" s="1"/>
  <c r="P595" i="4"/>
  <c r="P599" i="4"/>
  <c r="P603" i="4"/>
  <c r="R603" i="4" s="1"/>
  <c r="P607" i="4"/>
  <c r="R607" i="4" s="1"/>
  <c r="P611" i="4"/>
  <c r="P615" i="4"/>
  <c r="P619" i="4"/>
  <c r="P623" i="4"/>
  <c r="P627" i="4"/>
  <c r="P631" i="4"/>
  <c r="P635" i="4"/>
  <c r="P639" i="4"/>
  <c r="P643" i="4"/>
  <c r="P647" i="4"/>
  <c r="P651" i="4"/>
  <c r="P655" i="4"/>
  <c r="P659" i="4"/>
  <c r="P663" i="4"/>
  <c r="P667" i="4"/>
  <c r="P671" i="4"/>
  <c r="P675" i="4"/>
  <c r="P679" i="4"/>
  <c r="P683" i="4"/>
  <c r="P687" i="4"/>
  <c r="P691" i="4"/>
  <c r="P695" i="4"/>
  <c r="P699" i="4"/>
  <c r="P703" i="4"/>
  <c r="P707" i="4"/>
  <c r="P711" i="4"/>
  <c r="P715" i="4"/>
  <c r="P719" i="4"/>
  <c r="P723" i="4"/>
  <c r="P727" i="4"/>
  <c r="P731" i="4"/>
  <c r="P735" i="4"/>
  <c r="P739" i="4"/>
  <c r="P743" i="4"/>
  <c r="P747" i="4"/>
  <c r="P751" i="4"/>
  <c r="P755" i="4"/>
  <c r="P759" i="4"/>
  <c r="P763" i="4"/>
  <c r="P767" i="4"/>
  <c r="P771" i="4"/>
  <c r="P775" i="4"/>
  <c r="P779" i="4"/>
  <c r="P783" i="4"/>
  <c r="P787" i="4"/>
  <c r="P791" i="4"/>
  <c r="P795" i="4"/>
  <c r="P799" i="4"/>
  <c r="P803" i="4"/>
  <c r="P807" i="4"/>
  <c r="P811" i="4"/>
  <c r="P815" i="4"/>
  <c r="P819" i="4"/>
  <c r="Q3" i="4"/>
  <c r="P17" i="4"/>
  <c r="P33" i="4"/>
  <c r="P49" i="4"/>
  <c r="P65" i="4"/>
  <c r="P81" i="4"/>
  <c r="P97" i="4"/>
  <c r="P113" i="4"/>
  <c r="P129" i="4"/>
  <c r="P139" i="4"/>
  <c r="P147" i="4"/>
  <c r="P155" i="4"/>
  <c r="P163" i="4"/>
  <c r="P171" i="4"/>
  <c r="P179" i="4"/>
  <c r="P187" i="4"/>
  <c r="P195" i="4"/>
  <c r="P203" i="4"/>
  <c r="P211" i="4"/>
  <c r="P216" i="4"/>
  <c r="P220" i="4"/>
  <c r="P224" i="4"/>
  <c r="P228" i="4"/>
  <c r="P232" i="4"/>
  <c r="P236" i="4"/>
  <c r="P240" i="4"/>
  <c r="P244" i="4"/>
  <c r="P248" i="4"/>
  <c r="P252" i="4"/>
  <c r="P256" i="4"/>
  <c r="P260" i="4"/>
  <c r="P264" i="4"/>
  <c r="P268" i="4"/>
  <c r="P272" i="4"/>
  <c r="P276" i="4"/>
  <c r="P280" i="4"/>
  <c r="P284" i="4"/>
  <c r="P288" i="4"/>
  <c r="P292" i="4"/>
  <c r="P296" i="4"/>
  <c r="P300" i="4"/>
  <c r="P304" i="4"/>
  <c r="P308" i="4"/>
  <c r="P312" i="4"/>
  <c r="P316" i="4"/>
  <c r="P320" i="4"/>
  <c r="P324" i="4"/>
  <c r="P328" i="4"/>
  <c r="P332" i="4"/>
  <c r="P336" i="4"/>
  <c r="P340" i="4"/>
  <c r="P344" i="4"/>
  <c r="P348" i="4"/>
  <c r="P352" i="4"/>
  <c r="P356" i="4"/>
  <c r="P360" i="4"/>
  <c r="P364" i="4"/>
  <c r="P368" i="4"/>
  <c r="P372" i="4"/>
  <c r="P376" i="4"/>
  <c r="P380" i="4"/>
  <c r="P384" i="4"/>
  <c r="P388" i="4"/>
  <c r="P392" i="4"/>
  <c r="P396" i="4"/>
  <c r="P400" i="4"/>
  <c r="P404" i="4"/>
  <c r="P408" i="4"/>
  <c r="P412" i="4"/>
  <c r="P416" i="4"/>
  <c r="P420" i="4"/>
  <c r="P424" i="4"/>
  <c r="P428" i="4"/>
  <c r="P432" i="4"/>
  <c r="P436" i="4"/>
  <c r="P440" i="4"/>
  <c r="P444" i="4"/>
  <c r="P448" i="4"/>
  <c r="P452" i="4"/>
  <c r="P456" i="4"/>
  <c r="P460" i="4"/>
  <c r="P464" i="4"/>
  <c r="P468" i="4"/>
  <c r="P472" i="4"/>
  <c r="P476" i="4"/>
  <c r="P480" i="4"/>
  <c r="P484" i="4"/>
  <c r="P488" i="4"/>
  <c r="P492" i="4"/>
  <c r="P496" i="4"/>
  <c r="P500" i="4"/>
  <c r="P504" i="4"/>
  <c r="P508" i="4"/>
  <c r="P512" i="4"/>
  <c r="R512" i="4" s="1"/>
  <c r="P516" i="4"/>
  <c r="R516" i="4" s="1"/>
  <c r="P520" i="4"/>
  <c r="P524" i="4"/>
  <c r="P528" i="4"/>
  <c r="R528" i="4" s="1"/>
  <c r="P532" i="4"/>
  <c r="R532" i="4" s="1"/>
  <c r="P536" i="4"/>
  <c r="P540" i="4"/>
  <c r="P544" i="4"/>
  <c r="R544" i="4" s="1"/>
  <c r="P548" i="4"/>
  <c r="R548" i="4" s="1"/>
  <c r="P552" i="4"/>
  <c r="P556" i="4"/>
  <c r="P560" i="4"/>
  <c r="R560" i="4" s="1"/>
  <c r="P564" i="4"/>
  <c r="R564" i="4" s="1"/>
  <c r="P568" i="4"/>
  <c r="P572" i="4"/>
  <c r="P576" i="4"/>
  <c r="R576" i="4" s="1"/>
  <c r="P580" i="4"/>
  <c r="R580" i="4" s="1"/>
  <c r="P584" i="4"/>
  <c r="P588" i="4"/>
  <c r="P592" i="4"/>
  <c r="R592" i="4" s="1"/>
  <c r="P596" i="4"/>
  <c r="R596" i="4" s="1"/>
  <c r="P600" i="4"/>
  <c r="P604" i="4"/>
  <c r="P608" i="4"/>
  <c r="P612" i="4"/>
  <c r="P616" i="4"/>
  <c r="P620" i="4"/>
  <c r="P624" i="4"/>
  <c r="P628" i="4"/>
  <c r="P632" i="4"/>
  <c r="P636" i="4"/>
  <c r="P640" i="4"/>
  <c r="P644" i="4"/>
  <c r="P648" i="4"/>
  <c r="P652" i="4"/>
  <c r="P656" i="4"/>
  <c r="P660" i="4"/>
  <c r="P664" i="4"/>
  <c r="P668" i="4"/>
  <c r="P672" i="4"/>
  <c r="P676" i="4"/>
  <c r="P680" i="4"/>
  <c r="P684" i="4"/>
  <c r="P688" i="4"/>
  <c r="P692" i="4"/>
  <c r="P696" i="4"/>
  <c r="P700" i="4"/>
  <c r="P704" i="4"/>
  <c r="P708" i="4"/>
  <c r="P712" i="4"/>
  <c r="P716" i="4"/>
  <c r="P720" i="4"/>
  <c r="P724" i="4"/>
  <c r="P728" i="4"/>
  <c r="P732" i="4"/>
  <c r="P736" i="4"/>
  <c r="P740" i="4"/>
  <c r="P744" i="4"/>
  <c r="P748" i="4"/>
  <c r="P752" i="4"/>
  <c r="P756" i="4"/>
  <c r="P760" i="4"/>
  <c r="P764" i="4"/>
  <c r="P768" i="4"/>
  <c r="P772" i="4"/>
  <c r="P776" i="4"/>
  <c r="P780" i="4"/>
  <c r="P784" i="4"/>
  <c r="P788" i="4"/>
  <c r="P792" i="4"/>
  <c r="P796" i="4"/>
  <c r="P800" i="4"/>
  <c r="P804" i="4"/>
  <c r="P808" i="4"/>
  <c r="P812" i="4"/>
  <c r="P816" i="4"/>
  <c r="P820" i="4"/>
  <c r="P824" i="4"/>
  <c r="P828" i="4"/>
  <c r="P832" i="4"/>
  <c r="P836" i="4"/>
  <c r="P840" i="4"/>
  <c r="P844" i="4"/>
  <c r="P848" i="4"/>
  <c r="P852" i="4"/>
  <c r="P856" i="4"/>
  <c r="P860" i="4"/>
  <c r="P864" i="4"/>
  <c r="P868" i="4"/>
  <c r="P872" i="4"/>
  <c r="P876" i="4"/>
  <c r="P880" i="4"/>
  <c r="P884" i="4"/>
  <c r="P888" i="4"/>
  <c r="P892" i="4"/>
  <c r="P896" i="4"/>
  <c r="P900" i="4"/>
  <c r="P904" i="4"/>
  <c r="P908" i="4"/>
  <c r="P912" i="4"/>
  <c r="R912" i="4" s="1"/>
  <c r="P916" i="4"/>
  <c r="P920" i="4"/>
  <c r="P924" i="4"/>
  <c r="P928" i="4"/>
  <c r="P932" i="4"/>
  <c r="P936" i="4"/>
  <c r="P940" i="4"/>
  <c r="P944" i="4"/>
  <c r="P5" i="4"/>
  <c r="P21" i="4"/>
  <c r="P37" i="4"/>
  <c r="P53" i="4"/>
  <c r="P69" i="4"/>
  <c r="P85" i="4"/>
  <c r="P101" i="4"/>
  <c r="P117" i="4"/>
  <c r="P133" i="4"/>
  <c r="P141" i="4"/>
  <c r="P149" i="4"/>
  <c r="P157" i="4"/>
  <c r="P165" i="4"/>
  <c r="P173" i="4"/>
  <c r="P181" i="4"/>
  <c r="P189" i="4"/>
  <c r="P197" i="4"/>
  <c r="P205" i="4"/>
  <c r="P213" i="4"/>
  <c r="P217" i="4"/>
  <c r="P221" i="4"/>
  <c r="P225" i="4"/>
  <c r="P229" i="4"/>
  <c r="P233" i="4"/>
  <c r="P237" i="4"/>
  <c r="P241" i="4"/>
  <c r="P245" i="4"/>
  <c r="P249" i="4"/>
  <c r="P253" i="4"/>
  <c r="P257" i="4"/>
  <c r="P261" i="4"/>
  <c r="P265" i="4"/>
  <c r="P269" i="4"/>
  <c r="P273" i="4"/>
  <c r="P277" i="4"/>
  <c r="P281" i="4"/>
  <c r="P285" i="4"/>
  <c r="P289" i="4"/>
  <c r="P293" i="4"/>
  <c r="P297" i="4"/>
  <c r="P301" i="4"/>
  <c r="P305" i="4"/>
  <c r="P309" i="4"/>
  <c r="P313" i="4"/>
  <c r="P317" i="4"/>
  <c r="P321" i="4"/>
  <c r="P325" i="4"/>
  <c r="P329" i="4"/>
  <c r="P333" i="4"/>
  <c r="P337" i="4"/>
  <c r="P341" i="4"/>
  <c r="P345" i="4"/>
  <c r="P349" i="4"/>
  <c r="P353" i="4"/>
  <c r="P357" i="4"/>
  <c r="P361" i="4"/>
  <c r="P365" i="4"/>
  <c r="P369" i="4"/>
  <c r="P373" i="4"/>
  <c r="P377" i="4"/>
  <c r="P381" i="4"/>
  <c r="P385" i="4"/>
  <c r="P389" i="4"/>
  <c r="P393" i="4"/>
  <c r="P397" i="4"/>
  <c r="P401" i="4"/>
  <c r="P405" i="4"/>
  <c r="P409" i="4"/>
  <c r="P413" i="4"/>
  <c r="P417" i="4"/>
  <c r="P421" i="4"/>
  <c r="P425" i="4"/>
  <c r="P429" i="4"/>
  <c r="P433" i="4"/>
  <c r="P437" i="4"/>
  <c r="P441" i="4"/>
  <c r="P445" i="4"/>
  <c r="P449" i="4"/>
  <c r="P453" i="4"/>
  <c r="P457" i="4"/>
  <c r="P461" i="4"/>
  <c r="P465" i="4"/>
  <c r="P469" i="4"/>
  <c r="P473" i="4"/>
  <c r="P477" i="4"/>
  <c r="P481" i="4"/>
  <c r="P485" i="4"/>
  <c r="P489" i="4"/>
  <c r="P493" i="4"/>
  <c r="P497" i="4"/>
  <c r="P501" i="4"/>
  <c r="P505" i="4"/>
  <c r="R505" i="4" s="1"/>
  <c r="P509" i="4"/>
  <c r="R509" i="4" s="1"/>
  <c r="P513" i="4"/>
  <c r="P517" i="4"/>
  <c r="P521" i="4"/>
  <c r="R521" i="4" s="1"/>
  <c r="P525" i="4"/>
  <c r="R525" i="4" s="1"/>
  <c r="P529" i="4"/>
  <c r="P533" i="4"/>
  <c r="P537" i="4"/>
  <c r="R537" i="4" s="1"/>
  <c r="P541" i="4"/>
  <c r="R541" i="4" s="1"/>
  <c r="P545" i="4"/>
  <c r="P549" i="4"/>
  <c r="P553" i="4"/>
  <c r="R553" i="4" s="1"/>
  <c r="P557" i="4"/>
  <c r="R557" i="4" s="1"/>
  <c r="P561" i="4"/>
  <c r="P565" i="4"/>
  <c r="P569" i="4"/>
  <c r="R569" i="4" s="1"/>
  <c r="P573" i="4"/>
  <c r="R573" i="4" s="1"/>
  <c r="P577" i="4"/>
  <c r="P581" i="4"/>
  <c r="P585" i="4"/>
  <c r="R585" i="4" s="1"/>
  <c r="P589" i="4"/>
  <c r="R589" i="4" s="1"/>
  <c r="P593" i="4"/>
  <c r="P597" i="4"/>
  <c r="P601" i="4"/>
  <c r="R601" i="4" s="1"/>
  <c r="P605" i="4"/>
  <c r="R605" i="4" s="1"/>
  <c r="P609" i="4"/>
  <c r="P613" i="4"/>
  <c r="P617" i="4"/>
  <c r="P621" i="4"/>
  <c r="P625" i="4"/>
  <c r="P629" i="4"/>
  <c r="P633" i="4"/>
  <c r="P637" i="4"/>
  <c r="P641" i="4"/>
  <c r="P645" i="4"/>
  <c r="P649" i="4"/>
  <c r="P653" i="4"/>
  <c r="P657" i="4"/>
  <c r="P661" i="4"/>
  <c r="P665" i="4"/>
  <c r="P669" i="4"/>
  <c r="P673" i="4"/>
  <c r="P677" i="4"/>
  <c r="P681" i="4"/>
  <c r="P685" i="4"/>
  <c r="P689" i="4"/>
  <c r="P693" i="4"/>
  <c r="P697" i="4"/>
  <c r="P701" i="4"/>
  <c r="P705" i="4"/>
  <c r="P709" i="4"/>
  <c r="P713" i="4"/>
  <c r="P717" i="4"/>
  <c r="P721" i="4"/>
  <c r="P725" i="4"/>
  <c r="P729" i="4"/>
  <c r="P733" i="4"/>
  <c r="P737" i="4"/>
  <c r="P741" i="4"/>
  <c r="P745" i="4"/>
  <c r="P749" i="4"/>
  <c r="P753" i="4"/>
  <c r="P757" i="4"/>
  <c r="P761" i="4"/>
  <c r="P765" i="4"/>
  <c r="P769" i="4"/>
  <c r="P773" i="4"/>
  <c r="P777" i="4"/>
  <c r="P781" i="4"/>
  <c r="P785" i="4"/>
  <c r="P789" i="4"/>
  <c r="P793" i="4"/>
  <c r="P797" i="4"/>
  <c r="P801" i="4"/>
  <c r="P805" i="4"/>
  <c r="P809" i="4"/>
  <c r="P813" i="4"/>
  <c r="P817" i="4"/>
  <c r="P821" i="4"/>
  <c r="P825" i="4"/>
  <c r="P829" i="4"/>
  <c r="P833" i="4"/>
  <c r="P837" i="4"/>
  <c r="P841" i="4"/>
  <c r="R841" i="4" s="1"/>
  <c r="P845" i="4"/>
  <c r="P849" i="4"/>
  <c r="P853" i="4"/>
  <c r="P857" i="4"/>
  <c r="P861" i="4"/>
  <c r="P865" i="4"/>
  <c r="P869" i="4"/>
  <c r="P873" i="4"/>
  <c r="P877" i="4"/>
  <c r="R877" i="4" s="1"/>
  <c r="P881" i="4"/>
  <c r="P885" i="4"/>
  <c r="P889" i="4"/>
  <c r="R889" i="4" s="1"/>
  <c r="P893" i="4"/>
  <c r="P897" i="4"/>
  <c r="P901" i="4"/>
  <c r="P905" i="4"/>
  <c r="P909" i="4"/>
  <c r="P913" i="4"/>
  <c r="P917" i="4"/>
  <c r="P921" i="4"/>
  <c r="P925" i="4"/>
  <c r="P929" i="4"/>
  <c r="P933" i="4"/>
  <c r="P937" i="4"/>
  <c r="P941" i="4"/>
  <c r="P945" i="4"/>
  <c r="P9" i="4"/>
  <c r="P25" i="4"/>
  <c r="P41" i="4"/>
  <c r="P57" i="4"/>
  <c r="P73" i="4"/>
  <c r="P89" i="4"/>
  <c r="P105" i="4"/>
  <c r="P121" i="4"/>
  <c r="P135" i="4"/>
  <c r="P143" i="4"/>
  <c r="P151" i="4"/>
  <c r="P159" i="4"/>
  <c r="P167" i="4"/>
  <c r="P175" i="4"/>
  <c r="P183" i="4"/>
  <c r="P191" i="4"/>
  <c r="P199" i="4"/>
  <c r="P207" i="4"/>
  <c r="P214" i="4"/>
  <c r="P218" i="4"/>
  <c r="P222" i="4"/>
  <c r="P226" i="4"/>
  <c r="P230" i="4"/>
  <c r="P234" i="4"/>
  <c r="P238" i="4"/>
  <c r="P242" i="4"/>
  <c r="P246" i="4"/>
  <c r="P250" i="4"/>
  <c r="P254" i="4"/>
  <c r="P258" i="4"/>
  <c r="P262" i="4"/>
  <c r="P266" i="4"/>
  <c r="P270" i="4"/>
  <c r="P274" i="4"/>
  <c r="P278" i="4"/>
  <c r="P282" i="4"/>
  <c r="P286" i="4"/>
  <c r="P290" i="4"/>
  <c r="P294" i="4"/>
  <c r="P298" i="4"/>
  <c r="P302" i="4"/>
  <c r="P306" i="4"/>
  <c r="P310" i="4"/>
  <c r="P314" i="4"/>
  <c r="P318" i="4"/>
  <c r="P322" i="4"/>
  <c r="P326" i="4"/>
  <c r="P330" i="4"/>
  <c r="P334" i="4"/>
  <c r="P338" i="4"/>
  <c r="P342" i="4"/>
  <c r="P346" i="4"/>
  <c r="P350" i="4"/>
  <c r="P354" i="4"/>
  <c r="P358" i="4"/>
  <c r="P362" i="4"/>
  <c r="P366" i="4"/>
  <c r="P370" i="4"/>
  <c r="P374" i="4"/>
  <c r="P378" i="4"/>
  <c r="P382" i="4"/>
  <c r="P386" i="4"/>
  <c r="P390" i="4"/>
  <c r="P394" i="4"/>
  <c r="P398" i="4"/>
  <c r="P402" i="4"/>
  <c r="P406" i="4"/>
  <c r="P410" i="4"/>
  <c r="P414" i="4"/>
  <c r="P418" i="4"/>
  <c r="P422" i="4"/>
  <c r="P426" i="4"/>
  <c r="P430" i="4"/>
  <c r="P434" i="4"/>
  <c r="P438" i="4"/>
  <c r="P442" i="4"/>
  <c r="P446" i="4"/>
  <c r="P450" i="4"/>
  <c r="P454" i="4"/>
  <c r="P458" i="4"/>
  <c r="P462" i="4"/>
  <c r="P466" i="4"/>
  <c r="P470" i="4"/>
  <c r="P474" i="4"/>
  <c r="P478" i="4"/>
  <c r="P482" i="4"/>
  <c r="P486" i="4"/>
  <c r="P490" i="4"/>
  <c r="P494" i="4"/>
  <c r="P498" i="4"/>
  <c r="P502" i="4"/>
  <c r="P506" i="4"/>
  <c r="R506" i="4" s="1"/>
  <c r="P510" i="4"/>
  <c r="P514" i="4"/>
  <c r="P518" i="4"/>
  <c r="R518" i="4" s="1"/>
  <c r="P522" i="4"/>
  <c r="R522" i="4" s="1"/>
  <c r="P526" i="4"/>
  <c r="P530" i="4"/>
  <c r="P534" i="4"/>
  <c r="R534" i="4" s="1"/>
  <c r="P538" i="4"/>
  <c r="R538" i="4" s="1"/>
  <c r="P542" i="4"/>
  <c r="P546" i="4"/>
  <c r="P550" i="4"/>
  <c r="R550" i="4" s="1"/>
  <c r="P554" i="4"/>
  <c r="R554" i="4" s="1"/>
  <c r="P558" i="4"/>
  <c r="P562" i="4"/>
  <c r="P566" i="4"/>
  <c r="R566" i="4" s="1"/>
  <c r="P570" i="4"/>
  <c r="R570" i="4" s="1"/>
  <c r="P574" i="4"/>
  <c r="P578" i="4"/>
  <c r="P582" i="4"/>
  <c r="R582" i="4" s="1"/>
  <c r="P586" i="4"/>
  <c r="R586" i="4" s="1"/>
  <c r="P590" i="4"/>
  <c r="P594" i="4"/>
  <c r="P598" i="4"/>
  <c r="R598" i="4" s="1"/>
  <c r="P602" i="4"/>
  <c r="R602" i="4" s="1"/>
  <c r="P606" i="4"/>
  <c r="P610" i="4"/>
  <c r="P614" i="4"/>
  <c r="P618" i="4"/>
  <c r="P622" i="4"/>
  <c r="P626" i="4"/>
  <c r="P630" i="4"/>
  <c r="P634" i="4"/>
  <c r="P638" i="4"/>
  <c r="P642" i="4"/>
  <c r="P646" i="4"/>
  <c r="P650" i="4"/>
  <c r="P654" i="4"/>
  <c r="P658" i="4"/>
  <c r="P662" i="4"/>
  <c r="P666" i="4"/>
  <c r="P670" i="4"/>
  <c r="P674" i="4"/>
  <c r="P678" i="4"/>
  <c r="P682" i="4"/>
  <c r="P686" i="4"/>
  <c r="P690" i="4"/>
  <c r="P694" i="4"/>
  <c r="P698" i="4"/>
  <c r="P702" i="4"/>
  <c r="P706" i="4"/>
  <c r="P710" i="4"/>
  <c r="P714" i="4"/>
  <c r="P718" i="4"/>
  <c r="P722" i="4"/>
  <c r="P726" i="4"/>
  <c r="P730" i="4"/>
  <c r="P734" i="4"/>
  <c r="P738" i="4"/>
  <c r="P742" i="4"/>
  <c r="P746" i="4"/>
  <c r="P750" i="4"/>
  <c r="P754" i="4"/>
  <c r="P758" i="4"/>
  <c r="P762" i="4"/>
  <c r="P766" i="4"/>
  <c r="P770" i="4"/>
  <c r="P774" i="4"/>
  <c r="P778" i="4"/>
  <c r="P782" i="4"/>
  <c r="P786" i="4"/>
  <c r="P790" i="4"/>
  <c r="P794" i="4"/>
  <c r="P798" i="4"/>
  <c r="P802" i="4"/>
  <c r="P806" i="4"/>
  <c r="P810" i="4"/>
  <c r="P814" i="4"/>
  <c r="P818" i="4"/>
  <c r="P822" i="4"/>
  <c r="P830" i="4"/>
  <c r="P838" i="4"/>
  <c r="P846" i="4"/>
  <c r="P854" i="4"/>
  <c r="P862" i="4"/>
  <c r="P870" i="4"/>
  <c r="P878" i="4"/>
  <c r="P886" i="4"/>
  <c r="P894" i="4"/>
  <c r="P902" i="4"/>
  <c r="P910" i="4"/>
  <c r="P918" i="4"/>
  <c r="P926" i="4"/>
  <c r="P934" i="4"/>
  <c r="P942" i="4"/>
  <c r="P948" i="4"/>
  <c r="P952" i="4"/>
  <c r="P956" i="4"/>
  <c r="P960" i="4"/>
  <c r="P964" i="4"/>
  <c r="P968" i="4"/>
  <c r="P972" i="4"/>
  <c r="P976" i="4"/>
  <c r="P980" i="4"/>
  <c r="P984" i="4"/>
  <c r="P988" i="4"/>
  <c r="P992" i="4"/>
  <c r="P996" i="4"/>
  <c r="P1000" i="4"/>
  <c r="P1004" i="4"/>
  <c r="P1008" i="4"/>
  <c r="P1012" i="4"/>
  <c r="P1016" i="4"/>
  <c r="P1020" i="4"/>
  <c r="P1024" i="4"/>
  <c r="R1024" i="4" s="1"/>
  <c r="P1028" i="4"/>
  <c r="P1032" i="4"/>
  <c r="P1036" i="4"/>
  <c r="P1040" i="4"/>
  <c r="P1044" i="4"/>
  <c r="P1048" i="4"/>
  <c r="P1052" i="4"/>
  <c r="P1056" i="4"/>
  <c r="P1060" i="4"/>
  <c r="P1064" i="4"/>
  <c r="P1068" i="4"/>
  <c r="P1072" i="4"/>
  <c r="P1076" i="4"/>
  <c r="P1080" i="4"/>
  <c r="P1084" i="4"/>
  <c r="P1088" i="4"/>
  <c r="P1092" i="4"/>
  <c r="P1096" i="4"/>
  <c r="P1100" i="4"/>
  <c r="P1104" i="4"/>
  <c r="P1108" i="4"/>
  <c r="P1112" i="4"/>
  <c r="P1116" i="4"/>
  <c r="P1120" i="4"/>
  <c r="P1124" i="4"/>
  <c r="P1128" i="4"/>
  <c r="P1132" i="4"/>
  <c r="P1136" i="4"/>
  <c r="R1136" i="4" s="1"/>
  <c r="P1140" i="4"/>
  <c r="P1144" i="4"/>
  <c r="P1148" i="4"/>
  <c r="P1152" i="4"/>
  <c r="P1156" i="4"/>
  <c r="P1160" i="4"/>
  <c r="P1164" i="4"/>
  <c r="P1168" i="4"/>
  <c r="P1172" i="4"/>
  <c r="P1176" i="4"/>
  <c r="P1180" i="4"/>
  <c r="P1184" i="4"/>
  <c r="P1188" i="4"/>
  <c r="P1192" i="4"/>
  <c r="P1196" i="4"/>
  <c r="P1200" i="4"/>
  <c r="P1204" i="4"/>
  <c r="P1208" i="4"/>
  <c r="P1212" i="4"/>
  <c r="P1216" i="4"/>
  <c r="P1220" i="4"/>
  <c r="P1224" i="4"/>
  <c r="P1228" i="4"/>
  <c r="P1232" i="4"/>
  <c r="P1236" i="4"/>
  <c r="P1240" i="4"/>
  <c r="P1244" i="4"/>
  <c r="P1248" i="4"/>
  <c r="P1252" i="4"/>
  <c r="P1256" i="4"/>
  <c r="P1260" i="4"/>
  <c r="P1264" i="4"/>
  <c r="P1268" i="4"/>
  <c r="P1272" i="4"/>
  <c r="P1276" i="4"/>
  <c r="P1280" i="4"/>
  <c r="P1284" i="4"/>
  <c r="P1288" i="4"/>
  <c r="P1292" i="4"/>
  <c r="P1296" i="4"/>
  <c r="P1300" i="4"/>
  <c r="P1304" i="4"/>
  <c r="P1308" i="4"/>
  <c r="P1312" i="4"/>
  <c r="R1312" i="4" s="1"/>
  <c r="P1316" i="4"/>
  <c r="R1316" i="4" s="1"/>
  <c r="P1320" i="4"/>
  <c r="P1324" i="4"/>
  <c r="P1328" i="4"/>
  <c r="R1328" i="4" s="1"/>
  <c r="P1332" i="4"/>
  <c r="R1332" i="4" s="1"/>
  <c r="P1336" i="4"/>
  <c r="P1340" i="4"/>
  <c r="P1344" i="4"/>
  <c r="R1344" i="4" s="1"/>
  <c r="P1348" i="4"/>
  <c r="R1348" i="4" s="1"/>
  <c r="P1352" i="4"/>
  <c r="P1356" i="4"/>
  <c r="P1360" i="4"/>
  <c r="R1360" i="4" s="1"/>
  <c r="P1364" i="4"/>
  <c r="R1364" i="4" s="1"/>
  <c r="P1368" i="4"/>
  <c r="P1372" i="4"/>
  <c r="P1376" i="4"/>
  <c r="R1376" i="4" s="1"/>
  <c r="P1380" i="4"/>
  <c r="R1380" i="4" s="1"/>
  <c r="P1384" i="4"/>
  <c r="P3" i="4"/>
  <c r="O1261" i="4"/>
  <c r="O1265" i="4"/>
  <c r="O1269" i="4"/>
  <c r="O1273" i="4"/>
  <c r="O1277" i="4"/>
  <c r="O1281" i="4"/>
  <c r="O1285" i="4"/>
  <c r="O1289" i="4"/>
  <c r="O1293" i="4"/>
  <c r="O1297" i="4"/>
  <c r="O621" i="4"/>
  <c r="O625" i="4"/>
  <c r="O629" i="4"/>
  <c r="O633" i="4"/>
  <c r="O637" i="4"/>
  <c r="O641" i="4"/>
  <c r="O645" i="4"/>
  <c r="O649" i="4"/>
  <c r="O653" i="4"/>
  <c r="O657" i="4"/>
  <c r="O661" i="4"/>
  <c r="O665" i="4"/>
  <c r="O669" i="4"/>
  <c r="O673" i="4"/>
  <c r="O677" i="4"/>
  <c r="O681" i="4"/>
  <c r="O685" i="4"/>
  <c r="O689" i="4"/>
  <c r="O693" i="4"/>
  <c r="O697" i="4"/>
  <c r="O701" i="4"/>
  <c r="O705" i="4"/>
  <c r="O709" i="4"/>
  <c r="O713" i="4"/>
  <c r="O717" i="4"/>
  <c r="O721" i="4"/>
  <c r="O725" i="4"/>
  <c r="O729" i="4"/>
  <c r="O733" i="4"/>
  <c r="O737" i="4"/>
  <c r="O741" i="4"/>
  <c r="O745" i="4"/>
  <c r="O749" i="4"/>
  <c r="O753" i="4"/>
  <c r="O757" i="4"/>
  <c r="O761" i="4"/>
  <c r="O765" i="4"/>
  <c r="O769" i="4"/>
  <c r="O773" i="4"/>
  <c r="O777" i="4"/>
  <c r="O781" i="4"/>
  <c r="O785" i="4"/>
  <c r="O789" i="4"/>
  <c r="O793" i="4"/>
  <c r="O797" i="4"/>
  <c r="O801" i="4"/>
  <c r="O805" i="4"/>
  <c r="O809" i="4"/>
  <c r="O813" i="4"/>
  <c r="O817" i="4"/>
  <c r="O821" i="4"/>
  <c r="O825" i="4"/>
  <c r="O829" i="4"/>
  <c r="O833" i="4"/>
  <c r="O837" i="4"/>
  <c r="O845" i="4"/>
  <c r="R845" i="4" s="1"/>
  <c r="O849" i="4"/>
  <c r="O853" i="4"/>
  <c r="O857" i="4"/>
  <c r="R857" i="4" s="1"/>
  <c r="O861" i="4"/>
  <c r="R861" i="4" s="1"/>
  <c r="O865" i="4"/>
  <c r="O869" i="4"/>
  <c r="O873" i="4"/>
  <c r="R873" i="4" s="1"/>
  <c r="O881" i="4"/>
  <c r="O885" i="4"/>
  <c r="O893" i="4"/>
  <c r="O897" i="4"/>
  <c r="R897" i="4" s="1"/>
  <c r="O901" i="4"/>
  <c r="O905" i="4"/>
  <c r="O909" i="4"/>
  <c r="O917" i="4"/>
  <c r="O921" i="4"/>
  <c r="O925" i="4"/>
  <c r="O929" i="4"/>
  <c r="O933" i="4"/>
  <c r="O937" i="4"/>
  <c r="O941" i="4"/>
  <c r="O945" i="4"/>
  <c r="O949" i="4"/>
  <c r="O953" i="4"/>
  <c r="O957" i="4"/>
  <c r="O961" i="4"/>
  <c r="O965" i="4"/>
  <c r="O969" i="4"/>
  <c r="O977" i="4"/>
  <c r="O981" i="4"/>
  <c r="O985" i="4"/>
  <c r="O989" i="4"/>
  <c r="O993" i="4"/>
  <c r="O997" i="4"/>
  <c r="O1001" i="4"/>
  <c r="O1005" i="4"/>
  <c r="O1009" i="4"/>
  <c r="O1013" i="4"/>
  <c r="O1017" i="4"/>
  <c r="O1021" i="4"/>
  <c r="O1029" i="4"/>
  <c r="O1033" i="4"/>
  <c r="O1037" i="4"/>
  <c r="O1041" i="4"/>
  <c r="O1045" i="4"/>
  <c r="O1049" i="4"/>
  <c r="O1053" i="4"/>
  <c r="O1057" i="4"/>
  <c r="O1065" i="4"/>
  <c r="O1069" i="4"/>
  <c r="O1073" i="4"/>
  <c r="O1077" i="4"/>
  <c r="O1081" i="4"/>
  <c r="O1085" i="4"/>
  <c r="O1089" i="4"/>
  <c r="O1093" i="4"/>
  <c r="O1097" i="4"/>
  <c r="O1101" i="4"/>
  <c r="O1105" i="4"/>
  <c r="O1109" i="4"/>
  <c r="O1113" i="4"/>
  <c r="O1117" i="4"/>
  <c r="O1121" i="4"/>
  <c r="O1125" i="4"/>
  <c r="O1129" i="4"/>
  <c r="O1133" i="4"/>
  <c r="O1141" i="4"/>
  <c r="O1145" i="4"/>
  <c r="O1149" i="4"/>
  <c r="O1153" i="4"/>
  <c r="O1157" i="4"/>
  <c r="O1161" i="4"/>
  <c r="O1165" i="4"/>
  <c r="O1169" i="4"/>
  <c r="O1173" i="4"/>
  <c r="O1177" i="4"/>
  <c r="O1181" i="4"/>
  <c r="O1185" i="4"/>
  <c r="O1193" i="4"/>
  <c r="O1197" i="4"/>
  <c r="O1201" i="4"/>
  <c r="O1205" i="4"/>
  <c r="O1209" i="4"/>
  <c r="O1213" i="4"/>
  <c r="O1217" i="4"/>
  <c r="O1221" i="4"/>
  <c r="O1225" i="4"/>
  <c r="O1229" i="4"/>
  <c r="O1233" i="4"/>
  <c r="O1237" i="4"/>
  <c r="O1241" i="4"/>
  <c r="O1245" i="4"/>
  <c r="O1249" i="4"/>
  <c r="O1253" i="4"/>
  <c r="O1257" i="4"/>
  <c r="O5" i="4"/>
  <c r="R5" i="4" s="1"/>
  <c r="O9" i="4"/>
  <c r="R9" i="4" s="1"/>
  <c r="O13" i="4"/>
  <c r="O17" i="4"/>
  <c r="O21" i="4"/>
  <c r="R21" i="4" s="1"/>
  <c r="O25" i="4"/>
  <c r="O29" i="4"/>
  <c r="O33" i="4"/>
  <c r="O37" i="4"/>
  <c r="R37" i="4" s="1"/>
  <c r="O41" i="4"/>
  <c r="O45" i="4"/>
  <c r="O49" i="4"/>
  <c r="O53" i="4"/>
  <c r="O57" i="4"/>
  <c r="R57" i="4" s="1"/>
  <c r="O61" i="4"/>
  <c r="O65" i="4"/>
  <c r="O69" i="4"/>
  <c r="R69" i="4" s="1"/>
  <c r="O73" i="4"/>
  <c r="R73" i="4" s="1"/>
  <c r="O77" i="4"/>
  <c r="O81" i="4"/>
  <c r="O85" i="4"/>
  <c r="R85" i="4" s="1"/>
  <c r="O89" i="4"/>
  <c r="O93" i="4"/>
  <c r="O97" i="4"/>
  <c r="O101" i="4"/>
  <c r="R101" i="4" s="1"/>
  <c r="O105" i="4"/>
  <c r="O109" i="4"/>
  <c r="O113" i="4"/>
  <c r="O117" i="4"/>
  <c r="O121" i="4"/>
  <c r="R121" i="4" s="1"/>
  <c r="O125" i="4"/>
  <c r="O129" i="4"/>
  <c r="O133" i="4"/>
  <c r="R133" i="4" s="1"/>
  <c r="O137" i="4"/>
  <c r="O141" i="4"/>
  <c r="O145" i="4"/>
  <c r="O149" i="4"/>
  <c r="R149" i="4" s="1"/>
  <c r="O153" i="4"/>
  <c r="R153" i="4" s="1"/>
  <c r="O157" i="4"/>
  <c r="O161" i="4"/>
  <c r="O165" i="4"/>
  <c r="R165" i="4" s="1"/>
  <c r="O169" i="4"/>
  <c r="O173" i="4"/>
  <c r="O177" i="4"/>
  <c r="O181" i="4"/>
  <c r="R181" i="4" s="1"/>
  <c r="O185" i="4"/>
  <c r="R185" i="4" s="1"/>
  <c r="O189" i="4"/>
  <c r="O193" i="4"/>
  <c r="P823" i="4"/>
  <c r="P831" i="4"/>
  <c r="P839" i="4"/>
  <c r="P847" i="4"/>
  <c r="P855" i="4"/>
  <c r="P863" i="4"/>
  <c r="P871" i="4"/>
  <c r="P879" i="4"/>
  <c r="P887" i="4"/>
  <c r="P895" i="4"/>
  <c r="P903" i="4"/>
  <c r="P911" i="4"/>
  <c r="P919" i="4"/>
  <c r="P927" i="4"/>
  <c r="P935" i="4"/>
  <c r="P943" i="4"/>
  <c r="P949" i="4"/>
  <c r="P953" i="4"/>
  <c r="P957" i="4"/>
  <c r="P961" i="4"/>
  <c r="P965" i="4"/>
  <c r="P969" i="4"/>
  <c r="P973" i="4"/>
  <c r="R973" i="4" s="1"/>
  <c r="P977" i="4"/>
  <c r="P981" i="4"/>
  <c r="P985" i="4"/>
  <c r="P989" i="4"/>
  <c r="P993" i="4"/>
  <c r="P997" i="4"/>
  <c r="P1001" i="4"/>
  <c r="P1005" i="4"/>
  <c r="P1009" i="4"/>
  <c r="P1013" i="4"/>
  <c r="P1017" i="4"/>
  <c r="P1021" i="4"/>
  <c r="P1025" i="4"/>
  <c r="R1025" i="4" s="1"/>
  <c r="P1029" i="4"/>
  <c r="P1033" i="4"/>
  <c r="P1037" i="4"/>
  <c r="P1041" i="4"/>
  <c r="P1045" i="4"/>
  <c r="P1049" i="4"/>
  <c r="P1053" i="4"/>
  <c r="P1057" i="4"/>
  <c r="P1061" i="4"/>
  <c r="P1065" i="4"/>
  <c r="P1069" i="4"/>
  <c r="P1073" i="4"/>
  <c r="P1077" i="4"/>
  <c r="P1081" i="4"/>
  <c r="P1085" i="4"/>
  <c r="P1089" i="4"/>
  <c r="P1093" i="4"/>
  <c r="P1097" i="4"/>
  <c r="P1101" i="4"/>
  <c r="P1105" i="4"/>
  <c r="P1109" i="4"/>
  <c r="P1113" i="4"/>
  <c r="P1117" i="4"/>
  <c r="P1121" i="4"/>
  <c r="P1125" i="4"/>
  <c r="P1129" i="4"/>
  <c r="P1133" i="4"/>
  <c r="P1137" i="4"/>
  <c r="R1137" i="4" s="1"/>
  <c r="P1141" i="4"/>
  <c r="P1145" i="4"/>
  <c r="P1149" i="4"/>
  <c r="P1153" i="4"/>
  <c r="P1157" i="4"/>
  <c r="P1161" i="4"/>
  <c r="P1165" i="4"/>
  <c r="P1169" i="4"/>
  <c r="P1173" i="4"/>
  <c r="P1177" i="4"/>
  <c r="P1181" i="4"/>
  <c r="P1185" i="4"/>
  <c r="P1189" i="4"/>
  <c r="P1193" i="4"/>
  <c r="P1197" i="4"/>
  <c r="P1201" i="4"/>
  <c r="P1205" i="4"/>
  <c r="P1209" i="4"/>
  <c r="P1213" i="4"/>
  <c r="P1217" i="4"/>
  <c r="P1221" i="4"/>
  <c r="P1225" i="4"/>
  <c r="P1229" i="4"/>
  <c r="P1233" i="4"/>
  <c r="P1237" i="4"/>
  <c r="P1241" i="4"/>
  <c r="P1245" i="4"/>
  <c r="P1249" i="4"/>
  <c r="P1253" i="4"/>
  <c r="P1257" i="4"/>
  <c r="P1261" i="4"/>
  <c r="P1265" i="4"/>
  <c r="P1269" i="4"/>
  <c r="P1273" i="4"/>
  <c r="P1277" i="4"/>
  <c r="P1281" i="4"/>
  <c r="P1285" i="4"/>
  <c r="P1289" i="4"/>
  <c r="P1293" i="4"/>
  <c r="P1297" i="4"/>
  <c r="P1301" i="4"/>
  <c r="P1305" i="4"/>
  <c r="P1309" i="4"/>
  <c r="R1309" i="4" s="1"/>
  <c r="P1313" i="4"/>
  <c r="R1313" i="4" s="1"/>
  <c r="P1317" i="4"/>
  <c r="P1321" i="4"/>
  <c r="P1325" i="4"/>
  <c r="R1325" i="4" s="1"/>
  <c r="P1329" i="4"/>
  <c r="R1329" i="4" s="1"/>
  <c r="P1333" i="4"/>
  <c r="P1337" i="4"/>
  <c r="P1341" i="4"/>
  <c r="R1341" i="4" s="1"/>
  <c r="P1345" i="4"/>
  <c r="R1345" i="4" s="1"/>
  <c r="P1349" i="4"/>
  <c r="P1353" i="4"/>
  <c r="P1357" i="4"/>
  <c r="R1357" i="4" s="1"/>
  <c r="P1361" i="4"/>
  <c r="R1361" i="4" s="1"/>
  <c r="P1365" i="4"/>
  <c r="P1369" i="4"/>
  <c r="P1373" i="4"/>
  <c r="R1373" i="4" s="1"/>
  <c r="P1377" i="4"/>
  <c r="R1377" i="4" s="1"/>
  <c r="P1381" i="4"/>
  <c r="P2" i="4"/>
  <c r="O1262" i="4"/>
  <c r="O1266" i="4"/>
  <c r="O1270" i="4"/>
  <c r="O1274" i="4"/>
  <c r="O1278" i="4"/>
  <c r="O1282" i="4"/>
  <c r="O1286" i="4"/>
  <c r="O1290" i="4"/>
  <c r="O1294" i="4"/>
  <c r="O1298" i="4"/>
  <c r="O622" i="4"/>
  <c r="O626" i="4"/>
  <c r="O630" i="4"/>
  <c r="O634" i="4"/>
  <c r="R634" i="4" s="1"/>
  <c r="O638" i="4"/>
  <c r="O642" i="4"/>
  <c r="O646" i="4"/>
  <c r="O650" i="4"/>
  <c r="R650" i="4" s="1"/>
  <c r="O654" i="4"/>
  <c r="O658" i="4"/>
  <c r="O662" i="4"/>
  <c r="O666" i="4"/>
  <c r="R666" i="4" s="1"/>
  <c r="O670" i="4"/>
  <c r="O674" i="4"/>
  <c r="O678" i="4"/>
  <c r="O682" i="4"/>
  <c r="R682" i="4" s="1"/>
  <c r="O686" i="4"/>
  <c r="O690" i="4"/>
  <c r="O694" i="4"/>
  <c r="O698" i="4"/>
  <c r="R698" i="4" s="1"/>
  <c r="O702" i="4"/>
  <c r="O706" i="4"/>
  <c r="O710" i="4"/>
  <c r="O714" i="4"/>
  <c r="R714" i="4" s="1"/>
  <c r="O718" i="4"/>
  <c r="O722" i="4"/>
  <c r="O726" i="4"/>
  <c r="O730" i="4"/>
  <c r="R730" i="4" s="1"/>
  <c r="O734" i="4"/>
  <c r="O738" i="4"/>
  <c r="O742" i="4"/>
  <c r="O746" i="4"/>
  <c r="R746" i="4" s="1"/>
  <c r="O750" i="4"/>
  <c r="O754" i="4"/>
  <c r="O758" i="4"/>
  <c r="O762" i="4"/>
  <c r="R762" i="4" s="1"/>
  <c r="O766" i="4"/>
  <c r="O770" i="4"/>
  <c r="O774" i="4"/>
  <c r="O778" i="4"/>
  <c r="R778" i="4" s="1"/>
  <c r="O782" i="4"/>
  <c r="O786" i="4"/>
  <c r="O790" i="4"/>
  <c r="O794" i="4"/>
  <c r="R794" i="4" s="1"/>
  <c r="O798" i="4"/>
  <c r="O802" i="4"/>
  <c r="O806" i="4"/>
  <c r="O810" i="4"/>
  <c r="R810" i="4" s="1"/>
  <c r="O814" i="4"/>
  <c r="O818" i="4"/>
  <c r="O822" i="4"/>
  <c r="O826" i="4"/>
  <c r="O830" i="4"/>
  <c r="O834" i="4"/>
  <c r="O838" i="4"/>
  <c r="R838" i="4" s="1"/>
  <c r="O846" i="4"/>
  <c r="R846" i="4" s="1"/>
  <c r="O850" i="4"/>
  <c r="O854" i="4"/>
  <c r="O858" i="4"/>
  <c r="O862" i="4"/>
  <c r="R862" i="4" s="1"/>
  <c r="O866" i="4"/>
  <c r="O870" i="4"/>
  <c r="R870" i="4" s="1"/>
  <c r="O874" i="4"/>
  <c r="O878" i="4"/>
  <c r="R878" i="4" s="1"/>
  <c r="O882" i="4"/>
  <c r="O886" i="4"/>
  <c r="O890" i="4"/>
  <c r="O894" i="4"/>
  <c r="R894" i="4" s="1"/>
  <c r="O898" i="4"/>
  <c r="O902" i="4"/>
  <c r="R902" i="4" s="1"/>
  <c r="O906" i="4"/>
  <c r="O910" i="4"/>
  <c r="R910" i="4" s="1"/>
  <c r="O918" i="4"/>
  <c r="R918" i="4" s="1"/>
  <c r="O922" i="4"/>
  <c r="O926" i="4"/>
  <c r="R926" i="4" s="1"/>
  <c r="O930" i="4"/>
  <c r="O934" i="4"/>
  <c r="O938" i="4"/>
  <c r="O942" i="4"/>
  <c r="O946" i="4"/>
  <c r="O950" i="4"/>
  <c r="O954" i="4"/>
  <c r="O958" i="4"/>
  <c r="O962" i="4"/>
  <c r="O966" i="4"/>
  <c r="O970" i="4"/>
  <c r="O978" i="4"/>
  <c r="O982" i="4"/>
  <c r="O986" i="4"/>
  <c r="O990" i="4"/>
  <c r="O994" i="4"/>
  <c r="O998" i="4"/>
  <c r="O1002" i="4"/>
  <c r="O1006" i="4"/>
  <c r="O1010" i="4"/>
  <c r="O1014" i="4"/>
  <c r="O1018" i="4"/>
  <c r="O1022" i="4"/>
  <c r="O1026" i="4"/>
  <c r="O1030" i="4"/>
  <c r="O1034" i="4"/>
  <c r="O1038" i="4"/>
  <c r="O1042" i="4"/>
  <c r="O1046" i="4"/>
  <c r="O1050" i="4"/>
  <c r="O1054" i="4"/>
  <c r="O1058" i="4"/>
  <c r="O1066" i="4"/>
  <c r="O1070" i="4"/>
  <c r="O1074" i="4"/>
  <c r="O1078" i="4"/>
  <c r="O1082" i="4"/>
  <c r="O1086" i="4"/>
  <c r="O1090" i="4"/>
  <c r="O1094" i="4"/>
  <c r="O1098" i="4"/>
  <c r="O1102" i="4"/>
  <c r="O1106" i="4"/>
  <c r="O1110" i="4"/>
  <c r="O1114" i="4"/>
  <c r="O1118" i="4"/>
  <c r="O1122" i="4"/>
  <c r="O1126" i="4"/>
  <c r="O1130" i="4"/>
  <c r="O1134" i="4"/>
  <c r="O1142" i="4"/>
  <c r="O1146" i="4"/>
  <c r="O1150" i="4"/>
  <c r="O1154" i="4"/>
  <c r="O1158" i="4"/>
  <c r="O1162" i="4"/>
  <c r="O1166" i="4"/>
  <c r="O1170" i="4"/>
  <c r="O1174" i="4"/>
  <c r="O1178" i="4"/>
  <c r="O1182" i="4"/>
  <c r="O1186" i="4"/>
  <c r="O1194" i="4"/>
  <c r="O1198" i="4"/>
  <c r="O1202" i="4"/>
  <c r="O1206" i="4"/>
  <c r="O1210" i="4"/>
  <c r="O1218" i="4"/>
  <c r="O1222" i="4"/>
  <c r="O1226" i="4"/>
  <c r="O1234" i="4"/>
  <c r="O1238" i="4"/>
  <c r="O1242" i="4"/>
  <c r="O1246" i="4"/>
  <c r="O1250" i="4"/>
  <c r="O1254" i="4"/>
  <c r="O1258" i="4"/>
  <c r="O6" i="4"/>
  <c r="R6" i="4" s="1"/>
  <c r="O10" i="4"/>
  <c r="R10" i="4" s="1"/>
  <c r="O14" i="4"/>
  <c r="O18" i="4"/>
  <c r="O22" i="4"/>
  <c r="R22" i="4" s="1"/>
  <c r="O26" i="4"/>
  <c r="R26" i="4" s="1"/>
  <c r="O30" i="4"/>
  <c r="O34" i="4"/>
  <c r="O38" i="4"/>
  <c r="R38" i="4" s="1"/>
  <c r="O42" i="4"/>
  <c r="R42" i="4" s="1"/>
  <c r="O46" i="4"/>
  <c r="O50" i="4"/>
  <c r="O54" i="4"/>
  <c r="R54" i="4" s="1"/>
  <c r="O58" i="4"/>
  <c r="R58" i="4" s="1"/>
  <c r="O62" i="4"/>
  <c r="O66" i="4"/>
  <c r="O70" i="4"/>
  <c r="R70" i="4" s="1"/>
  <c r="O74" i="4"/>
  <c r="R74" i="4" s="1"/>
  <c r="O78" i="4"/>
  <c r="O82" i="4"/>
  <c r="O86" i="4"/>
  <c r="R86" i="4" s="1"/>
  <c r="O90" i="4"/>
  <c r="R90" i="4" s="1"/>
  <c r="O94" i="4"/>
  <c r="O98" i="4"/>
  <c r="O102" i="4"/>
  <c r="R102" i="4" s="1"/>
  <c r="O106" i="4"/>
  <c r="R106" i="4" s="1"/>
  <c r="O110" i="4"/>
  <c r="O114" i="4"/>
  <c r="O118" i="4"/>
  <c r="R118" i="4" s="1"/>
  <c r="O122" i="4"/>
  <c r="R122" i="4" s="1"/>
  <c r="O126" i="4"/>
  <c r="O130" i="4"/>
  <c r="O134" i="4"/>
  <c r="R134" i="4" s="1"/>
  <c r="O138" i="4"/>
  <c r="R138" i="4" s="1"/>
  <c r="O142" i="4"/>
  <c r="O146" i="4"/>
  <c r="O150" i="4"/>
  <c r="R150" i="4" s="1"/>
  <c r="O154" i="4"/>
  <c r="R154" i="4" s="1"/>
  <c r="P826" i="4"/>
  <c r="P834" i="4"/>
  <c r="P842" i="4"/>
  <c r="R842" i="4" s="1"/>
  <c r="P850" i="4"/>
  <c r="P858" i="4"/>
  <c r="P866" i="4"/>
  <c r="P874" i="4"/>
  <c r="P882" i="4"/>
  <c r="P890" i="4"/>
  <c r="P898" i="4"/>
  <c r="P906" i="4"/>
  <c r="P914" i="4"/>
  <c r="P922" i="4"/>
  <c r="P930" i="4"/>
  <c r="P938" i="4"/>
  <c r="P946" i="4"/>
  <c r="P950" i="4"/>
  <c r="P954" i="4"/>
  <c r="P958" i="4"/>
  <c r="P962" i="4"/>
  <c r="P966" i="4"/>
  <c r="P970" i="4"/>
  <c r="P974" i="4"/>
  <c r="R974" i="4" s="1"/>
  <c r="P978" i="4"/>
  <c r="P982" i="4"/>
  <c r="P986" i="4"/>
  <c r="P990" i="4"/>
  <c r="P994" i="4"/>
  <c r="P998" i="4"/>
  <c r="P1002" i="4"/>
  <c r="P1006" i="4"/>
  <c r="P1010" i="4"/>
  <c r="P1014" i="4"/>
  <c r="P1018" i="4"/>
  <c r="P1022" i="4"/>
  <c r="P1026" i="4"/>
  <c r="P1030" i="4"/>
  <c r="P1034" i="4"/>
  <c r="P1038" i="4"/>
  <c r="P1042" i="4"/>
  <c r="P1046" i="4"/>
  <c r="P1050" i="4"/>
  <c r="P1054" i="4"/>
  <c r="P1058" i="4"/>
  <c r="P1062" i="4"/>
  <c r="R1062" i="4" s="1"/>
  <c r="P1066" i="4"/>
  <c r="P1070" i="4"/>
  <c r="P1074" i="4"/>
  <c r="P1078" i="4"/>
  <c r="P1082" i="4"/>
  <c r="P1086" i="4"/>
  <c r="P1090" i="4"/>
  <c r="P1094" i="4"/>
  <c r="P1098" i="4"/>
  <c r="P1102" i="4"/>
  <c r="P1106" i="4"/>
  <c r="P1110" i="4"/>
  <c r="P1114" i="4"/>
  <c r="P1118" i="4"/>
  <c r="P1122" i="4"/>
  <c r="P1126" i="4"/>
  <c r="P1130" i="4"/>
  <c r="P1134" i="4"/>
  <c r="P1138" i="4"/>
  <c r="P1142" i="4"/>
  <c r="P1146" i="4"/>
  <c r="P1150" i="4"/>
  <c r="P1154" i="4"/>
  <c r="P1158" i="4"/>
  <c r="P1162" i="4"/>
  <c r="P1166" i="4"/>
  <c r="P1170" i="4"/>
  <c r="P1174" i="4"/>
  <c r="P1178" i="4"/>
  <c r="P1182" i="4"/>
  <c r="P1186" i="4"/>
  <c r="P1190" i="4"/>
  <c r="R1190" i="4" s="1"/>
  <c r="P1194" i="4"/>
  <c r="P1198" i="4"/>
  <c r="P1202" i="4"/>
  <c r="P1206" i="4"/>
  <c r="P1210" i="4"/>
  <c r="P1214" i="4"/>
  <c r="P1218" i="4"/>
  <c r="P1222" i="4"/>
  <c r="P1226" i="4"/>
  <c r="P1230" i="4"/>
  <c r="P1234" i="4"/>
  <c r="P1238" i="4"/>
  <c r="P1242" i="4"/>
  <c r="P1246" i="4"/>
  <c r="P1250" i="4"/>
  <c r="P1254" i="4"/>
  <c r="P1258" i="4"/>
  <c r="P1262" i="4"/>
  <c r="P1266" i="4"/>
  <c r="P1270" i="4"/>
  <c r="P1274" i="4"/>
  <c r="P1278" i="4"/>
  <c r="P1282" i="4"/>
  <c r="P1286" i="4"/>
  <c r="P1290" i="4"/>
  <c r="P1294" i="4"/>
  <c r="P1298" i="4"/>
  <c r="P1302" i="4"/>
  <c r="R1302" i="4" s="1"/>
  <c r="P1306" i="4"/>
  <c r="R1306" i="4" s="1"/>
  <c r="P1310" i="4"/>
  <c r="P1314" i="4"/>
  <c r="P1318" i="4"/>
  <c r="R1318" i="4" s="1"/>
  <c r="P1322" i="4"/>
  <c r="R1322" i="4" s="1"/>
  <c r="P1326" i="4"/>
  <c r="P1330" i="4"/>
  <c r="P1334" i="4"/>
  <c r="R1334" i="4" s="1"/>
  <c r="P1338" i="4"/>
  <c r="R1338" i="4" s="1"/>
  <c r="P1342" i="4"/>
  <c r="P1346" i="4"/>
  <c r="P1350" i="4"/>
  <c r="R1350" i="4" s="1"/>
  <c r="P1354" i="4"/>
  <c r="R1354" i="4" s="1"/>
  <c r="P1358" i="4"/>
  <c r="P1362" i="4"/>
  <c r="P1366" i="4"/>
  <c r="R1366" i="4" s="1"/>
  <c r="P1370" i="4"/>
  <c r="R1370" i="4" s="1"/>
  <c r="P1374" i="4"/>
  <c r="P1378" i="4"/>
  <c r="P1382" i="4"/>
  <c r="R1382" i="4" s="1"/>
  <c r="O1259" i="4"/>
  <c r="O1263" i="4"/>
  <c r="O1267" i="4"/>
  <c r="O1271" i="4"/>
  <c r="O1275" i="4"/>
  <c r="O1279" i="4"/>
  <c r="O1283" i="4"/>
  <c r="O1287" i="4"/>
  <c r="O1291" i="4"/>
  <c r="O1295" i="4"/>
  <c r="O623" i="4"/>
  <c r="O627" i="4"/>
  <c r="O631" i="4"/>
  <c r="O635" i="4"/>
  <c r="O639" i="4"/>
  <c r="O643" i="4"/>
  <c r="O647" i="4"/>
  <c r="O651" i="4"/>
  <c r="O655" i="4"/>
  <c r="O659" i="4"/>
  <c r="O663" i="4"/>
  <c r="O667" i="4"/>
  <c r="O671" i="4"/>
  <c r="O675" i="4"/>
  <c r="O679" i="4"/>
  <c r="O683" i="4"/>
  <c r="O687" i="4"/>
  <c r="O691" i="4"/>
  <c r="O695" i="4"/>
  <c r="O699" i="4"/>
  <c r="O703" i="4"/>
  <c r="O707" i="4"/>
  <c r="O711" i="4"/>
  <c r="O715" i="4"/>
  <c r="O719" i="4"/>
  <c r="O723" i="4"/>
  <c r="O727" i="4"/>
  <c r="O731" i="4"/>
  <c r="O735" i="4"/>
  <c r="O739" i="4"/>
  <c r="O743" i="4"/>
  <c r="O747" i="4"/>
  <c r="O751" i="4"/>
  <c r="O755" i="4"/>
  <c r="O759" i="4"/>
  <c r="O763" i="4"/>
  <c r="O767" i="4"/>
  <c r="O771" i="4"/>
  <c r="O775" i="4"/>
  <c r="O779" i="4"/>
  <c r="O783" i="4"/>
  <c r="O787" i="4"/>
  <c r="O791" i="4"/>
  <c r="O795" i="4"/>
  <c r="O799" i="4"/>
  <c r="O803" i="4"/>
  <c r="O807" i="4"/>
  <c r="O811" i="4"/>
  <c r="O815" i="4"/>
  <c r="O819" i="4"/>
  <c r="O823" i="4"/>
  <c r="O827" i="4"/>
  <c r="O831" i="4"/>
  <c r="R831" i="4" s="1"/>
  <c r="O835" i="4"/>
  <c r="O839" i="4"/>
  <c r="O843" i="4"/>
  <c r="O847" i="4"/>
  <c r="O851" i="4"/>
  <c r="O855" i="4"/>
  <c r="O859" i="4"/>
  <c r="O863" i="4"/>
  <c r="O867" i="4"/>
  <c r="O871" i="4"/>
  <c r="O875" i="4"/>
  <c r="O879" i="4"/>
  <c r="O883" i="4"/>
  <c r="O887" i="4"/>
  <c r="O891" i="4"/>
  <c r="O895" i="4"/>
  <c r="R895" i="4" s="1"/>
  <c r="O899" i="4"/>
  <c r="O903" i="4"/>
  <c r="O907" i="4"/>
  <c r="O911" i="4"/>
  <c r="O915" i="4"/>
  <c r="O919" i="4"/>
  <c r="O923" i="4"/>
  <c r="O927" i="4"/>
  <c r="O931" i="4"/>
  <c r="O935" i="4"/>
  <c r="O939" i="4"/>
  <c r="O943" i="4"/>
  <c r="O947" i="4"/>
  <c r="O951" i="4"/>
  <c r="O955" i="4"/>
  <c r="O959" i="4"/>
  <c r="O963" i="4"/>
  <c r="O967" i="4"/>
  <c r="O971" i="4"/>
  <c r="O975" i="4"/>
  <c r="O979" i="4"/>
  <c r="O983" i="4"/>
  <c r="O987" i="4"/>
  <c r="O991" i="4"/>
  <c r="O995" i="4"/>
  <c r="O999" i="4"/>
  <c r="O1003" i="4"/>
  <c r="O1007" i="4"/>
  <c r="O1011" i="4"/>
  <c r="O1015" i="4"/>
  <c r="O1019" i="4"/>
  <c r="O1023" i="4"/>
  <c r="O1027" i="4"/>
  <c r="O1031" i="4"/>
  <c r="O1035" i="4"/>
  <c r="O1039" i="4"/>
  <c r="O1043" i="4"/>
  <c r="O1047" i="4"/>
  <c r="O1051" i="4"/>
  <c r="O1055" i="4"/>
  <c r="O1059" i="4"/>
  <c r="O1067" i="4"/>
  <c r="O1071" i="4"/>
  <c r="O1075" i="4"/>
  <c r="O1079" i="4"/>
  <c r="O1083" i="4"/>
  <c r="O1087" i="4"/>
  <c r="O1091" i="4"/>
  <c r="O1095" i="4"/>
  <c r="O1099" i="4"/>
  <c r="O1103" i="4"/>
  <c r="O1107" i="4"/>
  <c r="O1111" i="4"/>
  <c r="O1115" i="4"/>
  <c r="O1119" i="4"/>
  <c r="O1123" i="4"/>
  <c r="O1127" i="4"/>
  <c r="O1131" i="4"/>
  <c r="O1139" i="4"/>
  <c r="O1143" i="4"/>
  <c r="O1147" i="4"/>
  <c r="O1151" i="4"/>
  <c r="O1155" i="4"/>
  <c r="O1159" i="4"/>
  <c r="O1163" i="4"/>
  <c r="O1167" i="4"/>
  <c r="O1171" i="4"/>
  <c r="O1175" i="4"/>
  <c r="O1179" i="4"/>
  <c r="O1183" i="4"/>
  <c r="O1187" i="4"/>
  <c r="O1191" i="4"/>
  <c r="O1195" i="4"/>
  <c r="O1199" i="4"/>
  <c r="O1203" i="4"/>
  <c r="O1207" i="4"/>
  <c r="O1211" i="4"/>
  <c r="O1215" i="4"/>
  <c r="O1219" i="4"/>
  <c r="O1223" i="4"/>
  <c r="O1227" i="4"/>
  <c r="O1231" i="4"/>
  <c r="O1235" i="4"/>
  <c r="O1239" i="4"/>
  <c r="O1243" i="4"/>
  <c r="O1247" i="4"/>
  <c r="O1251" i="4"/>
  <c r="O1255" i="4"/>
  <c r="O3" i="4"/>
  <c r="R3" i="4" s="1"/>
  <c r="O7" i="4"/>
  <c r="O11" i="4"/>
  <c r="R11" i="4" s="1"/>
  <c r="O15" i="4"/>
  <c r="R15" i="4" s="1"/>
  <c r="O19" i="4"/>
  <c r="O23" i="4"/>
  <c r="O27" i="4"/>
  <c r="O31" i="4"/>
  <c r="R31" i="4" s="1"/>
  <c r="O35" i="4"/>
  <c r="O39" i="4"/>
  <c r="O43" i="4"/>
  <c r="R43" i="4" s="1"/>
  <c r="O47" i="4"/>
  <c r="R47" i="4" s="1"/>
  <c r="O51" i="4"/>
  <c r="O55" i="4"/>
  <c r="O59" i="4"/>
  <c r="R59" i="4" s="1"/>
  <c r="O63" i="4"/>
  <c r="R63" i="4" s="1"/>
  <c r="O67" i="4"/>
  <c r="O71" i="4"/>
  <c r="O75" i="4"/>
  <c r="R75" i="4" s="1"/>
  <c r="O79" i="4"/>
  <c r="R79" i="4" s="1"/>
  <c r="O83" i="4"/>
  <c r="O87" i="4"/>
  <c r="O91" i="4"/>
  <c r="R91" i="4" s="1"/>
  <c r="O95" i="4"/>
  <c r="R95" i="4" s="1"/>
  <c r="O99" i="4"/>
  <c r="O103" i="4"/>
  <c r="O107" i="4"/>
  <c r="R107" i="4" s="1"/>
  <c r="O111" i="4"/>
  <c r="R111" i="4" s="1"/>
  <c r="O115" i="4"/>
  <c r="O119" i="4"/>
  <c r="O123" i="4"/>
  <c r="R123" i="4" s="1"/>
  <c r="O127" i="4"/>
  <c r="R127" i="4" s="1"/>
  <c r="O131" i="4"/>
  <c r="O135" i="4"/>
  <c r="O139" i="4"/>
  <c r="O143" i="4"/>
  <c r="O147" i="4"/>
  <c r="O151" i="4"/>
  <c r="O155" i="4"/>
  <c r="R155" i="4" s="1"/>
  <c r="O159" i="4"/>
  <c r="R159" i="4" s="1"/>
  <c r="O163" i="4"/>
  <c r="O167" i="4"/>
  <c r="O171" i="4"/>
  <c r="O175" i="4"/>
  <c r="O179" i="4"/>
  <c r="O183" i="4"/>
  <c r="O187" i="4"/>
  <c r="R187" i="4" s="1"/>
  <c r="O191" i="4"/>
  <c r="P827" i="4"/>
  <c r="P835" i="4"/>
  <c r="P843" i="4"/>
  <c r="P851" i="4"/>
  <c r="P859" i="4"/>
  <c r="P867" i="4"/>
  <c r="P875" i="4"/>
  <c r="P883" i="4"/>
  <c r="P891" i="4"/>
  <c r="P899" i="4"/>
  <c r="P907" i="4"/>
  <c r="P915" i="4"/>
  <c r="P923" i="4"/>
  <c r="P931" i="4"/>
  <c r="P939" i="4"/>
  <c r="P947" i="4"/>
  <c r="P951" i="4"/>
  <c r="P955" i="4"/>
  <c r="P959" i="4"/>
  <c r="P963" i="4"/>
  <c r="P967" i="4"/>
  <c r="P971" i="4"/>
  <c r="P975" i="4"/>
  <c r="P979" i="4"/>
  <c r="P983" i="4"/>
  <c r="P987" i="4"/>
  <c r="P991" i="4"/>
  <c r="P995" i="4"/>
  <c r="P999" i="4"/>
  <c r="P1003" i="4"/>
  <c r="P1007" i="4"/>
  <c r="P1011" i="4"/>
  <c r="P1015" i="4"/>
  <c r="P1019" i="4"/>
  <c r="P1023" i="4"/>
  <c r="P1027" i="4"/>
  <c r="P1031" i="4"/>
  <c r="P1035" i="4"/>
  <c r="P1039" i="4"/>
  <c r="P1043" i="4"/>
  <c r="P1047" i="4"/>
  <c r="P1051" i="4"/>
  <c r="P1055" i="4"/>
  <c r="P1059" i="4"/>
  <c r="P1063" i="4"/>
  <c r="P1067" i="4"/>
  <c r="P1071" i="4"/>
  <c r="P1075" i="4"/>
  <c r="R1075" i="4" s="1"/>
  <c r="P1079" i="4"/>
  <c r="P1083" i="4"/>
  <c r="P1087" i="4"/>
  <c r="P1091" i="4"/>
  <c r="P1095" i="4"/>
  <c r="P1099" i="4"/>
  <c r="P1103" i="4"/>
  <c r="P1107" i="4"/>
  <c r="P1111" i="4"/>
  <c r="P1115" i="4"/>
  <c r="P1119" i="4"/>
  <c r="P1123" i="4"/>
  <c r="P1127" i="4"/>
  <c r="P1131" i="4"/>
  <c r="P1135" i="4"/>
  <c r="R1135" i="4" s="1"/>
  <c r="P1139" i="4"/>
  <c r="P1143" i="4"/>
  <c r="P1147" i="4"/>
  <c r="P1151" i="4"/>
  <c r="P1155" i="4"/>
  <c r="P1159" i="4"/>
  <c r="P1163" i="4"/>
  <c r="P1167" i="4"/>
  <c r="P1171" i="4"/>
  <c r="P1175" i="4"/>
  <c r="P1179" i="4"/>
  <c r="P1183" i="4"/>
  <c r="P1187" i="4"/>
  <c r="P1191" i="4"/>
  <c r="P1195" i="4"/>
  <c r="P1199" i="4"/>
  <c r="P1203" i="4"/>
  <c r="P1207" i="4"/>
  <c r="P1211" i="4"/>
  <c r="P1215" i="4"/>
  <c r="P1219" i="4"/>
  <c r="P1223" i="4"/>
  <c r="P1227" i="4"/>
  <c r="P1231" i="4"/>
  <c r="P1235" i="4"/>
  <c r="P1239" i="4"/>
  <c r="P1243" i="4"/>
  <c r="P1247" i="4"/>
  <c r="P1251" i="4"/>
  <c r="P1255" i="4"/>
  <c r="P1259" i="4"/>
  <c r="P1263" i="4"/>
  <c r="R1263" i="4" s="1"/>
  <c r="P1267" i="4"/>
  <c r="R1267" i="4" s="1"/>
  <c r="P1271" i="4"/>
  <c r="P1275" i="4"/>
  <c r="P1279" i="4"/>
  <c r="R1279" i="4" s="1"/>
  <c r="P1283" i="4"/>
  <c r="P1287" i="4"/>
  <c r="P1291" i="4"/>
  <c r="P1295" i="4"/>
  <c r="R1295" i="4" s="1"/>
  <c r="P1299" i="4"/>
  <c r="R1299" i="4" s="1"/>
  <c r="P1303" i="4"/>
  <c r="P1307" i="4"/>
  <c r="P1311" i="4"/>
  <c r="R1311" i="4" s="1"/>
  <c r="P1315" i="4"/>
  <c r="R1315" i="4" s="1"/>
  <c r="P1319" i="4"/>
  <c r="P1323" i="4"/>
  <c r="P1327" i="4"/>
  <c r="R1327" i="4" s="1"/>
  <c r="P1331" i="4"/>
  <c r="R1331" i="4" s="1"/>
  <c r="P1335" i="4"/>
  <c r="P1339" i="4"/>
  <c r="P1343" i="4"/>
  <c r="R1343" i="4" s="1"/>
  <c r="P1347" i="4"/>
  <c r="R1347" i="4" s="1"/>
  <c r="P1351" i="4"/>
  <c r="P1355" i="4"/>
  <c r="P1359" i="4"/>
  <c r="R1359" i="4" s="1"/>
  <c r="P1363" i="4"/>
  <c r="R1363" i="4" s="1"/>
  <c r="P1367" i="4"/>
  <c r="P1371" i="4"/>
  <c r="P1375" i="4"/>
  <c r="R1375" i="4" s="1"/>
  <c r="P1379" i="4"/>
  <c r="R1379" i="4" s="1"/>
  <c r="P1383" i="4"/>
  <c r="O1260" i="4"/>
  <c r="O1264" i="4"/>
  <c r="O1268" i="4"/>
  <c r="O1272" i="4"/>
  <c r="O1276" i="4"/>
  <c r="O1280" i="4"/>
  <c r="O1284" i="4"/>
  <c r="O1288" i="4"/>
  <c r="O1292" i="4"/>
  <c r="O1296" i="4"/>
  <c r="O1300" i="4"/>
  <c r="O620" i="4"/>
  <c r="O624" i="4"/>
  <c r="R624" i="4" s="1"/>
  <c r="O628" i="4"/>
  <c r="R628" i="4" s="1"/>
  <c r="O632" i="4"/>
  <c r="O636" i="4"/>
  <c r="O640" i="4"/>
  <c r="R640" i="4" s="1"/>
  <c r="O644" i="4"/>
  <c r="R644" i="4" s="1"/>
  <c r="O648" i="4"/>
  <c r="O652" i="4"/>
  <c r="O656" i="4"/>
  <c r="R656" i="4" s="1"/>
  <c r="O660" i="4"/>
  <c r="R660" i="4" s="1"/>
  <c r="O664" i="4"/>
  <c r="O668" i="4"/>
  <c r="O672" i="4"/>
  <c r="R672" i="4" s="1"/>
  <c r="O676" i="4"/>
  <c r="R676" i="4" s="1"/>
  <c r="O680" i="4"/>
  <c r="O684" i="4"/>
  <c r="O688" i="4"/>
  <c r="R688" i="4" s="1"/>
  <c r="O692" i="4"/>
  <c r="R692" i="4" s="1"/>
  <c r="O696" i="4"/>
  <c r="O700" i="4"/>
  <c r="O704" i="4"/>
  <c r="R704" i="4" s="1"/>
  <c r="O708" i="4"/>
  <c r="R708" i="4" s="1"/>
  <c r="O712" i="4"/>
  <c r="O716" i="4"/>
  <c r="O720" i="4"/>
  <c r="R720" i="4" s="1"/>
  <c r="O724" i="4"/>
  <c r="R724" i="4" s="1"/>
  <c r="O728" i="4"/>
  <c r="O732" i="4"/>
  <c r="O736" i="4"/>
  <c r="R736" i="4" s="1"/>
  <c r="O740" i="4"/>
  <c r="R740" i="4" s="1"/>
  <c r="O744" i="4"/>
  <c r="O748" i="4"/>
  <c r="O752" i="4"/>
  <c r="R752" i="4" s="1"/>
  <c r="O756" i="4"/>
  <c r="R756" i="4" s="1"/>
  <c r="O760" i="4"/>
  <c r="O764" i="4"/>
  <c r="O768" i="4"/>
  <c r="R768" i="4" s="1"/>
  <c r="O772" i="4"/>
  <c r="R772" i="4" s="1"/>
  <c r="O776" i="4"/>
  <c r="O780" i="4"/>
  <c r="O784" i="4"/>
  <c r="R784" i="4" s="1"/>
  <c r="O788" i="4"/>
  <c r="R788" i="4" s="1"/>
  <c r="O792" i="4"/>
  <c r="O796" i="4"/>
  <c r="O800" i="4"/>
  <c r="R800" i="4" s="1"/>
  <c r="O804" i="4"/>
  <c r="R804" i="4" s="1"/>
  <c r="O808" i="4"/>
  <c r="O812" i="4"/>
  <c r="O816" i="4"/>
  <c r="R816" i="4" s="1"/>
  <c r="O820" i="4"/>
  <c r="R820" i="4" s="1"/>
  <c r="O824" i="4"/>
  <c r="O828" i="4"/>
  <c r="O832" i="4"/>
  <c r="R832" i="4" s="1"/>
  <c r="O836" i="4"/>
  <c r="R836" i="4" s="1"/>
  <c r="O844" i="4"/>
  <c r="O848" i="4"/>
  <c r="O852" i="4"/>
  <c r="O856" i="4"/>
  <c r="O860" i="4"/>
  <c r="O864" i="4"/>
  <c r="O868" i="4"/>
  <c r="O872" i="4"/>
  <c r="O876" i="4"/>
  <c r="O880" i="4"/>
  <c r="O884" i="4"/>
  <c r="O892" i="4"/>
  <c r="R892" i="4" s="1"/>
  <c r="O896" i="4"/>
  <c r="O900" i="4"/>
  <c r="O904" i="4"/>
  <c r="R904" i="4" s="1"/>
  <c r="O908" i="4"/>
  <c r="R908" i="4" s="1"/>
  <c r="O916" i="4"/>
  <c r="O920" i="4"/>
  <c r="O924" i="4"/>
  <c r="O928" i="4"/>
  <c r="O932" i="4"/>
  <c r="O936" i="4"/>
  <c r="O940" i="4"/>
  <c r="O944" i="4"/>
  <c r="O948" i="4"/>
  <c r="O952" i="4"/>
  <c r="O956" i="4"/>
  <c r="O960" i="4"/>
  <c r="O964" i="4"/>
  <c r="O968" i="4"/>
  <c r="O976" i="4"/>
  <c r="R976" i="4" s="1"/>
  <c r="O980" i="4"/>
  <c r="R980" i="4" s="1"/>
  <c r="O984" i="4"/>
  <c r="O988" i="4"/>
  <c r="O992" i="4"/>
  <c r="R992" i="4" s="1"/>
  <c r="O996" i="4"/>
  <c r="R996" i="4" s="1"/>
  <c r="O1000" i="4"/>
  <c r="O1004" i="4"/>
  <c r="O1008" i="4"/>
  <c r="R1008" i="4" s="1"/>
  <c r="O1012" i="4"/>
  <c r="R1012" i="4" s="1"/>
  <c r="O1016" i="4"/>
  <c r="O1020" i="4"/>
  <c r="O1028" i="4"/>
  <c r="O1032" i="4"/>
  <c r="O1036" i="4"/>
  <c r="O1040" i="4"/>
  <c r="O1044" i="4"/>
  <c r="O1048" i="4"/>
  <c r="O1052" i="4"/>
  <c r="O1056" i="4"/>
  <c r="O1060" i="4"/>
  <c r="O1064" i="4"/>
  <c r="O1068" i="4"/>
  <c r="O1072" i="4"/>
  <c r="O1076" i="4"/>
  <c r="O1080" i="4"/>
  <c r="O1084" i="4"/>
  <c r="O1088" i="4"/>
  <c r="O1092" i="4"/>
  <c r="O1096" i="4"/>
  <c r="O1100" i="4"/>
  <c r="O1104" i="4"/>
  <c r="O1108" i="4"/>
  <c r="O1112" i="4"/>
  <c r="O1116" i="4"/>
  <c r="O1120" i="4"/>
  <c r="O1124" i="4"/>
  <c r="O1128" i="4"/>
  <c r="O1132" i="4"/>
  <c r="O1140" i="4"/>
  <c r="O1144" i="4"/>
  <c r="R1144" i="4" s="1"/>
  <c r="O1148" i="4"/>
  <c r="R1148" i="4" s="1"/>
  <c r="O1152" i="4"/>
  <c r="O1156" i="4"/>
  <c r="O1160" i="4"/>
  <c r="R1160" i="4" s="1"/>
  <c r="O1164" i="4"/>
  <c r="R1164" i="4" s="1"/>
  <c r="O1168" i="4"/>
  <c r="O1172" i="4"/>
  <c r="O1176" i="4"/>
  <c r="R1176" i="4" s="1"/>
  <c r="O1180" i="4"/>
  <c r="R1180" i="4" s="1"/>
  <c r="O1184" i="4"/>
  <c r="O1188" i="4"/>
  <c r="O1192" i="4"/>
  <c r="R1192" i="4" s="1"/>
  <c r="O1196" i="4"/>
  <c r="R1196" i="4" s="1"/>
  <c r="O1200" i="4"/>
  <c r="O1204" i="4"/>
  <c r="O1208" i="4"/>
  <c r="R1208" i="4" s="1"/>
  <c r="O1212" i="4"/>
  <c r="R1212" i="4" s="1"/>
  <c r="O1216" i="4"/>
  <c r="O1220" i="4"/>
  <c r="O1224" i="4"/>
  <c r="R1224" i="4" s="1"/>
  <c r="O1228" i="4"/>
  <c r="R1228" i="4" s="1"/>
  <c r="O1232" i="4"/>
  <c r="O1236" i="4"/>
  <c r="O1240" i="4"/>
  <c r="R1240" i="4" s="1"/>
  <c r="O1244" i="4"/>
  <c r="R1244" i="4" s="1"/>
  <c r="O1248" i="4"/>
  <c r="O1252" i="4"/>
  <c r="O1256" i="4"/>
  <c r="R1256" i="4" s="1"/>
  <c r="O4" i="4"/>
  <c r="O8" i="4"/>
  <c r="O12" i="4"/>
  <c r="R12" i="4" s="1"/>
  <c r="O16" i="4"/>
  <c r="R16" i="4" s="1"/>
  <c r="O20" i="4"/>
  <c r="O24" i="4"/>
  <c r="O28" i="4"/>
  <c r="R28" i="4" s="1"/>
  <c r="O32" i="4"/>
  <c r="R32" i="4" s="1"/>
  <c r="O36" i="4"/>
  <c r="O40" i="4"/>
  <c r="O44" i="4"/>
  <c r="R44" i="4" s="1"/>
  <c r="O48" i="4"/>
  <c r="R48" i="4" s="1"/>
  <c r="O52" i="4"/>
  <c r="O56" i="4"/>
  <c r="O60" i="4"/>
  <c r="R60" i="4" s="1"/>
  <c r="O64" i="4"/>
  <c r="R64" i="4" s="1"/>
  <c r="O68" i="4"/>
  <c r="O72" i="4"/>
  <c r="O76" i="4"/>
  <c r="R76" i="4" s="1"/>
  <c r="O80" i="4"/>
  <c r="R80" i="4" s="1"/>
  <c r="O84" i="4"/>
  <c r="O88" i="4"/>
  <c r="O92" i="4"/>
  <c r="R92" i="4" s="1"/>
  <c r="O96" i="4"/>
  <c r="R96" i="4" s="1"/>
  <c r="O100" i="4"/>
  <c r="O104" i="4"/>
  <c r="O108" i="4"/>
  <c r="R108" i="4" s="1"/>
  <c r="O112" i="4"/>
  <c r="R112" i="4" s="1"/>
  <c r="O116" i="4"/>
  <c r="O120" i="4"/>
  <c r="O124" i="4"/>
  <c r="R124" i="4" s="1"/>
  <c r="O128" i="4"/>
  <c r="R128" i="4" s="1"/>
  <c r="O132" i="4"/>
  <c r="O136" i="4"/>
  <c r="O140" i="4"/>
  <c r="R140" i="4" s="1"/>
  <c r="O144" i="4"/>
  <c r="R144" i="4" s="1"/>
  <c r="O148" i="4"/>
  <c r="O152" i="4"/>
  <c r="O156" i="4"/>
  <c r="R156" i="4" s="1"/>
  <c r="O164" i="4"/>
  <c r="R164" i="4" s="1"/>
  <c r="O172" i="4"/>
  <c r="R172" i="4" s="1"/>
  <c r="O180" i="4"/>
  <c r="O188" i="4"/>
  <c r="R188" i="4" s="1"/>
  <c r="O195" i="4"/>
  <c r="O199" i="4"/>
  <c r="R199" i="4" s="1"/>
  <c r="O203" i="4"/>
  <c r="O207" i="4"/>
  <c r="O211" i="4"/>
  <c r="O215" i="4"/>
  <c r="R215" i="4" s="1"/>
  <c r="O219" i="4"/>
  <c r="O223" i="4"/>
  <c r="O227" i="4"/>
  <c r="R227" i="4" s="1"/>
  <c r="O231" i="4"/>
  <c r="R231" i="4" s="1"/>
  <c r="O235" i="4"/>
  <c r="O239" i="4"/>
  <c r="O243" i="4"/>
  <c r="R243" i="4" s="1"/>
  <c r="O247" i="4"/>
  <c r="R247" i="4" s="1"/>
  <c r="O251" i="4"/>
  <c r="O255" i="4"/>
  <c r="O259" i="4"/>
  <c r="R259" i="4" s="1"/>
  <c r="O263" i="4"/>
  <c r="R263" i="4" s="1"/>
  <c r="O267" i="4"/>
  <c r="O271" i="4"/>
  <c r="O275" i="4"/>
  <c r="R275" i="4" s="1"/>
  <c r="O279" i="4"/>
  <c r="O283" i="4"/>
  <c r="O287" i="4"/>
  <c r="O291" i="4"/>
  <c r="R291" i="4" s="1"/>
  <c r="O295" i="4"/>
  <c r="R295" i="4" s="1"/>
  <c r="O299" i="4"/>
  <c r="O303" i="4"/>
  <c r="O307" i="4"/>
  <c r="R307" i="4" s="1"/>
  <c r="O311" i="4"/>
  <c r="O315" i="4"/>
  <c r="O319" i="4"/>
  <c r="O323" i="4"/>
  <c r="R323" i="4" s="1"/>
  <c r="O327" i="4"/>
  <c r="R327" i="4" s="1"/>
  <c r="O331" i="4"/>
  <c r="O335" i="4"/>
  <c r="O339" i="4"/>
  <c r="O343" i="4"/>
  <c r="O347" i="4"/>
  <c r="O351" i="4"/>
  <c r="O355" i="4"/>
  <c r="R355" i="4" s="1"/>
  <c r="O359" i="4"/>
  <c r="R359" i="4" s="1"/>
  <c r="O363" i="4"/>
  <c r="O367" i="4"/>
  <c r="O371" i="4"/>
  <c r="R371" i="4" s="1"/>
  <c r="O375" i="4"/>
  <c r="R375" i="4" s="1"/>
  <c r="O379" i="4"/>
  <c r="O383" i="4"/>
  <c r="O387" i="4"/>
  <c r="O391" i="4"/>
  <c r="R391" i="4" s="1"/>
  <c r="O395" i="4"/>
  <c r="O399" i="4"/>
  <c r="O403" i="4"/>
  <c r="O407" i="4"/>
  <c r="O411" i="4"/>
  <c r="O415" i="4"/>
  <c r="O419" i="4"/>
  <c r="O423" i="4"/>
  <c r="R423" i="4" s="1"/>
  <c r="O427" i="4"/>
  <c r="O431" i="4"/>
  <c r="O435" i="4"/>
  <c r="O439" i="4"/>
  <c r="O443" i="4"/>
  <c r="O447" i="4"/>
  <c r="O451" i="4"/>
  <c r="O455" i="4"/>
  <c r="R455" i="4" s="1"/>
  <c r="O459" i="4"/>
  <c r="O463" i="4"/>
  <c r="O467" i="4"/>
  <c r="O471" i="4"/>
  <c r="R471" i="4" s="1"/>
  <c r="O475" i="4"/>
  <c r="O479" i="4"/>
  <c r="O483" i="4"/>
  <c r="R483" i="4" s="1"/>
  <c r="O487" i="4"/>
  <c r="O491" i="4"/>
  <c r="O495" i="4"/>
  <c r="O499" i="4"/>
  <c r="O615" i="4"/>
  <c r="O158" i="4"/>
  <c r="O166" i="4"/>
  <c r="O174" i="4"/>
  <c r="R174" i="4" s="1"/>
  <c r="O182" i="4"/>
  <c r="R182" i="4" s="1"/>
  <c r="O190" i="4"/>
  <c r="O196" i="4"/>
  <c r="O200" i="4"/>
  <c r="O204" i="4"/>
  <c r="R204" i="4" s="1"/>
  <c r="O208" i="4"/>
  <c r="R208" i="4" s="1"/>
  <c r="O212" i="4"/>
  <c r="O216" i="4"/>
  <c r="O220" i="4"/>
  <c r="R220" i="4" s="1"/>
  <c r="O224" i="4"/>
  <c r="O228" i="4"/>
  <c r="O232" i="4"/>
  <c r="O236" i="4"/>
  <c r="R236" i="4" s="1"/>
  <c r="O240" i="4"/>
  <c r="O244" i="4"/>
  <c r="O248" i="4"/>
  <c r="O252" i="4"/>
  <c r="R252" i="4" s="1"/>
  <c r="O256" i="4"/>
  <c r="O260" i="4"/>
  <c r="O264" i="4"/>
  <c r="O268" i="4"/>
  <c r="R268" i="4" s="1"/>
  <c r="O272" i="4"/>
  <c r="O276" i="4"/>
  <c r="O280" i="4"/>
  <c r="O284" i="4"/>
  <c r="R284" i="4" s="1"/>
  <c r="O288" i="4"/>
  <c r="O292" i="4"/>
  <c r="O296" i="4"/>
  <c r="O300" i="4"/>
  <c r="R300" i="4" s="1"/>
  <c r="O304" i="4"/>
  <c r="O308" i="4"/>
  <c r="O312" i="4"/>
  <c r="O316" i="4"/>
  <c r="R316" i="4" s="1"/>
  <c r="O320" i="4"/>
  <c r="O324" i="4"/>
  <c r="O328" i="4"/>
  <c r="O332" i="4"/>
  <c r="R332" i="4" s="1"/>
  <c r="O336" i="4"/>
  <c r="O340" i="4"/>
  <c r="O344" i="4"/>
  <c r="O348" i="4"/>
  <c r="R348" i="4" s="1"/>
  <c r="O352" i="4"/>
  <c r="O356" i="4"/>
  <c r="O360" i="4"/>
  <c r="O364" i="4"/>
  <c r="R364" i="4" s="1"/>
  <c r="O368" i="4"/>
  <c r="O372" i="4"/>
  <c r="O376" i="4"/>
  <c r="R376" i="4" s="1"/>
  <c r="O380" i="4"/>
  <c r="R380" i="4" s="1"/>
  <c r="O384" i="4"/>
  <c r="O388" i="4"/>
  <c r="O392" i="4"/>
  <c r="R392" i="4" s="1"/>
  <c r="O396" i="4"/>
  <c r="R396" i="4" s="1"/>
  <c r="O400" i="4"/>
  <c r="O404" i="4"/>
  <c r="O408" i="4"/>
  <c r="R408" i="4" s="1"/>
  <c r="O412" i="4"/>
  <c r="R412" i="4" s="1"/>
  <c r="O416" i="4"/>
  <c r="O420" i="4"/>
  <c r="O424" i="4"/>
  <c r="R424" i="4" s="1"/>
  <c r="O428" i="4"/>
  <c r="R428" i="4" s="1"/>
  <c r="O432" i="4"/>
  <c r="O436" i="4"/>
  <c r="O440" i="4"/>
  <c r="R440" i="4" s="1"/>
  <c r="O444" i="4"/>
  <c r="R444" i="4" s="1"/>
  <c r="O448" i="4"/>
  <c r="O452" i="4"/>
  <c r="O456" i="4"/>
  <c r="R456" i="4" s="1"/>
  <c r="O460" i="4"/>
  <c r="R460" i="4" s="1"/>
  <c r="O464" i="4"/>
  <c r="O468" i="4"/>
  <c r="O472" i="4"/>
  <c r="R472" i="4" s="1"/>
  <c r="O476" i="4"/>
  <c r="R476" i="4" s="1"/>
  <c r="O480" i="4"/>
  <c r="O484" i="4"/>
  <c r="O488" i="4"/>
  <c r="R488" i="4" s="1"/>
  <c r="O492" i="4"/>
  <c r="R492" i="4" s="1"/>
  <c r="O496" i="4"/>
  <c r="O500" i="4"/>
  <c r="O616" i="4"/>
  <c r="R616" i="4" s="1"/>
  <c r="O160" i="4"/>
  <c r="R160" i="4" s="1"/>
  <c r="O168" i="4"/>
  <c r="O176" i="4"/>
  <c r="R176" i="4" s="1"/>
  <c r="O184" i="4"/>
  <c r="O192" i="4"/>
  <c r="R192" i="4" s="1"/>
  <c r="O197" i="4"/>
  <c r="O201" i="4"/>
  <c r="O205" i="4"/>
  <c r="R205" i="4" s="1"/>
  <c r="O209" i="4"/>
  <c r="R209" i="4" s="1"/>
  <c r="O213" i="4"/>
  <c r="R213" i="4" s="1"/>
  <c r="O217" i="4"/>
  <c r="O221" i="4"/>
  <c r="O225" i="4"/>
  <c r="R225" i="4" s="1"/>
  <c r="O229" i="4"/>
  <c r="R229" i="4" s="1"/>
  <c r="O233" i="4"/>
  <c r="O237" i="4"/>
  <c r="O241" i="4"/>
  <c r="R241" i="4" s="1"/>
  <c r="O245" i="4"/>
  <c r="R245" i="4" s="1"/>
  <c r="O249" i="4"/>
  <c r="O253" i="4"/>
  <c r="O257" i="4"/>
  <c r="R257" i="4" s="1"/>
  <c r="O261" i="4"/>
  <c r="R261" i="4" s="1"/>
  <c r="O265" i="4"/>
  <c r="O269" i="4"/>
  <c r="O273" i="4"/>
  <c r="R273" i="4" s="1"/>
  <c r="O277" i="4"/>
  <c r="R277" i="4" s="1"/>
  <c r="O281" i="4"/>
  <c r="O285" i="4"/>
  <c r="O289" i="4"/>
  <c r="R289" i="4" s="1"/>
  <c r="O293" i="4"/>
  <c r="R293" i="4" s="1"/>
  <c r="O297" i="4"/>
  <c r="O301" i="4"/>
  <c r="O305" i="4"/>
  <c r="R305" i="4" s="1"/>
  <c r="O309" i="4"/>
  <c r="R309" i="4" s="1"/>
  <c r="O313" i="4"/>
  <c r="O317" i="4"/>
  <c r="O321" i="4"/>
  <c r="R321" i="4" s="1"/>
  <c r="O325" i="4"/>
  <c r="R325" i="4" s="1"/>
  <c r="O329" i="4"/>
  <c r="O333" i="4"/>
  <c r="O337" i="4"/>
  <c r="R337" i="4" s="1"/>
  <c r="O341" i="4"/>
  <c r="R341" i="4" s="1"/>
  <c r="O345" i="4"/>
  <c r="O349" i="4"/>
  <c r="O353" i="4"/>
  <c r="R353" i="4" s="1"/>
  <c r="O357" i="4"/>
  <c r="R357" i="4" s="1"/>
  <c r="O361" i="4"/>
  <c r="O365" i="4"/>
  <c r="O369" i="4"/>
  <c r="O373" i="4"/>
  <c r="O377" i="4"/>
  <c r="O381" i="4"/>
  <c r="O385" i="4"/>
  <c r="O389" i="4"/>
  <c r="O393" i="4"/>
  <c r="O397" i="4"/>
  <c r="O401" i="4"/>
  <c r="O405" i="4"/>
  <c r="O409" i="4"/>
  <c r="O413" i="4"/>
  <c r="O417" i="4"/>
  <c r="O421" i="4"/>
  <c r="O425" i="4"/>
  <c r="O429" i="4"/>
  <c r="O433" i="4"/>
  <c r="O437" i="4"/>
  <c r="O441" i="4"/>
  <c r="O445" i="4"/>
  <c r="O449" i="4"/>
  <c r="O453" i="4"/>
  <c r="O457" i="4"/>
  <c r="O461" i="4"/>
  <c r="O465" i="4"/>
  <c r="O469" i="4"/>
  <c r="O473" i="4"/>
  <c r="O477" i="4"/>
  <c r="O481" i="4"/>
  <c r="O485" i="4"/>
  <c r="O489" i="4"/>
  <c r="O493" i="4"/>
  <c r="O497" i="4"/>
  <c r="O501" i="4"/>
  <c r="O609" i="4"/>
  <c r="O613" i="4"/>
  <c r="O617" i="4"/>
  <c r="O619" i="4"/>
  <c r="O612" i="4"/>
  <c r="O162" i="4"/>
  <c r="O170" i="4"/>
  <c r="R170" i="4" s="1"/>
  <c r="O178" i="4"/>
  <c r="O186" i="4"/>
  <c r="R186" i="4" s="1"/>
  <c r="O194" i="4"/>
  <c r="O198" i="4"/>
  <c r="R198" i="4" s="1"/>
  <c r="O202" i="4"/>
  <c r="R202" i="4" s="1"/>
  <c r="O206" i="4"/>
  <c r="O210" i="4"/>
  <c r="O214" i="4"/>
  <c r="R214" i="4" s="1"/>
  <c r="O218" i="4"/>
  <c r="R218" i="4" s="1"/>
  <c r="O222" i="4"/>
  <c r="R222" i="4" s="1"/>
  <c r="O226" i="4"/>
  <c r="R226" i="4" s="1"/>
  <c r="O230" i="4"/>
  <c r="R230" i="4" s="1"/>
  <c r="O234" i="4"/>
  <c r="R234" i="4" s="1"/>
  <c r="O238" i="4"/>
  <c r="R238" i="4" s="1"/>
  <c r="O242" i="4"/>
  <c r="R242" i="4" s="1"/>
  <c r="O246" i="4"/>
  <c r="R246" i="4" s="1"/>
  <c r="O250" i="4"/>
  <c r="R250" i="4" s="1"/>
  <c r="O254" i="4"/>
  <c r="R254" i="4" s="1"/>
  <c r="O258" i="4"/>
  <c r="R258" i="4" s="1"/>
  <c r="O262" i="4"/>
  <c r="R262" i="4" s="1"/>
  <c r="O266" i="4"/>
  <c r="R266" i="4" s="1"/>
  <c r="O270" i="4"/>
  <c r="R270" i="4" s="1"/>
  <c r="O274" i="4"/>
  <c r="R274" i="4" s="1"/>
  <c r="O278" i="4"/>
  <c r="R278" i="4" s="1"/>
  <c r="O282" i="4"/>
  <c r="R282" i="4" s="1"/>
  <c r="O286" i="4"/>
  <c r="R286" i="4" s="1"/>
  <c r="O290" i="4"/>
  <c r="R290" i="4" s="1"/>
  <c r="O294" i="4"/>
  <c r="R294" i="4" s="1"/>
  <c r="O298" i="4"/>
  <c r="O302" i="4"/>
  <c r="O306" i="4"/>
  <c r="R306" i="4" s="1"/>
  <c r="O310" i="4"/>
  <c r="R310" i="4" s="1"/>
  <c r="O314" i="4"/>
  <c r="R314" i="4" s="1"/>
  <c r="O318" i="4"/>
  <c r="R318" i="4" s="1"/>
  <c r="O322" i="4"/>
  <c r="R322" i="4" s="1"/>
  <c r="O326" i="4"/>
  <c r="R326" i="4" s="1"/>
  <c r="O330" i="4"/>
  <c r="O334" i="4"/>
  <c r="O338" i="4"/>
  <c r="R338" i="4" s="1"/>
  <c r="O342" i="4"/>
  <c r="R342" i="4" s="1"/>
  <c r="O346" i="4"/>
  <c r="R346" i="4" s="1"/>
  <c r="O350" i="4"/>
  <c r="R350" i="4" s="1"/>
  <c r="O354" i="4"/>
  <c r="R354" i="4" s="1"/>
  <c r="O358" i="4"/>
  <c r="R358" i="4" s="1"/>
  <c r="O362" i="4"/>
  <c r="O366" i="4"/>
  <c r="O370" i="4"/>
  <c r="O374" i="4"/>
  <c r="R374" i="4" s="1"/>
  <c r="O378" i="4"/>
  <c r="R378" i="4" s="1"/>
  <c r="O382" i="4"/>
  <c r="O386" i="4"/>
  <c r="O390" i="4"/>
  <c r="R390" i="4" s="1"/>
  <c r="O394" i="4"/>
  <c r="R394" i="4" s="1"/>
  <c r="O398" i="4"/>
  <c r="O402" i="4"/>
  <c r="O406" i="4"/>
  <c r="R406" i="4" s="1"/>
  <c r="O410" i="4"/>
  <c r="R410" i="4" s="1"/>
  <c r="O414" i="4"/>
  <c r="O418" i="4"/>
  <c r="O422" i="4"/>
  <c r="R422" i="4" s="1"/>
  <c r="O426" i="4"/>
  <c r="R426" i="4" s="1"/>
  <c r="O430" i="4"/>
  <c r="O434" i="4"/>
  <c r="O438" i="4"/>
  <c r="R438" i="4" s="1"/>
  <c r="O442" i="4"/>
  <c r="R442" i="4" s="1"/>
  <c r="O446" i="4"/>
  <c r="O450" i="4"/>
  <c r="O454" i="4"/>
  <c r="R454" i="4" s="1"/>
  <c r="O458" i="4"/>
  <c r="R458" i="4" s="1"/>
  <c r="O462" i="4"/>
  <c r="O466" i="4"/>
  <c r="O470" i="4"/>
  <c r="R470" i="4" s="1"/>
  <c r="O474" i="4"/>
  <c r="R474" i="4" s="1"/>
  <c r="O478" i="4"/>
  <c r="O482" i="4"/>
  <c r="O486" i="4"/>
  <c r="R486" i="4" s="1"/>
  <c r="O490" i="4"/>
  <c r="R490" i="4" s="1"/>
  <c r="O494" i="4"/>
  <c r="O498" i="4"/>
  <c r="O502" i="4"/>
  <c r="R502" i="4" s="1"/>
  <c r="O610" i="4"/>
  <c r="O614" i="4"/>
  <c r="O618" i="4"/>
  <c r="R618" i="4" s="1"/>
  <c r="O611" i="4"/>
  <c r="O608" i="4"/>
  <c r="O2" i="4"/>
  <c r="BQ75" i="6"/>
  <c r="BQ67" i="6"/>
  <c r="J67" i="10"/>
  <c r="J72" i="10"/>
  <c r="BQ71" i="6"/>
  <c r="BO67" i="6"/>
  <c r="BM70" i="6"/>
  <c r="BK77" i="6"/>
  <c r="BK73" i="6"/>
  <c r="C75" i="10"/>
  <c r="D75" i="9" s="1"/>
  <c r="C67" i="10"/>
  <c r="D67" i="9" s="1"/>
  <c r="J77" i="10"/>
  <c r="C69" i="10"/>
  <c r="D69" i="9" s="1"/>
  <c r="J69" i="10"/>
  <c r="BQ72" i="6"/>
  <c r="BQ68" i="6"/>
  <c r="BK69" i="6"/>
  <c r="BM77" i="6"/>
  <c r="C77" i="10"/>
  <c r="D77" i="9" s="1"/>
  <c r="BM73" i="6"/>
  <c r="BK68" i="6"/>
  <c r="F68" i="10"/>
  <c r="BQ76" i="6"/>
  <c r="BO75" i="6"/>
  <c r="BO71" i="6"/>
  <c r="BM69" i="6"/>
  <c r="BK76" i="6"/>
  <c r="BK72" i="6"/>
  <c r="BQ73" i="6"/>
  <c r="C73" i="10"/>
  <c r="D73" i="9" s="1"/>
  <c r="BO76" i="6"/>
  <c r="C76" i="10"/>
  <c r="D76" i="9" s="1"/>
  <c r="BO68" i="6"/>
  <c r="BM75" i="6"/>
  <c r="J75" i="10"/>
  <c r="BM71" i="6"/>
  <c r="C71" i="10"/>
  <c r="D71" i="9" s="1"/>
  <c r="C74" i="10"/>
  <c r="D74" i="9" s="1"/>
  <c r="J74" i="10"/>
  <c r="BK70" i="6"/>
  <c r="F70" i="10"/>
  <c r="J70" i="10" s="1"/>
  <c r="N1221" i="4"/>
  <c r="N3" i="4"/>
  <c r="N4" i="4"/>
  <c r="N5" i="4"/>
  <c r="N6" i="4"/>
  <c r="N7" i="4"/>
  <c r="N8" i="4"/>
  <c r="N9" i="4"/>
  <c r="N10" i="4"/>
  <c r="N11" i="4"/>
  <c r="N12" i="4"/>
  <c r="N13" i="4"/>
  <c r="N14" i="4"/>
  <c r="N15" i="4"/>
  <c r="N16" i="4"/>
  <c r="N17" i="4"/>
  <c r="N18" i="4"/>
  <c r="N19" i="4"/>
  <c r="N20" i="4"/>
  <c r="N21" i="4"/>
  <c r="N22" i="4"/>
  <c r="N23" i="4"/>
  <c r="N24" i="4"/>
  <c r="N25" i="4"/>
  <c r="N26" i="4"/>
  <c r="N27" i="4"/>
  <c r="N28" i="4"/>
  <c r="N29" i="4"/>
  <c r="N30" i="4"/>
  <c r="N31" i="4"/>
  <c r="N32" i="4"/>
  <c r="N33" i="4"/>
  <c r="N34" i="4"/>
  <c r="N35" i="4"/>
  <c r="N36" i="4"/>
  <c r="N37" i="4"/>
  <c r="N38" i="4"/>
  <c r="N39" i="4"/>
  <c r="N40" i="4"/>
  <c r="N41" i="4"/>
  <c r="N42" i="4"/>
  <c r="N43" i="4"/>
  <c r="N44" i="4"/>
  <c r="N45" i="4"/>
  <c r="N46" i="4"/>
  <c r="N47" i="4"/>
  <c r="N48" i="4"/>
  <c r="N49" i="4"/>
  <c r="N50" i="4"/>
  <c r="N51" i="4"/>
  <c r="N52" i="4"/>
  <c r="N53" i="4"/>
  <c r="N54" i="4"/>
  <c r="N55" i="4"/>
  <c r="N56" i="4"/>
  <c r="N57" i="4"/>
  <c r="N58" i="4"/>
  <c r="N59" i="4"/>
  <c r="N60" i="4"/>
  <c r="N61" i="4"/>
  <c r="N62" i="4"/>
  <c r="N63" i="4"/>
  <c r="N64" i="4"/>
  <c r="N65" i="4"/>
  <c r="N66" i="4"/>
  <c r="N67" i="4"/>
  <c r="N68" i="4"/>
  <c r="N69" i="4"/>
  <c r="N70" i="4"/>
  <c r="N71" i="4"/>
  <c r="N72" i="4"/>
  <c r="N73" i="4"/>
  <c r="N74" i="4"/>
  <c r="N75" i="4"/>
  <c r="N76" i="4"/>
  <c r="N77" i="4"/>
  <c r="N78" i="4"/>
  <c r="N79" i="4"/>
  <c r="N80" i="4"/>
  <c r="N81" i="4"/>
  <c r="N82" i="4"/>
  <c r="N83" i="4"/>
  <c r="N84" i="4"/>
  <c r="N85" i="4"/>
  <c r="N86" i="4"/>
  <c r="N87" i="4"/>
  <c r="N88" i="4"/>
  <c r="N89" i="4"/>
  <c r="N90" i="4"/>
  <c r="N91" i="4"/>
  <c r="N92" i="4"/>
  <c r="N93" i="4"/>
  <c r="N94" i="4"/>
  <c r="N95" i="4"/>
  <c r="N96" i="4"/>
  <c r="N97" i="4"/>
  <c r="N98" i="4"/>
  <c r="N99" i="4"/>
  <c r="N100" i="4"/>
  <c r="N101" i="4"/>
  <c r="N102" i="4"/>
  <c r="N103" i="4"/>
  <c r="N104" i="4"/>
  <c r="N105" i="4"/>
  <c r="N106" i="4"/>
  <c r="N107" i="4"/>
  <c r="N108" i="4"/>
  <c r="N109" i="4"/>
  <c r="N110" i="4"/>
  <c r="N111" i="4"/>
  <c r="N112" i="4"/>
  <c r="N113" i="4"/>
  <c r="N114" i="4"/>
  <c r="N115" i="4"/>
  <c r="N116" i="4"/>
  <c r="N117" i="4"/>
  <c r="N118" i="4"/>
  <c r="N119" i="4"/>
  <c r="N120" i="4"/>
  <c r="N121" i="4"/>
  <c r="N122" i="4"/>
  <c r="N123" i="4"/>
  <c r="N124" i="4"/>
  <c r="N125" i="4"/>
  <c r="N126" i="4"/>
  <c r="N127" i="4"/>
  <c r="N128" i="4"/>
  <c r="N129" i="4"/>
  <c r="N130" i="4"/>
  <c r="N131" i="4"/>
  <c r="N132" i="4"/>
  <c r="N133" i="4"/>
  <c r="N134" i="4"/>
  <c r="N135" i="4"/>
  <c r="N136" i="4"/>
  <c r="N137" i="4"/>
  <c r="N138" i="4"/>
  <c r="N139" i="4"/>
  <c r="N140" i="4"/>
  <c r="N141" i="4"/>
  <c r="N142" i="4"/>
  <c r="N143" i="4"/>
  <c r="N144" i="4"/>
  <c r="N145" i="4"/>
  <c r="N146" i="4"/>
  <c r="N147" i="4"/>
  <c r="N148" i="4"/>
  <c r="N149" i="4"/>
  <c r="N150" i="4"/>
  <c r="N151" i="4"/>
  <c r="N152" i="4"/>
  <c r="N153" i="4"/>
  <c r="N154" i="4"/>
  <c r="N155" i="4"/>
  <c r="N156" i="4"/>
  <c r="N157" i="4"/>
  <c r="N158" i="4"/>
  <c r="N159" i="4"/>
  <c r="N160" i="4"/>
  <c r="N161" i="4"/>
  <c r="N162" i="4"/>
  <c r="N163" i="4"/>
  <c r="N164" i="4"/>
  <c r="N165" i="4"/>
  <c r="N166" i="4"/>
  <c r="N167" i="4"/>
  <c r="N168" i="4"/>
  <c r="N169" i="4"/>
  <c r="N170" i="4"/>
  <c r="N171" i="4"/>
  <c r="N172" i="4"/>
  <c r="N173" i="4"/>
  <c r="N174" i="4"/>
  <c r="N175" i="4"/>
  <c r="N176" i="4"/>
  <c r="N177" i="4"/>
  <c r="N178" i="4"/>
  <c r="N179" i="4"/>
  <c r="N180" i="4"/>
  <c r="N181" i="4"/>
  <c r="N182" i="4"/>
  <c r="N183" i="4"/>
  <c r="N184" i="4"/>
  <c r="N185" i="4"/>
  <c r="N186" i="4"/>
  <c r="N187" i="4"/>
  <c r="N188" i="4"/>
  <c r="N189" i="4"/>
  <c r="N190" i="4"/>
  <c r="N191" i="4"/>
  <c r="N192" i="4"/>
  <c r="N193" i="4"/>
  <c r="N194" i="4"/>
  <c r="N195" i="4"/>
  <c r="N196" i="4"/>
  <c r="N197" i="4"/>
  <c r="N198" i="4"/>
  <c r="N199" i="4"/>
  <c r="N200" i="4"/>
  <c r="N201" i="4"/>
  <c r="N202" i="4"/>
  <c r="N203" i="4"/>
  <c r="N204" i="4"/>
  <c r="N205" i="4"/>
  <c r="N206" i="4"/>
  <c r="N207" i="4"/>
  <c r="N208" i="4"/>
  <c r="N209" i="4"/>
  <c r="N210" i="4"/>
  <c r="N211" i="4"/>
  <c r="N212" i="4"/>
  <c r="N213" i="4"/>
  <c r="N214" i="4"/>
  <c r="N215" i="4"/>
  <c r="N216" i="4"/>
  <c r="N217" i="4"/>
  <c r="N218" i="4"/>
  <c r="N219" i="4"/>
  <c r="N220" i="4"/>
  <c r="N221" i="4"/>
  <c r="N222" i="4"/>
  <c r="N223" i="4"/>
  <c r="N224" i="4"/>
  <c r="N225" i="4"/>
  <c r="N226" i="4"/>
  <c r="N227" i="4"/>
  <c r="N228" i="4"/>
  <c r="N229" i="4"/>
  <c r="N230" i="4"/>
  <c r="N231" i="4"/>
  <c r="N232" i="4"/>
  <c r="N233" i="4"/>
  <c r="N234" i="4"/>
  <c r="N235" i="4"/>
  <c r="N236" i="4"/>
  <c r="N237" i="4"/>
  <c r="N238" i="4"/>
  <c r="N239" i="4"/>
  <c r="N240" i="4"/>
  <c r="N241" i="4"/>
  <c r="N242" i="4"/>
  <c r="N243" i="4"/>
  <c r="N244" i="4"/>
  <c r="N245" i="4"/>
  <c r="N246" i="4"/>
  <c r="N247" i="4"/>
  <c r="N248" i="4"/>
  <c r="N249" i="4"/>
  <c r="N250" i="4"/>
  <c r="N251" i="4"/>
  <c r="N252" i="4"/>
  <c r="N253" i="4"/>
  <c r="N254" i="4"/>
  <c r="N255" i="4"/>
  <c r="N256" i="4"/>
  <c r="N257" i="4"/>
  <c r="N258" i="4"/>
  <c r="N259" i="4"/>
  <c r="N260" i="4"/>
  <c r="N261" i="4"/>
  <c r="N262" i="4"/>
  <c r="N263" i="4"/>
  <c r="N264" i="4"/>
  <c r="N265" i="4"/>
  <c r="N266" i="4"/>
  <c r="N267" i="4"/>
  <c r="N268" i="4"/>
  <c r="N269" i="4"/>
  <c r="N270" i="4"/>
  <c r="N271" i="4"/>
  <c r="N272" i="4"/>
  <c r="N273" i="4"/>
  <c r="N274" i="4"/>
  <c r="N275" i="4"/>
  <c r="N276" i="4"/>
  <c r="N277" i="4"/>
  <c r="N278" i="4"/>
  <c r="N279" i="4"/>
  <c r="N280" i="4"/>
  <c r="N281" i="4"/>
  <c r="N282" i="4"/>
  <c r="N283" i="4"/>
  <c r="N284" i="4"/>
  <c r="N285" i="4"/>
  <c r="N286" i="4"/>
  <c r="N287" i="4"/>
  <c r="N288" i="4"/>
  <c r="N289" i="4"/>
  <c r="N290" i="4"/>
  <c r="N291" i="4"/>
  <c r="N292" i="4"/>
  <c r="N293" i="4"/>
  <c r="N294" i="4"/>
  <c r="N295" i="4"/>
  <c r="N296" i="4"/>
  <c r="N297" i="4"/>
  <c r="N298" i="4"/>
  <c r="N299" i="4"/>
  <c r="N300" i="4"/>
  <c r="N301" i="4"/>
  <c r="N302" i="4"/>
  <c r="N303" i="4"/>
  <c r="N304" i="4"/>
  <c r="N305" i="4"/>
  <c r="N306" i="4"/>
  <c r="N307" i="4"/>
  <c r="N308" i="4"/>
  <c r="N309" i="4"/>
  <c r="N310" i="4"/>
  <c r="N311" i="4"/>
  <c r="N312" i="4"/>
  <c r="N313" i="4"/>
  <c r="N314" i="4"/>
  <c r="N315" i="4"/>
  <c r="N316" i="4"/>
  <c r="N317" i="4"/>
  <c r="N318" i="4"/>
  <c r="N319" i="4"/>
  <c r="N320" i="4"/>
  <c r="N321" i="4"/>
  <c r="N322" i="4"/>
  <c r="N323" i="4"/>
  <c r="N324" i="4"/>
  <c r="N325" i="4"/>
  <c r="N326" i="4"/>
  <c r="N327" i="4"/>
  <c r="N328" i="4"/>
  <c r="N329" i="4"/>
  <c r="N330" i="4"/>
  <c r="N331" i="4"/>
  <c r="N332" i="4"/>
  <c r="N333" i="4"/>
  <c r="N334" i="4"/>
  <c r="N335" i="4"/>
  <c r="N336" i="4"/>
  <c r="N337" i="4"/>
  <c r="N338" i="4"/>
  <c r="N339" i="4"/>
  <c r="N340" i="4"/>
  <c r="N341" i="4"/>
  <c r="N342" i="4"/>
  <c r="N343" i="4"/>
  <c r="N344" i="4"/>
  <c r="N345" i="4"/>
  <c r="N346" i="4"/>
  <c r="N347" i="4"/>
  <c r="N348" i="4"/>
  <c r="N349" i="4"/>
  <c r="N350" i="4"/>
  <c r="N351" i="4"/>
  <c r="N352" i="4"/>
  <c r="N353" i="4"/>
  <c r="N354" i="4"/>
  <c r="N355" i="4"/>
  <c r="N356" i="4"/>
  <c r="N357" i="4"/>
  <c r="N358" i="4"/>
  <c r="N359" i="4"/>
  <c r="N360" i="4"/>
  <c r="N361" i="4"/>
  <c r="N362" i="4"/>
  <c r="N363" i="4"/>
  <c r="N364" i="4"/>
  <c r="N365" i="4"/>
  <c r="N366" i="4"/>
  <c r="N367" i="4"/>
  <c r="N368" i="4"/>
  <c r="N369" i="4"/>
  <c r="N370" i="4"/>
  <c r="N371" i="4"/>
  <c r="N372" i="4"/>
  <c r="N373" i="4"/>
  <c r="N374" i="4"/>
  <c r="N375" i="4"/>
  <c r="N376" i="4"/>
  <c r="N377" i="4"/>
  <c r="N378" i="4"/>
  <c r="N379" i="4"/>
  <c r="N380" i="4"/>
  <c r="N381" i="4"/>
  <c r="N382" i="4"/>
  <c r="N383" i="4"/>
  <c r="N384" i="4"/>
  <c r="N385" i="4"/>
  <c r="N386" i="4"/>
  <c r="N387" i="4"/>
  <c r="N388" i="4"/>
  <c r="N389" i="4"/>
  <c r="N390" i="4"/>
  <c r="N391" i="4"/>
  <c r="N392" i="4"/>
  <c r="N393" i="4"/>
  <c r="N394" i="4"/>
  <c r="N395" i="4"/>
  <c r="N396" i="4"/>
  <c r="N397" i="4"/>
  <c r="N398" i="4"/>
  <c r="N399" i="4"/>
  <c r="N400" i="4"/>
  <c r="N401" i="4"/>
  <c r="N402" i="4"/>
  <c r="N403" i="4"/>
  <c r="N404" i="4"/>
  <c r="N405" i="4"/>
  <c r="N406" i="4"/>
  <c r="N407" i="4"/>
  <c r="N408" i="4"/>
  <c r="N409" i="4"/>
  <c r="N410" i="4"/>
  <c r="N411" i="4"/>
  <c r="N412" i="4"/>
  <c r="N413" i="4"/>
  <c r="N414" i="4"/>
  <c r="N415" i="4"/>
  <c r="N416" i="4"/>
  <c r="N417" i="4"/>
  <c r="N418" i="4"/>
  <c r="N419" i="4"/>
  <c r="N420" i="4"/>
  <c r="N421" i="4"/>
  <c r="N422" i="4"/>
  <c r="N423" i="4"/>
  <c r="N424" i="4"/>
  <c r="N425" i="4"/>
  <c r="N426" i="4"/>
  <c r="N427" i="4"/>
  <c r="N428" i="4"/>
  <c r="N429" i="4"/>
  <c r="N430" i="4"/>
  <c r="N431" i="4"/>
  <c r="N432" i="4"/>
  <c r="N433" i="4"/>
  <c r="N434" i="4"/>
  <c r="N435" i="4"/>
  <c r="N436" i="4"/>
  <c r="N437" i="4"/>
  <c r="N438" i="4"/>
  <c r="N439" i="4"/>
  <c r="N440" i="4"/>
  <c r="N441" i="4"/>
  <c r="N442" i="4"/>
  <c r="N443" i="4"/>
  <c r="N444" i="4"/>
  <c r="N445" i="4"/>
  <c r="N446" i="4"/>
  <c r="N447" i="4"/>
  <c r="N448" i="4"/>
  <c r="N449" i="4"/>
  <c r="N450" i="4"/>
  <c r="N451" i="4"/>
  <c r="N452" i="4"/>
  <c r="N453" i="4"/>
  <c r="N454" i="4"/>
  <c r="N455" i="4"/>
  <c r="N456" i="4"/>
  <c r="N457" i="4"/>
  <c r="N458" i="4"/>
  <c r="N459" i="4"/>
  <c r="N460" i="4"/>
  <c r="N461" i="4"/>
  <c r="N462" i="4"/>
  <c r="N463" i="4"/>
  <c r="N464" i="4"/>
  <c r="N465" i="4"/>
  <c r="N466" i="4"/>
  <c r="N467" i="4"/>
  <c r="N468" i="4"/>
  <c r="N469" i="4"/>
  <c r="N470" i="4"/>
  <c r="N471" i="4"/>
  <c r="N472" i="4"/>
  <c r="N473" i="4"/>
  <c r="N474" i="4"/>
  <c r="N475" i="4"/>
  <c r="N476" i="4"/>
  <c r="N477" i="4"/>
  <c r="N478" i="4"/>
  <c r="N479" i="4"/>
  <c r="N480" i="4"/>
  <c r="N481" i="4"/>
  <c r="N482" i="4"/>
  <c r="N483" i="4"/>
  <c r="N484" i="4"/>
  <c r="N485" i="4"/>
  <c r="N486" i="4"/>
  <c r="N487" i="4"/>
  <c r="N488" i="4"/>
  <c r="N489" i="4"/>
  <c r="N490" i="4"/>
  <c r="N491" i="4"/>
  <c r="N492" i="4"/>
  <c r="N493" i="4"/>
  <c r="N494" i="4"/>
  <c r="N495" i="4"/>
  <c r="N496" i="4"/>
  <c r="N497" i="4"/>
  <c r="N498" i="4"/>
  <c r="N499" i="4"/>
  <c r="N500" i="4"/>
  <c r="N501" i="4"/>
  <c r="N502" i="4"/>
  <c r="N503" i="4"/>
  <c r="N504" i="4"/>
  <c r="N505" i="4"/>
  <c r="N506" i="4"/>
  <c r="N507" i="4"/>
  <c r="N508" i="4"/>
  <c r="N509" i="4"/>
  <c r="N510" i="4"/>
  <c r="N511" i="4"/>
  <c r="N512" i="4"/>
  <c r="N513" i="4"/>
  <c r="N514" i="4"/>
  <c r="N515" i="4"/>
  <c r="N516" i="4"/>
  <c r="N517" i="4"/>
  <c r="N518" i="4"/>
  <c r="N519" i="4"/>
  <c r="N520" i="4"/>
  <c r="N521" i="4"/>
  <c r="N522" i="4"/>
  <c r="N523" i="4"/>
  <c r="N524" i="4"/>
  <c r="N525" i="4"/>
  <c r="N526" i="4"/>
  <c r="N527" i="4"/>
  <c r="N528" i="4"/>
  <c r="N529" i="4"/>
  <c r="N530" i="4"/>
  <c r="N531" i="4"/>
  <c r="N532" i="4"/>
  <c r="N533" i="4"/>
  <c r="N534" i="4"/>
  <c r="N535" i="4"/>
  <c r="N536" i="4"/>
  <c r="N537" i="4"/>
  <c r="N538" i="4"/>
  <c r="N539" i="4"/>
  <c r="N540" i="4"/>
  <c r="N541" i="4"/>
  <c r="N542" i="4"/>
  <c r="N543" i="4"/>
  <c r="N544" i="4"/>
  <c r="N545" i="4"/>
  <c r="N546" i="4"/>
  <c r="N547" i="4"/>
  <c r="N548" i="4"/>
  <c r="N549" i="4"/>
  <c r="N550" i="4"/>
  <c r="N551" i="4"/>
  <c r="N552" i="4"/>
  <c r="N553" i="4"/>
  <c r="N554" i="4"/>
  <c r="N555" i="4"/>
  <c r="N556" i="4"/>
  <c r="N557" i="4"/>
  <c r="N558" i="4"/>
  <c r="N559" i="4"/>
  <c r="N560" i="4"/>
  <c r="N561" i="4"/>
  <c r="N562" i="4"/>
  <c r="N563" i="4"/>
  <c r="N564" i="4"/>
  <c r="N565" i="4"/>
  <c r="N566" i="4"/>
  <c r="N567" i="4"/>
  <c r="N568" i="4"/>
  <c r="N569" i="4"/>
  <c r="N570" i="4"/>
  <c r="N571" i="4"/>
  <c r="N572" i="4"/>
  <c r="N573" i="4"/>
  <c r="N574" i="4"/>
  <c r="N575" i="4"/>
  <c r="N576" i="4"/>
  <c r="N577" i="4"/>
  <c r="N578" i="4"/>
  <c r="N579" i="4"/>
  <c r="N580" i="4"/>
  <c r="N581" i="4"/>
  <c r="N582" i="4"/>
  <c r="N583" i="4"/>
  <c r="N584" i="4"/>
  <c r="N585" i="4"/>
  <c r="N586" i="4"/>
  <c r="N587" i="4"/>
  <c r="N588" i="4"/>
  <c r="N589" i="4"/>
  <c r="N590" i="4"/>
  <c r="N591" i="4"/>
  <c r="N592" i="4"/>
  <c r="N593" i="4"/>
  <c r="N594" i="4"/>
  <c r="N595" i="4"/>
  <c r="N596" i="4"/>
  <c r="N597" i="4"/>
  <c r="N598" i="4"/>
  <c r="N599" i="4"/>
  <c r="N600" i="4"/>
  <c r="N601" i="4"/>
  <c r="N602" i="4"/>
  <c r="N603" i="4"/>
  <c r="N604" i="4"/>
  <c r="N605" i="4"/>
  <c r="N606" i="4"/>
  <c r="N607" i="4"/>
  <c r="N608" i="4"/>
  <c r="N609" i="4"/>
  <c r="N610" i="4"/>
  <c r="N611" i="4"/>
  <c r="N612" i="4"/>
  <c r="N613" i="4"/>
  <c r="N614" i="4"/>
  <c r="N615" i="4"/>
  <c r="N616" i="4"/>
  <c r="N617" i="4"/>
  <c r="N618" i="4"/>
  <c r="N619" i="4"/>
  <c r="N620" i="4"/>
  <c r="N621" i="4"/>
  <c r="N622" i="4"/>
  <c r="N623" i="4"/>
  <c r="N624" i="4"/>
  <c r="N625" i="4"/>
  <c r="N626" i="4"/>
  <c r="N627" i="4"/>
  <c r="N628" i="4"/>
  <c r="N629" i="4"/>
  <c r="N630" i="4"/>
  <c r="N631" i="4"/>
  <c r="N632" i="4"/>
  <c r="N633" i="4"/>
  <c r="N634" i="4"/>
  <c r="N635" i="4"/>
  <c r="N636" i="4"/>
  <c r="N637" i="4"/>
  <c r="N638" i="4"/>
  <c r="N639" i="4"/>
  <c r="N640" i="4"/>
  <c r="N641" i="4"/>
  <c r="N642" i="4"/>
  <c r="N643" i="4"/>
  <c r="N644" i="4"/>
  <c r="N645" i="4"/>
  <c r="N646" i="4"/>
  <c r="N647" i="4"/>
  <c r="N648" i="4"/>
  <c r="N649" i="4"/>
  <c r="N650" i="4"/>
  <c r="N651" i="4"/>
  <c r="N652" i="4"/>
  <c r="N653" i="4"/>
  <c r="N654" i="4"/>
  <c r="N655" i="4"/>
  <c r="N656" i="4"/>
  <c r="N657" i="4"/>
  <c r="N658" i="4"/>
  <c r="N659" i="4"/>
  <c r="N660" i="4"/>
  <c r="N661" i="4"/>
  <c r="N662" i="4"/>
  <c r="N663" i="4"/>
  <c r="N664" i="4"/>
  <c r="N665" i="4"/>
  <c r="N666" i="4"/>
  <c r="N667" i="4"/>
  <c r="N668" i="4"/>
  <c r="N669" i="4"/>
  <c r="N670" i="4"/>
  <c r="N671" i="4"/>
  <c r="N672" i="4"/>
  <c r="N673" i="4"/>
  <c r="N674" i="4"/>
  <c r="N675" i="4"/>
  <c r="N676" i="4"/>
  <c r="N677" i="4"/>
  <c r="N678" i="4"/>
  <c r="N679" i="4"/>
  <c r="N680" i="4"/>
  <c r="N681" i="4"/>
  <c r="N682" i="4"/>
  <c r="N683" i="4"/>
  <c r="N684" i="4"/>
  <c r="N685" i="4"/>
  <c r="N686" i="4"/>
  <c r="N687" i="4"/>
  <c r="N688" i="4"/>
  <c r="N689" i="4"/>
  <c r="N690" i="4"/>
  <c r="N691" i="4"/>
  <c r="N692" i="4"/>
  <c r="N693" i="4"/>
  <c r="N694" i="4"/>
  <c r="N695" i="4"/>
  <c r="N696" i="4"/>
  <c r="N697" i="4"/>
  <c r="N698" i="4"/>
  <c r="N699" i="4"/>
  <c r="N700" i="4"/>
  <c r="N701" i="4"/>
  <c r="N702" i="4"/>
  <c r="N703" i="4"/>
  <c r="N704" i="4"/>
  <c r="N705" i="4"/>
  <c r="N706" i="4"/>
  <c r="N707" i="4"/>
  <c r="N708" i="4"/>
  <c r="N709" i="4"/>
  <c r="N710" i="4"/>
  <c r="N711" i="4"/>
  <c r="N712" i="4"/>
  <c r="N713" i="4"/>
  <c r="N714" i="4"/>
  <c r="N715" i="4"/>
  <c r="N716" i="4"/>
  <c r="N717" i="4"/>
  <c r="N718" i="4"/>
  <c r="N719" i="4"/>
  <c r="N720" i="4"/>
  <c r="N721" i="4"/>
  <c r="N722" i="4"/>
  <c r="N723" i="4"/>
  <c r="N724" i="4"/>
  <c r="N725" i="4"/>
  <c r="N726" i="4"/>
  <c r="N727" i="4"/>
  <c r="N728" i="4"/>
  <c r="N729" i="4"/>
  <c r="N730" i="4"/>
  <c r="N731" i="4"/>
  <c r="N732" i="4"/>
  <c r="N733" i="4"/>
  <c r="N734" i="4"/>
  <c r="N735" i="4"/>
  <c r="N736" i="4"/>
  <c r="N737" i="4"/>
  <c r="N738" i="4"/>
  <c r="N739" i="4"/>
  <c r="N740" i="4"/>
  <c r="N741" i="4"/>
  <c r="N742" i="4"/>
  <c r="N743" i="4"/>
  <c r="N744" i="4"/>
  <c r="N745" i="4"/>
  <c r="N746" i="4"/>
  <c r="N747" i="4"/>
  <c r="N748" i="4"/>
  <c r="N749" i="4"/>
  <c r="N750" i="4"/>
  <c r="N751" i="4"/>
  <c r="N752" i="4"/>
  <c r="N753" i="4"/>
  <c r="N754" i="4"/>
  <c r="N755" i="4"/>
  <c r="N756" i="4"/>
  <c r="N757" i="4"/>
  <c r="N758" i="4"/>
  <c r="N759" i="4"/>
  <c r="N760" i="4"/>
  <c r="N761" i="4"/>
  <c r="N762" i="4"/>
  <c r="N763" i="4"/>
  <c r="N764" i="4"/>
  <c r="N765" i="4"/>
  <c r="N766" i="4"/>
  <c r="N767" i="4"/>
  <c r="N768" i="4"/>
  <c r="N769" i="4"/>
  <c r="N770" i="4"/>
  <c r="N771" i="4"/>
  <c r="N772" i="4"/>
  <c r="N773" i="4"/>
  <c r="N774" i="4"/>
  <c r="N775" i="4"/>
  <c r="N776" i="4"/>
  <c r="N777" i="4"/>
  <c r="N778" i="4"/>
  <c r="N779" i="4"/>
  <c r="N780" i="4"/>
  <c r="N781" i="4"/>
  <c r="N782" i="4"/>
  <c r="N783" i="4"/>
  <c r="N784" i="4"/>
  <c r="N785" i="4"/>
  <c r="N786" i="4"/>
  <c r="N787" i="4"/>
  <c r="N788" i="4"/>
  <c r="N789" i="4"/>
  <c r="N790" i="4"/>
  <c r="N791" i="4"/>
  <c r="N792" i="4"/>
  <c r="N793" i="4"/>
  <c r="N794" i="4"/>
  <c r="N795" i="4"/>
  <c r="N796" i="4"/>
  <c r="N797" i="4"/>
  <c r="N798" i="4"/>
  <c r="N799" i="4"/>
  <c r="N800" i="4"/>
  <c r="N801" i="4"/>
  <c r="N802" i="4"/>
  <c r="N803" i="4"/>
  <c r="N804" i="4"/>
  <c r="N805" i="4"/>
  <c r="N806" i="4"/>
  <c r="N807" i="4"/>
  <c r="N808" i="4"/>
  <c r="N809" i="4"/>
  <c r="N810" i="4"/>
  <c r="N811" i="4"/>
  <c r="N812" i="4"/>
  <c r="N813" i="4"/>
  <c r="N814" i="4"/>
  <c r="N815" i="4"/>
  <c r="N816" i="4"/>
  <c r="N817" i="4"/>
  <c r="N818" i="4"/>
  <c r="N819" i="4"/>
  <c r="N820" i="4"/>
  <c r="N821" i="4"/>
  <c r="N822" i="4"/>
  <c r="N823" i="4"/>
  <c r="N824" i="4"/>
  <c r="N825" i="4"/>
  <c r="N826" i="4"/>
  <c r="N827" i="4"/>
  <c r="N828" i="4"/>
  <c r="N829" i="4"/>
  <c r="N830" i="4"/>
  <c r="N831" i="4"/>
  <c r="N832" i="4"/>
  <c r="N833" i="4"/>
  <c r="N834" i="4"/>
  <c r="N835" i="4"/>
  <c r="N836" i="4"/>
  <c r="N837" i="4"/>
  <c r="N838" i="4"/>
  <c r="N839" i="4"/>
  <c r="N840" i="4"/>
  <c r="N841" i="4"/>
  <c r="N842" i="4"/>
  <c r="N843" i="4"/>
  <c r="N844" i="4"/>
  <c r="N845" i="4"/>
  <c r="N846" i="4"/>
  <c r="N847" i="4"/>
  <c r="N848" i="4"/>
  <c r="N849" i="4"/>
  <c r="N850" i="4"/>
  <c r="N851" i="4"/>
  <c r="N852" i="4"/>
  <c r="N853" i="4"/>
  <c r="N854" i="4"/>
  <c r="N855" i="4"/>
  <c r="N856" i="4"/>
  <c r="N857" i="4"/>
  <c r="N858" i="4"/>
  <c r="N859" i="4"/>
  <c r="N860" i="4"/>
  <c r="N861" i="4"/>
  <c r="N862" i="4"/>
  <c r="N863" i="4"/>
  <c r="N864" i="4"/>
  <c r="N865" i="4"/>
  <c r="N866" i="4"/>
  <c r="N867" i="4"/>
  <c r="N868" i="4"/>
  <c r="N869" i="4"/>
  <c r="N870" i="4"/>
  <c r="N871" i="4"/>
  <c r="N872" i="4"/>
  <c r="N873" i="4"/>
  <c r="N874" i="4"/>
  <c r="N875" i="4"/>
  <c r="N876" i="4"/>
  <c r="N877" i="4"/>
  <c r="N878" i="4"/>
  <c r="N879" i="4"/>
  <c r="N880" i="4"/>
  <c r="N881" i="4"/>
  <c r="N882" i="4"/>
  <c r="N883" i="4"/>
  <c r="N884" i="4"/>
  <c r="N885" i="4"/>
  <c r="N886" i="4"/>
  <c r="N887" i="4"/>
  <c r="N888" i="4"/>
  <c r="N889" i="4"/>
  <c r="N890" i="4"/>
  <c r="N891" i="4"/>
  <c r="N892" i="4"/>
  <c r="N893" i="4"/>
  <c r="N894" i="4"/>
  <c r="N895" i="4"/>
  <c r="N896" i="4"/>
  <c r="N897" i="4"/>
  <c r="N898" i="4"/>
  <c r="N899" i="4"/>
  <c r="N900" i="4"/>
  <c r="N901" i="4"/>
  <c r="N902" i="4"/>
  <c r="N903" i="4"/>
  <c r="N904" i="4"/>
  <c r="N905" i="4"/>
  <c r="N906" i="4"/>
  <c r="N907" i="4"/>
  <c r="N908" i="4"/>
  <c r="N909" i="4"/>
  <c r="N910" i="4"/>
  <c r="N911" i="4"/>
  <c r="N912" i="4"/>
  <c r="N913" i="4"/>
  <c r="N914" i="4"/>
  <c r="N915" i="4"/>
  <c r="N916" i="4"/>
  <c r="N917" i="4"/>
  <c r="N918" i="4"/>
  <c r="N919" i="4"/>
  <c r="N920" i="4"/>
  <c r="N921" i="4"/>
  <c r="N922" i="4"/>
  <c r="N923" i="4"/>
  <c r="N924" i="4"/>
  <c r="N925" i="4"/>
  <c r="N926" i="4"/>
  <c r="N927" i="4"/>
  <c r="N928" i="4"/>
  <c r="N929" i="4"/>
  <c r="N930" i="4"/>
  <c r="N931" i="4"/>
  <c r="N932" i="4"/>
  <c r="N933" i="4"/>
  <c r="N934" i="4"/>
  <c r="N935" i="4"/>
  <c r="N936" i="4"/>
  <c r="N937" i="4"/>
  <c r="N938" i="4"/>
  <c r="N939" i="4"/>
  <c r="N940" i="4"/>
  <c r="N941" i="4"/>
  <c r="N942" i="4"/>
  <c r="N943" i="4"/>
  <c r="N944" i="4"/>
  <c r="N945" i="4"/>
  <c r="N946" i="4"/>
  <c r="N947" i="4"/>
  <c r="N948" i="4"/>
  <c r="N949" i="4"/>
  <c r="N950" i="4"/>
  <c r="N951" i="4"/>
  <c r="N952" i="4"/>
  <c r="N953" i="4"/>
  <c r="N954" i="4"/>
  <c r="N955" i="4"/>
  <c r="N956" i="4"/>
  <c r="N957" i="4"/>
  <c r="N958" i="4"/>
  <c r="N959" i="4"/>
  <c r="N960" i="4"/>
  <c r="N961" i="4"/>
  <c r="N962" i="4"/>
  <c r="N963" i="4"/>
  <c r="N964" i="4"/>
  <c r="N965" i="4"/>
  <c r="N966" i="4"/>
  <c r="N967" i="4"/>
  <c r="N968" i="4"/>
  <c r="N969" i="4"/>
  <c r="N970" i="4"/>
  <c r="N971" i="4"/>
  <c r="N972" i="4"/>
  <c r="N973" i="4"/>
  <c r="N974" i="4"/>
  <c r="N975" i="4"/>
  <c r="N976" i="4"/>
  <c r="N977" i="4"/>
  <c r="N978" i="4"/>
  <c r="N979" i="4"/>
  <c r="N980" i="4"/>
  <c r="N981" i="4"/>
  <c r="N982" i="4"/>
  <c r="N983" i="4"/>
  <c r="N984" i="4"/>
  <c r="N985" i="4"/>
  <c r="N986" i="4"/>
  <c r="N987" i="4"/>
  <c r="N988" i="4"/>
  <c r="N989" i="4"/>
  <c r="N990" i="4"/>
  <c r="N991" i="4"/>
  <c r="N992" i="4"/>
  <c r="N993" i="4"/>
  <c r="N994" i="4"/>
  <c r="N995" i="4"/>
  <c r="N996" i="4"/>
  <c r="N997" i="4"/>
  <c r="N998" i="4"/>
  <c r="N999" i="4"/>
  <c r="N1000" i="4"/>
  <c r="N1001" i="4"/>
  <c r="N1002" i="4"/>
  <c r="N1003" i="4"/>
  <c r="N1004" i="4"/>
  <c r="N1005" i="4"/>
  <c r="N1006" i="4"/>
  <c r="N1007" i="4"/>
  <c r="N1008" i="4"/>
  <c r="N1009" i="4"/>
  <c r="N1010" i="4"/>
  <c r="N1011" i="4"/>
  <c r="N1012" i="4"/>
  <c r="N1013" i="4"/>
  <c r="N1014" i="4"/>
  <c r="N1015" i="4"/>
  <c r="N1016" i="4"/>
  <c r="N1017" i="4"/>
  <c r="N1018" i="4"/>
  <c r="N1019" i="4"/>
  <c r="N1020" i="4"/>
  <c r="N1021" i="4"/>
  <c r="N1022" i="4"/>
  <c r="N1023" i="4"/>
  <c r="N1024" i="4"/>
  <c r="N1025" i="4"/>
  <c r="N1026" i="4"/>
  <c r="N1027" i="4"/>
  <c r="N1028" i="4"/>
  <c r="N1029" i="4"/>
  <c r="N1030" i="4"/>
  <c r="N1031" i="4"/>
  <c r="N1032" i="4"/>
  <c r="N1033" i="4"/>
  <c r="N1034" i="4"/>
  <c r="N1035" i="4"/>
  <c r="N1036" i="4"/>
  <c r="N1037" i="4"/>
  <c r="N1038" i="4"/>
  <c r="N1039" i="4"/>
  <c r="N1040" i="4"/>
  <c r="N1041" i="4"/>
  <c r="N1042" i="4"/>
  <c r="N1043" i="4"/>
  <c r="N1044" i="4"/>
  <c r="N1045" i="4"/>
  <c r="N1046" i="4"/>
  <c r="N1047" i="4"/>
  <c r="N1048" i="4"/>
  <c r="N1049" i="4"/>
  <c r="N1050" i="4"/>
  <c r="N1051" i="4"/>
  <c r="N1052" i="4"/>
  <c r="N1053" i="4"/>
  <c r="N1054" i="4"/>
  <c r="N1055" i="4"/>
  <c r="N1056" i="4"/>
  <c r="N1057" i="4"/>
  <c r="N1058" i="4"/>
  <c r="N1059" i="4"/>
  <c r="N1060" i="4"/>
  <c r="N1061" i="4"/>
  <c r="N1062" i="4"/>
  <c r="N1063" i="4"/>
  <c r="N1064" i="4"/>
  <c r="N1065" i="4"/>
  <c r="N1066" i="4"/>
  <c r="N1067" i="4"/>
  <c r="N1068" i="4"/>
  <c r="N1069" i="4"/>
  <c r="N1070" i="4"/>
  <c r="N1071" i="4"/>
  <c r="N1072" i="4"/>
  <c r="N1073" i="4"/>
  <c r="N1074" i="4"/>
  <c r="N1075" i="4"/>
  <c r="N1076" i="4"/>
  <c r="N1077" i="4"/>
  <c r="N1078" i="4"/>
  <c r="N1079" i="4"/>
  <c r="N1080" i="4"/>
  <c r="N1081" i="4"/>
  <c r="N1082" i="4"/>
  <c r="N1083" i="4"/>
  <c r="N1084" i="4"/>
  <c r="N1085" i="4"/>
  <c r="N1086" i="4"/>
  <c r="N1087" i="4"/>
  <c r="N1088" i="4"/>
  <c r="N1089" i="4"/>
  <c r="N1090" i="4"/>
  <c r="N1091" i="4"/>
  <c r="N1092" i="4"/>
  <c r="N1093" i="4"/>
  <c r="N1094" i="4"/>
  <c r="N1095" i="4"/>
  <c r="N1096" i="4"/>
  <c r="N1097" i="4"/>
  <c r="N1098" i="4"/>
  <c r="N1099" i="4"/>
  <c r="N1100" i="4"/>
  <c r="N1101" i="4"/>
  <c r="N1102" i="4"/>
  <c r="N1103" i="4"/>
  <c r="N1104" i="4"/>
  <c r="N1105" i="4"/>
  <c r="N1106" i="4"/>
  <c r="N1107" i="4"/>
  <c r="N1108" i="4"/>
  <c r="N1109" i="4"/>
  <c r="N1110" i="4"/>
  <c r="N1111" i="4"/>
  <c r="N1112" i="4"/>
  <c r="N1113" i="4"/>
  <c r="N1114" i="4"/>
  <c r="N1115" i="4"/>
  <c r="N1116" i="4"/>
  <c r="N1117" i="4"/>
  <c r="N1118" i="4"/>
  <c r="N1119" i="4"/>
  <c r="N1120" i="4"/>
  <c r="N1121" i="4"/>
  <c r="N1122" i="4"/>
  <c r="N1123" i="4"/>
  <c r="N1124" i="4"/>
  <c r="N1125" i="4"/>
  <c r="N1126" i="4"/>
  <c r="N1127" i="4"/>
  <c r="N1128" i="4"/>
  <c r="N1129" i="4"/>
  <c r="N1130" i="4"/>
  <c r="N1131" i="4"/>
  <c r="N1132" i="4"/>
  <c r="N1133" i="4"/>
  <c r="N1134" i="4"/>
  <c r="N1135" i="4"/>
  <c r="N1136" i="4"/>
  <c r="N1137" i="4"/>
  <c r="N1138" i="4"/>
  <c r="N1139" i="4"/>
  <c r="N1140" i="4"/>
  <c r="N1141" i="4"/>
  <c r="N1142" i="4"/>
  <c r="N1143" i="4"/>
  <c r="N1144" i="4"/>
  <c r="N1145" i="4"/>
  <c r="N1146" i="4"/>
  <c r="N1147" i="4"/>
  <c r="N1148" i="4"/>
  <c r="N1149" i="4"/>
  <c r="N1150" i="4"/>
  <c r="N1151" i="4"/>
  <c r="N1152" i="4"/>
  <c r="N1153" i="4"/>
  <c r="N1154" i="4"/>
  <c r="N1155" i="4"/>
  <c r="N1156" i="4"/>
  <c r="N1157" i="4"/>
  <c r="N1158" i="4"/>
  <c r="N1159" i="4"/>
  <c r="N1160" i="4"/>
  <c r="N1161" i="4"/>
  <c r="N1162" i="4"/>
  <c r="N1163" i="4"/>
  <c r="N1164" i="4"/>
  <c r="N1165" i="4"/>
  <c r="N1166" i="4"/>
  <c r="N1167" i="4"/>
  <c r="N1168" i="4"/>
  <c r="N1169" i="4"/>
  <c r="N1170" i="4"/>
  <c r="N1171" i="4"/>
  <c r="N1172" i="4"/>
  <c r="N1173" i="4"/>
  <c r="N1174" i="4"/>
  <c r="N1175" i="4"/>
  <c r="N1176" i="4"/>
  <c r="N1177" i="4"/>
  <c r="N1178" i="4"/>
  <c r="N1179" i="4"/>
  <c r="N1180" i="4"/>
  <c r="N1181" i="4"/>
  <c r="N1182" i="4"/>
  <c r="N1183" i="4"/>
  <c r="N1184" i="4"/>
  <c r="N1185" i="4"/>
  <c r="N1186" i="4"/>
  <c r="N1187" i="4"/>
  <c r="N1188" i="4"/>
  <c r="N1189" i="4"/>
  <c r="N1190" i="4"/>
  <c r="N1191" i="4"/>
  <c r="N1192" i="4"/>
  <c r="N1193" i="4"/>
  <c r="N1194" i="4"/>
  <c r="N1195" i="4"/>
  <c r="N1196" i="4"/>
  <c r="N1197" i="4"/>
  <c r="N1198" i="4"/>
  <c r="N1199" i="4"/>
  <c r="N1200" i="4"/>
  <c r="N1201" i="4"/>
  <c r="N1202" i="4"/>
  <c r="N1203" i="4"/>
  <c r="N1204" i="4"/>
  <c r="N1205" i="4"/>
  <c r="N1206" i="4"/>
  <c r="N1207" i="4"/>
  <c r="N1208" i="4"/>
  <c r="N1209" i="4"/>
  <c r="N1210" i="4"/>
  <c r="N1211" i="4"/>
  <c r="N1212" i="4"/>
  <c r="N1213" i="4"/>
  <c r="N1214" i="4"/>
  <c r="N1215" i="4"/>
  <c r="N1216" i="4"/>
  <c r="N1217" i="4"/>
  <c r="N1218" i="4"/>
  <c r="N1219" i="4"/>
  <c r="N1220" i="4"/>
  <c r="N1222" i="4"/>
  <c r="N1223" i="4"/>
  <c r="N1224" i="4"/>
  <c r="N1225" i="4"/>
  <c r="N1226" i="4"/>
  <c r="N1227" i="4"/>
  <c r="N1228" i="4"/>
  <c r="N1229" i="4"/>
  <c r="N1230" i="4"/>
  <c r="N1231" i="4"/>
  <c r="N1232" i="4"/>
  <c r="N1233" i="4"/>
  <c r="N1234" i="4"/>
  <c r="N1235" i="4"/>
  <c r="N1236" i="4"/>
  <c r="N1237" i="4"/>
  <c r="N1238" i="4"/>
  <c r="N1239" i="4"/>
  <c r="N1240" i="4"/>
  <c r="N1241" i="4"/>
  <c r="N1242" i="4"/>
  <c r="N1243" i="4"/>
  <c r="N1244" i="4"/>
  <c r="N1245" i="4"/>
  <c r="N1246" i="4"/>
  <c r="N1247" i="4"/>
  <c r="N1248" i="4"/>
  <c r="N1249" i="4"/>
  <c r="N1250" i="4"/>
  <c r="N1251" i="4"/>
  <c r="N1252" i="4"/>
  <c r="N1253" i="4"/>
  <c r="N1254" i="4"/>
  <c r="N1255" i="4"/>
  <c r="N1256" i="4"/>
  <c r="N1257" i="4"/>
  <c r="N1258" i="4"/>
  <c r="N1259" i="4"/>
  <c r="N1260" i="4"/>
  <c r="N1261" i="4"/>
  <c r="N1262" i="4"/>
  <c r="N1263" i="4"/>
  <c r="N1264" i="4"/>
  <c r="N1265" i="4"/>
  <c r="N1266" i="4"/>
  <c r="N1267" i="4"/>
  <c r="N1268" i="4"/>
  <c r="N1269" i="4"/>
  <c r="N1270" i="4"/>
  <c r="N1271" i="4"/>
  <c r="N1272" i="4"/>
  <c r="N1273" i="4"/>
  <c r="N1274" i="4"/>
  <c r="N1275" i="4"/>
  <c r="N1276" i="4"/>
  <c r="N1277" i="4"/>
  <c r="N1278" i="4"/>
  <c r="N1279" i="4"/>
  <c r="N1280" i="4"/>
  <c r="N1281" i="4"/>
  <c r="N1282" i="4"/>
  <c r="N1283" i="4"/>
  <c r="N1284" i="4"/>
  <c r="N1285" i="4"/>
  <c r="N1286" i="4"/>
  <c r="N1287" i="4"/>
  <c r="N1288" i="4"/>
  <c r="N1289" i="4"/>
  <c r="N1290" i="4"/>
  <c r="N1291" i="4"/>
  <c r="N1292" i="4"/>
  <c r="N1293" i="4"/>
  <c r="N1294" i="4"/>
  <c r="N1295" i="4"/>
  <c r="N1296" i="4"/>
  <c r="N1297" i="4"/>
  <c r="N1298" i="4"/>
  <c r="N1299" i="4"/>
  <c r="N1300" i="4"/>
  <c r="N2" i="4"/>
  <c r="H1300" i="4"/>
  <c r="H1299" i="4"/>
  <c r="H1298" i="4"/>
  <c r="H1297" i="4"/>
  <c r="H1296" i="4"/>
  <c r="H1295" i="4"/>
  <c r="H1294" i="4"/>
  <c r="H1293" i="4"/>
  <c r="H1292" i="4"/>
  <c r="H1291" i="4"/>
  <c r="H1290" i="4"/>
  <c r="H1289" i="4"/>
  <c r="H1288" i="4"/>
  <c r="H1287" i="4"/>
  <c r="H1286" i="4"/>
  <c r="H1285" i="4"/>
  <c r="H1284" i="4"/>
  <c r="H1283" i="4"/>
  <c r="H1282" i="4"/>
  <c r="H1281" i="4"/>
  <c r="H1280" i="4"/>
  <c r="H1279" i="4"/>
  <c r="H1278" i="4"/>
  <c r="H1277" i="4"/>
  <c r="H1276" i="4"/>
  <c r="H1275" i="4"/>
  <c r="H1274" i="4"/>
  <c r="H1273" i="4"/>
  <c r="H1272" i="4"/>
  <c r="H1271" i="4"/>
  <c r="H1270" i="4"/>
  <c r="H1269" i="4"/>
  <c r="H1268" i="4"/>
  <c r="H1267" i="4"/>
  <c r="H1266" i="4"/>
  <c r="H1265" i="4"/>
  <c r="H1264" i="4"/>
  <c r="H1263" i="4"/>
  <c r="H1262" i="4"/>
  <c r="H1261" i="4"/>
  <c r="H1260" i="4"/>
  <c r="H1259" i="4"/>
  <c r="H1258" i="4"/>
  <c r="H1257" i="4"/>
  <c r="H1256" i="4"/>
  <c r="H1255" i="4"/>
  <c r="H1254" i="4"/>
  <c r="H1253" i="4"/>
  <c r="H1252" i="4"/>
  <c r="H1251" i="4"/>
  <c r="H1250" i="4"/>
  <c r="H1249" i="4"/>
  <c r="H1248" i="4"/>
  <c r="H1247" i="4"/>
  <c r="H1246" i="4"/>
  <c r="H1245" i="4"/>
  <c r="H1244" i="4"/>
  <c r="H1243" i="4"/>
  <c r="H1242" i="4"/>
  <c r="H1241" i="4"/>
  <c r="H1240" i="4"/>
  <c r="H1239" i="4"/>
  <c r="H1238" i="4"/>
  <c r="H1237" i="4"/>
  <c r="H1236" i="4"/>
  <c r="H1235" i="4"/>
  <c r="H1234" i="4"/>
  <c r="H1233" i="4"/>
  <c r="H1232" i="4"/>
  <c r="H1231" i="4"/>
  <c r="H1230" i="4"/>
  <c r="H1229" i="4"/>
  <c r="H1228" i="4"/>
  <c r="H1227" i="4"/>
  <c r="H1226" i="4"/>
  <c r="H1225" i="4"/>
  <c r="H1224" i="4"/>
  <c r="H1223" i="4"/>
  <c r="H1222" i="4"/>
  <c r="H1221" i="4"/>
  <c r="H1220" i="4"/>
  <c r="H1219" i="4"/>
  <c r="H1218" i="4"/>
  <c r="H1217" i="4"/>
  <c r="H1216" i="4"/>
  <c r="H1215" i="4"/>
  <c r="H1214" i="4"/>
  <c r="H1213" i="4"/>
  <c r="H1212" i="4"/>
  <c r="H1211" i="4"/>
  <c r="H1210" i="4"/>
  <c r="H1209" i="4"/>
  <c r="H1208" i="4"/>
  <c r="H1207" i="4"/>
  <c r="H1206" i="4"/>
  <c r="H1205" i="4"/>
  <c r="H1204" i="4"/>
  <c r="H1203" i="4"/>
  <c r="H1202" i="4"/>
  <c r="H1201" i="4"/>
  <c r="H1200" i="4"/>
  <c r="H1199" i="4"/>
  <c r="H1198" i="4"/>
  <c r="H1197" i="4"/>
  <c r="H1196" i="4"/>
  <c r="H1195" i="4"/>
  <c r="H1194" i="4"/>
  <c r="H1193" i="4"/>
  <c r="H1192" i="4"/>
  <c r="H1191" i="4"/>
  <c r="H1190" i="4"/>
  <c r="H1189" i="4"/>
  <c r="H1188" i="4"/>
  <c r="H1187" i="4"/>
  <c r="H1186" i="4"/>
  <c r="H1185" i="4"/>
  <c r="H1184" i="4"/>
  <c r="H1183" i="4"/>
  <c r="H1182" i="4"/>
  <c r="H1181" i="4"/>
  <c r="H1180" i="4"/>
  <c r="H1179" i="4"/>
  <c r="H1178" i="4"/>
  <c r="H1177" i="4"/>
  <c r="H1176" i="4"/>
  <c r="H1175" i="4"/>
  <c r="H1174" i="4"/>
  <c r="H1173" i="4"/>
  <c r="H1172" i="4"/>
  <c r="H1171" i="4"/>
  <c r="H1170" i="4"/>
  <c r="H1169" i="4"/>
  <c r="H1168" i="4"/>
  <c r="H1167" i="4"/>
  <c r="H1166" i="4"/>
  <c r="H1165" i="4"/>
  <c r="H1164" i="4"/>
  <c r="H1163" i="4"/>
  <c r="H1162" i="4"/>
  <c r="H1161" i="4"/>
  <c r="H1160" i="4"/>
  <c r="H1159" i="4"/>
  <c r="H1158" i="4"/>
  <c r="H1157" i="4"/>
  <c r="H1156" i="4"/>
  <c r="H1155" i="4"/>
  <c r="H1154" i="4"/>
  <c r="H1153" i="4"/>
  <c r="H1152" i="4"/>
  <c r="H1151" i="4"/>
  <c r="H1150" i="4"/>
  <c r="H1149" i="4"/>
  <c r="H1148" i="4"/>
  <c r="H1147" i="4"/>
  <c r="H1146" i="4"/>
  <c r="H1145" i="4"/>
  <c r="H1144" i="4"/>
  <c r="H1143" i="4"/>
  <c r="H1142" i="4"/>
  <c r="H1141" i="4"/>
  <c r="H1140" i="4"/>
  <c r="H1139" i="4"/>
  <c r="H1138" i="4"/>
  <c r="H1137" i="4"/>
  <c r="H1136" i="4"/>
  <c r="H1135" i="4"/>
  <c r="H1134" i="4"/>
  <c r="H1133" i="4"/>
  <c r="H1132" i="4"/>
  <c r="H1131" i="4"/>
  <c r="H1130" i="4"/>
  <c r="H1129" i="4"/>
  <c r="H1128" i="4"/>
  <c r="H1127" i="4"/>
  <c r="H1126" i="4"/>
  <c r="H1125" i="4"/>
  <c r="H1124" i="4"/>
  <c r="H1123" i="4"/>
  <c r="H1122" i="4"/>
  <c r="H1121" i="4"/>
  <c r="H1120" i="4"/>
  <c r="H1119" i="4"/>
  <c r="H1118" i="4"/>
  <c r="H1117" i="4"/>
  <c r="H1116" i="4"/>
  <c r="H1115" i="4"/>
  <c r="H1114" i="4"/>
  <c r="H1113" i="4"/>
  <c r="H1112" i="4"/>
  <c r="H1111" i="4"/>
  <c r="H1110" i="4"/>
  <c r="H1109" i="4"/>
  <c r="H1108" i="4"/>
  <c r="H1107" i="4"/>
  <c r="H1106" i="4"/>
  <c r="H1105" i="4"/>
  <c r="H1104" i="4"/>
  <c r="H1103" i="4"/>
  <c r="H1102" i="4"/>
  <c r="H1101" i="4"/>
  <c r="H1100" i="4"/>
  <c r="H1099" i="4"/>
  <c r="H1098" i="4"/>
  <c r="H1097" i="4"/>
  <c r="H1096" i="4"/>
  <c r="H1095" i="4"/>
  <c r="H1094" i="4"/>
  <c r="H1093" i="4"/>
  <c r="H1092" i="4"/>
  <c r="H1091" i="4"/>
  <c r="H1090" i="4"/>
  <c r="H1089" i="4"/>
  <c r="H1088" i="4"/>
  <c r="H1087" i="4"/>
  <c r="H1086" i="4"/>
  <c r="H1085" i="4"/>
  <c r="H1084" i="4"/>
  <c r="H1083" i="4"/>
  <c r="H1082" i="4"/>
  <c r="H1081" i="4"/>
  <c r="H1080" i="4"/>
  <c r="H1079" i="4"/>
  <c r="H1078" i="4"/>
  <c r="H1077" i="4"/>
  <c r="H1076" i="4"/>
  <c r="H1075" i="4"/>
  <c r="H1074" i="4"/>
  <c r="H1073" i="4"/>
  <c r="H1072" i="4"/>
  <c r="H1071" i="4"/>
  <c r="H1070" i="4"/>
  <c r="H1069" i="4"/>
  <c r="H1068" i="4"/>
  <c r="H1067" i="4"/>
  <c r="H1066" i="4"/>
  <c r="H1065" i="4"/>
  <c r="H1064" i="4"/>
  <c r="H1063" i="4"/>
  <c r="H1062" i="4"/>
  <c r="H1061" i="4"/>
  <c r="H1060" i="4"/>
  <c r="H1059" i="4"/>
  <c r="H1058" i="4"/>
  <c r="H1057" i="4"/>
  <c r="H1056" i="4"/>
  <c r="H1055" i="4"/>
  <c r="H1054" i="4"/>
  <c r="H1053" i="4"/>
  <c r="H1052" i="4"/>
  <c r="H1051" i="4"/>
  <c r="H1050" i="4"/>
  <c r="H1049" i="4"/>
  <c r="H1048" i="4"/>
  <c r="H1047" i="4"/>
  <c r="H1046" i="4"/>
  <c r="H1045" i="4"/>
  <c r="H1044" i="4"/>
  <c r="H1043" i="4"/>
  <c r="H1042" i="4"/>
  <c r="H1041" i="4"/>
  <c r="H1040" i="4"/>
  <c r="H1039" i="4"/>
  <c r="H1038" i="4"/>
  <c r="H1037" i="4"/>
  <c r="H1036" i="4"/>
  <c r="H1035" i="4"/>
  <c r="H1034" i="4"/>
  <c r="H1033" i="4"/>
  <c r="H1032" i="4"/>
  <c r="H1031" i="4"/>
  <c r="H1030" i="4"/>
  <c r="H1029" i="4"/>
  <c r="H1028" i="4"/>
  <c r="H1027" i="4"/>
  <c r="H1026" i="4"/>
  <c r="H1025" i="4"/>
  <c r="H1024" i="4"/>
  <c r="H1023" i="4"/>
  <c r="H1022" i="4"/>
  <c r="H1021" i="4"/>
  <c r="H1020" i="4"/>
  <c r="H1019" i="4"/>
  <c r="H1018" i="4"/>
  <c r="H1017" i="4"/>
  <c r="H1016" i="4"/>
  <c r="H1015" i="4"/>
  <c r="H1014" i="4"/>
  <c r="H1013" i="4"/>
  <c r="H1012" i="4"/>
  <c r="H1011" i="4"/>
  <c r="H1010" i="4"/>
  <c r="H1009" i="4"/>
  <c r="H1008" i="4"/>
  <c r="H1007" i="4"/>
  <c r="H1006" i="4"/>
  <c r="H1005" i="4"/>
  <c r="H1004" i="4"/>
  <c r="H1003" i="4"/>
  <c r="H1002" i="4"/>
  <c r="H1001" i="4"/>
  <c r="H1000" i="4"/>
  <c r="H999" i="4"/>
  <c r="H998" i="4"/>
  <c r="H997" i="4"/>
  <c r="H996" i="4"/>
  <c r="H995" i="4"/>
  <c r="H994" i="4"/>
  <c r="H993" i="4"/>
  <c r="H992" i="4"/>
  <c r="H991" i="4"/>
  <c r="H990" i="4"/>
  <c r="H989" i="4"/>
  <c r="H988" i="4"/>
  <c r="H987" i="4"/>
  <c r="H986" i="4"/>
  <c r="H985" i="4"/>
  <c r="H984" i="4"/>
  <c r="H983" i="4"/>
  <c r="H982" i="4"/>
  <c r="H981" i="4"/>
  <c r="H980" i="4"/>
  <c r="H979" i="4"/>
  <c r="H978" i="4"/>
  <c r="H977" i="4"/>
  <c r="H976" i="4"/>
  <c r="H975" i="4"/>
  <c r="H974" i="4"/>
  <c r="H973" i="4"/>
  <c r="H972" i="4"/>
  <c r="H971" i="4"/>
  <c r="H970" i="4"/>
  <c r="H969" i="4"/>
  <c r="H968" i="4"/>
  <c r="H967" i="4"/>
  <c r="H966" i="4"/>
  <c r="H965" i="4"/>
  <c r="H964" i="4"/>
  <c r="H963" i="4"/>
  <c r="H962" i="4"/>
  <c r="H961" i="4"/>
  <c r="H960" i="4"/>
  <c r="H959" i="4"/>
  <c r="H958" i="4"/>
  <c r="H957" i="4"/>
  <c r="H956" i="4"/>
  <c r="H955" i="4"/>
  <c r="H954" i="4"/>
  <c r="H953" i="4"/>
  <c r="H952" i="4"/>
  <c r="H951" i="4"/>
  <c r="H950" i="4"/>
  <c r="H949" i="4"/>
  <c r="H948" i="4"/>
  <c r="H947" i="4"/>
  <c r="H946" i="4"/>
  <c r="H945" i="4"/>
  <c r="H944" i="4"/>
  <c r="H943" i="4"/>
  <c r="H942" i="4"/>
  <c r="H941" i="4"/>
  <c r="H940" i="4"/>
  <c r="H939" i="4"/>
  <c r="H938" i="4"/>
  <c r="H937" i="4"/>
  <c r="H936" i="4"/>
  <c r="H935" i="4"/>
  <c r="H934" i="4"/>
  <c r="H933" i="4"/>
  <c r="H932" i="4"/>
  <c r="H931" i="4"/>
  <c r="H930" i="4"/>
  <c r="H929" i="4"/>
  <c r="H928" i="4"/>
  <c r="H927" i="4"/>
  <c r="H926" i="4"/>
  <c r="H925" i="4"/>
  <c r="H924" i="4"/>
  <c r="H923" i="4"/>
  <c r="H922" i="4"/>
  <c r="H921" i="4"/>
  <c r="H920" i="4"/>
  <c r="H919" i="4"/>
  <c r="H918" i="4"/>
  <c r="H917" i="4"/>
  <c r="H916" i="4"/>
  <c r="H915" i="4"/>
  <c r="H914" i="4"/>
  <c r="H913" i="4"/>
  <c r="H912" i="4"/>
  <c r="H911" i="4"/>
  <c r="H910" i="4"/>
  <c r="H909" i="4"/>
  <c r="H908" i="4"/>
  <c r="H907" i="4"/>
  <c r="H906" i="4"/>
  <c r="H905" i="4"/>
  <c r="H904" i="4"/>
  <c r="H903" i="4"/>
  <c r="H902" i="4"/>
  <c r="H901" i="4"/>
  <c r="H900" i="4"/>
  <c r="H899" i="4"/>
  <c r="H898" i="4"/>
  <c r="H897" i="4"/>
  <c r="H896" i="4"/>
  <c r="H895" i="4"/>
  <c r="H894" i="4"/>
  <c r="H893" i="4"/>
  <c r="H892" i="4"/>
  <c r="H891" i="4"/>
  <c r="H890" i="4"/>
  <c r="H889" i="4"/>
  <c r="H888" i="4"/>
  <c r="H887" i="4"/>
  <c r="H886" i="4"/>
  <c r="H885" i="4"/>
  <c r="H884" i="4"/>
  <c r="H883" i="4"/>
  <c r="H882" i="4"/>
  <c r="H881" i="4"/>
  <c r="H880" i="4"/>
  <c r="H879" i="4"/>
  <c r="H878" i="4"/>
  <c r="H877" i="4"/>
  <c r="H876" i="4"/>
  <c r="H875" i="4"/>
  <c r="H874" i="4"/>
  <c r="H873" i="4"/>
  <c r="H872" i="4"/>
  <c r="H871" i="4"/>
  <c r="H870" i="4"/>
  <c r="H869" i="4"/>
  <c r="H868" i="4"/>
  <c r="H867" i="4"/>
  <c r="H866" i="4"/>
  <c r="H865" i="4"/>
  <c r="H864" i="4"/>
  <c r="H863" i="4"/>
  <c r="H862" i="4"/>
  <c r="H861" i="4"/>
  <c r="H860" i="4"/>
  <c r="H859" i="4"/>
  <c r="H858" i="4"/>
  <c r="H857" i="4"/>
  <c r="H856" i="4"/>
  <c r="H855" i="4"/>
  <c r="H854" i="4"/>
  <c r="H853" i="4"/>
  <c r="H852" i="4"/>
  <c r="H851" i="4"/>
  <c r="H850" i="4"/>
  <c r="H849" i="4"/>
  <c r="H848" i="4"/>
  <c r="H847" i="4"/>
  <c r="H846" i="4"/>
  <c r="H845" i="4"/>
  <c r="H844" i="4"/>
  <c r="H843" i="4"/>
  <c r="H842" i="4"/>
  <c r="H841" i="4"/>
  <c r="H840" i="4"/>
  <c r="H839" i="4"/>
  <c r="H838" i="4"/>
  <c r="H837" i="4"/>
  <c r="H836" i="4"/>
  <c r="H835" i="4"/>
  <c r="H834" i="4"/>
  <c r="H833" i="4"/>
  <c r="H832" i="4"/>
  <c r="H831" i="4"/>
  <c r="H830" i="4"/>
  <c r="H829" i="4"/>
  <c r="H828" i="4"/>
  <c r="H827" i="4"/>
  <c r="H826" i="4"/>
  <c r="H825" i="4"/>
  <c r="H824" i="4"/>
  <c r="H823" i="4"/>
  <c r="H822" i="4"/>
  <c r="H821" i="4"/>
  <c r="H820" i="4"/>
  <c r="H819" i="4"/>
  <c r="H818" i="4"/>
  <c r="H817" i="4"/>
  <c r="H816" i="4"/>
  <c r="H815" i="4"/>
  <c r="H814" i="4"/>
  <c r="H813" i="4"/>
  <c r="H812" i="4"/>
  <c r="H811" i="4"/>
  <c r="H810" i="4"/>
  <c r="H809" i="4"/>
  <c r="H808" i="4"/>
  <c r="H807" i="4"/>
  <c r="H806" i="4"/>
  <c r="H805" i="4"/>
  <c r="H804" i="4"/>
  <c r="H803" i="4"/>
  <c r="H802" i="4"/>
  <c r="H801" i="4"/>
  <c r="H800" i="4"/>
  <c r="H799" i="4"/>
  <c r="H798" i="4"/>
  <c r="H797" i="4"/>
  <c r="H796" i="4"/>
  <c r="H795" i="4"/>
  <c r="H794" i="4"/>
  <c r="H793" i="4"/>
  <c r="H792" i="4"/>
  <c r="H791" i="4"/>
  <c r="H790" i="4"/>
  <c r="H789" i="4"/>
  <c r="H788" i="4"/>
  <c r="H787" i="4"/>
  <c r="H786" i="4"/>
  <c r="H785" i="4"/>
  <c r="H784" i="4"/>
  <c r="H783" i="4"/>
  <c r="H782" i="4"/>
  <c r="H781" i="4"/>
  <c r="H780" i="4"/>
  <c r="H779" i="4"/>
  <c r="H778" i="4"/>
  <c r="H777" i="4"/>
  <c r="H776" i="4"/>
  <c r="H775" i="4"/>
  <c r="H774" i="4"/>
  <c r="H773" i="4"/>
  <c r="H772" i="4"/>
  <c r="H771" i="4"/>
  <c r="H770" i="4"/>
  <c r="H769" i="4"/>
  <c r="H768" i="4"/>
  <c r="H767" i="4"/>
  <c r="H766" i="4"/>
  <c r="H765" i="4"/>
  <c r="H764" i="4"/>
  <c r="H763" i="4"/>
  <c r="H762" i="4"/>
  <c r="H761" i="4"/>
  <c r="H760" i="4"/>
  <c r="H759" i="4"/>
  <c r="H758" i="4"/>
  <c r="H757" i="4"/>
  <c r="H756" i="4"/>
  <c r="H755" i="4"/>
  <c r="H754" i="4"/>
  <c r="H753" i="4"/>
  <c r="H752" i="4"/>
  <c r="H751" i="4"/>
  <c r="H750" i="4"/>
  <c r="H749" i="4"/>
  <c r="H748" i="4"/>
  <c r="H747" i="4"/>
  <c r="H746" i="4"/>
  <c r="H745" i="4"/>
  <c r="H744" i="4"/>
  <c r="H743" i="4"/>
  <c r="H742" i="4"/>
  <c r="H741" i="4"/>
  <c r="H740" i="4"/>
  <c r="H739" i="4"/>
  <c r="H738" i="4"/>
  <c r="H737" i="4"/>
  <c r="H736" i="4"/>
  <c r="H735" i="4"/>
  <c r="H734" i="4"/>
  <c r="H733" i="4"/>
  <c r="H732" i="4"/>
  <c r="H731" i="4"/>
  <c r="H730" i="4"/>
  <c r="H729" i="4"/>
  <c r="H728" i="4"/>
  <c r="H727" i="4"/>
  <c r="H726" i="4"/>
  <c r="H725" i="4"/>
  <c r="H724" i="4"/>
  <c r="H723" i="4"/>
  <c r="H722" i="4"/>
  <c r="H721" i="4"/>
  <c r="H720" i="4"/>
  <c r="H719" i="4"/>
  <c r="H718" i="4"/>
  <c r="H717" i="4"/>
  <c r="H716" i="4"/>
  <c r="H715" i="4"/>
  <c r="H714" i="4"/>
  <c r="H713" i="4"/>
  <c r="H712" i="4"/>
  <c r="H711" i="4"/>
  <c r="H710" i="4"/>
  <c r="H709" i="4"/>
  <c r="H708" i="4"/>
  <c r="H707" i="4"/>
  <c r="H706" i="4"/>
  <c r="H705" i="4"/>
  <c r="H704" i="4"/>
  <c r="H703" i="4"/>
  <c r="H702" i="4"/>
  <c r="H701" i="4"/>
  <c r="H700" i="4"/>
  <c r="H699" i="4"/>
  <c r="H698" i="4"/>
  <c r="H697" i="4"/>
  <c r="H696" i="4"/>
  <c r="H695" i="4"/>
  <c r="H694" i="4"/>
  <c r="H693" i="4"/>
  <c r="H692" i="4"/>
  <c r="H691" i="4"/>
  <c r="H690" i="4"/>
  <c r="H689" i="4"/>
  <c r="H688" i="4"/>
  <c r="H687" i="4"/>
  <c r="H686" i="4"/>
  <c r="H685" i="4"/>
  <c r="H684" i="4"/>
  <c r="H683" i="4"/>
  <c r="H682" i="4"/>
  <c r="H681" i="4"/>
  <c r="H680" i="4"/>
  <c r="H679" i="4"/>
  <c r="H678" i="4"/>
  <c r="H677" i="4"/>
  <c r="H676" i="4"/>
  <c r="H675" i="4"/>
  <c r="H674" i="4"/>
  <c r="H673" i="4"/>
  <c r="H672" i="4"/>
  <c r="H671" i="4"/>
  <c r="H670" i="4"/>
  <c r="H669" i="4"/>
  <c r="H668" i="4"/>
  <c r="H667" i="4"/>
  <c r="H666" i="4"/>
  <c r="H665" i="4"/>
  <c r="H664" i="4"/>
  <c r="H663" i="4"/>
  <c r="H662" i="4"/>
  <c r="H661" i="4"/>
  <c r="H660" i="4"/>
  <c r="H659" i="4"/>
  <c r="H658" i="4"/>
  <c r="H657" i="4"/>
  <c r="H656" i="4"/>
  <c r="H655" i="4"/>
  <c r="H654" i="4"/>
  <c r="H653" i="4"/>
  <c r="H652" i="4"/>
  <c r="H651" i="4"/>
  <c r="H650" i="4"/>
  <c r="H649" i="4"/>
  <c r="H648" i="4"/>
  <c r="H647" i="4"/>
  <c r="H646" i="4"/>
  <c r="H645" i="4"/>
  <c r="H644" i="4"/>
  <c r="H643" i="4"/>
  <c r="H642" i="4"/>
  <c r="H641" i="4"/>
  <c r="H640" i="4"/>
  <c r="H639" i="4"/>
  <c r="H638" i="4"/>
  <c r="H637" i="4"/>
  <c r="H636" i="4"/>
  <c r="H635" i="4"/>
  <c r="H634" i="4"/>
  <c r="H633" i="4"/>
  <c r="H632" i="4"/>
  <c r="H631" i="4"/>
  <c r="H630" i="4"/>
  <c r="H629" i="4"/>
  <c r="H628" i="4"/>
  <c r="H627" i="4"/>
  <c r="H626" i="4"/>
  <c r="H625" i="4"/>
  <c r="H624" i="4"/>
  <c r="H623" i="4"/>
  <c r="H622" i="4"/>
  <c r="H621" i="4"/>
  <c r="H620" i="4"/>
  <c r="H619" i="4"/>
  <c r="H618" i="4"/>
  <c r="H617" i="4"/>
  <c r="H616" i="4"/>
  <c r="H615" i="4"/>
  <c r="H614" i="4"/>
  <c r="H613" i="4"/>
  <c r="H612" i="4"/>
  <c r="H611" i="4"/>
  <c r="H610" i="4"/>
  <c r="H609" i="4"/>
  <c r="H608" i="4"/>
  <c r="H607" i="4"/>
  <c r="H606" i="4"/>
  <c r="H605" i="4"/>
  <c r="H604" i="4"/>
  <c r="H603" i="4"/>
  <c r="H602" i="4"/>
  <c r="H601" i="4"/>
  <c r="H600" i="4"/>
  <c r="H599" i="4"/>
  <c r="H598" i="4"/>
  <c r="H597" i="4"/>
  <c r="H596" i="4"/>
  <c r="H595" i="4"/>
  <c r="H594" i="4"/>
  <c r="H593" i="4"/>
  <c r="H592" i="4"/>
  <c r="H591" i="4"/>
  <c r="H590" i="4"/>
  <c r="H589" i="4"/>
  <c r="H588" i="4"/>
  <c r="H587" i="4"/>
  <c r="H586" i="4"/>
  <c r="H585" i="4"/>
  <c r="H584" i="4"/>
  <c r="H583" i="4"/>
  <c r="H582" i="4"/>
  <c r="H581" i="4"/>
  <c r="H580" i="4"/>
  <c r="H579" i="4"/>
  <c r="H578" i="4"/>
  <c r="H577" i="4"/>
  <c r="H576" i="4"/>
  <c r="H575" i="4"/>
  <c r="H574" i="4"/>
  <c r="H573" i="4"/>
  <c r="H572" i="4"/>
  <c r="H571" i="4"/>
  <c r="H570" i="4"/>
  <c r="H569" i="4"/>
  <c r="H568" i="4"/>
  <c r="H567" i="4"/>
  <c r="H566" i="4"/>
  <c r="H565" i="4"/>
  <c r="H564" i="4"/>
  <c r="H563" i="4"/>
  <c r="H562" i="4"/>
  <c r="H561" i="4"/>
  <c r="H560" i="4"/>
  <c r="H559" i="4"/>
  <c r="H558" i="4"/>
  <c r="H557" i="4"/>
  <c r="H556" i="4"/>
  <c r="H555" i="4"/>
  <c r="H554" i="4"/>
  <c r="H553" i="4"/>
  <c r="H552" i="4"/>
  <c r="H551" i="4"/>
  <c r="H550" i="4"/>
  <c r="H549" i="4"/>
  <c r="H548" i="4"/>
  <c r="H547" i="4"/>
  <c r="H546" i="4"/>
  <c r="H545" i="4"/>
  <c r="H544" i="4"/>
  <c r="H543" i="4"/>
  <c r="H542" i="4"/>
  <c r="H541" i="4"/>
  <c r="H540" i="4"/>
  <c r="H539" i="4"/>
  <c r="H538" i="4"/>
  <c r="H537" i="4"/>
  <c r="H536" i="4"/>
  <c r="H535" i="4"/>
  <c r="H534" i="4"/>
  <c r="H533" i="4"/>
  <c r="H532" i="4"/>
  <c r="H531" i="4"/>
  <c r="H530" i="4"/>
  <c r="H529" i="4"/>
  <c r="H528" i="4"/>
  <c r="H527" i="4"/>
  <c r="H526" i="4"/>
  <c r="H525" i="4"/>
  <c r="H524" i="4"/>
  <c r="H523" i="4"/>
  <c r="H522" i="4"/>
  <c r="H521" i="4"/>
  <c r="H520" i="4"/>
  <c r="H519" i="4"/>
  <c r="H518" i="4"/>
  <c r="H517" i="4"/>
  <c r="H516" i="4"/>
  <c r="H515" i="4"/>
  <c r="H514" i="4"/>
  <c r="H513" i="4"/>
  <c r="H512" i="4"/>
  <c r="H511" i="4"/>
  <c r="H510" i="4"/>
  <c r="H509" i="4"/>
  <c r="H508" i="4"/>
  <c r="H507" i="4"/>
  <c r="H506" i="4"/>
  <c r="H505" i="4"/>
  <c r="H504" i="4"/>
  <c r="H503" i="4"/>
  <c r="H502" i="4"/>
  <c r="H501" i="4"/>
  <c r="H500" i="4"/>
  <c r="H499" i="4"/>
  <c r="H498" i="4"/>
  <c r="H497" i="4"/>
  <c r="H496" i="4"/>
  <c r="H495" i="4"/>
  <c r="H494" i="4"/>
  <c r="H493" i="4"/>
  <c r="H492" i="4"/>
  <c r="H491" i="4"/>
  <c r="H490" i="4"/>
  <c r="H489" i="4"/>
  <c r="H488" i="4"/>
  <c r="H487" i="4"/>
  <c r="H486" i="4"/>
  <c r="H485" i="4"/>
  <c r="H484" i="4"/>
  <c r="H483" i="4"/>
  <c r="H482" i="4"/>
  <c r="H481" i="4"/>
  <c r="H480" i="4"/>
  <c r="H479" i="4"/>
  <c r="H478" i="4"/>
  <c r="H477" i="4"/>
  <c r="H476" i="4"/>
  <c r="H475" i="4"/>
  <c r="H474" i="4"/>
  <c r="H473" i="4"/>
  <c r="H472" i="4"/>
  <c r="H471" i="4"/>
  <c r="H470" i="4"/>
  <c r="H469" i="4"/>
  <c r="H468" i="4"/>
  <c r="H467" i="4"/>
  <c r="H466" i="4"/>
  <c r="H465" i="4"/>
  <c r="H464" i="4"/>
  <c r="H463" i="4"/>
  <c r="H462" i="4"/>
  <c r="H461" i="4"/>
  <c r="H460" i="4"/>
  <c r="H459" i="4"/>
  <c r="H458" i="4"/>
  <c r="H457" i="4"/>
  <c r="H456" i="4"/>
  <c r="H455" i="4"/>
  <c r="H454" i="4"/>
  <c r="H453" i="4"/>
  <c r="H452" i="4"/>
  <c r="H451" i="4"/>
  <c r="H450" i="4"/>
  <c r="H449" i="4"/>
  <c r="H448" i="4"/>
  <c r="H447" i="4"/>
  <c r="H446" i="4"/>
  <c r="H445" i="4"/>
  <c r="H444" i="4"/>
  <c r="H443" i="4"/>
  <c r="H442" i="4"/>
  <c r="H441" i="4"/>
  <c r="H440" i="4"/>
  <c r="H439" i="4"/>
  <c r="H438" i="4"/>
  <c r="H437" i="4"/>
  <c r="H436" i="4"/>
  <c r="H435" i="4"/>
  <c r="H434" i="4"/>
  <c r="H433" i="4"/>
  <c r="H432" i="4"/>
  <c r="H431" i="4"/>
  <c r="H430" i="4"/>
  <c r="H429" i="4"/>
  <c r="H428" i="4"/>
  <c r="H427" i="4"/>
  <c r="H426" i="4"/>
  <c r="H425" i="4"/>
  <c r="H424" i="4"/>
  <c r="H423" i="4"/>
  <c r="H422" i="4"/>
  <c r="H421" i="4"/>
  <c r="H420" i="4"/>
  <c r="H419" i="4"/>
  <c r="H418" i="4"/>
  <c r="H417" i="4"/>
  <c r="H416" i="4"/>
  <c r="H415" i="4"/>
  <c r="H414" i="4"/>
  <c r="H413" i="4"/>
  <c r="H412" i="4"/>
  <c r="H411" i="4"/>
  <c r="H410" i="4"/>
  <c r="H409" i="4"/>
  <c r="H408" i="4"/>
  <c r="H407" i="4"/>
  <c r="H406" i="4"/>
  <c r="H405" i="4"/>
  <c r="H404" i="4"/>
  <c r="H403" i="4"/>
  <c r="H402" i="4"/>
  <c r="H401" i="4"/>
  <c r="H400" i="4"/>
  <c r="H399" i="4"/>
  <c r="H398" i="4"/>
  <c r="H397" i="4"/>
  <c r="H396" i="4"/>
  <c r="H395" i="4"/>
  <c r="H394" i="4"/>
  <c r="H393" i="4"/>
  <c r="H392" i="4"/>
  <c r="H391" i="4"/>
  <c r="H390" i="4"/>
  <c r="H389" i="4"/>
  <c r="H388" i="4"/>
  <c r="H387" i="4"/>
  <c r="H386" i="4"/>
  <c r="H385" i="4"/>
  <c r="H384" i="4"/>
  <c r="H383" i="4"/>
  <c r="H382" i="4"/>
  <c r="H381" i="4"/>
  <c r="H380" i="4"/>
  <c r="H379" i="4"/>
  <c r="H378" i="4"/>
  <c r="H377" i="4"/>
  <c r="H376" i="4"/>
  <c r="H375" i="4"/>
  <c r="H374" i="4"/>
  <c r="H373" i="4"/>
  <c r="H372" i="4"/>
  <c r="H371" i="4"/>
  <c r="H370" i="4"/>
  <c r="H369" i="4"/>
  <c r="H368" i="4"/>
  <c r="H367" i="4"/>
  <c r="H366" i="4"/>
  <c r="H365" i="4"/>
  <c r="H364" i="4"/>
  <c r="H363" i="4"/>
  <c r="H362" i="4"/>
  <c r="H361" i="4"/>
  <c r="H360" i="4"/>
  <c r="H359" i="4"/>
  <c r="H358" i="4"/>
  <c r="H357" i="4"/>
  <c r="H356" i="4"/>
  <c r="H355" i="4"/>
  <c r="H354" i="4"/>
  <c r="H353" i="4"/>
  <c r="H352" i="4"/>
  <c r="H351" i="4"/>
  <c r="H350" i="4"/>
  <c r="H349" i="4"/>
  <c r="H348" i="4"/>
  <c r="H347" i="4"/>
  <c r="H346" i="4"/>
  <c r="H345" i="4"/>
  <c r="H344" i="4"/>
  <c r="H343" i="4"/>
  <c r="H342" i="4"/>
  <c r="H341" i="4"/>
  <c r="H340" i="4"/>
  <c r="H339" i="4"/>
  <c r="H338" i="4"/>
  <c r="H337" i="4"/>
  <c r="H336" i="4"/>
  <c r="H335" i="4"/>
  <c r="H334" i="4"/>
  <c r="H333" i="4"/>
  <c r="H332" i="4"/>
  <c r="H331" i="4"/>
  <c r="H330" i="4"/>
  <c r="H329" i="4"/>
  <c r="H328" i="4"/>
  <c r="H327" i="4"/>
  <c r="H326" i="4"/>
  <c r="H325" i="4"/>
  <c r="H324" i="4"/>
  <c r="H323" i="4"/>
  <c r="H322" i="4"/>
  <c r="H321" i="4"/>
  <c r="H320" i="4"/>
  <c r="H319" i="4"/>
  <c r="H318" i="4"/>
  <c r="H317" i="4"/>
  <c r="H316" i="4"/>
  <c r="H315" i="4"/>
  <c r="H314" i="4"/>
  <c r="H313" i="4"/>
  <c r="H312" i="4"/>
  <c r="H311" i="4"/>
  <c r="H310" i="4"/>
  <c r="H309" i="4"/>
  <c r="H308" i="4"/>
  <c r="H307" i="4"/>
  <c r="H306" i="4"/>
  <c r="H305" i="4"/>
  <c r="H304" i="4"/>
  <c r="H303" i="4"/>
  <c r="H302" i="4"/>
  <c r="H301" i="4"/>
  <c r="H300" i="4"/>
  <c r="H299" i="4"/>
  <c r="H298" i="4"/>
  <c r="H297" i="4"/>
  <c r="H296" i="4"/>
  <c r="H295" i="4"/>
  <c r="H294" i="4"/>
  <c r="H293" i="4"/>
  <c r="H292" i="4"/>
  <c r="H291" i="4"/>
  <c r="H290" i="4"/>
  <c r="H289" i="4"/>
  <c r="H288" i="4"/>
  <c r="H287" i="4"/>
  <c r="H286" i="4"/>
  <c r="H285" i="4"/>
  <c r="H284" i="4"/>
  <c r="H283" i="4"/>
  <c r="H282" i="4"/>
  <c r="H281" i="4"/>
  <c r="H280" i="4"/>
  <c r="H279" i="4"/>
  <c r="H278" i="4"/>
  <c r="H277" i="4"/>
  <c r="H276" i="4"/>
  <c r="H275" i="4"/>
  <c r="H274" i="4"/>
  <c r="H273" i="4"/>
  <c r="H272" i="4"/>
  <c r="H271" i="4"/>
  <c r="H270" i="4"/>
  <c r="H269" i="4"/>
  <c r="H268" i="4"/>
  <c r="H267" i="4"/>
  <c r="H266" i="4"/>
  <c r="H265" i="4"/>
  <c r="H264" i="4"/>
  <c r="H263" i="4"/>
  <c r="H262" i="4"/>
  <c r="H261" i="4"/>
  <c r="H260" i="4"/>
  <c r="H259" i="4"/>
  <c r="H258" i="4"/>
  <c r="H257" i="4"/>
  <c r="H256" i="4"/>
  <c r="H255" i="4"/>
  <c r="H254" i="4"/>
  <c r="H253" i="4"/>
  <c r="H252" i="4"/>
  <c r="H251" i="4"/>
  <c r="H250" i="4"/>
  <c r="H249" i="4"/>
  <c r="H248" i="4"/>
  <c r="H247" i="4"/>
  <c r="H246" i="4"/>
  <c r="H245" i="4"/>
  <c r="H244" i="4"/>
  <c r="H243" i="4"/>
  <c r="H242" i="4"/>
  <c r="H241" i="4"/>
  <c r="H240" i="4"/>
  <c r="H239" i="4"/>
  <c r="H238" i="4"/>
  <c r="H237" i="4"/>
  <c r="H236" i="4"/>
  <c r="H235" i="4"/>
  <c r="H234" i="4"/>
  <c r="H233" i="4"/>
  <c r="H232" i="4"/>
  <c r="H231" i="4"/>
  <c r="H230" i="4"/>
  <c r="H229" i="4"/>
  <c r="H228" i="4"/>
  <c r="H227" i="4"/>
  <c r="H226" i="4"/>
  <c r="H225" i="4"/>
  <c r="H224" i="4"/>
  <c r="H223" i="4"/>
  <c r="H222" i="4"/>
  <c r="H221" i="4"/>
  <c r="H220" i="4"/>
  <c r="H219" i="4"/>
  <c r="H218" i="4"/>
  <c r="H217" i="4"/>
  <c r="H216" i="4"/>
  <c r="H215" i="4"/>
  <c r="H214" i="4"/>
  <c r="H213" i="4"/>
  <c r="H212" i="4"/>
  <c r="H211" i="4"/>
  <c r="H210" i="4"/>
  <c r="H209" i="4"/>
  <c r="H208" i="4"/>
  <c r="H207" i="4"/>
  <c r="H206" i="4"/>
  <c r="H205" i="4"/>
  <c r="H204" i="4"/>
  <c r="H203" i="4"/>
  <c r="H202" i="4"/>
  <c r="H201" i="4"/>
  <c r="H200" i="4"/>
  <c r="H199" i="4"/>
  <c r="H198" i="4"/>
  <c r="H197" i="4"/>
  <c r="H196" i="4"/>
  <c r="H195" i="4"/>
  <c r="H194" i="4"/>
  <c r="H193" i="4"/>
  <c r="H192" i="4"/>
  <c r="H191" i="4"/>
  <c r="H190" i="4"/>
  <c r="H189" i="4"/>
  <c r="H188" i="4"/>
  <c r="H187" i="4"/>
  <c r="H186" i="4"/>
  <c r="H185" i="4"/>
  <c r="H184" i="4"/>
  <c r="H183" i="4"/>
  <c r="H182" i="4"/>
  <c r="H181" i="4"/>
  <c r="H180" i="4"/>
  <c r="H179" i="4"/>
  <c r="H178" i="4"/>
  <c r="H177" i="4"/>
  <c r="H176" i="4"/>
  <c r="H175" i="4"/>
  <c r="H174" i="4"/>
  <c r="H173" i="4"/>
  <c r="H172" i="4"/>
  <c r="H171" i="4"/>
  <c r="H170" i="4"/>
  <c r="H169" i="4"/>
  <c r="H168" i="4"/>
  <c r="H167" i="4"/>
  <c r="H166" i="4"/>
  <c r="H165" i="4"/>
  <c r="H164" i="4"/>
  <c r="H163" i="4"/>
  <c r="H162" i="4"/>
  <c r="H161" i="4"/>
  <c r="H160" i="4"/>
  <c r="H159" i="4"/>
  <c r="H158" i="4"/>
  <c r="H157" i="4"/>
  <c r="H156" i="4"/>
  <c r="H155" i="4"/>
  <c r="H154" i="4"/>
  <c r="H153" i="4"/>
  <c r="H152" i="4"/>
  <c r="H151" i="4"/>
  <c r="H150" i="4"/>
  <c r="H149" i="4"/>
  <c r="H148" i="4"/>
  <c r="H147" i="4"/>
  <c r="H146" i="4"/>
  <c r="H145" i="4"/>
  <c r="H144" i="4"/>
  <c r="H143" i="4"/>
  <c r="H142" i="4"/>
  <c r="H141" i="4"/>
  <c r="H140" i="4"/>
  <c r="H139" i="4"/>
  <c r="H138" i="4"/>
  <c r="H137" i="4"/>
  <c r="H136" i="4"/>
  <c r="H135" i="4"/>
  <c r="H134" i="4"/>
  <c r="H133" i="4"/>
  <c r="H132" i="4"/>
  <c r="H131" i="4"/>
  <c r="H130" i="4"/>
  <c r="H129" i="4"/>
  <c r="H128" i="4"/>
  <c r="H127" i="4"/>
  <c r="H126" i="4"/>
  <c r="H125" i="4"/>
  <c r="H124" i="4"/>
  <c r="H123" i="4"/>
  <c r="H122" i="4"/>
  <c r="H121" i="4"/>
  <c r="H120" i="4"/>
  <c r="H119" i="4"/>
  <c r="H118" i="4"/>
  <c r="H117" i="4"/>
  <c r="H116" i="4"/>
  <c r="H115" i="4"/>
  <c r="H114" i="4"/>
  <c r="H113" i="4"/>
  <c r="H112" i="4"/>
  <c r="H111" i="4"/>
  <c r="H110" i="4"/>
  <c r="H109" i="4"/>
  <c r="H108" i="4"/>
  <c r="H107" i="4"/>
  <c r="H106" i="4"/>
  <c r="H105" i="4"/>
  <c r="H104" i="4"/>
  <c r="H103" i="4"/>
  <c r="H102" i="4"/>
  <c r="H101" i="4"/>
  <c r="H100" i="4"/>
  <c r="H99" i="4"/>
  <c r="H98" i="4"/>
  <c r="H97" i="4"/>
  <c r="H96" i="4"/>
  <c r="H95" i="4"/>
  <c r="H94" i="4"/>
  <c r="H93" i="4"/>
  <c r="H92" i="4"/>
  <c r="H91" i="4"/>
  <c r="H90" i="4"/>
  <c r="H89" i="4"/>
  <c r="H88" i="4"/>
  <c r="H87" i="4"/>
  <c r="H86" i="4"/>
  <c r="H85" i="4"/>
  <c r="H84" i="4"/>
  <c r="H83" i="4"/>
  <c r="H82" i="4"/>
  <c r="H81" i="4"/>
  <c r="H80" i="4"/>
  <c r="H79" i="4"/>
  <c r="H78" i="4"/>
  <c r="H77" i="4"/>
  <c r="H76" i="4"/>
  <c r="H75" i="4"/>
  <c r="H74" i="4"/>
  <c r="H73" i="4"/>
  <c r="H72" i="4"/>
  <c r="H71" i="4"/>
  <c r="H70" i="4"/>
  <c r="H69" i="4"/>
  <c r="H68" i="4"/>
  <c r="H67" i="4"/>
  <c r="H66" i="4"/>
  <c r="H65" i="4"/>
  <c r="H64" i="4"/>
  <c r="H63" i="4"/>
  <c r="H62" i="4"/>
  <c r="H61" i="4"/>
  <c r="H60" i="4"/>
  <c r="H59" i="4"/>
  <c r="H58" i="4"/>
  <c r="H57" i="4"/>
  <c r="H56" i="4"/>
  <c r="H55" i="4"/>
  <c r="H54" i="4"/>
  <c r="H53" i="4"/>
  <c r="H52" i="4"/>
  <c r="H51" i="4"/>
  <c r="H50" i="4"/>
  <c r="H49" i="4"/>
  <c r="H48" i="4"/>
  <c r="H47" i="4"/>
  <c r="H46" i="4"/>
  <c r="H45" i="4"/>
  <c r="H44" i="4"/>
  <c r="H43" i="4"/>
  <c r="H42" i="4"/>
  <c r="H41" i="4"/>
  <c r="H40" i="4"/>
  <c r="H39" i="4"/>
  <c r="H38" i="4"/>
  <c r="H37" i="4"/>
  <c r="H36" i="4"/>
  <c r="H35" i="4"/>
  <c r="H34" i="4"/>
  <c r="H33" i="4"/>
  <c r="H32" i="4"/>
  <c r="H31" i="4"/>
  <c r="H30" i="4"/>
  <c r="H29" i="4"/>
  <c r="H28" i="4"/>
  <c r="H27" i="4"/>
  <c r="H26" i="4"/>
  <c r="H25" i="4"/>
  <c r="H24" i="4"/>
  <c r="H23" i="4"/>
  <c r="H22" i="4"/>
  <c r="H21" i="4"/>
  <c r="H20" i="4"/>
  <c r="H19" i="4"/>
  <c r="H18" i="4"/>
  <c r="H17" i="4"/>
  <c r="H16" i="4"/>
  <c r="H15" i="4"/>
  <c r="H14" i="4"/>
  <c r="H13" i="4"/>
  <c r="H12" i="4"/>
  <c r="H11" i="4"/>
  <c r="H10" i="4"/>
  <c r="H9" i="4"/>
  <c r="H8" i="4"/>
  <c r="H7" i="4"/>
  <c r="H6" i="4"/>
  <c r="H5" i="4"/>
  <c r="H4" i="4"/>
  <c r="H3" i="4"/>
  <c r="H2" i="4"/>
  <c r="R617" i="4" l="1"/>
  <c r="R497" i="4"/>
  <c r="R481" i="4"/>
  <c r="R465" i="4"/>
  <c r="R449" i="4"/>
  <c r="R433" i="4"/>
  <c r="R417" i="4"/>
  <c r="R401" i="4"/>
  <c r="R385" i="4"/>
  <c r="R369" i="4"/>
  <c r="R343" i="4"/>
  <c r="R311" i="4"/>
  <c r="R279" i="4"/>
  <c r="R148" i="4"/>
  <c r="R132" i="4"/>
  <c r="R116" i="4"/>
  <c r="R100" i="4"/>
  <c r="R84" i="4"/>
  <c r="R68" i="4"/>
  <c r="R52" i="4"/>
  <c r="R36" i="4"/>
  <c r="R20" i="4"/>
  <c r="R4" i="4"/>
  <c r="R1128" i="4"/>
  <c r="R1112" i="4"/>
  <c r="R1096" i="4"/>
  <c r="R1080" i="4"/>
  <c r="R1064" i="4"/>
  <c r="R1048" i="4"/>
  <c r="R1032" i="4"/>
  <c r="R960" i="4"/>
  <c r="R944" i="4"/>
  <c r="R928" i="4"/>
  <c r="R872" i="4"/>
  <c r="R856" i="4"/>
  <c r="R1296" i="4"/>
  <c r="R1280" i="4"/>
  <c r="R1264" i="4"/>
  <c r="R171" i="4"/>
  <c r="R139" i="4"/>
  <c r="R811" i="4"/>
  <c r="R795" i="4"/>
  <c r="R747" i="4"/>
  <c r="R715" i="4"/>
  <c r="R699" i="4"/>
  <c r="R683" i="4"/>
  <c r="R667" i="4"/>
  <c r="R651" i="4"/>
  <c r="R635" i="4"/>
  <c r="R1374" i="4"/>
  <c r="R1358" i="4"/>
  <c r="R1342" i="4"/>
  <c r="R1326" i="4"/>
  <c r="R1310" i="4"/>
  <c r="R1230" i="4"/>
  <c r="R1214" i="4"/>
  <c r="R934" i="4"/>
  <c r="R830" i="4"/>
  <c r="R814" i="4"/>
  <c r="R798" i="4"/>
  <c r="R782" i="4"/>
  <c r="R766" i="4"/>
  <c r="R750" i="4"/>
  <c r="R734" i="4"/>
  <c r="R718" i="4"/>
  <c r="R702" i="4"/>
  <c r="R686" i="4"/>
  <c r="R670" i="4"/>
  <c r="R654" i="4"/>
  <c r="R638" i="4"/>
  <c r="R622" i="4"/>
  <c r="R1381" i="4"/>
  <c r="R1365" i="4"/>
  <c r="R1349" i="4"/>
  <c r="R1333" i="4"/>
  <c r="R1317" i="4"/>
  <c r="R1301" i="4"/>
  <c r="R1189" i="4"/>
  <c r="R1061" i="4"/>
  <c r="R117" i="4"/>
  <c r="R53" i="4"/>
  <c r="R937" i="4"/>
  <c r="R921" i="4"/>
  <c r="R901" i="4"/>
  <c r="R881" i="4"/>
  <c r="R825" i="4"/>
  <c r="R809" i="4"/>
  <c r="R793" i="4"/>
  <c r="R777" i="4"/>
  <c r="R761" i="4"/>
  <c r="R745" i="4"/>
  <c r="R729" i="4"/>
  <c r="R713" i="4"/>
  <c r="R697" i="4"/>
  <c r="R681" i="4"/>
  <c r="R665" i="4"/>
  <c r="R649" i="4"/>
  <c r="R633" i="4"/>
  <c r="R494" i="4"/>
  <c r="R478" i="4"/>
  <c r="R462" i="4"/>
  <c r="R446" i="4"/>
  <c r="R430" i="4"/>
  <c r="R414" i="4"/>
  <c r="R398" i="4"/>
  <c r="R382" i="4"/>
  <c r="R366" i="4"/>
  <c r="R334" i="4"/>
  <c r="R302" i="4"/>
  <c r="R206" i="4"/>
  <c r="R609" i="4"/>
  <c r="R489" i="4"/>
  <c r="R473" i="4"/>
  <c r="R457" i="4"/>
  <c r="R441" i="4"/>
  <c r="R425" i="4"/>
  <c r="R409" i="4"/>
  <c r="R393" i="4"/>
  <c r="R377" i="4"/>
  <c r="R361" i="4"/>
  <c r="R345" i="4"/>
  <c r="R329" i="4"/>
  <c r="R313" i="4"/>
  <c r="R297" i="4"/>
  <c r="R281" i="4"/>
  <c r="R265" i="4"/>
  <c r="R249" i="4"/>
  <c r="R233" i="4"/>
  <c r="R217" i="4"/>
  <c r="R212" i="4"/>
  <c r="R196" i="4"/>
  <c r="R968" i="4"/>
  <c r="R952" i="4"/>
  <c r="R936" i="4"/>
  <c r="R920" i="4"/>
  <c r="R1288" i="4"/>
  <c r="R1272" i="4"/>
  <c r="R1383" i="4"/>
  <c r="R1367" i="4"/>
  <c r="R1351" i="4"/>
  <c r="R1335" i="4"/>
  <c r="R1319" i="4"/>
  <c r="R1303" i="4"/>
  <c r="R1287" i="4"/>
  <c r="R1063" i="4"/>
  <c r="R163" i="4"/>
  <c r="R131" i="4"/>
  <c r="R115" i="4"/>
  <c r="R99" i="4"/>
  <c r="R67" i="4"/>
  <c r="R51" i="4"/>
  <c r="R35" i="4"/>
  <c r="R19" i="4"/>
  <c r="R819" i="4"/>
  <c r="R803" i="4"/>
  <c r="R723" i="4"/>
  <c r="R707" i="4"/>
  <c r="R691" i="4"/>
  <c r="R675" i="4"/>
  <c r="R643" i="4"/>
  <c r="R142" i="4"/>
  <c r="R126" i="4"/>
  <c r="R110" i="4"/>
  <c r="R94" i="4"/>
  <c r="R78" i="4"/>
  <c r="R62" i="4"/>
  <c r="R46" i="4"/>
  <c r="R30" i="4"/>
  <c r="R14" i="4"/>
  <c r="R173" i="4"/>
  <c r="R141" i="4"/>
  <c r="R109" i="4"/>
  <c r="R93" i="4"/>
  <c r="R45" i="4"/>
  <c r="R29" i="4"/>
  <c r="R945" i="4"/>
  <c r="R929" i="4"/>
  <c r="R833" i="4"/>
  <c r="R817" i="4"/>
  <c r="R801" i="4"/>
  <c r="R785" i="4"/>
  <c r="R769" i="4"/>
  <c r="R753" i="4"/>
  <c r="R737" i="4"/>
  <c r="R721" i="4"/>
  <c r="R705" i="4"/>
  <c r="R689" i="4"/>
  <c r="R673" i="4"/>
  <c r="R657" i="4"/>
  <c r="R641" i="4"/>
  <c r="R625" i="4"/>
  <c r="R606" i="4"/>
  <c r="R590" i="4"/>
  <c r="R574" i="4"/>
  <c r="R558" i="4"/>
  <c r="R542" i="4"/>
  <c r="R526" i="4"/>
  <c r="R510" i="4"/>
  <c r="R608" i="4"/>
  <c r="R619" i="4"/>
  <c r="R496" i="4"/>
  <c r="R480" i="4"/>
  <c r="R464" i="4"/>
  <c r="R448" i="4"/>
  <c r="R432" i="4"/>
  <c r="R416" i="4"/>
  <c r="R400" i="4"/>
  <c r="R384" i="4"/>
  <c r="R368" i="4"/>
  <c r="R352" i="4"/>
  <c r="R336" i="4"/>
  <c r="R320" i="4"/>
  <c r="R304" i="4"/>
  <c r="R288" i="4"/>
  <c r="R272" i="4"/>
  <c r="R256" i="4"/>
  <c r="R240" i="4"/>
  <c r="R224" i="4"/>
  <c r="R190" i="4"/>
  <c r="R158" i="4"/>
  <c r="R491" i="4"/>
  <c r="R443" i="4"/>
  <c r="R379" i="4"/>
  <c r="R363" i="4"/>
  <c r="R331" i="4"/>
  <c r="R267" i="4"/>
  <c r="R251" i="4"/>
  <c r="R235" i="4"/>
  <c r="R203" i="4"/>
  <c r="R180" i="4"/>
  <c r="R1016" i="4"/>
  <c r="R1000" i="4"/>
  <c r="R984" i="4"/>
  <c r="R824" i="4"/>
  <c r="R808" i="4"/>
  <c r="R792" i="4"/>
  <c r="R776" i="4"/>
  <c r="R760" i="4"/>
  <c r="R744" i="4"/>
  <c r="R728" i="4"/>
  <c r="R712" i="4"/>
  <c r="R696" i="4"/>
  <c r="R680" i="4"/>
  <c r="R664" i="4"/>
  <c r="R648" i="4"/>
  <c r="R632" i="4"/>
  <c r="R927" i="4"/>
  <c r="R865" i="4"/>
  <c r="R849" i="4"/>
  <c r="R913" i="4"/>
  <c r="R593" i="4"/>
  <c r="R577" i="4"/>
  <c r="R561" i="4"/>
  <c r="R545" i="4"/>
  <c r="R529" i="4"/>
  <c r="R513" i="4"/>
  <c r="R888" i="4"/>
  <c r="R840" i="4"/>
  <c r="R600" i="4"/>
  <c r="R584" i="4"/>
  <c r="R568" i="4"/>
  <c r="R552" i="4"/>
  <c r="R536" i="4"/>
  <c r="R520" i="4"/>
  <c r="R504" i="4"/>
  <c r="R595" i="4"/>
  <c r="R579" i="4"/>
  <c r="R563" i="4"/>
  <c r="R547" i="4"/>
  <c r="R531" i="4"/>
  <c r="R515" i="4"/>
  <c r="O1468" i="4"/>
  <c r="B19" i="8" s="1"/>
  <c r="Q1468" i="4"/>
  <c r="P1468" i="4"/>
  <c r="B20" i="8" s="1"/>
  <c r="R1384" i="4"/>
  <c r="R1368" i="4"/>
  <c r="R1352" i="4"/>
  <c r="R1336" i="4"/>
  <c r="R1320" i="4"/>
  <c r="R1304" i="4"/>
  <c r="R1047" i="4"/>
  <c r="R1031" i="4"/>
  <c r="R1015" i="4"/>
  <c r="R983" i="4"/>
  <c r="R951" i="4"/>
  <c r="R1222" i="4"/>
  <c r="R1046" i="4"/>
  <c r="R1030" i="4"/>
  <c r="R1014" i="4"/>
  <c r="R998" i="4"/>
  <c r="R982" i="4"/>
  <c r="R826" i="4"/>
  <c r="R1053" i="4"/>
  <c r="R1037" i="4"/>
  <c r="R1043" i="4"/>
  <c r="R947" i="4"/>
  <c r="R915" i="4"/>
  <c r="R498" i="4"/>
  <c r="R450" i="4"/>
  <c r="R418" i="4"/>
  <c r="R386" i="4"/>
  <c r="R194" i="4"/>
  <c r="R493" i="4"/>
  <c r="R477" i="4"/>
  <c r="R413" i="4"/>
  <c r="R381" i="4"/>
  <c r="R333" i="4"/>
  <c r="R301" i="4"/>
  <c r="R253" i="4"/>
  <c r="R221" i="4"/>
  <c r="R184" i="4"/>
  <c r="R360" i="4"/>
  <c r="R312" i="4"/>
  <c r="R280" i="4"/>
  <c r="R232" i="4"/>
  <c r="R1124" i="4"/>
  <c r="R1092" i="4"/>
  <c r="R1060" i="4"/>
  <c r="R1028" i="4"/>
  <c r="R956" i="4"/>
  <c r="R852" i="4"/>
  <c r="R1276" i="4"/>
  <c r="R1355" i="4"/>
  <c r="R1323" i="4"/>
  <c r="R1275" i="4"/>
  <c r="R183" i="4"/>
  <c r="R103" i="4"/>
  <c r="R55" i="4"/>
  <c r="R1247" i="4"/>
  <c r="R1167" i="4"/>
  <c r="R482" i="4"/>
  <c r="R434" i="4"/>
  <c r="R210" i="4"/>
  <c r="R162" i="4"/>
  <c r="R461" i="4"/>
  <c r="R429" i="4"/>
  <c r="R397" i="4"/>
  <c r="R349" i="4"/>
  <c r="R317" i="4"/>
  <c r="R269" i="4"/>
  <c r="R237" i="4"/>
  <c r="R328" i="4"/>
  <c r="R296" i="4"/>
  <c r="R248" i="4"/>
  <c r="R216" i="4"/>
  <c r="R211" i="4"/>
  <c r="R1108" i="4"/>
  <c r="R1076" i="4"/>
  <c r="R1044" i="4"/>
  <c r="R940" i="4"/>
  <c r="R924" i="4"/>
  <c r="R868" i="4"/>
  <c r="R1292" i="4"/>
  <c r="R1260" i="4"/>
  <c r="R1339" i="4"/>
  <c r="R1307" i="4"/>
  <c r="R1259" i="4"/>
  <c r="R167" i="4"/>
  <c r="R119" i="4"/>
  <c r="R87" i="4"/>
  <c r="R39" i="4"/>
  <c r="R7" i="4"/>
  <c r="R1199" i="4"/>
  <c r="R466" i="4"/>
  <c r="R402" i="4"/>
  <c r="R370" i="4"/>
  <c r="R613" i="4"/>
  <c r="R445" i="4"/>
  <c r="R365" i="4"/>
  <c r="R285" i="4"/>
  <c r="R344" i="4"/>
  <c r="R264" i="4"/>
  <c r="R200" i="4"/>
  <c r="R884" i="4"/>
  <c r="R1371" i="4"/>
  <c r="R1291" i="4"/>
  <c r="R151" i="4"/>
  <c r="R71" i="4"/>
  <c r="R23" i="4"/>
  <c r="R1231" i="4"/>
  <c r="R1215" i="4"/>
  <c r="R1183" i="4"/>
  <c r="R999" i="4"/>
  <c r="R807" i="4"/>
  <c r="R727" i="4"/>
  <c r="R663" i="4"/>
  <c r="R98" i="4"/>
  <c r="R34" i="4"/>
  <c r="R1150" i="4"/>
  <c r="R193" i="4"/>
  <c r="R177" i="4"/>
  <c r="R161" i="4"/>
  <c r="R145" i="4"/>
  <c r="R129" i="4"/>
  <c r="R113" i="4"/>
  <c r="R97" i="4"/>
  <c r="R81" i="4"/>
  <c r="R65" i="4"/>
  <c r="R49" i="4"/>
  <c r="R33" i="4"/>
  <c r="R17" i="4"/>
  <c r="R1173" i="4"/>
  <c r="R1157" i="4"/>
  <c r="R1141" i="4"/>
  <c r="R965" i="4"/>
  <c r="R949" i="4"/>
  <c r="R933" i="4"/>
  <c r="R917" i="4"/>
  <c r="R837" i="4"/>
  <c r="R821" i="4"/>
  <c r="R805" i="4"/>
  <c r="R789" i="4"/>
  <c r="R773" i="4"/>
  <c r="R757" i="4"/>
  <c r="R741" i="4"/>
  <c r="R725" i="4"/>
  <c r="R709" i="4"/>
  <c r="R693" i="4"/>
  <c r="R677" i="4"/>
  <c r="R661" i="4"/>
  <c r="R645" i="4"/>
  <c r="R629" i="4"/>
  <c r="R594" i="4"/>
  <c r="R578" i="4"/>
  <c r="R562" i="4"/>
  <c r="R546" i="4"/>
  <c r="R530" i="4"/>
  <c r="R514" i="4"/>
  <c r="R1151" i="4"/>
  <c r="R935" i="4"/>
  <c r="R903" i="4"/>
  <c r="R855" i="4"/>
  <c r="R823" i="4"/>
  <c r="R775" i="4"/>
  <c r="R743" i="4"/>
  <c r="R695" i="4"/>
  <c r="R647" i="4"/>
  <c r="R146" i="4"/>
  <c r="R114" i="4"/>
  <c r="R66" i="4"/>
  <c r="R18" i="4"/>
  <c r="R1182" i="4"/>
  <c r="R614" i="4"/>
  <c r="R612" i="4"/>
  <c r="R201" i="4"/>
  <c r="R500" i="4"/>
  <c r="R484" i="4"/>
  <c r="R468" i="4"/>
  <c r="R452" i="4"/>
  <c r="R436" i="4"/>
  <c r="R420" i="4"/>
  <c r="R404" i="4"/>
  <c r="R388" i="4"/>
  <c r="R372" i="4"/>
  <c r="R356" i="4"/>
  <c r="R340" i="4"/>
  <c r="R324" i="4"/>
  <c r="R308" i="4"/>
  <c r="R292" i="4"/>
  <c r="R276" i="4"/>
  <c r="R260" i="4"/>
  <c r="R244" i="4"/>
  <c r="R228" i="4"/>
  <c r="R166" i="4"/>
  <c r="R463" i="4"/>
  <c r="R431" i="4"/>
  <c r="R367" i="4"/>
  <c r="R351" i="4"/>
  <c r="R335" i="4"/>
  <c r="R319" i="4"/>
  <c r="R303" i="4"/>
  <c r="R287" i="4"/>
  <c r="R255" i="4"/>
  <c r="R239" i="4"/>
  <c r="R223" i="4"/>
  <c r="R207" i="4"/>
  <c r="R1252" i="4"/>
  <c r="R1236" i="4"/>
  <c r="R1220" i="4"/>
  <c r="R1204" i="4"/>
  <c r="R1188" i="4"/>
  <c r="R1172" i="4"/>
  <c r="R1156" i="4"/>
  <c r="R1140" i="4"/>
  <c r="R1120" i="4"/>
  <c r="R1104" i="4"/>
  <c r="R1088" i="4"/>
  <c r="R1072" i="4"/>
  <c r="R1056" i="4"/>
  <c r="R1040" i="4"/>
  <c r="R1020" i="4"/>
  <c r="R1004" i="4"/>
  <c r="R988" i="4"/>
  <c r="R900" i="4"/>
  <c r="R880" i="4"/>
  <c r="R864" i="4"/>
  <c r="R848" i="4"/>
  <c r="R828" i="4"/>
  <c r="R812" i="4"/>
  <c r="R796" i="4"/>
  <c r="R780" i="4"/>
  <c r="R764" i="4"/>
  <c r="R748" i="4"/>
  <c r="R732" i="4"/>
  <c r="R716" i="4"/>
  <c r="R700" i="4"/>
  <c r="R684" i="4"/>
  <c r="R668" i="4"/>
  <c r="R652" i="4"/>
  <c r="R636" i="4"/>
  <c r="R620" i="4"/>
  <c r="R179" i="4"/>
  <c r="R147" i="4"/>
  <c r="R967" i="4"/>
  <c r="R919" i="4"/>
  <c r="R839" i="4"/>
  <c r="R791" i="4"/>
  <c r="R759" i="4"/>
  <c r="R711" i="4"/>
  <c r="R679" i="4"/>
  <c r="R631" i="4"/>
  <c r="R130" i="4"/>
  <c r="R82" i="4"/>
  <c r="R50" i="4"/>
  <c r="R1166" i="4"/>
  <c r="R610" i="4"/>
  <c r="R362" i="4"/>
  <c r="R330" i="4"/>
  <c r="R298" i="4"/>
  <c r="R178" i="4"/>
  <c r="R501" i="4"/>
  <c r="R485" i="4"/>
  <c r="R469" i="4"/>
  <c r="R453" i="4"/>
  <c r="R437" i="4"/>
  <c r="R421" i="4"/>
  <c r="R405" i="4"/>
  <c r="R389" i="4"/>
  <c r="R373" i="4"/>
  <c r="R197" i="4"/>
  <c r="R168" i="4"/>
  <c r="R347" i="4"/>
  <c r="R315" i="4"/>
  <c r="R283" i="4"/>
  <c r="R152" i="4"/>
  <c r="R136" i="4"/>
  <c r="R120" i="4"/>
  <c r="R104" i="4"/>
  <c r="R88" i="4"/>
  <c r="R72" i="4"/>
  <c r="R56" i="4"/>
  <c r="R40" i="4"/>
  <c r="R24" i="4"/>
  <c r="R8" i="4"/>
  <c r="R1248" i="4"/>
  <c r="R1232" i="4"/>
  <c r="R1216" i="4"/>
  <c r="R1200" i="4"/>
  <c r="R1184" i="4"/>
  <c r="R1168" i="4"/>
  <c r="R1152" i="4"/>
  <c r="R1132" i="4"/>
  <c r="R1116" i="4"/>
  <c r="R1100" i="4"/>
  <c r="R1084" i="4"/>
  <c r="R1068" i="4"/>
  <c r="R1052" i="4"/>
  <c r="R1036" i="4"/>
  <c r="R964" i="4"/>
  <c r="R948" i="4"/>
  <c r="R932" i="4"/>
  <c r="R916" i="4"/>
  <c r="R896" i="4"/>
  <c r="R876" i="4"/>
  <c r="R860" i="4"/>
  <c r="R844" i="4"/>
  <c r="R1300" i="4"/>
  <c r="R1284" i="4"/>
  <c r="R1268" i="4"/>
  <c r="R1203" i="4"/>
  <c r="R1171" i="4"/>
  <c r="R175" i="4"/>
  <c r="R1255" i="4"/>
  <c r="R1239" i="4"/>
  <c r="R1223" i="4"/>
  <c r="R1207" i="4"/>
  <c r="R1191" i="4"/>
  <c r="R1175" i="4"/>
  <c r="R1159" i="4"/>
  <c r="R1143" i="4"/>
  <c r="R1055" i="4"/>
  <c r="R1039" i="4"/>
  <c r="R1023" i="4"/>
  <c r="R1007" i="4"/>
  <c r="R991" i="4"/>
  <c r="R975" i="4"/>
  <c r="R942" i="4"/>
  <c r="R822" i="4"/>
  <c r="R806" i="4"/>
  <c r="R790" i="4"/>
  <c r="R774" i="4"/>
  <c r="R758" i="4"/>
  <c r="R742" i="4"/>
  <c r="R726" i="4"/>
  <c r="R710" i="4"/>
  <c r="R694" i="4"/>
  <c r="R678" i="4"/>
  <c r="R662" i="4"/>
  <c r="R646" i="4"/>
  <c r="R630" i="4"/>
  <c r="R189" i="4"/>
  <c r="R157" i="4"/>
  <c r="R125" i="4"/>
  <c r="R77" i="4"/>
  <c r="R61" i="4"/>
  <c r="R13" i="4"/>
  <c r="R909" i="4"/>
  <c r="R893" i="4"/>
  <c r="R869" i="4"/>
  <c r="R853" i="4"/>
  <c r="R1372" i="4"/>
  <c r="R1356" i="4"/>
  <c r="R1340" i="4"/>
  <c r="R1324" i="4"/>
  <c r="R1308" i="4"/>
  <c r="R972" i="4"/>
  <c r="R597" i="4"/>
  <c r="R581" i="4"/>
  <c r="R565" i="4"/>
  <c r="R549" i="4"/>
  <c r="R533" i="4"/>
  <c r="R517" i="4"/>
  <c r="R604" i="4"/>
  <c r="R588" i="4"/>
  <c r="R572" i="4"/>
  <c r="R556" i="4"/>
  <c r="R540" i="4"/>
  <c r="R524" i="4"/>
  <c r="R508" i="4"/>
  <c r="R599" i="4"/>
  <c r="R583" i="4"/>
  <c r="R567" i="4"/>
  <c r="R551" i="4"/>
  <c r="R535" i="4"/>
  <c r="R519" i="4"/>
  <c r="R503" i="4"/>
  <c r="R959" i="4"/>
  <c r="R943" i="4"/>
  <c r="R911" i="4"/>
  <c r="R879" i="4"/>
  <c r="R847" i="4"/>
  <c r="R815" i="4"/>
  <c r="R799" i="4"/>
  <c r="R783" i="4"/>
  <c r="R767" i="4"/>
  <c r="R751" i="4"/>
  <c r="R735" i="4"/>
  <c r="R719" i="4"/>
  <c r="R703" i="4"/>
  <c r="R687" i="4"/>
  <c r="R671" i="4"/>
  <c r="R655" i="4"/>
  <c r="R639" i="4"/>
  <c r="R623" i="4"/>
  <c r="R1378" i="4"/>
  <c r="R1362" i="4"/>
  <c r="R1346" i="4"/>
  <c r="R1330" i="4"/>
  <c r="R1314" i="4"/>
  <c r="R1138" i="4"/>
  <c r="R914" i="4"/>
  <c r="R1174" i="4"/>
  <c r="R1158" i="4"/>
  <c r="R1142" i="4"/>
  <c r="R1054" i="4"/>
  <c r="R1038" i="4"/>
  <c r="R1022" i="4"/>
  <c r="R1006" i="4"/>
  <c r="R990" i="4"/>
  <c r="R938" i="4"/>
  <c r="R922" i="4"/>
  <c r="R886" i="4"/>
  <c r="R854" i="4"/>
  <c r="R818" i="4"/>
  <c r="R802" i="4"/>
  <c r="R786" i="4"/>
  <c r="R770" i="4"/>
  <c r="R754" i="4"/>
  <c r="R738" i="4"/>
  <c r="R722" i="4"/>
  <c r="R706" i="4"/>
  <c r="R690" i="4"/>
  <c r="R674" i="4"/>
  <c r="R658" i="4"/>
  <c r="R642" i="4"/>
  <c r="R626" i="4"/>
  <c r="R1369" i="4"/>
  <c r="R1353" i="4"/>
  <c r="R1337" i="4"/>
  <c r="R1321" i="4"/>
  <c r="R1305" i="4"/>
  <c r="R169" i="4"/>
  <c r="R137" i="4"/>
  <c r="R105" i="4"/>
  <c r="R89" i="4"/>
  <c r="R41" i="4"/>
  <c r="R25" i="4"/>
  <c r="R1181" i="4"/>
  <c r="R1165" i="4"/>
  <c r="R1149" i="4"/>
  <c r="R1045" i="4"/>
  <c r="R1029" i="4"/>
  <c r="R957" i="4"/>
  <c r="R941" i="4"/>
  <c r="R925" i="4"/>
  <c r="R905" i="4"/>
  <c r="R885" i="4"/>
  <c r="R829" i="4"/>
  <c r="R813" i="4"/>
  <c r="R797" i="4"/>
  <c r="R781" i="4"/>
  <c r="R765" i="4"/>
  <c r="R749" i="4"/>
  <c r="R733" i="4"/>
  <c r="R717" i="4"/>
  <c r="R701" i="4"/>
  <c r="R685" i="4"/>
  <c r="R669" i="4"/>
  <c r="R653" i="4"/>
  <c r="R637" i="4"/>
  <c r="R621" i="4"/>
  <c r="R1251" i="4"/>
  <c r="R1235" i="4"/>
  <c r="R1219" i="4"/>
  <c r="R1187" i="4"/>
  <c r="R1155" i="4"/>
  <c r="R1139" i="4"/>
  <c r="R1119" i="4"/>
  <c r="R1103" i="4"/>
  <c r="R1087" i="4"/>
  <c r="R1071" i="4"/>
  <c r="R1051" i="4"/>
  <c r="R1035" i="4"/>
  <c r="R1019" i="4"/>
  <c r="R1003" i="4"/>
  <c r="R987" i="4"/>
  <c r="R971" i="4"/>
  <c r="R955" i="4"/>
  <c r="R939" i="4"/>
  <c r="R923" i="4"/>
  <c r="R907" i="4"/>
  <c r="R891" i="4"/>
  <c r="R875" i="4"/>
  <c r="R859" i="4"/>
  <c r="R843" i="4"/>
  <c r="R827" i="4"/>
  <c r="R1246" i="4"/>
  <c r="R1226" i="4"/>
  <c r="R1206" i="4"/>
  <c r="R1186" i="4"/>
  <c r="R1170" i="4"/>
  <c r="R1154" i="4"/>
  <c r="R1134" i="4"/>
  <c r="R1118" i="4"/>
  <c r="R1102" i="4"/>
  <c r="R1086" i="4"/>
  <c r="R1070" i="4"/>
  <c r="R1050" i="4"/>
  <c r="R1034" i="4"/>
  <c r="R1018" i="4"/>
  <c r="R1002" i="4"/>
  <c r="R986" i="4"/>
  <c r="R966" i="4"/>
  <c r="R950" i="4"/>
  <c r="R898" i="4"/>
  <c r="R882" i="4"/>
  <c r="R866" i="4"/>
  <c r="R850" i="4"/>
  <c r="R1286" i="4"/>
  <c r="R1270" i="4"/>
  <c r="R887" i="4"/>
  <c r="R1245" i="4"/>
  <c r="R1229" i="4"/>
  <c r="R1213" i="4"/>
  <c r="R1197" i="4"/>
  <c r="R1177" i="4"/>
  <c r="R1161" i="4"/>
  <c r="R1145" i="4"/>
  <c r="R1125" i="4"/>
  <c r="R1109" i="4"/>
  <c r="R1093" i="4"/>
  <c r="R1077" i="4"/>
  <c r="R1057" i="4"/>
  <c r="R1041" i="4"/>
  <c r="R1021" i="4"/>
  <c r="R1005" i="4"/>
  <c r="R989" i="4"/>
  <c r="R969" i="4"/>
  <c r="R953" i="4"/>
  <c r="R1297" i="4"/>
  <c r="R1281" i="4"/>
  <c r="R1265" i="4"/>
  <c r="R495" i="4"/>
  <c r="R479" i="4"/>
  <c r="R447" i="4"/>
  <c r="R415" i="4"/>
  <c r="R399" i="4"/>
  <c r="R383" i="4"/>
  <c r="R271" i="4"/>
  <c r="R27" i="4"/>
  <c r="R1131" i="4"/>
  <c r="R1115" i="4"/>
  <c r="R1099" i="4"/>
  <c r="R1083" i="4"/>
  <c r="R1067" i="4"/>
  <c r="R1258" i="4"/>
  <c r="R1242" i="4"/>
  <c r="R1202" i="4"/>
  <c r="R1130" i="4"/>
  <c r="R1114" i="4"/>
  <c r="R1098" i="4"/>
  <c r="R1082" i="4"/>
  <c r="R1066" i="4"/>
  <c r="R962" i="4"/>
  <c r="R946" i="4"/>
  <c r="R930" i="4"/>
  <c r="R1298" i="4"/>
  <c r="R1282" i="4"/>
  <c r="R1266" i="4"/>
  <c r="R1257" i="4"/>
  <c r="R1241" i="4"/>
  <c r="R1225" i="4"/>
  <c r="R1209" i="4"/>
  <c r="R1193" i="4"/>
  <c r="R1121" i="4"/>
  <c r="R1105" i="4"/>
  <c r="R1089" i="4"/>
  <c r="R1073" i="4"/>
  <c r="R1017" i="4"/>
  <c r="R1001" i="4"/>
  <c r="R985" i="4"/>
  <c r="R1293" i="4"/>
  <c r="R1277" i="4"/>
  <c r="R1261" i="4"/>
  <c r="R143" i="4"/>
  <c r="R779" i="4"/>
  <c r="R763" i="4"/>
  <c r="R731" i="4"/>
  <c r="R475" i="4"/>
  <c r="R459" i="4"/>
  <c r="R427" i="4"/>
  <c r="R411" i="4"/>
  <c r="R395" i="4"/>
  <c r="R299" i="4"/>
  <c r="R219" i="4"/>
  <c r="R2" i="4"/>
  <c r="R1243" i="4"/>
  <c r="R1227" i="4"/>
  <c r="R1211" i="4"/>
  <c r="R1195" i="4"/>
  <c r="R1179" i="4"/>
  <c r="R1163" i="4"/>
  <c r="R1147" i="4"/>
  <c r="R1127" i="4"/>
  <c r="R1111" i="4"/>
  <c r="R1095" i="4"/>
  <c r="R1079" i="4"/>
  <c r="R1059" i="4"/>
  <c r="R1027" i="4"/>
  <c r="R1011" i="4"/>
  <c r="R995" i="4"/>
  <c r="R979" i="4"/>
  <c r="R963" i="4"/>
  <c r="R931" i="4"/>
  <c r="R899" i="4"/>
  <c r="R883" i="4"/>
  <c r="R867" i="4"/>
  <c r="R851" i="4"/>
  <c r="R835" i="4"/>
  <c r="R1271" i="4"/>
  <c r="R1254" i="4"/>
  <c r="R1238" i="4"/>
  <c r="R1218" i="4"/>
  <c r="R1198" i="4"/>
  <c r="R1178" i="4"/>
  <c r="R1162" i="4"/>
  <c r="R1146" i="4"/>
  <c r="R1126" i="4"/>
  <c r="R1110" i="4"/>
  <c r="R1094" i="4"/>
  <c r="R1078" i="4"/>
  <c r="R1058" i="4"/>
  <c r="R1042" i="4"/>
  <c r="R1026" i="4"/>
  <c r="R1010" i="4"/>
  <c r="R994" i="4"/>
  <c r="R978" i="4"/>
  <c r="R958" i="4"/>
  <c r="R906" i="4"/>
  <c r="R890" i="4"/>
  <c r="R874" i="4"/>
  <c r="R858" i="4"/>
  <c r="R1294" i="4"/>
  <c r="R1278" i="4"/>
  <c r="R1262" i="4"/>
  <c r="R871" i="4"/>
  <c r="R1253" i="4"/>
  <c r="R1237" i="4"/>
  <c r="R1221" i="4"/>
  <c r="R1205" i="4"/>
  <c r="R1185" i="4"/>
  <c r="R1169" i="4"/>
  <c r="R1153" i="4"/>
  <c r="R1133" i="4"/>
  <c r="R1117" i="4"/>
  <c r="R1101" i="4"/>
  <c r="R1085" i="4"/>
  <c r="R1069" i="4"/>
  <c r="R1049" i="4"/>
  <c r="R1033" i="4"/>
  <c r="R1013" i="4"/>
  <c r="R997" i="4"/>
  <c r="R981" i="4"/>
  <c r="R961" i="4"/>
  <c r="R1289" i="4"/>
  <c r="R1273" i="4"/>
  <c r="R135" i="4"/>
  <c r="R195" i="4"/>
  <c r="R615" i="4"/>
  <c r="R487" i="4"/>
  <c r="R439" i="4"/>
  <c r="R407" i="4"/>
  <c r="R83" i="4"/>
  <c r="R1123" i="4"/>
  <c r="R1107" i="4"/>
  <c r="R1091" i="4"/>
  <c r="R1283" i="4"/>
  <c r="R1250" i="4"/>
  <c r="R1234" i="4"/>
  <c r="R1210" i="4"/>
  <c r="R1194" i="4"/>
  <c r="R1122" i="4"/>
  <c r="R1106" i="4"/>
  <c r="R1090" i="4"/>
  <c r="R1074" i="4"/>
  <c r="R970" i="4"/>
  <c r="R954" i="4"/>
  <c r="R834" i="4"/>
  <c r="R1290" i="4"/>
  <c r="R1274" i="4"/>
  <c r="R863" i="4"/>
  <c r="R1249" i="4"/>
  <c r="R1233" i="4"/>
  <c r="R1217" i="4"/>
  <c r="R1201" i="4"/>
  <c r="R1129" i="4"/>
  <c r="R1113" i="4"/>
  <c r="R1097" i="4"/>
  <c r="R1081" i="4"/>
  <c r="R1065" i="4"/>
  <c r="R1009" i="4"/>
  <c r="R993" i="4"/>
  <c r="R977" i="4"/>
  <c r="R1285" i="4"/>
  <c r="R1269" i="4"/>
  <c r="R191" i="4"/>
  <c r="R787" i="4"/>
  <c r="R771" i="4"/>
  <c r="R755" i="4"/>
  <c r="R739" i="4"/>
  <c r="R659" i="4"/>
  <c r="R627" i="4"/>
  <c r="R611" i="4"/>
  <c r="R499" i="4"/>
  <c r="R467" i="4"/>
  <c r="R451" i="4"/>
  <c r="R435" i="4"/>
  <c r="R419" i="4"/>
  <c r="R403" i="4"/>
  <c r="R387" i="4"/>
  <c r="R339" i="4"/>
  <c r="J1478" i="4"/>
  <c r="J1476" i="4"/>
  <c r="AU117" i="1" s="1"/>
  <c r="J1473" i="4"/>
  <c r="J1477" i="4"/>
  <c r="AU118" i="1" s="1"/>
  <c r="J1474" i="4"/>
  <c r="AU115" i="1" s="1"/>
  <c r="J1472" i="4"/>
  <c r="J1475" i="4"/>
  <c r="AU116" i="1" s="1"/>
  <c r="L67" i="10"/>
  <c r="M67" i="10"/>
  <c r="K67" i="10"/>
  <c r="N67" i="10"/>
  <c r="L69" i="10"/>
  <c r="M69" i="10"/>
  <c r="K69" i="10"/>
  <c r="N69" i="10"/>
  <c r="L74" i="10"/>
  <c r="M74" i="10"/>
  <c r="K74" i="10"/>
  <c r="N74" i="10"/>
  <c r="L75" i="10"/>
  <c r="M75" i="10"/>
  <c r="K75" i="10"/>
  <c r="N75" i="10"/>
  <c r="L70" i="10"/>
  <c r="M70" i="10"/>
  <c r="K70" i="10"/>
  <c r="N70" i="10"/>
  <c r="K77" i="10"/>
  <c r="M77" i="10"/>
  <c r="N77" i="10"/>
  <c r="L77" i="10"/>
  <c r="L72" i="10"/>
  <c r="M72" i="10"/>
  <c r="K72" i="10"/>
  <c r="N72" i="10"/>
  <c r="J68" i="10"/>
  <c r="K67" i="9"/>
  <c r="L67" i="9" s="1"/>
  <c r="J73" i="10"/>
  <c r="J71" i="10"/>
  <c r="C70" i="10"/>
  <c r="D70" i="9" s="1"/>
  <c r="J76" i="10"/>
  <c r="C68" i="10"/>
  <c r="D68" i="9" s="1"/>
  <c r="K69" i="9"/>
  <c r="L69" i="9" s="1"/>
  <c r="EQ9" i="6"/>
  <c r="EY9" i="6" s="1"/>
  <c r="EQ10" i="6"/>
  <c r="EY10" i="6" s="1"/>
  <c r="EQ11" i="6"/>
  <c r="EY11" i="6" s="1"/>
  <c r="EQ12" i="6"/>
  <c r="EY12" i="6" s="1"/>
  <c r="EQ13" i="6"/>
  <c r="EY13" i="6" s="1"/>
  <c r="EQ14" i="6"/>
  <c r="EY14" i="6" s="1"/>
  <c r="EQ15" i="6"/>
  <c r="EY15" i="6" s="1"/>
  <c r="EQ16" i="6"/>
  <c r="EY16" i="6" s="1"/>
  <c r="EQ17" i="6"/>
  <c r="EY17" i="6" s="1"/>
  <c r="EQ18" i="6"/>
  <c r="EY18" i="6" s="1"/>
  <c r="EQ19" i="6"/>
  <c r="EY19" i="6" s="1"/>
  <c r="EQ20" i="6"/>
  <c r="EY20" i="6" s="1"/>
  <c r="EQ21" i="6"/>
  <c r="EY21" i="6" s="1"/>
  <c r="EQ22" i="6"/>
  <c r="EY22" i="6" s="1"/>
  <c r="EQ23" i="6"/>
  <c r="EY23" i="6" s="1"/>
  <c r="EQ24" i="6"/>
  <c r="EY24" i="6" s="1"/>
  <c r="EQ25" i="6"/>
  <c r="EY25" i="6" s="1"/>
  <c r="EQ26" i="6"/>
  <c r="EY26" i="6" s="1"/>
  <c r="EQ27" i="6"/>
  <c r="EY27" i="6" s="1"/>
  <c r="EQ28" i="6"/>
  <c r="EY28" i="6" s="1"/>
  <c r="EQ29" i="6"/>
  <c r="EY29" i="6" s="1"/>
  <c r="EQ30" i="6"/>
  <c r="EY30" i="6" s="1"/>
  <c r="EQ31" i="6"/>
  <c r="EY31" i="6" s="1"/>
  <c r="EQ32" i="6"/>
  <c r="EY32" i="6" s="1"/>
  <c r="EQ33" i="6"/>
  <c r="EY33" i="6" s="1"/>
  <c r="EQ34" i="6"/>
  <c r="EY34" i="6" s="1"/>
  <c r="EQ35" i="6"/>
  <c r="EY35" i="6" s="1"/>
  <c r="EQ36" i="6"/>
  <c r="EY36" i="6" s="1"/>
  <c r="EQ37" i="6"/>
  <c r="EY37" i="6" s="1"/>
  <c r="EQ38" i="6"/>
  <c r="EY38" i="6" s="1"/>
  <c r="EQ39" i="6"/>
  <c r="EY39" i="6" s="1"/>
  <c r="EQ40" i="6"/>
  <c r="EY40" i="6" s="1"/>
  <c r="EQ41" i="6"/>
  <c r="EY41" i="6" s="1"/>
  <c r="EQ42" i="6"/>
  <c r="EY42" i="6" s="1"/>
  <c r="EQ43" i="6"/>
  <c r="EY43" i="6" s="1"/>
  <c r="EQ44" i="6"/>
  <c r="EY44" i="6" s="1"/>
  <c r="EQ45" i="6"/>
  <c r="EY45" i="6" s="1"/>
  <c r="EQ46" i="6"/>
  <c r="EY46" i="6" s="1"/>
  <c r="EQ47" i="6"/>
  <c r="EY47" i="6" s="1"/>
  <c r="EQ48" i="6"/>
  <c r="EY48" i="6" s="1"/>
  <c r="EQ49" i="6"/>
  <c r="EY49" i="6" s="1"/>
  <c r="EQ50" i="6"/>
  <c r="EY50" i="6" s="1"/>
  <c r="EQ51" i="6"/>
  <c r="EY51" i="6" s="1"/>
  <c r="EQ52" i="6"/>
  <c r="EY52" i="6" s="1"/>
  <c r="EQ53" i="6"/>
  <c r="EY53" i="6" s="1"/>
  <c r="EQ54" i="6"/>
  <c r="EY54" i="6" s="1"/>
  <c r="EQ55" i="6"/>
  <c r="EQ56" i="6"/>
  <c r="EY56" i="6" s="1"/>
  <c r="EQ57" i="6"/>
  <c r="EY57" i="6" s="1"/>
  <c r="EQ58" i="6"/>
  <c r="EY58" i="6" s="1"/>
  <c r="EQ59" i="6"/>
  <c r="EY59" i="6" s="1"/>
  <c r="EQ60" i="6"/>
  <c r="EY60" i="6" s="1"/>
  <c r="EQ61" i="6"/>
  <c r="EY61" i="6" s="1"/>
  <c r="EQ62" i="6"/>
  <c r="EY62" i="6" s="1"/>
  <c r="EQ63" i="6"/>
  <c r="EY63" i="6" s="1"/>
  <c r="EQ64" i="6"/>
  <c r="EY64" i="6" s="1"/>
  <c r="EQ65" i="6"/>
  <c r="EY65" i="6" s="1"/>
  <c r="EQ66" i="6"/>
  <c r="EY66" i="6" s="1"/>
  <c r="EQ3" i="6"/>
  <c r="EY3" i="6" s="1"/>
  <c r="EQ4" i="6"/>
  <c r="EY4" i="6" s="1"/>
  <c r="EQ5" i="6"/>
  <c r="EY5" i="6" s="1"/>
  <c r="EQ6" i="6"/>
  <c r="EY6" i="6" s="1"/>
  <c r="EQ7" i="6"/>
  <c r="EY7" i="6" s="1"/>
  <c r="EQ8" i="6"/>
  <c r="EY8" i="6" s="1"/>
  <c r="EQ2" i="6"/>
  <c r="EY2" i="6" s="1"/>
  <c r="EO3" i="6"/>
  <c r="EW3" i="6" s="1"/>
  <c r="EO4" i="6"/>
  <c r="EW4" i="6" s="1"/>
  <c r="EO5" i="6"/>
  <c r="EW5" i="6" s="1"/>
  <c r="EO6" i="6"/>
  <c r="EW6" i="6" s="1"/>
  <c r="EO7" i="6"/>
  <c r="EW7" i="6" s="1"/>
  <c r="EO8" i="6"/>
  <c r="EW8" i="6" s="1"/>
  <c r="EO9" i="6"/>
  <c r="EW9" i="6" s="1"/>
  <c r="EO10" i="6"/>
  <c r="EW10" i="6" s="1"/>
  <c r="EO11" i="6"/>
  <c r="EW11" i="6" s="1"/>
  <c r="EO12" i="6"/>
  <c r="EW12" i="6" s="1"/>
  <c r="EO13" i="6"/>
  <c r="EW13" i="6" s="1"/>
  <c r="EO14" i="6"/>
  <c r="EW14" i="6" s="1"/>
  <c r="EO15" i="6"/>
  <c r="EW15" i="6" s="1"/>
  <c r="EO16" i="6"/>
  <c r="EW16" i="6" s="1"/>
  <c r="EO17" i="6"/>
  <c r="EW17" i="6" s="1"/>
  <c r="EO18" i="6"/>
  <c r="EW18" i="6" s="1"/>
  <c r="EO19" i="6"/>
  <c r="EW19" i="6" s="1"/>
  <c r="EO20" i="6"/>
  <c r="EW20" i="6" s="1"/>
  <c r="EO21" i="6"/>
  <c r="EW21" i="6" s="1"/>
  <c r="EO22" i="6"/>
  <c r="EW22" i="6" s="1"/>
  <c r="EO23" i="6"/>
  <c r="EW23" i="6" s="1"/>
  <c r="EO24" i="6"/>
  <c r="EW24" i="6" s="1"/>
  <c r="EO25" i="6"/>
  <c r="EW25" i="6" s="1"/>
  <c r="EO26" i="6"/>
  <c r="EW26" i="6" s="1"/>
  <c r="EO27" i="6"/>
  <c r="EW27" i="6" s="1"/>
  <c r="EO28" i="6"/>
  <c r="EW28" i="6" s="1"/>
  <c r="EO29" i="6"/>
  <c r="EW29" i="6" s="1"/>
  <c r="EO30" i="6"/>
  <c r="EW30" i="6" s="1"/>
  <c r="EO31" i="6"/>
  <c r="EW31" i="6" s="1"/>
  <c r="EO32" i="6"/>
  <c r="EW32" i="6" s="1"/>
  <c r="EO33" i="6"/>
  <c r="EW33" i="6" s="1"/>
  <c r="EO34" i="6"/>
  <c r="EW34" i="6" s="1"/>
  <c r="EO35" i="6"/>
  <c r="EW35" i="6" s="1"/>
  <c r="EO36" i="6"/>
  <c r="EW36" i="6" s="1"/>
  <c r="EO37" i="6"/>
  <c r="EW37" i="6" s="1"/>
  <c r="EO38" i="6"/>
  <c r="EW38" i="6" s="1"/>
  <c r="EO39" i="6"/>
  <c r="EW39" i="6" s="1"/>
  <c r="EO40" i="6"/>
  <c r="EW40" i="6" s="1"/>
  <c r="EO41" i="6"/>
  <c r="EW41" i="6" s="1"/>
  <c r="EO42" i="6"/>
  <c r="EW42" i="6" s="1"/>
  <c r="EO43" i="6"/>
  <c r="EW43" i="6" s="1"/>
  <c r="EO44" i="6"/>
  <c r="EW44" i="6" s="1"/>
  <c r="EO45" i="6"/>
  <c r="EW45" i="6" s="1"/>
  <c r="EO46" i="6"/>
  <c r="EW46" i="6" s="1"/>
  <c r="EO47" i="6"/>
  <c r="EW47" i="6" s="1"/>
  <c r="EO48" i="6"/>
  <c r="EW48" i="6" s="1"/>
  <c r="EO49" i="6"/>
  <c r="EW49" i="6" s="1"/>
  <c r="EO50" i="6"/>
  <c r="EW50" i="6" s="1"/>
  <c r="EO51" i="6"/>
  <c r="EW51" i="6" s="1"/>
  <c r="EO52" i="6"/>
  <c r="EW52" i="6" s="1"/>
  <c r="EO53" i="6"/>
  <c r="EW53" i="6" s="1"/>
  <c r="EO54" i="6"/>
  <c r="EW54" i="6" s="1"/>
  <c r="EO55" i="6"/>
  <c r="EW55" i="6" s="1"/>
  <c r="EO56" i="6"/>
  <c r="EW56" i="6" s="1"/>
  <c r="EO57" i="6"/>
  <c r="EW57" i="6" s="1"/>
  <c r="EO58" i="6"/>
  <c r="EW58" i="6" s="1"/>
  <c r="EO59" i="6"/>
  <c r="EW59" i="6" s="1"/>
  <c r="EO60" i="6"/>
  <c r="EW60" i="6" s="1"/>
  <c r="EO61" i="6"/>
  <c r="EW61" i="6" s="1"/>
  <c r="EO62" i="6"/>
  <c r="EW62" i="6" s="1"/>
  <c r="EO63" i="6"/>
  <c r="EW63" i="6" s="1"/>
  <c r="EO64" i="6"/>
  <c r="EW64" i="6" s="1"/>
  <c r="EO65" i="6"/>
  <c r="EW65" i="6" s="1"/>
  <c r="EO66" i="6"/>
  <c r="EW66" i="6" s="1"/>
  <c r="EO2" i="6"/>
  <c r="EW2" i="6" s="1"/>
  <c r="EM3" i="6"/>
  <c r="EU3" i="6" s="1"/>
  <c r="EM4" i="6"/>
  <c r="EU4" i="6" s="1"/>
  <c r="EM5" i="6"/>
  <c r="EU5" i="6" s="1"/>
  <c r="EM6" i="6"/>
  <c r="EU6" i="6" s="1"/>
  <c r="EM7" i="6"/>
  <c r="EU7" i="6" s="1"/>
  <c r="EM8" i="6"/>
  <c r="EU8" i="6" s="1"/>
  <c r="EM9" i="6"/>
  <c r="EU9" i="6" s="1"/>
  <c r="EM10" i="6"/>
  <c r="EU10" i="6" s="1"/>
  <c r="EM11" i="6"/>
  <c r="EU11" i="6" s="1"/>
  <c r="EM12" i="6"/>
  <c r="EU12" i="6" s="1"/>
  <c r="EM13" i="6"/>
  <c r="EU13" i="6" s="1"/>
  <c r="EM14" i="6"/>
  <c r="EU14" i="6" s="1"/>
  <c r="EM15" i="6"/>
  <c r="EU15" i="6" s="1"/>
  <c r="EM16" i="6"/>
  <c r="EU16" i="6" s="1"/>
  <c r="EM17" i="6"/>
  <c r="EU17" i="6" s="1"/>
  <c r="EM18" i="6"/>
  <c r="EU18" i="6" s="1"/>
  <c r="EM19" i="6"/>
  <c r="EU19" i="6" s="1"/>
  <c r="EM20" i="6"/>
  <c r="EU20" i="6" s="1"/>
  <c r="EM21" i="6"/>
  <c r="EU21" i="6" s="1"/>
  <c r="EM22" i="6"/>
  <c r="EU22" i="6" s="1"/>
  <c r="EM23" i="6"/>
  <c r="EU23" i="6" s="1"/>
  <c r="EM24" i="6"/>
  <c r="EU24" i="6" s="1"/>
  <c r="EM25" i="6"/>
  <c r="EU25" i="6" s="1"/>
  <c r="EM26" i="6"/>
  <c r="EU26" i="6" s="1"/>
  <c r="EM27" i="6"/>
  <c r="EU27" i="6" s="1"/>
  <c r="EM28" i="6"/>
  <c r="EU28" i="6" s="1"/>
  <c r="EM29" i="6"/>
  <c r="EU29" i="6" s="1"/>
  <c r="EM30" i="6"/>
  <c r="EU30" i="6" s="1"/>
  <c r="EM31" i="6"/>
  <c r="EU31" i="6" s="1"/>
  <c r="EM32" i="6"/>
  <c r="EU32" i="6" s="1"/>
  <c r="EM33" i="6"/>
  <c r="EU33" i="6" s="1"/>
  <c r="EM34" i="6"/>
  <c r="EU34" i="6" s="1"/>
  <c r="EM35" i="6"/>
  <c r="EU35" i="6" s="1"/>
  <c r="EM36" i="6"/>
  <c r="EU36" i="6" s="1"/>
  <c r="EM37" i="6"/>
  <c r="EU37" i="6" s="1"/>
  <c r="EM38" i="6"/>
  <c r="EU38" i="6" s="1"/>
  <c r="EM39" i="6"/>
  <c r="EU39" i="6" s="1"/>
  <c r="EM40" i="6"/>
  <c r="EU40" i="6" s="1"/>
  <c r="EM41" i="6"/>
  <c r="EU41" i="6" s="1"/>
  <c r="EM42" i="6"/>
  <c r="EU42" i="6" s="1"/>
  <c r="EM43" i="6"/>
  <c r="EU43" i="6" s="1"/>
  <c r="EM44" i="6"/>
  <c r="EU44" i="6" s="1"/>
  <c r="EM45" i="6"/>
  <c r="EU45" i="6" s="1"/>
  <c r="EM46" i="6"/>
  <c r="EU46" i="6" s="1"/>
  <c r="EM47" i="6"/>
  <c r="EU47" i="6" s="1"/>
  <c r="EM48" i="6"/>
  <c r="EU48" i="6" s="1"/>
  <c r="EM49" i="6"/>
  <c r="EU49" i="6" s="1"/>
  <c r="EM50" i="6"/>
  <c r="EU50" i="6" s="1"/>
  <c r="EM51" i="6"/>
  <c r="EU51" i="6" s="1"/>
  <c r="EM52" i="6"/>
  <c r="EU52" i="6" s="1"/>
  <c r="EM53" i="6"/>
  <c r="EU53" i="6" s="1"/>
  <c r="EM54" i="6"/>
  <c r="EU54" i="6" s="1"/>
  <c r="EM55" i="6"/>
  <c r="EU55" i="6" s="1"/>
  <c r="EM56" i="6"/>
  <c r="EU56" i="6" s="1"/>
  <c r="EM57" i="6"/>
  <c r="EU57" i="6" s="1"/>
  <c r="EM58" i="6"/>
  <c r="EU58" i="6" s="1"/>
  <c r="EM59" i="6"/>
  <c r="EU59" i="6" s="1"/>
  <c r="EM60" i="6"/>
  <c r="EU60" i="6" s="1"/>
  <c r="EM61" i="6"/>
  <c r="EU61" i="6" s="1"/>
  <c r="EM62" i="6"/>
  <c r="EU62" i="6" s="1"/>
  <c r="EM63" i="6"/>
  <c r="EU63" i="6" s="1"/>
  <c r="EM64" i="6"/>
  <c r="EU64" i="6" s="1"/>
  <c r="EM65" i="6"/>
  <c r="EU65" i="6" s="1"/>
  <c r="EM66" i="6"/>
  <c r="EU66" i="6" s="1"/>
  <c r="EM2" i="6"/>
  <c r="EU2" i="6" s="1"/>
  <c r="EK3" i="6"/>
  <c r="ES3" i="6" s="1"/>
  <c r="EK4" i="6"/>
  <c r="ES4" i="6" s="1"/>
  <c r="EK5" i="6"/>
  <c r="ES5" i="6" s="1"/>
  <c r="EK6" i="6"/>
  <c r="ES6" i="6" s="1"/>
  <c r="EK7" i="6"/>
  <c r="ES7" i="6" s="1"/>
  <c r="EK8" i="6"/>
  <c r="ES8" i="6" s="1"/>
  <c r="EK9" i="6"/>
  <c r="ES9" i="6" s="1"/>
  <c r="EK10" i="6"/>
  <c r="ES10" i="6" s="1"/>
  <c r="EK11" i="6"/>
  <c r="ES11" i="6" s="1"/>
  <c r="EK12" i="6"/>
  <c r="ES12" i="6" s="1"/>
  <c r="EK13" i="6"/>
  <c r="ES13" i="6" s="1"/>
  <c r="EK14" i="6"/>
  <c r="ES14" i="6" s="1"/>
  <c r="EK15" i="6"/>
  <c r="ES15" i="6" s="1"/>
  <c r="EK16" i="6"/>
  <c r="ES16" i="6" s="1"/>
  <c r="EK17" i="6"/>
  <c r="ES17" i="6" s="1"/>
  <c r="EK18" i="6"/>
  <c r="ES18" i="6" s="1"/>
  <c r="EK19" i="6"/>
  <c r="ES19" i="6" s="1"/>
  <c r="EK20" i="6"/>
  <c r="ES20" i="6" s="1"/>
  <c r="EK21" i="6"/>
  <c r="ES21" i="6" s="1"/>
  <c r="EK22" i="6"/>
  <c r="ES22" i="6" s="1"/>
  <c r="EK23" i="6"/>
  <c r="ES23" i="6" s="1"/>
  <c r="EK24" i="6"/>
  <c r="ES24" i="6" s="1"/>
  <c r="EK25" i="6"/>
  <c r="ES25" i="6" s="1"/>
  <c r="EK26" i="6"/>
  <c r="ES26" i="6" s="1"/>
  <c r="EK27" i="6"/>
  <c r="ES27" i="6" s="1"/>
  <c r="EK28" i="6"/>
  <c r="ES28" i="6" s="1"/>
  <c r="EK29" i="6"/>
  <c r="ES29" i="6" s="1"/>
  <c r="EK30" i="6"/>
  <c r="ES30" i="6" s="1"/>
  <c r="EK31" i="6"/>
  <c r="ES31" i="6" s="1"/>
  <c r="EK32" i="6"/>
  <c r="ES32" i="6" s="1"/>
  <c r="EK33" i="6"/>
  <c r="ES33" i="6" s="1"/>
  <c r="EK34" i="6"/>
  <c r="ES34" i="6" s="1"/>
  <c r="EK35" i="6"/>
  <c r="ES35" i="6" s="1"/>
  <c r="EK36" i="6"/>
  <c r="ES36" i="6" s="1"/>
  <c r="EK37" i="6"/>
  <c r="ES37" i="6" s="1"/>
  <c r="EK38" i="6"/>
  <c r="ES38" i="6" s="1"/>
  <c r="EK39" i="6"/>
  <c r="ES39" i="6" s="1"/>
  <c r="EK40" i="6"/>
  <c r="ES40" i="6" s="1"/>
  <c r="EK41" i="6"/>
  <c r="ES41" i="6" s="1"/>
  <c r="EK42" i="6"/>
  <c r="ES42" i="6" s="1"/>
  <c r="EK43" i="6"/>
  <c r="ES43" i="6" s="1"/>
  <c r="EK44" i="6"/>
  <c r="ES44" i="6" s="1"/>
  <c r="EK45" i="6"/>
  <c r="ES45" i="6" s="1"/>
  <c r="EK46" i="6"/>
  <c r="ES46" i="6" s="1"/>
  <c r="EK47" i="6"/>
  <c r="ES47" i="6" s="1"/>
  <c r="EK48" i="6"/>
  <c r="ES48" i="6" s="1"/>
  <c r="EK49" i="6"/>
  <c r="ES49" i="6" s="1"/>
  <c r="EK50" i="6"/>
  <c r="ES50" i="6" s="1"/>
  <c r="EK51" i="6"/>
  <c r="ES51" i="6" s="1"/>
  <c r="EK52" i="6"/>
  <c r="ES52" i="6" s="1"/>
  <c r="EK53" i="6"/>
  <c r="ES53" i="6" s="1"/>
  <c r="EK54" i="6"/>
  <c r="ES54" i="6" s="1"/>
  <c r="EK55" i="6"/>
  <c r="ES55" i="6" s="1"/>
  <c r="EK56" i="6"/>
  <c r="ES56" i="6" s="1"/>
  <c r="EK57" i="6"/>
  <c r="ES57" i="6" s="1"/>
  <c r="EK58" i="6"/>
  <c r="ES58" i="6" s="1"/>
  <c r="EK59" i="6"/>
  <c r="ES59" i="6" s="1"/>
  <c r="EK60" i="6"/>
  <c r="ES60" i="6" s="1"/>
  <c r="EK61" i="6"/>
  <c r="ES61" i="6" s="1"/>
  <c r="EK62" i="6"/>
  <c r="ES62" i="6" s="1"/>
  <c r="EK63" i="6"/>
  <c r="ES63" i="6" s="1"/>
  <c r="EK64" i="6"/>
  <c r="ES64" i="6" s="1"/>
  <c r="EK65" i="6"/>
  <c r="ES65" i="6" s="1"/>
  <c r="EK66" i="6"/>
  <c r="ES66" i="6" s="1"/>
  <c r="EK2" i="6"/>
  <c r="ES2" i="6" s="1"/>
  <c r="DF5" i="6"/>
  <c r="DF21" i="6"/>
  <c r="DF37" i="6"/>
  <c r="DF53" i="6"/>
  <c r="DD20" i="6"/>
  <c r="DD52" i="6"/>
  <c r="CX3" i="6"/>
  <c r="DF3" i="6" s="1"/>
  <c r="CX4" i="6"/>
  <c r="DF4" i="6" s="1"/>
  <c r="CX5" i="6"/>
  <c r="CX6" i="6"/>
  <c r="DF6" i="6" s="1"/>
  <c r="CX7" i="6"/>
  <c r="DF7" i="6" s="1"/>
  <c r="CX8" i="6"/>
  <c r="DF8" i="6" s="1"/>
  <c r="CX9" i="6"/>
  <c r="DF9" i="6" s="1"/>
  <c r="CX10" i="6"/>
  <c r="DF10" i="6" s="1"/>
  <c r="CX11" i="6"/>
  <c r="DF11" i="6" s="1"/>
  <c r="CX12" i="6"/>
  <c r="DF12" i="6" s="1"/>
  <c r="CX13" i="6"/>
  <c r="DF13" i="6" s="1"/>
  <c r="CX14" i="6"/>
  <c r="DF14" i="6" s="1"/>
  <c r="CX15" i="6"/>
  <c r="DF15" i="6" s="1"/>
  <c r="CX16" i="6"/>
  <c r="DF16" i="6" s="1"/>
  <c r="CX17" i="6"/>
  <c r="DF17" i="6" s="1"/>
  <c r="CX18" i="6"/>
  <c r="DF18" i="6" s="1"/>
  <c r="CX19" i="6"/>
  <c r="DF19" i="6" s="1"/>
  <c r="CX20" i="6"/>
  <c r="DF20" i="6" s="1"/>
  <c r="CX21" i="6"/>
  <c r="CX22" i="6"/>
  <c r="DF22" i="6" s="1"/>
  <c r="CX23" i="6"/>
  <c r="DF23" i="6" s="1"/>
  <c r="CX24" i="6"/>
  <c r="DF24" i="6" s="1"/>
  <c r="CX25" i="6"/>
  <c r="DF25" i="6" s="1"/>
  <c r="CX26" i="6"/>
  <c r="DF26" i="6" s="1"/>
  <c r="CX27" i="6"/>
  <c r="DF27" i="6" s="1"/>
  <c r="CX28" i="6"/>
  <c r="DF28" i="6" s="1"/>
  <c r="CX29" i="6"/>
  <c r="DF29" i="6" s="1"/>
  <c r="CX30" i="6"/>
  <c r="DF30" i="6" s="1"/>
  <c r="CX31" i="6"/>
  <c r="DF31" i="6" s="1"/>
  <c r="CX32" i="6"/>
  <c r="DF32" i="6" s="1"/>
  <c r="CX33" i="6"/>
  <c r="DF33" i="6" s="1"/>
  <c r="CX34" i="6"/>
  <c r="DF34" i="6" s="1"/>
  <c r="CX35" i="6"/>
  <c r="DF35" i="6" s="1"/>
  <c r="CX36" i="6"/>
  <c r="DF36" i="6" s="1"/>
  <c r="CX37" i="6"/>
  <c r="CX38" i="6"/>
  <c r="DF38" i="6" s="1"/>
  <c r="CX39" i="6"/>
  <c r="DF39" i="6" s="1"/>
  <c r="CX40" i="6"/>
  <c r="DF40" i="6" s="1"/>
  <c r="CX41" i="6"/>
  <c r="DF41" i="6" s="1"/>
  <c r="CX42" i="6"/>
  <c r="DF42" i="6" s="1"/>
  <c r="CX43" i="6"/>
  <c r="DF43" i="6" s="1"/>
  <c r="CX44" i="6"/>
  <c r="DF44" i="6" s="1"/>
  <c r="CX45" i="6"/>
  <c r="DF45" i="6" s="1"/>
  <c r="CX46" i="6"/>
  <c r="DF46" i="6" s="1"/>
  <c r="CX47" i="6"/>
  <c r="DF47" i="6" s="1"/>
  <c r="CX48" i="6"/>
  <c r="DF48" i="6" s="1"/>
  <c r="CX49" i="6"/>
  <c r="DF49" i="6" s="1"/>
  <c r="CX50" i="6"/>
  <c r="DF50" i="6" s="1"/>
  <c r="CX51" i="6"/>
  <c r="DF51" i="6" s="1"/>
  <c r="CX52" i="6"/>
  <c r="DF52" i="6" s="1"/>
  <c r="CX53" i="6"/>
  <c r="CX54" i="6"/>
  <c r="DF54" i="6" s="1"/>
  <c r="CX55" i="6"/>
  <c r="DF55" i="6" s="1"/>
  <c r="CX56" i="6"/>
  <c r="DF56" i="6" s="1"/>
  <c r="CX57" i="6"/>
  <c r="DF57" i="6" s="1"/>
  <c r="CX58" i="6"/>
  <c r="DF58" i="6" s="1"/>
  <c r="CX59" i="6"/>
  <c r="DF59" i="6" s="1"/>
  <c r="CX60" i="6"/>
  <c r="DF60" i="6" s="1"/>
  <c r="CX61" i="6"/>
  <c r="DF61" i="6" s="1"/>
  <c r="CX62" i="6"/>
  <c r="DF62" i="6" s="1"/>
  <c r="CX63" i="6"/>
  <c r="DF63" i="6" s="1"/>
  <c r="CX64" i="6"/>
  <c r="DF64" i="6" s="1"/>
  <c r="CX65" i="6"/>
  <c r="DF65" i="6" s="1"/>
  <c r="CX66" i="6"/>
  <c r="DF66" i="6" s="1"/>
  <c r="CX2" i="6"/>
  <c r="DF2" i="6" s="1"/>
  <c r="CV3" i="6"/>
  <c r="DD3" i="6" s="1"/>
  <c r="CV4" i="6"/>
  <c r="DD4" i="6" s="1"/>
  <c r="CV5" i="6"/>
  <c r="DD5" i="6" s="1"/>
  <c r="CV6" i="6"/>
  <c r="DD6" i="6" s="1"/>
  <c r="CV7" i="6"/>
  <c r="DD7" i="6" s="1"/>
  <c r="CV8" i="6"/>
  <c r="DD8" i="6" s="1"/>
  <c r="CV9" i="6"/>
  <c r="DD9" i="6" s="1"/>
  <c r="CV10" i="6"/>
  <c r="DD10" i="6" s="1"/>
  <c r="CV11" i="6"/>
  <c r="DD11" i="6" s="1"/>
  <c r="CV12" i="6"/>
  <c r="DD12" i="6" s="1"/>
  <c r="CV13" i="6"/>
  <c r="DD13" i="6" s="1"/>
  <c r="CV14" i="6"/>
  <c r="DD14" i="6" s="1"/>
  <c r="CV15" i="6"/>
  <c r="DD15" i="6" s="1"/>
  <c r="CV16" i="6"/>
  <c r="DD16" i="6" s="1"/>
  <c r="CV17" i="6"/>
  <c r="DD17" i="6" s="1"/>
  <c r="CV18" i="6"/>
  <c r="DD18" i="6" s="1"/>
  <c r="CV19" i="6"/>
  <c r="DD19" i="6" s="1"/>
  <c r="CV20" i="6"/>
  <c r="CV21" i="6"/>
  <c r="DD21" i="6" s="1"/>
  <c r="CV22" i="6"/>
  <c r="DD22" i="6" s="1"/>
  <c r="CV23" i="6"/>
  <c r="DD23" i="6" s="1"/>
  <c r="CV24" i="6"/>
  <c r="DD24" i="6" s="1"/>
  <c r="CV25" i="6"/>
  <c r="DD25" i="6" s="1"/>
  <c r="CV26" i="6"/>
  <c r="DD26" i="6" s="1"/>
  <c r="CV27" i="6"/>
  <c r="DD27" i="6" s="1"/>
  <c r="CV28" i="6"/>
  <c r="DD28" i="6" s="1"/>
  <c r="CV29" i="6"/>
  <c r="DD29" i="6" s="1"/>
  <c r="CV30" i="6"/>
  <c r="DD30" i="6" s="1"/>
  <c r="CV31" i="6"/>
  <c r="DD31" i="6" s="1"/>
  <c r="CV32" i="6"/>
  <c r="DD32" i="6" s="1"/>
  <c r="CV33" i="6"/>
  <c r="DD33" i="6" s="1"/>
  <c r="CV34" i="6"/>
  <c r="DD34" i="6" s="1"/>
  <c r="CV35" i="6"/>
  <c r="DD35" i="6" s="1"/>
  <c r="CV36" i="6"/>
  <c r="DD36" i="6" s="1"/>
  <c r="CV37" i="6"/>
  <c r="DD37" i="6" s="1"/>
  <c r="CV38" i="6"/>
  <c r="DD38" i="6" s="1"/>
  <c r="CV39" i="6"/>
  <c r="DD39" i="6" s="1"/>
  <c r="CV40" i="6"/>
  <c r="DD40" i="6" s="1"/>
  <c r="CV41" i="6"/>
  <c r="DD41" i="6" s="1"/>
  <c r="CV42" i="6"/>
  <c r="DD42" i="6" s="1"/>
  <c r="CV43" i="6"/>
  <c r="DD43" i="6" s="1"/>
  <c r="CV44" i="6"/>
  <c r="DD44" i="6" s="1"/>
  <c r="CV45" i="6"/>
  <c r="DD45" i="6" s="1"/>
  <c r="CV46" i="6"/>
  <c r="DD46" i="6" s="1"/>
  <c r="CV47" i="6"/>
  <c r="DD47" i="6" s="1"/>
  <c r="CV48" i="6"/>
  <c r="DD48" i="6" s="1"/>
  <c r="CV49" i="6"/>
  <c r="DD49" i="6" s="1"/>
  <c r="CV50" i="6"/>
  <c r="DD50" i="6" s="1"/>
  <c r="CV51" i="6"/>
  <c r="DD51" i="6" s="1"/>
  <c r="CV52" i="6"/>
  <c r="CV53" i="6"/>
  <c r="DD53" i="6" s="1"/>
  <c r="CV54" i="6"/>
  <c r="DD54" i="6" s="1"/>
  <c r="CV55" i="6"/>
  <c r="DD55" i="6" s="1"/>
  <c r="CV56" i="6"/>
  <c r="DD56" i="6" s="1"/>
  <c r="CV57" i="6"/>
  <c r="DD57" i="6" s="1"/>
  <c r="CV58" i="6"/>
  <c r="DD58" i="6" s="1"/>
  <c r="CV59" i="6"/>
  <c r="DD59" i="6" s="1"/>
  <c r="CV60" i="6"/>
  <c r="DD60" i="6" s="1"/>
  <c r="CV61" i="6"/>
  <c r="DD61" i="6" s="1"/>
  <c r="CV62" i="6"/>
  <c r="DD62" i="6" s="1"/>
  <c r="CV63" i="6"/>
  <c r="DD63" i="6" s="1"/>
  <c r="CV64" i="6"/>
  <c r="DD64" i="6" s="1"/>
  <c r="CV65" i="6"/>
  <c r="DD65" i="6" s="1"/>
  <c r="CV66" i="6"/>
  <c r="DD66" i="6" s="1"/>
  <c r="CV2" i="6"/>
  <c r="DD2" i="6" s="1"/>
  <c r="CT3" i="6"/>
  <c r="DB3" i="6" s="1"/>
  <c r="CT4" i="6"/>
  <c r="DB4" i="6" s="1"/>
  <c r="CT5" i="6"/>
  <c r="DB5" i="6" s="1"/>
  <c r="CT6" i="6"/>
  <c r="DB6" i="6" s="1"/>
  <c r="CT7" i="6"/>
  <c r="DB7" i="6" s="1"/>
  <c r="CT8" i="6"/>
  <c r="DB8" i="6" s="1"/>
  <c r="CT9" i="6"/>
  <c r="DB9" i="6" s="1"/>
  <c r="CT10" i="6"/>
  <c r="DB10" i="6" s="1"/>
  <c r="CT11" i="6"/>
  <c r="DB11" i="6" s="1"/>
  <c r="CT12" i="6"/>
  <c r="DB12" i="6" s="1"/>
  <c r="CT13" i="6"/>
  <c r="DB13" i="6" s="1"/>
  <c r="CT14" i="6"/>
  <c r="DB14" i="6" s="1"/>
  <c r="CT15" i="6"/>
  <c r="DB15" i="6" s="1"/>
  <c r="CT16" i="6"/>
  <c r="DB16" i="6" s="1"/>
  <c r="CT17" i="6"/>
  <c r="DB17" i="6" s="1"/>
  <c r="CT18" i="6"/>
  <c r="DB18" i="6" s="1"/>
  <c r="CT19" i="6"/>
  <c r="DB19" i="6" s="1"/>
  <c r="CT20" i="6"/>
  <c r="DB20" i="6" s="1"/>
  <c r="CT21" i="6"/>
  <c r="DB21" i="6" s="1"/>
  <c r="CT22" i="6"/>
  <c r="DB22" i="6" s="1"/>
  <c r="CT23" i="6"/>
  <c r="DB23" i="6" s="1"/>
  <c r="CT24" i="6"/>
  <c r="DB24" i="6" s="1"/>
  <c r="CT25" i="6"/>
  <c r="DB25" i="6" s="1"/>
  <c r="CT26" i="6"/>
  <c r="DB26" i="6" s="1"/>
  <c r="CT27" i="6"/>
  <c r="DB27" i="6" s="1"/>
  <c r="CT28" i="6"/>
  <c r="DB28" i="6" s="1"/>
  <c r="CT29" i="6"/>
  <c r="DB29" i="6" s="1"/>
  <c r="CT30" i="6"/>
  <c r="DB30" i="6" s="1"/>
  <c r="CT31" i="6"/>
  <c r="DB31" i="6" s="1"/>
  <c r="CT32" i="6"/>
  <c r="DB32" i="6" s="1"/>
  <c r="CT33" i="6"/>
  <c r="DB33" i="6" s="1"/>
  <c r="CT34" i="6"/>
  <c r="DB34" i="6" s="1"/>
  <c r="CT35" i="6"/>
  <c r="DB35" i="6" s="1"/>
  <c r="CT36" i="6"/>
  <c r="DB36" i="6" s="1"/>
  <c r="CT37" i="6"/>
  <c r="DB37" i="6" s="1"/>
  <c r="CT38" i="6"/>
  <c r="DB38" i="6" s="1"/>
  <c r="CT39" i="6"/>
  <c r="DB39" i="6" s="1"/>
  <c r="CT40" i="6"/>
  <c r="DB40" i="6" s="1"/>
  <c r="CT41" i="6"/>
  <c r="DB41" i="6" s="1"/>
  <c r="CT42" i="6"/>
  <c r="DB42" i="6" s="1"/>
  <c r="CT43" i="6"/>
  <c r="DB43" i="6" s="1"/>
  <c r="CT44" i="6"/>
  <c r="DB44" i="6" s="1"/>
  <c r="CT45" i="6"/>
  <c r="DB45" i="6" s="1"/>
  <c r="CT46" i="6"/>
  <c r="DB46" i="6" s="1"/>
  <c r="CT47" i="6"/>
  <c r="DB47" i="6" s="1"/>
  <c r="CT48" i="6"/>
  <c r="DB48" i="6" s="1"/>
  <c r="CT49" i="6"/>
  <c r="DB49" i="6" s="1"/>
  <c r="CT50" i="6"/>
  <c r="DB50" i="6" s="1"/>
  <c r="CT51" i="6"/>
  <c r="DB51" i="6" s="1"/>
  <c r="CT52" i="6"/>
  <c r="DB52" i="6" s="1"/>
  <c r="CT53" i="6"/>
  <c r="DB53" i="6" s="1"/>
  <c r="CT54" i="6"/>
  <c r="DB54" i="6" s="1"/>
  <c r="CT55" i="6"/>
  <c r="DB55" i="6" s="1"/>
  <c r="CT56" i="6"/>
  <c r="DB56" i="6" s="1"/>
  <c r="CT57" i="6"/>
  <c r="DB57" i="6" s="1"/>
  <c r="CT58" i="6"/>
  <c r="DB58" i="6" s="1"/>
  <c r="CT59" i="6"/>
  <c r="DB59" i="6" s="1"/>
  <c r="CT60" i="6"/>
  <c r="DB60" i="6" s="1"/>
  <c r="CT61" i="6"/>
  <c r="DB61" i="6" s="1"/>
  <c r="CT62" i="6"/>
  <c r="DB62" i="6" s="1"/>
  <c r="CT63" i="6"/>
  <c r="DB63" i="6" s="1"/>
  <c r="CT64" i="6"/>
  <c r="DB64" i="6" s="1"/>
  <c r="CT65" i="6"/>
  <c r="DB65" i="6" s="1"/>
  <c r="CT66" i="6"/>
  <c r="DB66" i="6" s="1"/>
  <c r="CT2" i="6"/>
  <c r="DB2" i="6" s="1"/>
  <c r="CZ3" i="6"/>
  <c r="DH3" i="6" s="1"/>
  <c r="CZ4" i="6"/>
  <c r="DH4" i="6" s="1"/>
  <c r="CZ5" i="6"/>
  <c r="DH5" i="6" s="1"/>
  <c r="CZ6" i="6"/>
  <c r="DH6" i="6" s="1"/>
  <c r="CZ7" i="6"/>
  <c r="DH7" i="6" s="1"/>
  <c r="CZ8" i="6"/>
  <c r="DH8" i="6" s="1"/>
  <c r="CZ9" i="6"/>
  <c r="DH9" i="6" s="1"/>
  <c r="CZ10" i="6"/>
  <c r="DH10" i="6" s="1"/>
  <c r="CZ11" i="6"/>
  <c r="DH11" i="6" s="1"/>
  <c r="CZ12" i="6"/>
  <c r="DH12" i="6" s="1"/>
  <c r="CZ13" i="6"/>
  <c r="DH13" i="6" s="1"/>
  <c r="CZ14" i="6"/>
  <c r="DH14" i="6" s="1"/>
  <c r="CZ15" i="6"/>
  <c r="DH15" i="6" s="1"/>
  <c r="CZ16" i="6"/>
  <c r="DH16" i="6" s="1"/>
  <c r="CZ17" i="6"/>
  <c r="DH17" i="6" s="1"/>
  <c r="CZ18" i="6"/>
  <c r="DH18" i="6" s="1"/>
  <c r="CZ19" i="6"/>
  <c r="DH19" i="6" s="1"/>
  <c r="CZ20" i="6"/>
  <c r="DH20" i="6" s="1"/>
  <c r="CZ21" i="6"/>
  <c r="DH21" i="6" s="1"/>
  <c r="CZ22" i="6"/>
  <c r="DH22" i="6" s="1"/>
  <c r="CZ23" i="6"/>
  <c r="DH23" i="6" s="1"/>
  <c r="CZ24" i="6"/>
  <c r="DH24" i="6" s="1"/>
  <c r="CZ25" i="6"/>
  <c r="DH25" i="6" s="1"/>
  <c r="CZ26" i="6"/>
  <c r="DH26" i="6" s="1"/>
  <c r="CZ27" i="6"/>
  <c r="DH27" i="6" s="1"/>
  <c r="CZ28" i="6"/>
  <c r="DH28" i="6" s="1"/>
  <c r="CZ29" i="6"/>
  <c r="DH29" i="6" s="1"/>
  <c r="CZ30" i="6"/>
  <c r="DH30" i="6" s="1"/>
  <c r="CZ31" i="6"/>
  <c r="DH31" i="6" s="1"/>
  <c r="CZ32" i="6"/>
  <c r="DH32" i="6" s="1"/>
  <c r="CZ33" i="6"/>
  <c r="DH33" i="6" s="1"/>
  <c r="CZ34" i="6"/>
  <c r="DH34" i="6" s="1"/>
  <c r="CZ35" i="6"/>
  <c r="DH35" i="6" s="1"/>
  <c r="CZ36" i="6"/>
  <c r="DH36" i="6" s="1"/>
  <c r="CZ37" i="6"/>
  <c r="DH37" i="6" s="1"/>
  <c r="CZ38" i="6"/>
  <c r="DH38" i="6" s="1"/>
  <c r="CZ39" i="6"/>
  <c r="DH39" i="6" s="1"/>
  <c r="CZ40" i="6"/>
  <c r="DH40" i="6" s="1"/>
  <c r="CZ41" i="6"/>
  <c r="DH41" i="6" s="1"/>
  <c r="CZ42" i="6"/>
  <c r="DH42" i="6" s="1"/>
  <c r="CZ43" i="6"/>
  <c r="DH43" i="6" s="1"/>
  <c r="CZ44" i="6"/>
  <c r="DH44" i="6" s="1"/>
  <c r="CZ45" i="6"/>
  <c r="DH45" i="6" s="1"/>
  <c r="CZ46" i="6"/>
  <c r="DH46" i="6" s="1"/>
  <c r="CZ47" i="6"/>
  <c r="DH47" i="6" s="1"/>
  <c r="CZ48" i="6"/>
  <c r="DH48" i="6" s="1"/>
  <c r="CZ49" i="6"/>
  <c r="DH49" i="6" s="1"/>
  <c r="CZ50" i="6"/>
  <c r="DH50" i="6" s="1"/>
  <c r="CZ51" i="6"/>
  <c r="DH51" i="6" s="1"/>
  <c r="CZ52" i="6"/>
  <c r="DH52" i="6" s="1"/>
  <c r="CZ53" i="6"/>
  <c r="DH53" i="6" s="1"/>
  <c r="CZ54" i="6"/>
  <c r="DH54" i="6" s="1"/>
  <c r="CZ55" i="6"/>
  <c r="DH55" i="6" s="1"/>
  <c r="CZ56" i="6"/>
  <c r="DH56" i="6" s="1"/>
  <c r="CZ57" i="6"/>
  <c r="DH57" i="6" s="1"/>
  <c r="CZ58" i="6"/>
  <c r="DH58" i="6" s="1"/>
  <c r="CZ59" i="6"/>
  <c r="DH59" i="6" s="1"/>
  <c r="CZ60" i="6"/>
  <c r="DH60" i="6" s="1"/>
  <c r="CZ61" i="6"/>
  <c r="DH61" i="6" s="1"/>
  <c r="CZ62" i="6"/>
  <c r="DH62" i="6" s="1"/>
  <c r="CZ63" i="6"/>
  <c r="DH63" i="6" s="1"/>
  <c r="CZ64" i="6"/>
  <c r="DH64" i="6" s="1"/>
  <c r="CZ65" i="6"/>
  <c r="DH65" i="6" s="1"/>
  <c r="CZ66" i="6"/>
  <c r="DH66" i="6" s="1"/>
  <c r="CZ2" i="6"/>
  <c r="DH2" i="6" s="1"/>
  <c r="BI3" i="6"/>
  <c r="BI4" i="6"/>
  <c r="I4" i="10" s="1"/>
  <c r="BI5" i="6"/>
  <c r="BI6" i="6"/>
  <c r="I6" i="10" s="1"/>
  <c r="BI7" i="6"/>
  <c r="BI8" i="6"/>
  <c r="I8" i="10" s="1"/>
  <c r="BI9" i="6"/>
  <c r="BI10" i="6"/>
  <c r="I10" i="10" s="1"/>
  <c r="BI11" i="6"/>
  <c r="BI12" i="6"/>
  <c r="I12" i="10" s="1"/>
  <c r="BI13" i="6"/>
  <c r="BI14" i="6"/>
  <c r="I14" i="10" s="1"/>
  <c r="BI15" i="6"/>
  <c r="BI16" i="6"/>
  <c r="I16" i="10" s="1"/>
  <c r="BI17" i="6"/>
  <c r="BI18" i="6"/>
  <c r="I18" i="10" s="1"/>
  <c r="BI19" i="6"/>
  <c r="BI20" i="6"/>
  <c r="BQ20" i="6" s="1"/>
  <c r="BI21" i="6"/>
  <c r="BI22" i="6"/>
  <c r="I22" i="10" s="1"/>
  <c r="BI23" i="6"/>
  <c r="BI24" i="6"/>
  <c r="I24" i="10" s="1"/>
  <c r="BI25" i="6"/>
  <c r="BI26" i="6"/>
  <c r="BQ26" i="6" s="1"/>
  <c r="BI27" i="6"/>
  <c r="BI28" i="6"/>
  <c r="I28" i="10" s="1"/>
  <c r="BI29" i="6"/>
  <c r="BI30" i="6"/>
  <c r="I30" i="10" s="1"/>
  <c r="BI31" i="6"/>
  <c r="BI32" i="6"/>
  <c r="I32" i="10" s="1"/>
  <c r="BI33" i="6"/>
  <c r="BI34" i="6"/>
  <c r="I34" i="10" s="1"/>
  <c r="BI35" i="6"/>
  <c r="I35" i="10" s="1"/>
  <c r="BI36" i="6"/>
  <c r="I36" i="10" s="1"/>
  <c r="BI37" i="6"/>
  <c r="BI38" i="6"/>
  <c r="I38" i="10" s="1"/>
  <c r="BI39" i="6"/>
  <c r="I39" i="10" s="1"/>
  <c r="BI40" i="6"/>
  <c r="I40" i="10" s="1"/>
  <c r="BI41" i="6"/>
  <c r="BI42" i="6"/>
  <c r="I42" i="10" s="1"/>
  <c r="BI43" i="6"/>
  <c r="I43" i="10" s="1"/>
  <c r="BI44" i="6"/>
  <c r="I44" i="10" s="1"/>
  <c r="BI45" i="6"/>
  <c r="BI46" i="6"/>
  <c r="I46" i="10" s="1"/>
  <c r="BI47" i="6"/>
  <c r="I47" i="10" s="1"/>
  <c r="BI48" i="6"/>
  <c r="I48" i="10" s="1"/>
  <c r="BI49" i="6"/>
  <c r="BI50" i="6"/>
  <c r="I50" i="10" s="1"/>
  <c r="BI51" i="6"/>
  <c r="I51" i="10" s="1"/>
  <c r="BI52" i="6"/>
  <c r="I52" i="10" s="1"/>
  <c r="BI53" i="6"/>
  <c r="BI54" i="6"/>
  <c r="I54" i="10" s="1"/>
  <c r="BI55" i="6"/>
  <c r="I55" i="10" s="1"/>
  <c r="BI56" i="6"/>
  <c r="I56" i="10" s="1"/>
  <c r="BI57" i="6"/>
  <c r="BI58" i="6"/>
  <c r="BQ58" i="6" s="1"/>
  <c r="BI59" i="6"/>
  <c r="I59" i="10" s="1"/>
  <c r="BI60" i="6"/>
  <c r="I60" i="10" s="1"/>
  <c r="BI61" i="6"/>
  <c r="BI62" i="6"/>
  <c r="I62" i="10" s="1"/>
  <c r="BI63" i="6"/>
  <c r="I63" i="10" s="1"/>
  <c r="BI64" i="6"/>
  <c r="I64" i="10" s="1"/>
  <c r="BI65" i="6"/>
  <c r="BI66" i="6"/>
  <c r="I66" i="10" s="1"/>
  <c r="BI2" i="6"/>
  <c r="BG3" i="6"/>
  <c r="H3" i="10" s="1"/>
  <c r="BG4" i="6"/>
  <c r="BG5" i="6"/>
  <c r="H5" i="10" s="1"/>
  <c r="BG6" i="6"/>
  <c r="BG7" i="6"/>
  <c r="H7" i="10" s="1"/>
  <c r="BG8" i="6"/>
  <c r="BG9" i="6"/>
  <c r="H9" i="10" s="1"/>
  <c r="BG10" i="6"/>
  <c r="BG11" i="6"/>
  <c r="H11" i="10" s="1"/>
  <c r="BG12" i="6"/>
  <c r="BG13" i="6"/>
  <c r="H13" i="10" s="1"/>
  <c r="BG14" i="6"/>
  <c r="BG15" i="6"/>
  <c r="H15" i="10" s="1"/>
  <c r="BG16" i="6"/>
  <c r="BG17" i="6"/>
  <c r="H17" i="10" s="1"/>
  <c r="BG18" i="6"/>
  <c r="BG19" i="6"/>
  <c r="H19" i="10" s="1"/>
  <c r="BG20" i="6"/>
  <c r="BO20" i="6" s="1"/>
  <c r="BG21" i="6"/>
  <c r="H21" i="10" s="1"/>
  <c r="BG22" i="6"/>
  <c r="BG23" i="6"/>
  <c r="H23" i="10" s="1"/>
  <c r="BG24" i="6"/>
  <c r="BG25" i="6"/>
  <c r="H25" i="10" s="1"/>
  <c r="BG26" i="6"/>
  <c r="BO26" i="6" s="1"/>
  <c r="BG27" i="6"/>
  <c r="H27" i="10" s="1"/>
  <c r="BG28" i="6"/>
  <c r="BG29" i="6"/>
  <c r="H29" i="10" s="1"/>
  <c r="BG30" i="6"/>
  <c r="BG31" i="6"/>
  <c r="H31" i="10" s="1"/>
  <c r="BG32" i="6"/>
  <c r="BG33" i="6"/>
  <c r="H33" i="10" s="1"/>
  <c r="BG34" i="6"/>
  <c r="BG35" i="6"/>
  <c r="H35" i="10" s="1"/>
  <c r="BG36" i="6"/>
  <c r="BG37" i="6"/>
  <c r="H37" i="10" s="1"/>
  <c r="BG38" i="6"/>
  <c r="BG39" i="6"/>
  <c r="H39" i="10" s="1"/>
  <c r="BG40" i="6"/>
  <c r="BG41" i="6"/>
  <c r="H41" i="10" s="1"/>
  <c r="BG42" i="6"/>
  <c r="BG43" i="6"/>
  <c r="H43" i="10" s="1"/>
  <c r="BG44" i="6"/>
  <c r="BG45" i="6"/>
  <c r="H45" i="10" s="1"/>
  <c r="BG46" i="6"/>
  <c r="BG47" i="6"/>
  <c r="H47" i="10" s="1"/>
  <c r="BG48" i="6"/>
  <c r="BG49" i="6"/>
  <c r="H49" i="10" s="1"/>
  <c r="BG50" i="6"/>
  <c r="BG51" i="6"/>
  <c r="H51" i="10" s="1"/>
  <c r="BG52" i="6"/>
  <c r="BG53" i="6"/>
  <c r="H53" i="10" s="1"/>
  <c r="BG54" i="6"/>
  <c r="BG55" i="6"/>
  <c r="H55" i="10" s="1"/>
  <c r="BG56" i="6"/>
  <c r="BG57" i="6"/>
  <c r="H57" i="10" s="1"/>
  <c r="BG58" i="6"/>
  <c r="BO58" i="6" s="1"/>
  <c r="BG59" i="6"/>
  <c r="H59" i="10" s="1"/>
  <c r="BG60" i="6"/>
  <c r="BG61" i="6"/>
  <c r="H61" i="10" s="1"/>
  <c r="BG62" i="6"/>
  <c r="BG63" i="6"/>
  <c r="H63" i="10" s="1"/>
  <c r="BG64" i="6"/>
  <c r="BG65" i="6"/>
  <c r="H65" i="10" s="1"/>
  <c r="BG66" i="6"/>
  <c r="BG2" i="6"/>
  <c r="H2" i="10" s="1"/>
  <c r="BE12" i="6"/>
  <c r="G12" i="10" s="1"/>
  <c r="BE13" i="6"/>
  <c r="BE14" i="6"/>
  <c r="G14" i="10" s="1"/>
  <c r="BE15" i="6"/>
  <c r="G15" i="10" s="1"/>
  <c r="BE16" i="6"/>
  <c r="G16" i="10" s="1"/>
  <c r="BE17" i="6"/>
  <c r="BE18" i="6"/>
  <c r="G18" i="10" s="1"/>
  <c r="BE19" i="6"/>
  <c r="G19" i="10" s="1"/>
  <c r="BE20" i="6"/>
  <c r="BM20" i="6" s="1"/>
  <c r="BE21" i="6"/>
  <c r="BE22" i="6"/>
  <c r="G22" i="10" s="1"/>
  <c r="BE23" i="6"/>
  <c r="G23" i="10" s="1"/>
  <c r="BE24" i="6"/>
  <c r="G24" i="10" s="1"/>
  <c r="BE25" i="6"/>
  <c r="BE26" i="6"/>
  <c r="BM26" i="6" s="1"/>
  <c r="BE27" i="6"/>
  <c r="G27" i="10" s="1"/>
  <c r="BE28" i="6"/>
  <c r="G28" i="10" s="1"/>
  <c r="BE29" i="6"/>
  <c r="BE30" i="6"/>
  <c r="G30" i="10" s="1"/>
  <c r="BE31" i="6"/>
  <c r="G31" i="10" s="1"/>
  <c r="BE32" i="6"/>
  <c r="G32" i="10" s="1"/>
  <c r="BE33" i="6"/>
  <c r="BE34" i="6"/>
  <c r="G34" i="10" s="1"/>
  <c r="BE35" i="6"/>
  <c r="G35" i="10" s="1"/>
  <c r="BE36" i="6"/>
  <c r="G36" i="10" s="1"/>
  <c r="BE37" i="6"/>
  <c r="BE38" i="6"/>
  <c r="G38" i="10" s="1"/>
  <c r="BE39" i="6"/>
  <c r="G39" i="10" s="1"/>
  <c r="BE40" i="6"/>
  <c r="G40" i="10" s="1"/>
  <c r="BE41" i="6"/>
  <c r="BE42" i="6"/>
  <c r="G42" i="10" s="1"/>
  <c r="BE43" i="6"/>
  <c r="G43" i="10" s="1"/>
  <c r="BE44" i="6"/>
  <c r="G44" i="10" s="1"/>
  <c r="BE45" i="6"/>
  <c r="BE46" i="6"/>
  <c r="G46" i="10" s="1"/>
  <c r="BE47" i="6"/>
  <c r="G47" i="10" s="1"/>
  <c r="BE48" i="6"/>
  <c r="G48" i="10" s="1"/>
  <c r="BE49" i="6"/>
  <c r="BE50" i="6"/>
  <c r="G50" i="10" s="1"/>
  <c r="BE51" i="6"/>
  <c r="G51" i="10" s="1"/>
  <c r="BE52" i="6"/>
  <c r="G52" i="10" s="1"/>
  <c r="BE53" i="6"/>
  <c r="BE54" i="6"/>
  <c r="G54" i="10" s="1"/>
  <c r="BE55" i="6"/>
  <c r="G55" i="10" s="1"/>
  <c r="BE56" i="6"/>
  <c r="G56" i="10" s="1"/>
  <c r="BE57" i="6"/>
  <c r="BE58" i="6"/>
  <c r="BM58" i="6" s="1"/>
  <c r="BE59" i="6"/>
  <c r="G59" i="10" s="1"/>
  <c r="BE60" i="6"/>
  <c r="G60" i="10" s="1"/>
  <c r="BE61" i="6"/>
  <c r="BE62" i="6"/>
  <c r="G62" i="10" s="1"/>
  <c r="BE63" i="6"/>
  <c r="G63" i="10" s="1"/>
  <c r="BE64" i="6"/>
  <c r="G64" i="10" s="1"/>
  <c r="BE65" i="6"/>
  <c r="BE66" i="6"/>
  <c r="G66" i="10" s="1"/>
  <c r="BE3" i="6"/>
  <c r="G3" i="10" s="1"/>
  <c r="BE4" i="6"/>
  <c r="G4" i="10" s="1"/>
  <c r="BE5" i="6"/>
  <c r="BE6" i="6"/>
  <c r="G6" i="10" s="1"/>
  <c r="BE7" i="6"/>
  <c r="G7" i="10" s="1"/>
  <c r="BE8" i="6"/>
  <c r="G8" i="10" s="1"/>
  <c r="BE9" i="6"/>
  <c r="BE10" i="6"/>
  <c r="G10" i="10" s="1"/>
  <c r="BE11" i="6"/>
  <c r="G11" i="10" s="1"/>
  <c r="BC3" i="6"/>
  <c r="F3" i="10" s="1"/>
  <c r="BC4" i="6"/>
  <c r="F4" i="10" s="1"/>
  <c r="BC5" i="6"/>
  <c r="BC6" i="6"/>
  <c r="BC7" i="6"/>
  <c r="F7" i="10" s="1"/>
  <c r="BC8" i="6"/>
  <c r="F8" i="10" s="1"/>
  <c r="BC9" i="6"/>
  <c r="BC10" i="6"/>
  <c r="BC11" i="6"/>
  <c r="F11" i="10" s="1"/>
  <c r="BC12" i="6"/>
  <c r="F12" i="10" s="1"/>
  <c r="BC13" i="6"/>
  <c r="BC14" i="6"/>
  <c r="BC15" i="6"/>
  <c r="F15" i="10" s="1"/>
  <c r="BC16" i="6"/>
  <c r="F16" i="10" s="1"/>
  <c r="BC17" i="6"/>
  <c r="BC18" i="6"/>
  <c r="BC19" i="6"/>
  <c r="F19" i="10" s="1"/>
  <c r="BC20" i="6"/>
  <c r="BK20" i="6" s="1"/>
  <c r="BC21" i="6"/>
  <c r="BC22" i="6"/>
  <c r="BC23" i="6"/>
  <c r="F23" i="10" s="1"/>
  <c r="BC24" i="6"/>
  <c r="F24" i="10" s="1"/>
  <c r="BC25" i="6"/>
  <c r="BC26" i="6"/>
  <c r="BK26" i="6" s="1"/>
  <c r="BC27" i="6"/>
  <c r="F27" i="10" s="1"/>
  <c r="BC28" i="6"/>
  <c r="F28" i="10" s="1"/>
  <c r="BC29" i="6"/>
  <c r="BC30" i="6"/>
  <c r="BC31" i="6"/>
  <c r="F31" i="10" s="1"/>
  <c r="BC32" i="6"/>
  <c r="F32" i="10" s="1"/>
  <c r="BC33" i="6"/>
  <c r="BC34" i="6"/>
  <c r="BC35" i="6"/>
  <c r="F35" i="10" s="1"/>
  <c r="BC36" i="6"/>
  <c r="F36" i="10" s="1"/>
  <c r="BC37" i="6"/>
  <c r="BC38" i="6"/>
  <c r="BC39" i="6"/>
  <c r="F39" i="10" s="1"/>
  <c r="BC40" i="6"/>
  <c r="F40" i="10" s="1"/>
  <c r="BC41" i="6"/>
  <c r="BC42" i="6"/>
  <c r="BC43" i="6"/>
  <c r="F43" i="10" s="1"/>
  <c r="BC44" i="6"/>
  <c r="F44" i="10" s="1"/>
  <c r="BC45" i="6"/>
  <c r="BC46" i="6"/>
  <c r="BC47" i="6"/>
  <c r="F47" i="10" s="1"/>
  <c r="BC48" i="6"/>
  <c r="F48" i="10" s="1"/>
  <c r="BC49" i="6"/>
  <c r="BC50" i="6"/>
  <c r="BC51" i="6"/>
  <c r="F51" i="10" s="1"/>
  <c r="BC52" i="6"/>
  <c r="F52" i="10" s="1"/>
  <c r="BC53" i="6"/>
  <c r="BC54" i="6"/>
  <c r="BC55" i="6"/>
  <c r="F55" i="10" s="1"/>
  <c r="BC56" i="6"/>
  <c r="F56" i="10" s="1"/>
  <c r="BC57" i="6"/>
  <c r="BC58" i="6"/>
  <c r="BK58" i="6" s="1"/>
  <c r="BC59" i="6"/>
  <c r="F59" i="10" s="1"/>
  <c r="BC60" i="6"/>
  <c r="F60" i="10" s="1"/>
  <c r="BC61" i="6"/>
  <c r="BC62" i="6"/>
  <c r="BC63" i="6"/>
  <c r="F63" i="10" s="1"/>
  <c r="BC64" i="6"/>
  <c r="F64" i="10" s="1"/>
  <c r="BC65" i="6"/>
  <c r="BC66" i="6"/>
  <c r="BC2" i="6"/>
  <c r="F2" i="10" s="1"/>
  <c r="BE2" i="6"/>
  <c r="H66" i="10" l="1"/>
  <c r="H62" i="10"/>
  <c r="H54" i="10"/>
  <c r="H50" i="10"/>
  <c r="H46" i="10"/>
  <c r="H42" i="10"/>
  <c r="H38" i="10"/>
  <c r="H34" i="10"/>
  <c r="H30" i="10"/>
  <c r="H22" i="10"/>
  <c r="H18" i="10"/>
  <c r="H14" i="10"/>
  <c r="C14" i="10" s="1"/>
  <c r="D14" i="9" s="1"/>
  <c r="H10" i="10"/>
  <c r="H6" i="10"/>
  <c r="I2" i="10"/>
  <c r="I31" i="10"/>
  <c r="C31" i="10" s="1"/>
  <c r="D31" i="9" s="1"/>
  <c r="I27" i="10"/>
  <c r="I23" i="10"/>
  <c r="I19" i="10"/>
  <c r="I15" i="10"/>
  <c r="J15" i="10" s="1"/>
  <c r="I11" i="10"/>
  <c r="I7" i="10"/>
  <c r="I3" i="10"/>
  <c r="G9" i="10"/>
  <c r="G5" i="10"/>
  <c r="G65" i="10"/>
  <c r="G61" i="10"/>
  <c r="G57" i="10"/>
  <c r="G53" i="10"/>
  <c r="G49" i="10"/>
  <c r="G45" i="10"/>
  <c r="G41" i="10"/>
  <c r="G37" i="10"/>
  <c r="G33" i="10"/>
  <c r="G29" i="10"/>
  <c r="G25" i="10"/>
  <c r="G21" i="10"/>
  <c r="G17" i="10"/>
  <c r="G13" i="10"/>
  <c r="G2" i="10"/>
  <c r="H64" i="10"/>
  <c r="H60" i="10"/>
  <c r="C60" i="10" s="1"/>
  <c r="D60" i="9" s="1"/>
  <c r="H56" i="10"/>
  <c r="H52" i="10"/>
  <c r="H48" i="10"/>
  <c r="H44" i="10"/>
  <c r="C44" i="10" s="1"/>
  <c r="D44" i="9" s="1"/>
  <c r="H40" i="10"/>
  <c r="H36" i="10"/>
  <c r="H32" i="10"/>
  <c r="H28" i="10"/>
  <c r="C28" i="10" s="1"/>
  <c r="D28" i="9" s="1"/>
  <c r="H24" i="10"/>
  <c r="H16" i="10"/>
  <c r="H12" i="10"/>
  <c r="H8" i="10"/>
  <c r="H4" i="10"/>
  <c r="I65" i="10"/>
  <c r="I61" i="10"/>
  <c r="I57" i="10"/>
  <c r="I53" i="10"/>
  <c r="I49" i="10"/>
  <c r="I45" i="10"/>
  <c r="I41" i="10"/>
  <c r="I37" i="10"/>
  <c r="I33" i="10"/>
  <c r="I29" i="10"/>
  <c r="I25" i="10"/>
  <c r="I21" i="10"/>
  <c r="I17" i="10"/>
  <c r="I13" i="10"/>
  <c r="I9" i="10"/>
  <c r="I5" i="10"/>
  <c r="R1468" i="4"/>
  <c r="B4" i="8" s="1"/>
  <c r="B21" i="8"/>
  <c r="J1480" i="4"/>
  <c r="P16" i="8" s="1"/>
  <c r="AU114" i="1"/>
  <c r="J1479" i="4"/>
  <c r="L73" i="10"/>
  <c r="M73" i="10"/>
  <c r="K73" i="10"/>
  <c r="N73" i="10"/>
  <c r="L76" i="10"/>
  <c r="M76" i="10"/>
  <c r="N76" i="10"/>
  <c r="K76" i="10"/>
  <c r="L68" i="10"/>
  <c r="M68" i="10"/>
  <c r="N68" i="10"/>
  <c r="K68" i="10"/>
  <c r="L71" i="10"/>
  <c r="M71" i="10"/>
  <c r="K71" i="10"/>
  <c r="N71" i="10"/>
  <c r="BM2" i="6"/>
  <c r="J2" i="10"/>
  <c r="C2" i="10"/>
  <c r="D2" i="9" s="1"/>
  <c r="J59" i="10"/>
  <c r="C51" i="10"/>
  <c r="D51" i="9" s="1"/>
  <c r="J43" i="10"/>
  <c r="C35" i="10"/>
  <c r="D35" i="9" s="1"/>
  <c r="BO60" i="6"/>
  <c r="BO56" i="6"/>
  <c r="J56" i="10"/>
  <c r="BO52" i="6"/>
  <c r="BO48" i="6"/>
  <c r="J48" i="10"/>
  <c r="BO44" i="6"/>
  <c r="BO40" i="6"/>
  <c r="J40" i="10"/>
  <c r="BO36" i="6"/>
  <c r="BO32" i="6"/>
  <c r="J32" i="10"/>
  <c r="BO28" i="6"/>
  <c r="BO24" i="6"/>
  <c r="J24" i="10"/>
  <c r="BO8" i="6"/>
  <c r="BQ65" i="6"/>
  <c r="BQ57" i="6"/>
  <c r="BQ49" i="6"/>
  <c r="BQ41" i="6"/>
  <c r="BQ37" i="6"/>
  <c r="BQ29" i="6"/>
  <c r="BQ25" i="6"/>
  <c r="BQ21" i="6"/>
  <c r="BQ17" i="6"/>
  <c r="BQ13" i="6"/>
  <c r="BQ9" i="6"/>
  <c r="BQ5" i="6"/>
  <c r="BK64" i="6"/>
  <c r="BK56" i="6"/>
  <c r="BK48" i="6"/>
  <c r="BK40" i="6"/>
  <c r="BK32" i="6"/>
  <c r="BK24" i="6"/>
  <c r="BK16" i="6"/>
  <c r="BK8" i="6"/>
  <c r="BM65" i="6"/>
  <c r="BM57" i="6"/>
  <c r="BM49" i="6"/>
  <c r="BM41" i="6"/>
  <c r="BM33" i="6"/>
  <c r="BM25" i="6"/>
  <c r="BM17" i="6"/>
  <c r="BM9" i="6"/>
  <c r="BO16" i="6"/>
  <c r="BO12" i="6"/>
  <c r="BO4" i="6"/>
  <c r="BQ61" i="6"/>
  <c r="BQ53" i="6"/>
  <c r="BQ45" i="6"/>
  <c r="BQ33" i="6"/>
  <c r="BK66" i="6"/>
  <c r="F66" i="10"/>
  <c r="BK62" i="6"/>
  <c r="F62" i="10"/>
  <c r="BK54" i="6"/>
  <c r="F54" i="10"/>
  <c r="BK50" i="6"/>
  <c r="F50" i="10"/>
  <c r="BK46" i="6"/>
  <c r="F46" i="10"/>
  <c r="BK42" i="6"/>
  <c r="F42" i="10"/>
  <c r="BK38" i="6"/>
  <c r="F38" i="10"/>
  <c r="BK34" i="6"/>
  <c r="F34" i="10"/>
  <c r="BK30" i="6"/>
  <c r="F30" i="10"/>
  <c r="BK22" i="6"/>
  <c r="F22" i="10"/>
  <c r="BK18" i="6"/>
  <c r="F18" i="10"/>
  <c r="BK14" i="6"/>
  <c r="F14" i="10"/>
  <c r="BK10" i="6"/>
  <c r="F10" i="10"/>
  <c r="BK6" i="6"/>
  <c r="F6" i="10"/>
  <c r="BM11" i="6"/>
  <c r="BM7" i="6"/>
  <c r="C7" i="10"/>
  <c r="D7" i="9" s="1"/>
  <c r="BM3" i="6"/>
  <c r="BM63" i="6"/>
  <c r="C63" i="10"/>
  <c r="D63" i="9" s="1"/>
  <c r="BM59" i="6"/>
  <c r="C59" i="10"/>
  <c r="D59" i="9" s="1"/>
  <c r="BM55" i="6"/>
  <c r="BM51" i="6"/>
  <c r="J51" i="10"/>
  <c r="BM47" i="6"/>
  <c r="C47" i="10"/>
  <c r="D47" i="9" s="1"/>
  <c r="BM43" i="6"/>
  <c r="C43" i="10"/>
  <c r="D43" i="9" s="1"/>
  <c r="BM39" i="6"/>
  <c r="BM35" i="6"/>
  <c r="J35" i="10"/>
  <c r="BM31" i="6"/>
  <c r="BM27" i="6"/>
  <c r="BM23" i="6"/>
  <c r="C23" i="10"/>
  <c r="D23" i="9" s="1"/>
  <c r="BM19" i="6"/>
  <c r="BM15" i="6"/>
  <c r="BO2" i="6"/>
  <c r="BO63" i="6"/>
  <c r="BO59" i="6"/>
  <c r="BO55" i="6"/>
  <c r="BO51" i="6"/>
  <c r="BO47" i="6"/>
  <c r="BO43" i="6"/>
  <c r="BO39" i="6"/>
  <c r="BO35" i="6"/>
  <c r="BO31" i="6"/>
  <c r="BO27" i="6"/>
  <c r="BO23" i="6"/>
  <c r="BO19" i="6"/>
  <c r="BO15" i="6"/>
  <c r="BO11" i="6"/>
  <c r="BO7" i="6"/>
  <c r="BO3" i="6"/>
  <c r="BQ64" i="6"/>
  <c r="BQ60" i="6"/>
  <c r="BQ56" i="6"/>
  <c r="C56" i="10"/>
  <c r="D56" i="9" s="1"/>
  <c r="BQ52" i="6"/>
  <c r="C52" i="10"/>
  <c r="D52" i="9" s="1"/>
  <c r="BQ48" i="6"/>
  <c r="C48" i="10"/>
  <c r="D48" i="9" s="1"/>
  <c r="BQ44" i="6"/>
  <c r="BQ40" i="6"/>
  <c r="C40" i="10"/>
  <c r="D40" i="9" s="1"/>
  <c r="BQ36" i="6"/>
  <c r="C36" i="10"/>
  <c r="D36" i="9" s="1"/>
  <c r="BQ32" i="6"/>
  <c r="C32" i="10"/>
  <c r="D32" i="9" s="1"/>
  <c r="BQ28" i="6"/>
  <c r="BQ24" i="6"/>
  <c r="C24" i="10"/>
  <c r="D24" i="9" s="1"/>
  <c r="BQ16" i="6"/>
  <c r="BQ12" i="6"/>
  <c r="C12" i="10"/>
  <c r="D12" i="9" s="1"/>
  <c r="BQ8" i="6"/>
  <c r="C8" i="10"/>
  <c r="D8" i="9" s="1"/>
  <c r="BQ4" i="6"/>
  <c r="C4" i="10"/>
  <c r="D4" i="9" s="1"/>
  <c r="BK63" i="6"/>
  <c r="BK55" i="6"/>
  <c r="BK47" i="6"/>
  <c r="BK39" i="6"/>
  <c r="BK31" i="6"/>
  <c r="BK23" i="6"/>
  <c r="BK15" i="6"/>
  <c r="BK7" i="6"/>
  <c r="BM64" i="6"/>
  <c r="BM56" i="6"/>
  <c r="BM48" i="6"/>
  <c r="BM40" i="6"/>
  <c r="BM32" i="6"/>
  <c r="BM24" i="6"/>
  <c r="BM16" i="6"/>
  <c r="BM8" i="6"/>
  <c r="J36" i="10"/>
  <c r="J16" i="10"/>
  <c r="J4" i="10"/>
  <c r="C27" i="10"/>
  <c r="D27" i="9" s="1"/>
  <c r="J27" i="10"/>
  <c r="C11" i="10"/>
  <c r="D11" i="9" s="1"/>
  <c r="J11" i="10"/>
  <c r="BO64" i="6"/>
  <c r="BK65" i="6"/>
  <c r="F65" i="10"/>
  <c r="BK61" i="6"/>
  <c r="F61" i="10"/>
  <c r="BK57" i="6"/>
  <c r="F57" i="10"/>
  <c r="BK53" i="6"/>
  <c r="F53" i="10"/>
  <c r="BK49" i="6"/>
  <c r="F49" i="10"/>
  <c r="BK45" i="6"/>
  <c r="F45" i="10"/>
  <c r="BK41" i="6"/>
  <c r="F41" i="10"/>
  <c r="BK37" i="6"/>
  <c r="F37" i="10"/>
  <c r="BK33" i="6"/>
  <c r="F33" i="10"/>
  <c r="BK29" i="6"/>
  <c r="F29" i="10"/>
  <c r="BK25" i="6"/>
  <c r="F25" i="10"/>
  <c r="BK21" i="6"/>
  <c r="F21" i="10"/>
  <c r="BK17" i="6"/>
  <c r="F17" i="10"/>
  <c r="BK13" i="6"/>
  <c r="F13" i="10"/>
  <c r="BK9" i="6"/>
  <c r="F9" i="10"/>
  <c r="BK5" i="6"/>
  <c r="F5" i="10"/>
  <c r="BM10" i="6"/>
  <c r="BM6" i="6"/>
  <c r="BM66" i="6"/>
  <c r="BM62" i="6"/>
  <c r="BM54" i="6"/>
  <c r="BM50" i="6"/>
  <c r="BM46" i="6"/>
  <c r="BM42" i="6"/>
  <c r="BM38" i="6"/>
  <c r="BM34" i="6"/>
  <c r="BM30" i="6"/>
  <c r="BM22" i="6"/>
  <c r="BM18" i="6"/>
  <c r="BM14" i="6"/>
  <c r="BO66" i="6"/>
  <c r="BO62" i="6"/>
  <c r="BO54" i="6"/>
  <c r="BO50" i="6"/>
  <c r="BO46" i="6"/>
  <c r="BO42" i="6"/>
  <c r="BO38" i="6"/>
  <c r="BO34" i="6"/>
  <c r="BO30" i="6"/>
  <c r="BO22" i="6"/>
  <c r="BO18" i="6"/>
  <c r="BO14" i="6"/>
  <c r="BO10" i="6"/>
  <c r="BO6" i="6"/>
  <c r="BQ2" i="6"/>
  <c r="BQ63" i="6"/>
  <c r="BQ59" i="6"/>
  <c r="BQ55" i="6"/>
  <c r="C55" i="10"/>
  <c r="D55" i="9" s="1"/>
  <c r="BQ51" i="6"/>
  <c r="BQ47" i="6"/>
  <c r="BQ43" i="6"/>
  <c r="BQ39" i="6"/>
  <c r="C39" i="10"/>
  <c r="D39" i="9" s="1"/>
  <c r="BQ35" i="6"/>
  <c r="BQ31" i="6"/>
  <c r="BQ27" i="6"/>
  <c r="BQ23" i="6"/>
  <c r="BQ19" i="6"/>
  <c r="C19" i="10"/>
  <c r="D19" i="9" s="1"/>
  <c r="BQ15" i="6"/>
  <c r="BQ11" i="6"/>
  <c r="BQ7" i="6"/>
  <c r="BQ3" i="6"/>
  <c r="C3" i="10"/>
  <c r="D3" i="9" s="1"/>
  <c r="BK60" i="6"/>
  <c r="BK52" i="6"/>
  <c r="BK44" i="6"/>
  <c r="BK36" i="6"/>
  <c r="BK28" i="6"/>
  <c r="BK12" i="6"/>
  <c r="BK4" i="6"/>
  <c r="BM61" i="6"/>
  <c r="BM53" i="6"/>
  <c r="BM45" i="6"/>
  <c r="BM37" i="6"/>
  <c r="BM29" i="6"/>
  <c r="BM21" i="6"/>
  <c r="BM13" i="6"/>
  <c r="BM5" i="6"/>
  <c r="J64" i="10"/>
  <c r="J52" i="10"/>
  <c r="J8" i="10"/>
  <c r="BO65" i="6"/>
  <c r="BO61" i="6"/>
  <c r="BO57" i="6"/>
  <c r="BO53" i="6"/>
  <c r="BO49" i="6"/>
  <c r="BO45" i="6"/>
  <c r="BO41" i="6"/>
  <c r="BO37" i="6"/>
  <c r="BO33" i="6"/>
  <c r="BO29" i="6"/>
  <c r="BO25" i="6"/>
  <c r="BO21" i="6"/>
  <c r="BO17" i="6"/>
  <c r="BO13" i="6"/>
  <c r="BO9" i="6"/>
  <c r="BO5" i="6"/>
  <c r="BQ66" i="6"/>
  <c r="BQ62" i="6"/>
  <c r="C62" i="10"/>
  <c r="D62" i="9" s="1"/>
  <c r="BQ54" i="6"/>
  <c r="C54" i="10"/>
  <c r="D54" i="9" s="1"/>
  <c r="BQ50" i="6"/>
  <c r="BQ46" i="6"/>
  <c r="C46" i="10"/>
  <c r="D46" i="9" s="1"/>
  <c r="BQ42" i="6"/>
  <c r="BQ38" i="6"/>
  <c r="C38" i="10"/>
  <c r="D38" i="9" s="1"/>
  <c r="BQ34" i="6"/>
  <c r="BQ30" i="6"/>
  <c r="C30" i="10"/>
  <c r="D30" i="9" s="1"/>
  <c r="BQ22" i="6"/>
  <c r="C22" i="10"/>
  <c r="D22" i="9" s="1"/>
  <c r="BQ18" i="6"/>
  <c r="BQ14" i="6"/>
  <c r="BQ10" i="6"/>
  <c r="BQ6" i="6"/>
  <c r="C6" i="10"/>
  <c r="D6" i="9" s="1"/>
  <c r="BK2" i="6"/>
  <c r="BK59" i="6"/>
  <c r="BK51" i="6"/>
  <c r="BK43" i="6"/>
  <c r="BK35" i="6"/>
  <c r="BK27" i="6"/>
  <c r="BK19" i="6"/>
  <c r="BK11" i="6"/>
  <c r="BK3" i="6"/>
  <c r="BM60" i="6"/>
  <c r="BM52" i="6"/>
  <c r="BM44" i="6"/>
  <c r="BM36" i="6"/>
  <c r="BM28" i="6"/>
  <c r="BM12" i="6"/>
  <c r="BM4" i="6"/>
  <c r="KS185" i="5"/>
  <c r="KR185" i="5"/>
  <c r="KQ185" i="5"/>
  <c r="KP185" i="5"/>
  <c r="KO185" i="5"/>
  <c r="KN185" i="5"/>
  <c r="KS184" i="5"/>
  <c r="KR184" i="5"/>
  <c r="KQ184" i="5"/>
  <c r="KP184" i="5"/>
  <c r="KO184" i="5"/>
  <c r="KN184" i="5"/>
  <c r="KS183" i="5"/>
  <c r="KR183" i="5"/>
  <c r="KQ183" i="5"/>
  <c r="KP183" i="5"/>
  <c r="KO183" i="5"/>
  <c r="KN183" i="5"/>
  <c r="KS182" i="5"/>
  <c r="KR182" i="5"/>
  <c r="KQ182" i="5"/>
  <c r="KP182" i="5"/>
  <c r="KO182" i="5"/>
  <c r="KN182" i="5"/>
  <c r="MH179" i="5"/>
  <c r="ME179" i="5"/>
  <c r="MF179" i="5" s="1"/>
  <c r="MD179" i="5"/>
  <c r="MA179" i="5"/>
  <c r="LZ179" i="5"/>
  <c r="LW179" i="5"/>
  <c r="LX179" i="5" s="1"/>
  <c r="LV179" i="5"/>
  <c r="LS179" i="5"/>
  <c r="HY179" i="5"/>
  <c r="GG179" i="5"/>
  <c r="GH179" i="5" s="1"/>
  <c r="ES179" i="5"/>
  <c r="DT179" i="5"/>
  <c r="DU179" i="5" s="1"/>
  <c r="BO179" i="5"/>
  <c r="MH178" i="5"/>
  <c r="ME178" i="5"/>
  <c r="MF178" i="5" s="1"/>
  <c r="MG178" i="5" s="1"/>
  <c r="MD178" i="5"/>
  <c r="MA178" i="5"/>
  <c r="LZ178" i="5"/>
  <c r="LW178" i="5"/>
  <c r="LX178" i="5" s="1"/>
  <c r="LV178" i="5"/>
  <c r="LS178" i="5"/>
  <c r="HY178" i="5"/>
  <c r="GH178" i="5"/>
  <c r="GG178" i="5"/>
  <c r="ES178" i="5"/>
  <c r="DT178" i="5"/>
  <c r="DU178" i="5" s="1"/>
  <c r="BO178" i="5"/>
  <c r="MH177" i="5"/>
  <c r="ME177" i="5"/>
  <c r="MF177" i="5" s="1"/>
  <c r="MG177" i="5" s="1"/>
  <c r="MD177" i="5"/>
  <c r="MA177" i="5"/>
  <c r="MB177" i="5" s="1"/>
  <c r="MC177" i="5" s="1"/>
  <c r="LZ177" i="5"/>
  <c r="LW177" i="5"/>
  <c r="LX177" i="5" s="1"/>
  <c r="LY177" i="5" s="1"/>
  <c r="LV177" i="5"/>
  <c r="LS177" i="5"/>
  <c r="LT177" i="5" s="1"/>
  <c r="LU177" i="5" s="1"/>
  <c r="HY177" i="5"/>
  <c r="GG177" i="5"/>
  <c r="GH177" i="5" s="1"/>
  <c r="ES177" i="5"/>
  <c r="DT177" i="5"/>
  <c r="DU177" i="5" s="1"/>
  <c r="BO177" i="5"/>
  <c r="MH176" i="5"/>
  <c r="ME176" i="5"/>
  <c r="MD176" i="5"/>
  <c r="MA176" i="5"/>
  <c r="MB176" i="5" s="1"/>
  <c r="LZ176" i="5"/>
  <c r="LW176" i="5"/>
  <c r="LV176" i="5"/>
  <c r="LS176" i="5"/>
  <c r="HY176" i="5"/>
  <c r="GG176" i="5"/>
  <c r="GH176" i="5" s="1"/>
  <c r="ES176" i="5"/>
  <c r="DT176" i="5"/>
  <c r="DU176" i="5" s="1"/>
  <c r="BO176" i="5"/>
  <c r="MH175" i="5"/>
  <c r="ME175" i="5"/>
  <c r="MD175" i="5"/>
  <c r="MA175" i="5"/>
  <c r="MB175" i="5" s="1"/>
  <c r="LZ175" i="5"/>
  <c r="LW175" i="5"/>
  <c r="LV175" i="5"/>
  <c r="LS175" i="5"/>
  <c r="LT175" i="5" s="1"/>
  <c r="HY175" i="5"/>
  <c r="GG175" i="5"/>
  <c r="GH175" i="5" s="1"/>
  <c r="ES175" i="5"/>
  <c r="DU175" i="5"/>
  <c r="DT175" i="5"/>
  <c r="BO175" i="5"/>
  <c r="MH174" i="5"/>
  <c r="ME174" i="5"/>
  <c r="MD174" i="5"/>
  <c r="MA174" i="5"/>
  <c r="MB174" i="5" s="1"/>
  <c r="LZ174" i="5"/>
  <c r="LW174" i="5"/>
  <c r="LV174" i="5"/>
  <c r="LS174" i="5"/>
  <c r="LT174" i="5" s="1"/>
  <c r="LU174" i="5" s="1"/>
  <c r="HY174" i="5"/>
  <c r="GG174" i="5"/>
  <c r="GH174" i="5" s="1"/>
  <c r="ES174" i="5"/>
  <c r="DT174" i="5"/>
  <c r="DU174" i="5" s="1"/>
  <c r="BO174" i="5"/>
  <c r="MH173" i="5"/>
  <c r="ME173" i="5"/>
  <c r="MF173" i="5" s="1"/>
  <c r="MG173" i="5" s="1"/>
  <c r="MD173" i="5"/>
  <c r="MA173" i="5"/>
  <c r="MB173" i="5" s="1"/>
  <c r="MC173" i="5" s="1"/>
  <c r="LZ173" i="5"/>
  <c r="LW173" i="5"/>
  <c r="LX173" i="5" s="1"/>
  <c r="LY173" i="5" s="1"/>
  <c r="LV173" i="5"/>
  <c r="LT173" i="5"/>
  <c r="LU173" i="5" s="1"/>
  <c r="LS173" i="5"/>
  <c r="HY173" i="5"/>
  <c r="GG173" i="5"/>
  <c r="GH173" i="5" s="1"/>
  <c r="ES173" i="5"/>
  <c r="DT173" i="5"/>
  <c r="DU173" i="5" s="1"/>
  <c r="BO173" i="5"/>
  <c r="MH172" i="5"/>
  <c r="ME172" i="5"/>
  <c r="MD172" i="5"/>
  <c r="MA172" i="5"/>
  <c r="LZ172" i="5"/>
  <c r="LW172" i="5"/>
  <c r="LX172" i="5" s="1"/>
  <c r="LV172" i="5"/>
  <c r="LS172" i="5"/>
  <c r="HY172" i="5"/>
  <c r="GG172" i="5"/>
  <c r="GH172" i="5" s="1"/>
  <c r="ES172" i="5"/>
  <c r="DT172" i="5"/>
  <c r="DU172" i="5" s="1"/>
  <c r="BO172" i="5"/>
  <c r="MH171" i="5"/>
  <c r="ME171" i="5"/>
  <c r="MF171" i="5" s="1"/>
  <c r="MD171" i="5"/>
  <c r="MA171" i="5"/>
  <c r="LZ171" i="5"/>
  <c r="LW171" i="5"/>
  <c r="LX171" i="5" s="1"/>
  <c r="LV171" i="5"/>
  <c r="LS171" i="5"/>
  <c r="HY171" i="5"/>
  <c r="GG171" i="5"/>
  <c r="GH171" i="5" s="1"/>
  <c r="ES171" i="5"/>
  <c r="DT171" i="5"/>
  <c r="DU171" i="5" s="1"/>
  <c r="BO171" i="5"/>
  <c r="MH170" i="5"/>
  <c r="ME170" i="5"/>
  <c r="MF170" i="5" s="1"/>
  <c r="MG170" i="5" s="1"/>
  <c r="MD170" i="5"/>
  <c r="MA170" i="5"/>
  <c r="LZ170" i="5"/>
  <c r="LW170" i="5"/>
  <c r="LX170" i="5" s="1"/>
  <c r="LV170" i="5"/>
  <c r="LS170" i="5"/>
  <c r="HY170" i="5"/>
  <c r="GH170" i="5"/>
  <c r="GG170" i="5"/>
  <c r="ES170" i="5"/>
  <c r="DT170" i="5"/>
  <c r="DU170" i="5" s="1"/>
  <c r="BO170" i="5"/>
  <c r="MH169" i="5"/>
  <c r="ME169" i="5"/>
  <c r="MF169" i="5" s="1"/>
  <c r="MG169" i="5" s="1"/>
  <c r="MD169" i="5"/>
  <c r="MA169" i="5"/>
  <c r="MB169" i="5" s="1"/>
  <c r="MC169" i="5" s="1"/>
  <c r="LZ169" i="5"/>
  <c r="LX169" i="5"/>
  <c r="LY169" i="5" s="1"/>
  <c r="LW169" i="5"/>
  <c r="LV169" i="5"/>
  <c r="LS169" i="5"/>
  <c r="LT169" i="5" s="1"/>
  <c r="LU169" i="5" s="1"/>
  <c r="HY169" i="5"/>
  <c r="GG169" i="5"/>
  <c r="GH169" i="5" s="1"/>
  <c r="ES169" i="5"/>
  <c r="DT169" i="5"/>
  <c r="DU169" i="5" s="1"/>
  <c r="BO169" i="5"/>
  <c r="MH168" i="5"/>
  <c r="ME168" i="5"/>
  <c r="MD168" i="5"/>
  <c r="MB168" i="5"/>
  <c r="MA168" i="5"/>
  <c r="LZ168" i="5"/>
  <c r="LW168" i="5"/>
  <c r="LV168" i="5"/>
  <c r="LS168" i="5"/>
  <c r="LT168" i="5" s="1"/>
  <c r="HY168" i="5"/>
  <c r="GG168" i="5"/>
  <c r="GH168" i="5" s="1"/>
  <c r="ES168" i="5"/>
  <c r="DT168" i="5"/>
  <c r="DU168" i="5" s="1"/>
  <c r="BO168" i="5"/>
  <c r="MH167" i="5"/>
  <c r="ME167" i="5"/>
  <c r="MD167" i="5"/>
  <c r="MA167" i="5"/>
  <c r="MB167" i="5" s="1"/>
  <c r="LZ167" i="5"/>
  <c r="LW167" i="5"/>
  <c r="LV167" i="5"/>
  <c r="LS167" i="5"/>
  <c r="LT167" i="5" s="1"/>
  <c r="HY167" i="5"/>
  <c r="GG167" i="5"/>
  <c r="GH167" i="5" s="1"/>
  <c r="ES167" i="5"/>
  <c r="DT167" i="5"/>
  <c r="DU167" i="5" s="1"/>
  <c r="BO167" i="5"/>
  <c r="MH166" i="5"/>
  <c r="ME166" i="5"/>
  <c r="MD166" i="5"/>
  <c r="MA166" i="5"/>
  <c r="MB166" i="5" s="1"/>
  <c r="LZ166" i="5"/>
  <c r="LW166" i="5"/>
  <c r="LV166" i="5"/>
  <c r="LS166" i="5"/>
  <c r="LT166" i="5" s="1"/>
  <c r="LU166" i="5" s="1"/>
  <c r="HY166" i="5"/>
  <c r="GG166" i="5"/>
  <c r="GH166" i="5" s="1"/>
  <c r="ES166" i="5"/>
  <c r="DT166" i="5"/>
  <c r="DU166" i="5" s="1"/>
  <c r="BO166" i="5"/>
  <c r="MH165" i="5"/>
  <c r="ME165" i="5"/>
  <c r="MF165" i="5" s="1"/>
  <c r="MG165" i="5" s="1"/>
  <c r="MD165" i="5"/>
  <c r="MA165" i="5"/>
  <c r="MB165" i="5" s="1"/>
  <c r="MC165" i="5" s="1"/>
  <c r="LZ165" i="5"/>
  <c r="LW165" i="5"/>
  <c r="LX165" i="5" s="1"/>
  <c r="LY165" i="5" s="1"/>
  <c r="LV165" i="5"/>
  <c r="LT165" i="5"/>
  <c r="LU165" i="5" s="1"/>
  <c r="LS165" i="5"/>
  <c r="HY165" i="5"/>
  <c r="GG165" i="5"/>
  <c r="GH165" i="5" s="1"/>
  <c r="ES165" i="5"/>
  <c r="DT165" i="5"/>
  <c r="DU165" i="5" s="1"/>
  <c r="BO165" i="5"/>
  <c r="MH164" i="5"/>
  <c r="MF164" i="5"/>
  <c r="ME164" i="5"/>
  <c r="MD164" i="5"/>
  <c r="MA164" i="5"/>
  <c r="LZ164" i="5"/>
  <c r="LW164" i="5"/>
  <c r="LX164" i="5" s="1"/>
  <c r="LV164" i="5"/>
  <c r="LS164" i="5"/>
  <c r="HY164" i="5"/>
  <c r="GG164" i="5"/>
  <c r="GH164" i="5" s="1"/>
  <c r="ES164" i="5"/>
  <c r="DT164" i="5"/>
  <c r="DU164" i="5" s="1"/>
  <c r="BO164" i="5"/>
  <c r="MH163" i="5"/>
  <c r="ME163" i="5"/>
  <c r="MF163" i="5" s="1"/>
  <c r="MD163" i="5"/>
  <c r="MA163" i="5"/>
  <c r="LZ163" i="5"/>
  <c r="LW163" i="5"/>
  <c r="LX163" i="5" s="1"/>
  <c r="LV163" i="5"/>
  <c r="LS163" i="5"/>
  <c r="HY163" i="5"/>
  <c r="GG163" i="5"/>
  <c r="GH163" i="5" s="1"/>
  <c r="ES163" i="5"/>
  <c r="DT163" i="5"/>
  <c r="DU163" i="5" s="1"/>
  <c r="BO163" i="5"/>
  <c r="MH162" i="5"/>
  <c r="ME162" i="5"/>
  <c r="MF162" i="5" s="1"/>
  <c r="MG162" i="5" s="1"/>
  <c r="MD162" i="5"/>
  <c r="MA162" i="5"/>
  <c r="LZ162" i="5"/>
  <c r="LY162" i="5"/>
  <c r="LW162" i="5"/>
  <c r="LX162" i="5" s="1"/>
  <c r="LV162" i="5"/>
  <c r="LS162" i="5"/>
  <c r="HY162" i="5"/>
  <c r="GG162" i="5"/>
  <c r="GH162" i="5" s="1"/>
  <c r="ES162" i="5"/>
  <c r="DT162" i="5"/>
  <c r="DU162" i="5" s="1"/>
  <c r="BO162" i="5"/>
  <c r="MH161" i="5"/>
  <c r="ME161" i="5"/>
  <c r="MF161" i="5" s="1"/>
  <c r="MG161" i="5" s="1"/>
  <c r="MD161" i="5"/>
  <c r="MA161" i="5"/>
  <c r="MB161" i="5" s="1"/>
  <c r="MC161" i="5" s="1"/>
  <c r="LZ161" i="5"/>
  <c r="LW161" i="5"/>
  <c r="LX161" i="5" s="1"/>
  <c r="LY161" i="5" s="1"/>
  <c r="LV161" i="5"/>
  <c r="LS161" i="5"/>
  <c r="LT161" i="5" s="1"/>
  <c r="HY161" i="5"/>
  <c r="GG161" i="5"/>
  <c r="GH161" i="5" s="1"/>
  <c r="ES161" i="5"/>
  <c r="DT161" i="5"/>
  <c r="DU161" i="5" s="1"/>
  <c r="BO161" i="5"/>
  <c r="MH160" i="5"/>
  <c r="ME160" i="5"/>
  <c r="MD160" i="5"/>
  <c r="MB160" i="5"/>
  <c r="MA160" i="5"/>
  <c r="LZ160" i="5"/>
  <c r="LW160" i="5"/>
  <c r="LV160" i="5"/>
  <c r="LS160" i="5"/>
  <c r="HY160" i="5"/>
  <c r="GG160" i="5"/>
  <c r="GH160" i="5" s="1"/>
  <c r="ES160" i="5"/>
  <c r="DT160" i="5"/>
  <c r="DU160" i="5" s="1"/>
  <c r="BO160" i="5"/>
  <c r="MH159" i="5"/>
  <c r="ME159" i="5"/>
  <c r="MD159" i="5"/>
  <c r="MA159" i="5"/>
  <c r="MB159" i="5" s="1"/>
  <c r="LZ159" i="5"/>
  <c r="LW159" i="5"/>
  <c r="LV159" i="5"/>
  <c r="LS159" i="5"/>
  <c r="LT159" i="5" s="1"/>
  <c r="HY159" i="5"/>
  <c r="GG159" i="5"/>
  <c r="GH159" i="5" s="1"/>
  <c r="ES159" i="5"/>
  <c r="DT159" i="5"/>
  <c r="DU159" i="5" s="1"/>
  <c r="BO159" i="5"/>
  <c r="MH158" i="5"/>
  <c r="ME158" i="5"/>
  <c r="MD158" i="5"/>
  <c r="MA158" i="5"/>
  <c r="MB158" i="5" s="1"/>
  <c r="LZ158" i="5"/>
  <c r="LW158" i="5"/>
  <c r="LV158" i="5"/>
  <c r="LS158" i="5"/>
  <c r="LT158" i="5" s="1"/>
  <c r="LU158" i="5" s="1"/>
  <c r="HY158" i="5"/>
  <c r="GG158" i="5"/>
  <c r="GH158" i="5" s="1"/>
  <c r="ES158" i="5"/>
  <c r="DT158" i="5"/>
  <c r="DU158" i="5" s="1"/>
  <c r="BO158" i="5"/>
  <c r="MH157" i="5"/>
  <c r="ME157" i="5"/>
  <c r="MF157" i="5" s="1"/>
  <c r="MD157" i="5"/>
  <c r="MA157" i="5"/>
  <c r="MB157" i="5" s="1"/>
  <c r="MC157" i="5" s="1"/>
  <c r="LZ157" i="5"/>
  <c r="LW157" i="5"/>
  <c r="LV157" i="5"/>
  <c r="LS157" i="5"/>
  <c r="LT157" i="5" s="1"/>
  <c r="LU157" i="5" s="1"/>
  <c r="HY157" i="5"/>
  <c r="GG157" i="5"/>
  <c r="GH157" i="5" s="1"/>
  <c r="ES157" i="5"/>
  <c r="DT157" i="5"/>
  <c r="DU157" i="5" s="1"/>
  <c r="BO157" i="5"/>
  <c r="MH156" i="5"/>
  <c r="MF156" i="5"/>
  <c r="ME156" i="5"/>
  <c r="MD156" i="5"/>
  <c r="MA156" i="5"/>
  <c r="LZ156" i="5"/>
  <c r="LW156" i="5"/>
  <c r="LX156" i="5" s="1"/>
  <c r="LV156" i="5"/>
  <c r="LS156" i="5"/>
  <c r="HY156" i="5"/>
  <c r="GG156" i="5"/>
  <c r="GH156" i="5" s="1"/>
  <c r="ES156" i="5"/>
  <c r="DT156" i="5"/>
  <c r="DU156" i="5" s="1"/>
  <c r="BO156" i="5"/>
  <c r="MH155" i="5"/>
  <c r="ME155" i="5"/>
  <c r="MF155" i="5" s="1"/>
  <c r="MD155" i="5"/>
  <c r="MA155" i="5"/>
  <c r="LZ155" i="5"/>
  <c r="LW155" i="5"/>
  <c r="LX155" i="5" s="1"/>
  <c r="LV155" i="5"/>
  <c r="LS155" i="5"/>
  <c r="HY155" i="5"/>
  <c r="GG155" i="5"/>
  <c r="GH155" i="5" s="1"/>
  <c r="ES155" i="5"/>
  <c r="DT155" i="5"/>
  <c r="DU155" i="5" s="1"/>
  <c r="BO155" i="5"/>
  <c r="MH154" i="5"/>
  <c r="ME154" i="5"/>
  <c r="MF154" i="5" s="1"/>
  <c r="MD154" i="5"/>
  <c r="MA154" i="5"/>
  <c r="MB154" i="5" s="1"/>
  <c r="MC154" i="5" s="1"/>
  <c r="LZ154" i="5"/>
  <c r="LW154" i="5"/>
  <c r="LX154" i="5" s="1"/>
  <c r="LV154" i="5"/>
  <c r="LS154" i="5"/>
  <c r="LT154" i="5" s="1"/>
  <c r="LU154" i="5" s="1"/>
  <c r="HY154" i="5"/>
  <c r="GG154" i="5"/>
  <c r="GH154" i="5" s="1"/>
  <c r="ES154" i="5"/>
  <c r="DT154" i="5"/>
  <c r="DU154" i="5" s="1"/>
  <c r="BO154" i="5"/>
  <c r="MH153" i="5"/>
  <c r="ME153" i="5"/>
  <c r="MF153" i="5" s="1"/>
  <c r="MG153" i="5" s="1"/>
  <c r="MD153" i="5"/>
  <c r="MA153" i="5"/>
  <c r="MB153" i="5" s="1"/>
  <c r="MC153" i="5" s="1"/>
  <c r="LZ153" i="5"/>
  <c r="LX153" i="5"/>
  <c r="LY153" i="5" s="1"/>
  <c r="LW153" i="5"/>
  <c r="LV153" i="5"/>
  <c r="LT153" i="5"/>
  <c r="LS153" i="5"/>
  <c r="HY153" i="5"/>
  <c r="GG153" i="5"/>
  <c r="GH153" i="5" s="1"/>
  <c r="ES153" i="5"/>
  <c r="DT153" i="5"/>
  <c r="DU153" i="5" s="1"/>
  <c r="BO153" i="5"/>
  <c r="MH152" i="5"/>
  <c r="ME152" i="5"/>
  <c r="MD152" i="5"/>
  <c r="MA152" i="5"/>
  <c r="LZ152" i="5"/>
  <c r="LW152" i="5"/>
  <c r="LV152" i="5"/>
  <c r="LS152" i="5"/>
  <c r="LT152" i="5" s="1"/>
  <c r="HY152" i="5"/>
  <c r="GG152" i="5"/>
  <c r="GH152" i="5" s="1"/>
  <c r="ES152" i="5"/>
  <c r="DT152" i="5"/>
  <c r="DU152" i="5" s="1"/>
  <c r="BO152" i="5"/>
  <c r="MH151" i="5"/>
  <c r="ME151" i="5"/>
  <c r="MD151" i="5"/>
  <c r="MA151" i="5"/>
  <c r="MB151" i="5" s="1"/>
  <c r="LZ151" i="5"/>
  <c r="LW151" i="5"/>
  <c r="LV151" i="5"/>
  <c r="LS151" i="5"/>
  <c r="LT151" i="5" s="1"/>
  <c r="HY151" i="5"/>
  <c r="GG151" i="5"/>
  <c r="GH151" i="5" s="1"/>
  <c r="ES151" i="5"/>
  <c r="DU151" i="5"/>
  <c r="DT151" i="5"/>
  <c r="BO151" i="5"/>
  <c r="MH150" i="5"/>
  <c r="ME150" i="5"/>
  <c r="MF150" i="5" s="1"/>
  <c r="MG150" i="5" s="1"/>
  <c r="MD150" i="5"/>
  <c r="MA150" i="5"/>
  <c r="MB150" i="5" s="1"/>
  <c r="MC150" i="5" s="1"/>
  <c r="LZ150" i="5"/>
  <c r="LW150" i="5"/>
  <c r="LX150" i="5" s="1"/>
  <c r="LY150" i="5" s="1"/>
  <c r="LV150" i="5"/>
  <c r="LS150" i="5"/>
  <c r="LT150" i="5" s="1"/>
  <c r="HY150" i="5"/>
  <c r="GH150" i="5"/>
  <c r="GG150" i="5"/>
  <c r="ES150" i="5"/>
  <c r="DT150" i="5"/>
  <c r="DU150" i="5" s="1"/>
  <c r="BO150" i="5"/>
  <c r="MH149" i="5"/>
  <c r="ME149" i="5"/>
  <c r="MD149" i="5"/>
  <c r="MB149" i="5"/>
  <c r="MC149" i="5" s="1"/>
  <c r="MA149" i="5"/>
  <c r="LZ149" i="5"/>
  <c r="LY149" i="5"/>
  <c r="LX149" i="5"/>
  <c r="LW149" i="5"/>
  <c r="LV149" i="5"/>
  <c r="LT149" i="5"/>
  <c r="LU149" i="5" s="1"/>
  <c r="LS149" i="5"/>
  <c r="HY149" i="5"/>
  <c r="GG149" i="5"/>
  <c r="GH149" i="5" s="1"/>
  <c r="ES149" i="5"/>
  <c r="DT149" i="5"/>
  <c r="DU149" i="5" s="1"/>
  <c r="BO149" i="5"/>
  <c r="MH148" i="5"/>
  <c r="MF148" i="5"/>
  <c r="ME148" i="5"/>
  <c r="MD148" i="5"/>
  <c r="MA148" i="5"/>
  <c r="LZ148" i="5"/>
  <c r="LW148" i="5"/>
  <c r="LV148" i="5"/>
  <c r="LS148" i="5"/>
  <c r="HY148" i="5"/>
  <c r="GG148" i="5"/>
  <c r="GH148" i="5" s="1"/>
  <c r="ES148" i="5"/>
  <c r="DT148" i="5"/>
  <c r="DU148" i="5" s="1"/>
  <c r="BO148" i="5"/>
  <c r="MH147" i="5"/>
  <c r="ME147" i="5"/>
  <c r="MF147" i="5" s="1"/>
  <c r="MD147" i="5"/>
  <c r="MA147" i="5"/>
  <c r="LZ147" i="5"/>
  <c r="LW147" i="5"/>
  <c r="LX147" i="5" s="1"/>
  <c r="LV147" i="5"/>
  <c r="LS147" i="5"/>
  <c r="HY147" i="5"/>
  <c r="GG147" i="5"/>
  <c r="GH147" i="5" s="1"/>
  <c r="ES147" i="5"/>
  <c r="DT147" i="5"/>
  <c r="DU147" i="5" s="1"/>
  <c r="BO147" i="5"/>
  <c r="MH146" i="5"/>
  <c r="ME146" i="5"/>
  <c r="MF146" i="5" s="1"/>
  <c r="MG146" i="5" s="1"/>
  <c r="MD146" i="5"/>
  <c r="MA146" i="5"/>
  <c r="MB146" i="5" s="1"/>
  <c r="MC146" i="5" s="1"/>
  <c r="LZ146" i="5"/>
  <c r="LW146" i="5"/>
  <c r="LX146" i="5" s="1"/>
  <c r="LY146" i="5" s="1"/>
  <c r="LV146" i="5"/>
  <c r="LS146" i="5"/>
  <c r="LT146" i="5" s="1"/>
  <c r="LU146" i="5" s="1"/>
  <c r="HY146" i="5"/>
  <c r="GG146" i="5"/>
  <c r="GH146" i="5" s="1"/>
  <c r="ES146" i="5"/>
  <c r="DT146" i="5"/>
  <c r="DU146" i="5" s="1"/>
  <c r="BO146" i="5"/>
  <c r="MH145" i="5"/>
  <c r="ME145" i="5"/>
  <c r="MF145" i="5" s="1"/>
  <c r="MG145" i="5" s="1"/>
  <c r="MD145" i="5"/>
  <c r="MA145" i="5"/>
  <c r="MB145" i="5" s="1"/>
  <c r="LZ145" i="5"/>
  <c r="LX145" i="5"/>
  <c r="LY145" i="5" s="1"/>
  <c r="LW145" i="5"/>
  <c r="LV145" i="5"/>
  <c r="LU145" i="5"/>
  <c r="LT145" i="5"/>
  <c r="LS145" i="5"/>
  <c r="HY145" i="5"/>
  <c r="GG145" i="5"/>
  <c r="GH145" i="5" s="1"/>
  <c r="ES145" i="5"/>
  <c r="DT145" i="5"/>
  <c r="DU145" i="5" s="1"/>
  <c r="BO145" i="5"/>
  <c r="MH144" i="5"/>
  <c r="ME144" i="5"/>
  <c r="MD144" i="5"/>
  <c r="MA144" i="5"/>
  <c r="LZ144" i="5"/>
  <c r="LW144" i="5"/>
  <c r="LV144" i="5"/>
  <c r="LS144" i="5"/>
  <c r="LT144" i="5" s="1"/>
  <c r="HY144" i="5"/>
  <c r="GG144" i="5"/>
  <c r="GH144" i="5" s="1"/>
  <c r="ES144" i="5"/>
  <c r="DT144" i="5"/>
  <c r="DU144" i="5" s="1"/>
  <c r="BO144" i="5"/>
  <c r="MH143" i="5"/>
  <c r="ME143" i="5"/>
  <c r="MD143" i="5"/>
  <c r="MA143" i="5"/>
  <c r="MB143" i="5" s="1"/>
  <c r="LZ143" i="5"/>
  <c r="LW143" i="5"/>
  <c r="LV143" i="5"/>
  <c r="LS143" i="5"/>
  <c r="LT143" i="5" s="1"/>
  <c r="HY143" i="5"/>
  <c r="GG143" i="5"/>
  <c r="GH143" i="5" s="1"/>
  <c r="ES143" i="5"/>
  <c r="DU143" i="5"/>
  <c r="DT143" i="5"/>
  <c r="BO143" i="5"/>
  <c r="MH142" i="5"/>
  <c r="ME142" i="5"/>
  <c r="MF142" i="5" s="1"/>
  <c r="MG142" i="5" s="1"/>
  <c r="MD142" i="5"/>
  <c r="MA142" i="5"/>
  <c r="MB142" i="5" s="1"/>
  <c r="LZ142" i="5"/>
  <c r="LW142" i="5"/>
  <c r="LX142" i="5" s="1"/>
  <c r="LY142" i="5" s="1"/>
  <c r="LV142" i="5"/>
  <c r="LS142" i="5"/>
  <c r="LT142" i="5" s="1"/>
  <c r="LU142" i="5" s="1"/>
  <c r="HY142" i="5"/>
  <c r="GG142" i="5"/>
  <c r="GH142" i="5" s="1"/>
  <c r="ES142" i="5"/>
  <c r="DT142" i="5"/>
  <c r="DU142" i="5" s="1"/>
  <c r="BO142" i="5"/>
  <c r="MH141" i="5"/>
  <c r="MF141" i="5"/>
  <c r="ME141" i="5"/>
  <c r="MG141" i="5" s="1"/>
  <c r="MD141" i="5"/>
  <c r="MA141" i="5"/>
  <c r="MB141" i="5" s="1"/>
  <c r="MC141" i="5" s="1"/>
  <c r="LZ141" i="5"/>
  <c r="LX141" i="5"/>
  <c r="LW141" i="5"/>
  <c r="LV141" i="5"/>
  <c r="LS141" i="5"/>
  <c r="LT141" i="5" s="1"/>
  <c r="LU141" i="5" s="1"/>
  <c r="HY141" i="5"/>
  <c r="GG141" i="5"/>
  <c r="GH141" i="5" s="1"/>
  <c r="ES141" i="5"/>
  <c r="DT141" i="5"/>
  <c r="DU141" i="5" s="1"/>
  <c r="BO141" i="5"/>
  <c r="MH140" i="5"/>
  <c r="ME140" i="5"/>
  <c r="MF140" i="5" s="1"/>
  <c r="MD140" i="5"/>
  <c r="MA140" i="5"/>
  <c r="LZ140" i="5"/>
  <c r="LX140" i="5"/>
  <c r="LW140" i="5"/>
  <c r="LV140" i="5"/>
  <c r="LS140" i="5"/>
  <c r="HY140" i="5"/>
  <c r="GG140" i="5"/>
  <c r="GH140" i="5" s="1"/>
  <c r="ES140" i="5"/>
  <c r="DT140" i="5"/>
  <c r="DU140" i="5" s="1"/>
  <c r="BO140" i="5"/>
  <c r="MH139" i="5"/>
  <c r="ME139" i="5"/>
  <c r="MF139" i="5" s="1"/>
  <c r="MD139" i="5"/>
  <c r="MA139" i="5"/>
  <c r="LZ139" i="5"/>
  <c r="LW139" i="5"/>
  <c r="LX139" i="5" s="1"/>
  <c r="LV139" i="5"/>
  <c r="LS139" i="5"/>
  <c r="HY139" i="5"/>
  <c r="GH139" i="5"/>
  <c r="GG139" i="5"/>
  <c r="ES139" i="5"/>
  <c r="DT139" i="5"/>
  <c r="DU139" i="5" s="1"/>
  <c r="BO139" i="5"/>
  <c r="MH138" i="5"/>
  <c r="ME138" i="5"/>
  <c r="MF138" i="5" s="1"/>
  <c r="MD138" i="5"/>
  <c r="MA138" i="5"/>
  <c r="MB138" i="5" s="1"/>
  <c r="MC138" i="5" s="1"/>
  <c r="LZ138" i="5"/>
  <c r="LW138" i="5"/>
  <c r="LX138" i="5" s="1"/>
  <c r="LY138" i="5" s="1"/>
  <c r="LV138" i="5"/>
  <c r="LS138" i="5"/>
  <c r="LT138" i="5" s="1"/>
  <c r="LU138" i="5" s="1"/>
  <c r="HY138" i="5"/>
  <c r="GH138" i="5"/>
  <c r="GG138" i="5"/>
  <c r="ES138" i="5"/>
  <c r="DT138" i="5"/>
  <c r="DU138" i="5" s="1"/>
  <c r="BO138" i="5"/>
  <c r="MH137" i="5"/>
  <c r="ME137" i="5"/>
  <c r="MF137" i="5" s="1"/>
  <c r="MG137" i="5" s="1"/>
  <c r="MD137" i="5"/>
  <c r="MA137" i="5"/>
  <c r="LZ137" i="5"/>
  <c r="LX137" i="5"/>
  <c r="LW137" i="5"/>
  <c r="LV137" i="5"/>
  <c r="LU137" i="5"/>
  <c r="LT137" i="5"/>
  <c r="LS137" i="5"/>
  <c r="HY137" i="5"/>
  <c r="GG137" i="5"/>
  <c r="GH137" i="5" s="1"/>
  <c r="ES137" i="5"/>
  <c r="DT137" i="5"/>
  <c r="DU137" i="5" s="1"/>
  <c r="BO137" i="5"/>
  <c r="MH136" i="5"/>
  <c r="ME136" i="5"/>
  <c r="MD136" i="5"/>
  <c r="MB136" i="5"/>
  <c r="MA136" i="5"/>
  <c r="LZ136" i="5"/>
  <c r="LW136" i="5"/>
  <c r="LV136" i="5"/>
  <c r="LT136" i="5"/>
  <c r="LS136" i="5"/>
  <c r="HY136" i="5"/>
  <c r="GG136" i="5"/>
  <c r="GH136" i="5" s="1"/>
  <c r="ES136" i="5"/>
  <c r="DU136" i="5"/>
  <c r="DT136" i="5"/>
  <c r="BO136" i="5"/>
  <c r="MH135" i="5"/>
  <c r="ME135" i="5"/>
  <c r="MD135" i="5"/>
  <c r="MA135" i="5"/>
  <c r="MB135" i="5" s="1"/>
  <c r="LZ135" i="5"/>
  <c r="LW135" i="5"/>
  <c r="LV135" i="5"/>
  <c r="LS135" i="5"/>
  <c r="LT135" i="5" s="1"/>
  <c r="HY135" i="5"/>
  <c r="GG135" i="5"/>
  <c r="GH135" i="5" s="1"/>
  <c r="ES135" i="5"/>
  <c r="DU135" i="5"/>
  <c r="DT135" i="5"/>
  <c r="BO135" i="5"/>
  <c r="MH134" i="5"/>
  <c r="ME134" i="5"/>
  <c r="MF134" i="5" s="1"/>
  <c r="MG134" i="5" s="1"/>
  <c r="MD134" i="5"/>
  <c r="MC134" i="5"/>
  <c r="MA134" i="5"/>
  <c r="MB134" i="5" s="1"/>
  <c r="LZ134" i="5"/>
  <c r="LW134" i="5"/>
  <c r="LX134" i="5" s="1"/>
  <c r="LY134" i="5" s="1"/>
  <c r="LV134" i="5"/>
  <c r="LS134" i="5"/>
  <c r="LT134" i="5" s="1"/>
  <c r="LU134" i="5" s="1"/>
  <c r="HY134" i="5"/>
  <c r="GH134" i="5"/>
  <c r="GG134" i="5"/>
  <c r="ES134" i="5"/>
  <c r="DT134" i="5"/>
  <c r="DU134" i="5" s="1"/>
  <c r="BO134" i="5"/>
  <c r="MH133" i="5"/>
  <c r="ME133" i="5"/>
  <c r="MD133" i="5"/>
  <c r="MA133" i="5"/>
  <c r="MB133" i="5" s="1"/>
  <c r="LZ133" i="5"/>
  <c r="LW133" i="5"/>
  <c r="LV133" i="5"/>
  <c r="LT133" i="5"/>
  <c r="LS133" i="5"/>
  <c r="HY133" i="5"/>
  <c r="GH133" i="5"/>
  <c r="GG133" i="5"/>
  <c r="ES133" i="5"/>
  <c r="DT133" i="5"/>
  <c r="DU133" i="5" s="1"/>
  <c r="BO133" i="5"/>
  <c r="MH132" i="5"/>
  <c r="ME132" i="5"/>
  <c r="MD132" i="5"/>
  <c r="MA132" i="5"/>
  <c r="LZ132" i="5"/>
  <c r="LW132" i="5"/>
  <c r="LX132" i="5" s="1"/>
  <c r="LV132" i="5"/>
  <c r="LS132" i="5"/>
  <c r="HY132" i="5"/>
  <c r="GG132" i="5"/>
  <c r="GH132" i="5" s="1"/>
  <c r="ES132" i="5"/>
  <c r="DT132" i="5"/>
  <c r="DU132" i="5" s="1"/>
  <c r="BO132" i="5"/>
  <c r="MH131" i="5"/>
  <c r="ME131" i="5"/>
  <c r="MF131" i="5" s="1"/>
  <c r="MD131" i="5"/>
  <c r="MA131" i="5"/>
  <c r="LZ131" i="5"/>
  <c r="LW131" i="5"/>
  <c r="LV131" i="5"/>
  <c r="LS131" i="5"/>
  <c r="HY131" i="5"/>
  <c r="GG131" i="5"/>
  <c r="GH131" i="5" s="1"/>
  <c r="ES131" i="5"/>
  <c r="DU131" i="5"/>
  <c r="DT131" i="5"/>
  <c r="BO131" i="5"/>
  <c r="MH130" i="5"/>
  <c r="MG130" i="5"/>
  <c r="ME130" i="5"/>
  <c r="MF130" i="5" s="1"/>
  <c r="MD130" i="5"/>
  <c r="MA130" i="5"/>
  <c r="MB130" i="5" s="1"/>
  <c r="MC130" i="5" s="1"/>
  <c r="LZ130" i="5"/>
  <c r="LW130" i="5"/>
  <c r="LX130" i="5" s="1"/>
  <c r="LY130" i="5" s="1"/>
  <c r="LV130" i="5"/>
  <c r="LS130" i="5"/>
  <c r="LT130" i="5" s="1"/>
  <c r="LU130" i="5" s="1"/>
  <c r="HY130" i="5"/>
  <c r="GG130" i="5"/>
  <c r="GH130" i="5" s="1"/>
  <c r="ES130" i="5"/>
  <c r="DU130" i="5"/>
  <c r="DT130" i="5"/>
  <c r="BO130" i="5"/>
  <c r="MH129" i="5"/>
  <c r="MF129" i="5"/>
  <c r="ME129" i="5"/>
  <c r="MD129" i="5"/>
  <c r="MB129" i="5"/>
  <c r="MA129" i="5"/>
  <c r="LZ129" i="5"/>
  <c r="LW129" i="5"/>
  <c r="LX129" i="5" s="1"/>
  <c r="LV129" i="5"/>
  <c r="LT129" i="5"/>
  <c r="LS129" i="5"/>
  <c r="HY129" i="5"/>
  <c r="GG129" i="5"/>
  <c r="GH129" i="5" s="1"/>
  <c r="ES129" i="5"/>
  <c r="DT129" i="5"/>
  <c r="DU129" i="5" s="1"/>
  <c r="BO129" i="5"/>
  <c r="MH128" i="5"/>
  <c r="ME128" i="5"/>
  <c r="MD128" i="5"/>
  <c r="MB128" i="5"/>
  <c r="MA128" i="5"/>
  <c r="LZ128" i="5"/>
  <c r="LW128" i="5"/>
  <c r="LV128" i="5"/>
  <c r="LS128" i="5"/>
  <c r="LT128" i="5" s="1"/>
  <c r="HY128" i="5"/>
  <c r="GG128" i="5"/>
  <c r="GH128" i="5" s="1"/>
  <c r="ES128" i="5"/>
  <c r="DT128" i="5"/>
  <c r="DU128" i="5" s="1"/>
  <c r="BO128" i="5"/>
  <c r="MH127" i="5"/>
  <c r="ME127" i="5"/>
  <c r="MD127" i="5"/>
  <c r="MA127" i="5"/>
  <c r="LZ127" i="5"/>
  <c r="LW127" i="5"/>
  <c r="LV127" i="5"/>
  <c r="LS127" i="5"/>
  <c r="HY127" i="5"/>
  <c r="GG127" i="5"/>
  <c r="GH127" i="5" s="1"/>
  <c r="ES127" i="5"/>
  <c r="DU127" i="5"/>
  <c r="DT127" i="5"/>
  <c r="BO127" i="5"/>
  <c r="MH126" i="5"/>
  <c r="ME126" i="5"/>
  <c r="MF126" i="5" s="1"/>
  <c r="MG126" i="5" s="1"/>
  <c r="MD126" i="5"/>
  <c r="MA126" i="5"/>
  <c r="MB126" i="5" s="1"/>
  <c r="MC126" i="5" s="1"/>
  <c r="LZ126" i="5"/>
  <c r="LW126" i="5"/>
  <c r="LX126" i="5" s="1"/>
  <c r="LY126" i="5" s="1"/>
  <c r="LV126" i="5"/>
  <c r="LS126" i="5"/>
  <c r="LT126" i="5" s="1"/>
  <c r="HY126" i="5"/>
  <c r="GH126" i="5"/>
  <c r="GG126" i="5"/>
  <c r="ES126" i="5"/>
  <c r="DT126" i="5"/>
  <c r="DU126" i="5" s="1"/>
  <c r="BO126" i="5"/>
  <c r="MH125" i="5"/>
  <c r="MF125" i="5"/>
  <c r="MG125" i="5" s="1"/>
  <c r="ME125" i="5"/>
  <c r="MD125" i="5"/>
  <c r="MA125" i="5"/>
  <c r="LZ125" i="5"/>
  <c r="LW125" i="5"/>
  <c r="LV125" i="5"/>
  <c r="LS125" i="5"/>
  <c r="LT125" i="5" s="1"/>
  <c r="HY125" i="5"/>
  <c r="GG125" i="5"/>
  <c r="GH125" i="5" s="1"/>
  <c r="ES125" i="5"/>
  <c r="DT125" i="5"/>
  <c r="DU125" i="5" s="1"/>
  <c r="BO125" i="5"/>
  <c r="MH124" i="5"/>
  <c r="ME124" i="5"/>
  <c r="MD124" i="5"/>
  <c r="MA124" i="5"/>
  <c r="LZ124" i="5"/>
  <c r="LW124" i="5"/>
  <c r="LX124" i="5" s="1"/>
  <c r="LV124" i="5"/>
  <c r="LS124" i="5"/>
  <c r="HY124" i="5"/>
  <c r="GG124" i="5"/>
  <c r="GH124" i="5" s="1"/>
  <c r="ES124" i="5"/>
  <c r="DT124" i="5"/>
  <c r="DU124" i="5" s="1"/>
  <c r="BO124" i="5"/>
  <c r="MH123" i="5"/>
  <c r="ME123" i="5"/>
  <c r="MD123" i="5"/>
  <c r="MA123" i="5"/>
  <c r="LZ123" i="5"/>
  <c r="LW123" i="5"/>
  <c r="LV123" i="5"/>
  <c r="LS123" i="5"/>
  <c r="HY123" i="5"/>
  <c r="GG123" i="5"/>
  <c r="GH123" i="5" s="1"/>
  <c r="ES123" i="5"/>
  <c r="DT123" i="5"/>
  <c r="DU123" i="5" s="1"/>
  <c r="BO123" i="5"/>
  <c r="MH122" i="5"/>
  <c r="ME122" i="5"/>
  <c r="MF122" i="5" s="1"/>
  <c r="MD122" i="5"/>
  <c r="MA122" i="5"/>
  <c r="MB122" i="5" s="1"/>
  <c r="MC122" i="5" s="1"/>
  <c r="LZ122" i="5"/>
  <c r="LW122" i="5"/>
  <c r="LX122" i="5" s="1"/>
  <c r="LV122" i="5"/>
  <c r="LS122" i="5"/>
  <c r="LT122" i="5" s="1"/>
  <c r="LU122" i="5" s="1"/>
  <c r="HY122" i="5"/>
  <c r="GH122" i="5"/>
  <c r="GG122" i="5"/>
  <c r="ES122" i="5"/>
  <c r="DT122" i="5"/>
  <c r="DU122" i="5" s="1"/>
  <c r="BO122" i="5"/>
  <c r="MH121" i="5"/>
  <c r="MF121" i="5"/>
  <c r="ME121" i="5"/>
  <c r="MD121" i="5"/>
  <c r="MB121" i="5"/>
  <c r="MC121" i="5" s="1"/>
  <c r="MA121" i="5"/>
  <c r="LZ121" i="5"/>
  <c r="LW121" i="5"/>
  <c r="LX121" i="5" s="1"/>
  <c r="LV121" i="5"/>
  <c r="LT121" i="5"/>
  <c r="LU121" i="5" s="1"/>
  <c r="LS121" i="5"/>
  <c r="HY121" i="5"/>
  <c r="GG121" i="5"/>
  <c r="GH121" i="5" s="1"/>
  <c r="ES121" i="5"/>
  <c r="DT121" i="5"/>
  <c r="DU121" i="5" s="1"/>
  <c r="BO121" i="5"/>
  <c r="MH120" i="5"/>
  <c r="ME120" i="5"/>
  <c r="MD120" i="5"/>
  <c r="MB120" i="5"/>
  <c r="MA120" i="5"/>
  <c r="LZ120" i="5"/>
  <c r="LW120" i="5"/>
  <c r="LV120" i="5"/>
  <c r="LS120" i="5"/>
  <c r="HY120" i="5"/>
  <c r="GG120" i="5"/>
  <c r="GH120" i="5" s="1"/>
  <c r="ES120" i="5"/>
  <c r="DT120" i="5"/>
  <c r="DU120" i="5" s="1"/>
  <c r="BO120" i="5"/>
  <c r="MH119" i="5"/>
  <c r="ME119" i="5"/>
  <c r="MD119" i="5"/>
  <c r="MA119" i="5"/>
  <c r="LZ119" i="5"/>
  <c r="LW119" i="5"/>
  <c r="LV119" i="5"/>
  <c r="LS119" i="5"/>
  <c r="HY119" i="5"/>
  <c r="GG119" i="5"/>
  <c r="GH119" i="5" s="1"/>
  <c r="ES119" i="5"/>
  <c r="DU119" i="5"/>
  <c r="DT119" i="5"/>
  <c r="BO119" i="5"/>
  <c r="MH118" i="5"/>
  <c r="ME118" i="5"/>
  <c r="MF118" i="5" s="1"/>
  <c r="MG118" i="5" s="1"/>
  <c r="MD118" i="5"/>
  <c r="MC118" i="5"/>
  <c r="MA118" i="5"/>
  <c r="MB118" i="5" s="1"/>
  <c r="LZ118" i="5"/>
  <c r="LW118" i="5"/>
  <c r="LX118" i="5" s="1"/>
  <c r="LY118" i="5" s="1"/>
  <c r="LV118" i="5"/>
  <c r="LS118" i="5"/>
  <c r="LT118" i="5" s="1"/>
  <c r="HY118" i="5"/>
  <c r="GG118" i="5"/>
  <c r="GH118" i="5" s="1"/>
  <c r="ES118" i="5"/>
  <c r="DT118" i="5"/>
  <c r="DU118" i="5" s="1"/>
  <c r="BO118" i="5"/>
  <c r="MH117" i="5"/>
  <c r="ME117" i="5"/>
  <c r="MF117" i="5" s="1"/>
  <c r="MG117" i="5" s="1"/>
  <c r="MD117" i="5"/>
  <c r="MA117" i="5"/>
  <c r="LZ117" i="5"/>
  <c r="LY117" i="5"/>
  <c r="LX117" i="5"/>
  <c r="LW117" i="5"/>
  <c r="LV117" i="5"/>
  <c r="LS117" i="5"/>
  <c r="LT117" i="5" s="1"/>
  <c r="LU117" i="5" s="1"/>
  <c r="HY117" i="5"/>
  <c r="GG117" i="5"/>
  <c r="GH117" i="5" s="1"/>
  <c r="ES117" i="5"/>
  <c r="DT117" i="5"/>
  <c r="DU117" i="5" s="1"/>
  <c r="BO117" i="5"/>
  <c r="MH116" i="5"/>
  <c r="ME116" i="5"/>
  <c r="MF116" i="5" s="1"/>
  <c r="MD116" i="5"/>
  <c r="MA116" i="5"/>
  <c r="MB116" i="5" s="1"/>
  <c r="LZ116" i="5"/>
  <c r="LW116" i="5"/>
  <c r="LX116" i="5" s="1"/>
  <c r="LV116" i="5"/>
  <c r="LS116" i="5"/>
  <c r="HY116" i="5"/>
  <c r="GG116" i="5"/>
  <c r="GH116" i="5" s="1"/>
  <c r="ES116" i="5"/>
  <c r="DT116" i="5"/>
  <c r="DU116" i="5" s="1"/>
  <c r="BO116" i="5"/>
  <c r="MH115" i="5"/>
  <c r="ME115" i="5"/>
  <c r="MD115" i="5"/>
  <c r="MA115" i="5"/>
  <c r="MB115" i="5" s="1"/>
  <c r="LZ115" i="5"/>
  <c r="LX115" i="5"/>
  <c r="LY115" i="5" s="1"/>
  <c r="LW115" i="5"/>
  <c r="LV115" i="5"/>
  <c r="LT115" i="5"/>
  <c r="LS115" i="5"/>
  <c r="HY115" i="5"/>
  <c r="GG115" i="5"/>
  <c r="GH115" i="5" s="1"/>
  <c r="ES115" i="5"/>
  <c r="DU115" i="5"/>
  <c r="DT115" i="5"/>
  <c r="BO115" i="5"/>
  <c r="MH114" i="5"/>
  <c r="ME114" i="5"/>
  <c r="MD114" i="5"/>
  <c r="MA114" i="5"/>
  <c r="MB114" i="5" s="1"/>
  <c r="MC114" i="5" s="1"/>
  <c r="LZ114" i="5"/>
  <c r="LW114" i="5"/>
  <c r="LV114" i="5"/>
  <c r="LS114" i="5"/>
  <c r="LT114" i="5" s="1"/>
  <c r="HY114" i="5"/>
  <c r="GG114" i="5"/>
  <c r="GH114" i="5" s="1"/>
  <c r="ES114" i="5"/>
  <c r="DT114" i="5"/>
  <c r="DU114" i="5" s="1"/>
  <c r="BO114" i="5"/>
  <c r="MH113" i="5"/>
  <c r="ME113" i="5"/>
  <c r="MF113" i="5" s="1"/>
  <c r="MD113" i="5"/>
  <c r="MB113" i="5"/>
  <c r="MC113" i="5" s="1"/>
  <c r="MA113" i="5"/>
  <c r="LZ113" i="5"/>
  <c r="LW113" i="5"/>
  <c r="LV113" i="5"/>
  <c r="LS113" i="5"/>
  <c r="LT113" i="5" s="1"/>
  <c r="LU113" i="5" s="1"/>
  <c r="HY113" i="5"/>
  <c r="GG113" i="5"/>
  <c r="GH113" i="5" s="1"/>
  <c r="ES113" i="5"/>
  <c r="DT113" i="5"/>
  <c r="DU113" i="5" s="1"/>
  <c r="BO113" i="5"/>
  <c r="MH112" i="5"/>
  <c r="ME112" i="5"/>
  <c r="MF112" i="5" s="1"/>
  <c r="MD112" i="5"/>
  <c r="MA112" i="5"/>
  <c r="LZ112" i="5"/>
  <c r="LW112" i="5"/>
  <c r="LX112" i="5" s="1"/>
  <c r="LV112" i="5"/>
  <c r="LS112" i="5"/>
  <c r="HY112" i="5"/>
  <c r="GG112" i="5"/>
  <c r="GH112" i="5" s="1"/>
  <c r="ES112" i="5"/>
  <c r="DT112" i="5"/>
  <c r="DU112" i="5" s="1"/>
  <c r="BO112" i="5"/>
  <c r="MH111" i="5"/>
  <c r="MF111" i="5"/>
  <c r="ME111" i="5"/>
  <c r="MD111" i="5"/>
  <c r="MA111" i="5"/>
  <c r="MB111" i="5" s="1"/>
  <c r="MC111" i="5" s="1"/>
  <c r="LZ111" i="5"/>
  <c r="LW111" i="5"/>
  <c r="LV111" i="5"/>
  <c r="LT111" i="5"/>
  <c r="LU111" i="5" s="1"/>
  <c r="LS111" i="5"/>
  <c r="HY111" i="5"/>
  <c r="GG111" i="5"/>
  <c r="GH111" i="5" s="1"/>
  <c r="ES111" i="5"/>
  <c r="DT111" i="5"/>
  <c r="DU111" i="5" s="1"/>
  <c r="BO111" i="5"/>
  <c r="MH110" i="5"/>
  <c r="ME110" i="5"/>
  <c r="MF110" i="5" s="1"/>
  <c r="MG110" i="5" s="1"/>
  <c r="MD110" i="5"/>
  <c r="MA110" i="5"/>
  <c r="LZ110" i="5"/>
  <c r="LW110" i="5"/>
  <c r="LX110" i="5" s="1"/>
  <c r="LV110" i="5"/>
  <c r="LS110" i="5"/>
  <c r="HY110" i="5"/>
  <c r="GH110" i="5"/>
  <c r="GG110" i="5"/>
  <c r="ES110" i="5"/>
  <c r="DT110" i="5"/>
  <c r="DU110" i="5" s="1"/>
  <c r="BO110" i="5"/>
  <c r="MH109" i="5"/>
  <c r="MF109" i="5"/>
  <c r="MG109" i="5" s="1"/>
  <c r="ME109" i="5"/>
  <c r="MD109" i="5"/>
  <c r="MB109" i="5"/>
  <c r="MA109" i="5"/>
  <c r="LZ109" i="5"/>
  <c r="LX109" i="5"/>
  <c r="LY109" i="5" s="1"/>
  <c r="LW109" i="5"/>
  <c r="LV109" i="5"/>
  <c r="LS109" i="5"/>
  <c r="HY109" i="5"/>
  <c r="GG109" i="5"/>
  <c r="GH109" i="5" s="1"/>
  <c r="ES109" i="5"/>
  <c r="DT109" i="5"/>
  <c r="DU109" i="5" s="1"/>
  <c r="BO109" i="5"/>
  <c r="MH108" i="5"/>
  <c r="ME108" i="5"/>
  <c r="MD108" i="5"/>
  <c r="MA108" i="5"/>
  <c r="MB108" i="5" s="1"/>
  <c r="LZ108" i="5"/>
  <c r="LW108" i="5"/>
  <c r="LV108" i="5"/>
  <c r="LS108" i="5"/>
  <c r="LT108" i="5" s="1"/>
  <c r="HY108" i="5"/>
  <c r="GG108" i="5"/>
  <c r="GH108" i="5" s="1"/>
  <c r="ES108" i="5"/>
  <c r="DT108" i="5"/>
  <c r="DU108" i="5" s="1"/>
  <c r="BO108" i="5"/>
  <c r="MH107" i="5"/>
  <c r="ME107" i="5"/>
  <c r="MF107" i="5" s="1"/>
  <c r="MG107" i="5" s="1"/>
  <c r="MD107" i="5"/>
  <c r="MB107" i="5"/>
  <c r="MA107" i="5"/>
  <c r="LZ107" i="5"/>
  <c r="LW107" i="5"/>
  <c r="LX107" i="5" s="1"/>
  <c r="LY107" i="5" s="1"/>
  <c r="LV107" i="5"/>
  <c r="LS107" i="5"/>
  <c r="HY107" i="5"/>
  <c r="GG107" i="5"/>
  <c r="GH107" i="5" s="1"/>
  <c r="ES107" i="5"/>
  <c r="DT107" i="5"/>
  <c r="DU107" i="5" s="1"/>
  <c r="BO107" i="5"/>
  <c r="MH106" i="5"/>
  <c r="ME106" i="5"/>
  <c r="MD106" i="5"/>
  <c r="MA106" i="5"/>
  <c r="MB106" i="5" s="1"/>
  <c r="MC106" i="5" s="1"/>
  <c r="LZ106" i="5"/>
  <c r="LW106" i="5"/>
  <c r="LV106" i="5"/>
  <c r="LU106" i="5"/>
  <c r="LS106" i="5"/>
  <c r="LT106" i="5" s="1"/>
  <c r="HY106" i="5"/>
  <c r="GG106" i="5"/>
  <c r="GH106" i="5" s="1"/>
  <c r="ES106" i="5"/>
  <c r="DT106" i="5"/>
  <c r="DU106" i="5" s="1"/>
  <c r="BO106" i="5"/>
  <c r="MH105" i="5"/>
  <c r="ME105" i="5"/>
  <c r="MD105" i="5"/>
  <c r="MA105" i="5"/>
  <c r="MB105" i="5" s="1"/>
  <c r="MC105" i="5" s="1"/>
  <c r="LZ105" i="5"/>
  <c r="LX105" i="5"/>
  <c r="LW105" i="5"/>
  <c r="LV105" i="5"/>
  <c r="LT105" i="5"/>
  <c r="LU105" i="5" s="1"/>
  <c r="LS105" i="5"/>
  <c r="HY105" i="5"/>
  <c r="GG105" i="5"/>
  <c r="GH105" i="5" s="1"/>
  <c r="ES105" i="5"/>
  <c r="DU105" i="5"/>
  <c r="DT105" i="5"/>
  <c r="BO105" i="5"/>
  <c r="MH104" i="5"/>
  <c r="ME104" i="5"/>
  <c r="MF104" i="5" s="1"/>
  <c r="MD104" i="5"/>
  <c r="MA104" i="5"/>
  <c r="LZ104" i="5"/>
  <c r="LW104" i="5"/>
  <c r="LX104" i="5" s="1"/>
  <c r="LV104" i="5"/>
  <c r="LS104" i="5"/>
  <c r="HY104" i="5"/>
  <c r="GH104" i="5"/>
  <c r="GG104" i="5"/>
  <c r="ES104" i="5"/>
  <c r="DT104" i="5"/>
  <c r="DU104" i="5" s="1"/>
  <c r="BO104" i="5"/>
  <c r="MH103" i="5"/>
  <c r="ME103" i="5"/>
  <c r="MD103" i="5"/>
  <c r="MB103" i="5"/>
  <c r="MC103" i="5" s="1"/>
  <c r="MA103" i="5"/>
  <c r="LZ103" i="5"/>
  <c r="LX103" i="5"/>
  <c r="LW103" i="5"/>
  <c r="LV103" i="5"/>
  <c r="LS103" i="5"/>
  <c r="LT103" i="5" s="1"/>
  <c r="LU103" i="5" s="1"/>
  <c r="HY103" i="5"/>
  <c r="GG103" i="5"/>
  <c r="GH103" i="5" s="1"/>
  <c r="ES103" i="5"/>
  <c r="DU103" i="5"/>
  <c r="DT103" i="5"/>
  <c r="BO103" i="5"/>
  <c r="MH102" i="5"/>
  <c r="ME102" i="5"/>
  <c r="MF102" i="5" s="1"/>
  <c r="MG102" i="5" s="1"/>
  <c r="MD102" i="5"/>
  <c r="MA102" i="5"/>
  <c r="LZ102" i="5"/>
  <c r="LY102" i="5"/>
  <c r="LW102" i="5"/>
  <c r="LX102" i="5" s="1"/>
  <c r="LV102" i="5"/>
  <c r="LS102" i="5"/>
  <c r="HY102" i="5"/>
  <c r="GH102" i="5"/>
  <c r="GG102" i="5"/>
  <c r="ES102" i="5"/>
  <c r="DT102" i="5"/>
  <c r="DU102" i="5" s="1"/>
  <c r="BO102" i="5"/>
  <c r="MH101" i="5"/>
  <c r="ME101" i="5"/>
  <c r="MF101" i="5" s="1"/>
  <c r="MG101" i="5" s="1"/>
  <c r="MD101" i="5"/>
  <c r="MA101" i="5"/>
  <c r="MB101" i="5" s="1"/>
  <c r="LZ101" i="5"/>
  <c r="LX101" i="5"/>
  <c r="LY101" i="5" s="1"/>
  <c r="LW101" i="5"/>
  <c r="LV101" i="5"/>
  <c r="LS101" i="5"/>
  <c r="LT101" i="5" s="1"/>
  <c r="HY101" i="5"/>
  <c r="GG101" i="5"/>
  <c r="GH101" i="5" s="1"/>
  <c r="ES101" i="5"/>
  <c r="DU101" i="5"/>
  <c r="DT101" i="5"/>
  <c r="BO101" i="5"/>
  <c r="MH100" i="5"/>
  <c r="ME100" i="5"/>
  <c r="MD100" i="5"/>
  <c r="MA100" i="5"/>
  <c r="MB100" i="5" s="1"/>
  <c r="LZ100" i="5"/>
  <c r="LW100" i="5"/>
  <c r="LV100" i="5"/>
  <c r="LS100" i="5"/>
  <c r="LT100" i="5" s="1"/>
  <c r="HY100" i="5"/>
  <c r="GH100" i="5"/>
  <c r="GG100" i="5"/>
  <c r="ES100" i="5"/>
  <c r="DT100" i="5"/>
  <c r="DU100" i="5" s="1"/>
  <c r="BO100" i="5"/>
  <c r="MH99" i="5"/>
  <c r="ME99" i="5"/>
  <c r="MF99" i="5" s="1"/>
  <c r="MG99" i="5" s="1"/>
  <c r="MD99" i="5"/>
  <c r="MA99" i="5"/>
  <c r="MB99" i="5" s="1"/>
  <c r="LZ99" i="5"/>
  <c r="LX99" i="5"/>
  <c r="LY99" i="5" s="1"/>
  <c r="LW99" i="5"/>
  <c r="LV99" i="5"/>
  <c r="LS99" i="5"/>
  <c r="LT99" i="5" s="1"/>
  <c r="HY99" i="5"/>
  <c r="GG99" i="5"/>
  <c r="GH99" i="5" s="1"/>
  <c r="ES99" i="5"/>
  <c r="DU99" i="5"/>
  <c r="DT99" i="5"/>
  <c r="BO99" i="5"/>
  <c r="MH98" i="5"/>
  <c r="ME98" i="5"/>
  <c r="MD98" i="5"/>
  <c r="MA98" i="5"/>
  <c r="MB98" i="5" s="1"/>
  <c r="MC98" i="5" s="1"/>
  <c r="LZ98" i="5"/>
  <c r="LW98" i="5"/>
  <c r="LV98" i="5"/>
  <c r="LS98" i="5"/>
  <c r="LT98" i="5" s="1"/>
  <c r="HY98" i="5"/>
  <c r="GG98" i="5"/>
  <c r="GH98" i="5" s="1"/>
  <c r="ES98" i="5"/>
  <c r="DT98" i="5"/>
  <c r="DU98" i="5" s="1"/>
  <c r="BO98" i="5"/>
  <c r="MH97" i="5"/>
  <c r="ME97" i="5"/>
  <c r="MF97" i="5" s="1"/>
  <c r="MD97" i="5"/>
  <c r="MB97" i="5"/>
  <c r="MC97" i="5" s="1"/>
  <c r="MA97" i="5"/>
  <c r="LZ97" i="5"/>
  <c r="LW97" i="5"/>
  <c r="LV97" i="5"/>
  <c r="LS97" i="5"/>
  <c r="LT97" i="5" s="1"/>
  <c r="LU97" i="5" s="1"/>
  <c r="HY97" i="5"/>
  <c r="GG97" i="5"/>
  <c r="GH97" i="5" s="1"/>
  <c r="ES97" i="5"/>
  <c r="DT97" i="5"/>
  <c r="DU97" i="5" s="1"/>
  <c r="BO97" i="5"/>
  <c r="MH96" i="5"/>
  <c r="ME96" i="5"/>
  <c r="MF96" i="5" s="1"/>
  <c r="MD96" i="5"/>
  <c r="MA96" i="5"/>
  <c r="LZ96" i="5"/>
  <c r="LW96" i="5"/>
  <c r="LX96" i="5" s="1"/>
  <c r="LV96" i="5"/>
  <c r="LS96" i="5"/>
  <c r="HY96" i="5"/>
  <c r="GG96" i="5"/>
  <c r="GH96" i="5" s="1"/>
  <c r="ES96" i="5"/>
  <c r="DT96" i="5"/>
  <c r="DU96" i="5" s="1"/>
  <c r="BO96" i="5"/>
  <c r="MH95" i="5"/>
  <c r="ME95" i="5"/>
  <c r="MF95" i="5" s="1"/>
  <c r="MD95" i="5"/>
  <c r="MB95" i="5"/>
  <c r="MC95" i="5" s="1"/>
  <c r="MA95" i="5"/>
  <c r="LZ95" i="5"/>
  <c r="LW95" i="5"/>
  <c r="LX95" i="5" s="1"/>
  <c r="LV95" i="5"/>
  <c r="LS95" i="5"/>
  <c r="LT95" i="5" s="1"/>
  <c r="LU95" i="5" s="1"/>
  <c r="HY95" i="5"/>
  <c r="GG95" i="5"/>
  <c r="GH95" i="5" s="1"/>
  <c r="ES95" i="5"/>
  <c r="DT95" i="5"/>
  <c r="DU95" i="5" s="1"/>
  <c r="BO95" i="5"/>
  <c r="MH94" i="5"/>
  <c r="ME94" i="5"/>
  <c r="MF94" i="5" s="1"/>
  <c r="MG94" i="5" s="1"/>
  <c r="MD94" i="5"/>
  <c r="MA94" i="5"/>
  <c r="LZ94" i="5"/>
  <c r="LW94" i="5"/>
  <c r="LX94" i="5" s="1"/>
  <c r="LV94" i="5"/>
  <c r="LS94" i="5"/>
  <c r="HY94" i="5"/>
  <c r="GG94" i="5"/>
  <c r="GH94" i="5" s="1"/>
  <c r="ES94" i="5"/>
  <c r="DT94" i="5"/>
  <c r="DU94" i="5" s="1"/>
  <c r="BO94" i="5"/>
  <c r="MH93" i="5"/>
  <c r="ME93" i="5"/>
  <c r="MF93" i="5" s="1"/>
  <c r="MG93" i="5" s="1"/>
  <c r="MD93" i="5"/>
  <c r="MB93" i="5"/>
  <c r="MA93" i="5"/>
  <c r="LZ93" i="5"/>
  <c r="LW93" i="5"/>
  <c r="LX93" i="5" s="1"/>
  <c r="LY93" i="5" s="1"/>
  <c r="LV93" i="5"/>
  <c r="LS93" i="5"/>
  <c r="LT93" i="5" s="1"/>
  <c r="HY93" i="5"/>
  <c r="GG93" i="5"/>
  <c r="GH93" i="5" s="1"/>
  <c r="ES93" i="5"/>
  <c r="DT93" i="5"/>
  <c r="DU93" i="5" s="1"/>
  <c r="BO93" i="5"/>
  <c r="MH92" i="5"/>
  <c r="ME92" i="5"/>
  <c r="MD92" i="5"/>
  <c r="MA92" i="5"/>
  <c r="MB92" i="5" s="1"/>
  <c r="LZ92" i="5"/>
  <c r="LW92" i="5"/>
  <c r="LV92" i="5"/>
  <c r="LS92" i="5"/>
  <c r="LT92" i="5" s="1"/>
  <c r="HY92" i="5"/>
  <c r="GG92" i="5"/>
  <c r="GH92" i="5" s="1"/>
  <c r="ES92" i="5"/>
  <c r="DT92" i="5"/>
  <c r="DU92" i="5" s="1"/>
  <c r="BO92" i="5"/>
  <c r="MH91" i="5"/>
  <c r="MF91" i="5"/>
  <c r="MG91" i="5" s="1"/>
  <c r="ME91" i="5"/>
  <c r="MD91" i="5"/>
  <c r="MA91" i="5"/>
  <c r="MB91" i="5" s="1"/>
  <c r="LZ91" i="5"/>
  <c r="LX91" i="5"/>
  <c r="LY91" i="5" s="1"/>
  <c r="LW91" i="5"/>
  <c r="LV91" i="5"/>
  <c r="LS91" i="5"/>
  <c r="HY91" i="5"/>
  <c r="GG91" i="5"/>
  <c r="GH91" i="5" s="1"/>
  <c r="ES91" i="5"/>
  <c r="DU91" i="5"/>
  <c r="DT91" i="5"/>
  <c r="BO91" i="5"/>
  <c r="MH90" i="5"/>
  <c r="ME90" i="5"/>
  <c r="MD90" i="5"/>
  <c r="MA90" i="5"/>
  <c r="MB90" i="5" s="1"/>
  <c r="MC90" i="5" s="1"/>
  <c r="LZ90" i="5"/>
  <c r="LW90" i="5"/>
  <c r="LV90" i="5"/>
  <c r="LS90" i="5"/>
  <c r="LT90" i="5" s="1"/>
  <c r="HY90" i="5"/>
  <c r="GH90" i="5"/>
  <c r="GG90" i="5"/>
  <c r="ES90" i="5"/>
  <c r="DT90" i="5"/>
  <c r="DU90" i="5" s="1"/>
  <c r="BO90" i="5"/>
  <c r="MH89" i="5"/>
  <c r="ME89" i="5"/>
  <c r="MD89" i="5"/>
  <c r="MB89" i="5"/>
  <c r="MC89" i="5" s="1"/>
  <c r="MA89" i="5"/>
  <c r="LZ89" i="5"/>
  <c r="LX89" i="5"/>
  <c r="LW89" i="5"/>
  <c r="LV89" i="5"/>
  <c r="LS89" i="5"/>
  <c r="LT89" i="5" s="1"/>
  <c r="LU89" i="5" s="1"/>
  <c r="HY89" i="5"/>
  <c r="GG89" i="5"/>
  <c r="GH89" i="5" s="1"/>
  <c r="ES89" i="5"/>
  <c r="DU89" i="5"/>
  <c r="DT89" i="5"/>
  <c r="BO89" i="5"/>
  <c r="MH88" i="5"/>
  <c r="ME88" i="5"/>
  <c r="MF88" i="5" s="1"/>
  <c r="MD88" i="5"/>
  <c r="MA88" i="5"/>
  <c r="MB88" i="5" s="1"/>
  <c r="MC88" i="5" s="1"/>
  <c r="LZ88" i="5"/>
  <c r="LW88" i="5"/>
  <c r="LX88" i="5" s="1"/>
  <c r="LV88" i="5"/>
  <c r="LS88" i="5"/>
  <c r="LT88" i="5" s="1"/>
  <c r="HY88" i="5"/>
  <c r="GH88" i="5"/>
  <c r="GG88" i="5"/>
  <c r="ES88" i="5"/>
  <c r="DT88" i="5"/>
  <c r="DU88" i="5" s="1"/>
  <c r="BO88" i="5"/>
  <c r="MH87" i="5"/>
  <c r="ME87" i="5"/>
  <c r="MF87" i="5" s="1"/>
  <c r="MD87" i="5"/>
  <c r="MA87" i="5"/>
  <c r="MB87" i="5" s="1"/>
  <c r="LZ87" i="5"/>
  <c r="LX87" i="5"/>
  <c r="LW87" i="5"/>
  <c r="LV87" i="5"/>
  <c r="LS87" i="5"/>
  <c r="LT87" i="5" s="1"/>
  <c r="HY87" i="5"/>
  <c r="GG87" i="5"/>
  <c r="GH87" i="5" s="1"/>
  <c r="ES87" i="5"/>
  <c r="DU87" i="5"/>
  <c r="DT87" i="5"/>
  <c r="BO87" i="5"/>
  <c r="MH86" i="5"/>
  <c r="ME86" i="5"/>
  <c r="MF86" i="5" s="1"/>
  <c r="MG86" i="5" s="1"/>
  <c r="MD86" i="5"/>
  <c r="MA86" i="5"/>
  <c r="LZ86" i="5"/>
  <c r="LY86" i="5"/>
  <c r="LW86" i="5"/>
  <c r="LX86" i="5" s="1"/>
  <c r="LV86" i="5"/>
  <c r="LS86" i="5"/>
  <c r="HY86" i="5"/>
  <c r="GG86" i="5"/>
  <c r="GH86" i="5" s="1"/>
  <c r="ES86" i="5"/>
  <c r="DT86" i="5"/>
  <c r="DU86" i="5" s="1"/>
  <c r="BO86" i="5"/>
  <c r="MH85" i="5"/>
  <c r="ME85" i="5"/>
  <c r="MF85" i="5" s="1"/>
  <c r="MG85" i="5" s="1"/>
  <c r="MD85" i="5"/>
  <c r="MB85" i="5"/>
  <c r="MA85" i="5"/>
  <c r="LZ85" i="5"/>
  <c r="LW85" i="5"/>
  <c r="LX85" i="5" s="1"/>
  <c r="LY85" i="5" s="1"/>
  <c r="LV85" i="5"/>
  <c r="LS85" i="5"/>
  <c r="LT85" i="5" s="1"/>
  <c r="HY85" i="5"/>
  <c r="GG85" i="5"/>
  <c r="GH85" i="5" s="1"/>
  <c r="ES85" i="5"/>
  <c r="DT85" i="5"/>
  <c r="DU85" i="5" s="1"/>
  <c r="BO85" i="5"/>
  <c r="MH84" i="5"/>
  <c r="ME84" i="5"/>
  <c r="MD84" i="5"/>
  <c r="MA84" i="5"/>
  <c r="MB84" i="5" s="1"/>
  <c r="LZ84" i="5"/>
  <c r="LW84" i="5"/>
  <c r="LX84" i="5" s="1"/>
  <c r="LV84" i="5"/>
  <c r="LS84" i="5"/>
  <c r="LT84" i="5" s="1"/>
  <c r="HY84" i="5"/>
  <c r="GG84" i="5"/>
  <c r="GH84" i="5" s="1"/>
  <c r="ES84" i="5"/>
  <c r="DT84" i="5"/>
  <c r="DU84" i="5" s="1"/>
  <c r="BO84" i="5"/>
  <c r="MH83" i="5"/>
  <c r="MF83" i="5"/>
  <c r="ME83" i="5"/>
  <c r="MD83" i="5"/>
  <c r="MA83" i="5"/>
  <c r="MB83" i="5" s="1"/>
  <c r="LZ83" i="5"/>
  <c r="LX83" i="5"/>
  <c r="LW83" i="5"/>
  <c r="LV83" i="5"/>
  <c r="LS83" i="5"/>
  <c r="HY83" i="5"/>
  <c r="GG83" i="5"/>
  <c r="GH83" i="5" s="1"/>
  <c r="ES83" i="5"/>
  <c r="DU83" i="5"/>
  <c r="DT83" i="5"/>
  <c r="BO83" i="5"/>
  <c r="MH82" i="5"/>
  <c r="ME82" i="5"/>
  <c r="MD82" i="5"/>
  <c r="MA82" i="5"/>
  <c r="MB82" i="5" s="1"/>
  <c r="MC82" i="5" s="1"/>
  <c r="LZ82" i="5"/>
  <c r="LW82" i="5"/>
  <c r="LV82" i="5"/>
  <c r="LS82" i="5"/>
  <c r="LT82" i="5" s="1"/>
  <c r="HY82" i="5"/>
  <c r="GH82" i="5"/>
  <c r="GG82" i="5"/>
  <c r="ES82" i="5"/>
  <c r="DT82" i="5"/>
  <c r="DU82" i="5" s="1"/>
  <c r="BO82" i="5"/>
  <c r="MH81" i="5"/>
  <c r="ME81" i="5"/>
  <c r="MF81" i="5" s="1"/>
  <c r="MG81" i="5" s="1"/>
  <c r="MD81" i="5"/>
  <c r="MB81" i="5"/>
  <c r="MC81" i="5" s="1"/>
  <c r="MA81" i="5"/>
  <c r="LZ81" i="5"/>
  <c r="LX81" i="5"/>
  <c r="LY81" i="5" s="1"/>
  <c r="LW81" i="5"/>
  <c r="LV81" i="5"/>
  <c r="LS81" i="5"/>
  <c r="LT81" i="5" s="1"/>
  <c r="LU81" i="5" s="1"/>
  <c r="HY81" i="5"/>
  <c r="GG81" i="5"/>
  <c r="GH81" i="5" s="1"/>
  <c r="ES81" i="5"/>
  <c r="DU81" i="5"/>
  <c r="DT81" i="5"/>
  <c r="BO81" i="5"/>
  <c r="MH80" i="5"/>
  <c r="ME80" i="5"/>
  <c r="MD80" i="5"/>
  <c r="MA80" i="5"/>
  <c r="MB80" i="5" s="1"/>
  <c r="LZ80" i="5"/>
  <c r="LW80" i="5"/>
  <c r="LV80" i="5"/>
  <c r="LS80" i="5"/>
  <c r="LT80" i="5" s="1"/>
  <c r="HY80" i="5"/>
  <c r="GG80" i="5"/>
  <c r="GH80" i="5" s="1"/>
  <c r="ES80" i="5"/>
  <c r="DT80" i="5"/>
  <c r="DU80" i="5" s="1"/>
  <c r="BO80" i="5"/>
  <c r="MH79" i="5"/>
  <c r="ME79" i="5"/>
  <c r="MF79" i="5" s="1"/>
  <c r="MD79" i="5"/>
  <c r="MA79" i="5"/>
  <c r="MB79" i="5" s="1"/>
  <c r="LZ79" i="5"/>
  <c r="LW79" i="5"/>
  <c r="LV79" i="5"/>
  <c r="LS79" i="5"/>
  <c r="LT79" i="5" s="1"/>
  <c r="HY79" i="5"/>
  <c r="GG79" i="5"/>
  <c r="GH79" i="5" s="1"/>
  <c r="ES79" i="5"/>
  <c r="DT79" i="5"/>
  <c r="DU79" i="5" s="1"/>
  <c r="BO79" i="5"/>
  <c r="MH78" i="5"/>
  <c r="ME78" i="5"/>
  <c r="MF78" i="5" s="1"/>
  <c r="MD78" i="5"/>
  <c r="MC78" i="5"/>
  <c r="MA78" i="5"/>
  <c r="MB78" i="5" s="1"/>
  <c r="LZ78" i="5"/>
  <c r="LW78" i="5"/>
  <c r="LX78" i="5" s="1"/>
  <c r="LY78" i="5" s="1"/>
  <c r="LV78" i="5"/>
  <c r="LS78" i="5"/>
  <c r="LT78" i="5" s="1"/>
  <c r="HY78" i="5"/>
  <c r="GH78" i="5"/>
  <c r="GG78" i="5"/>
  <c r="ES78" i="5"/>
  <c r="DT78" i="5"/>
  <c r="DU78" i="5" s="1"/>
  <c r="BO78" i="5"/>
  <c r="MH77" i="5"/>
  <c r="MF77" i="5"/>
  <c r="MG77" i="5" s="1"/>
  <c r="ME77" i="5"/>
  <c r="MD77" i="5"/>
  <c r="MA77" i="5"/>
  <c r="MB77" i="5" s="1"/>
  <c r="MC77" i="5" s="1"/>
  <c r="LZ77" i="5"/>
  <c r="LW77" i="5"/>
  <c r="LX77" i="5" s="1"/>
  <c r="LY77" i="5" s="1"/>
  <c r="LV77" i="5"/>
  <c r="LT77" i="5"/>
  <c r="LU77" i="5" s="1"/>
  <c r="LS77" i="5"/>
  <c r="HY77" i="5"/>
  <c r="GG77" i="5"/>
  <c r="GH77" i="5" s="1"/>
  <c r="ES77" i="5"/>
  <c r="DT77" i="5"/>
  <c r="DU77" i="5" s="1"/>
  <c r="BO77" i="5"/>
  <c r="MH76" i="5"/>
  <c r="ME76" i="5"/>
  <c r="MF76" i="5" s="1"/>
  <c r="MD76" i="5"/>
  <c r="MA76" i="5"/>
  <c r="MB76" i="5" s="1"/>
  <c r="LZ76" i="5"/>
  <c r="LW76" i="5"/>
  <c r="LV76" i="5"/>
  <c r="LU76" i="5"/>
  <c r="LS76" i="5"/>
  <c r="LT76" i="5" s="1"/>
  <c r="HY76" i="5"/>
  <c r="GG76" i="5"/>
  <c r="GH76" i="5" s="1"/>
  <c r="ES76" i="5"/>
  <c r="DT76" i="5"/>
  <c r="DU76" i="5" s="1"/>
  <c r="BO76" i="5"/>
  <c r="MH75" i="5"/>
  <c r="ME75" i="5"/>
  <c r="MF75" i="5" s="1"/>
  <c r="MD75" i="5"/>
  <c r="MA75" i="5"/>
  <c r="MB75" i="5" s="1"/>
  <c r="LZ75" i="5"/>
  <c r="LX75" i="5"/>
  <c r="LW75" i="5"/>
  <c r="LV75" i="5"/>
  <c r="LS75" i="5"/>
  <c r="LT75" i="5" s="1"/>
  <c r="HY75" i="5"/>
  <c r="GG75" i="5"/>
  <c r="GH75" i="5" s="1"/>
  <c r="ES75" i="5"/>
  <c r="DU75" i="5"/>
  <c r="DT75" i="5"/>
  <c r="BO75" i="5"/>
  <c r="MH74" i="5"/>
  <c r="MG74" i="5"/>
  <c r="ME74" i="5"/>
  <c r="MF74" i="5" s="1"/>
  <c r="MD74" i="5"/>
  <c r="MA74" i="5"/>
  <c r="MB74" i="5" s="1"/>
  <c r="LZ74" i="5"/>
  <c r="LW74" i="5"/>
  <c r="LX74" i="5" s="1"/>
  <c r="LV74" i="5"/>
  <c r="LS74" i="5"/>
  <c r="LT74" i="5" s="1"/>
  <c r="HY74" i="5"/>
  <c r="GH74" i="5"/>
  <c r="GG74" i="5"/>
  <c r="ES74" i="5"/>
  <c r="DT74" i="5"/>
  <c r="DU74" i="5" s="1"/>
  <c r="BO74" i="5"/>
  <c r="MH73" i="5"/>
  <c r="ME73" i="5"/>
  <c r="MF73" i="5" s="1"/>
  <c r="MG73" i="5" s="1"/>
  <c r="MD73" i="5"/>
  <c r="MA73" i="5"/>
  <c r="MB73" i="5" s="1"/>
  <c r="MC73" i="5" s="1"/>
  <c r="LZ73" i="5"/>
  <c r="LX73" i="5"/>
  <c r="LY73" i="5" s="1"/>
  <c r="LW73" i="5"/>
  <c r="LV73" i="5"/>
  <c r="LS73" i="5"/>
  <c r="LT73" i="5" s="1"/>
  <c r="LU73" i="5" s="1"/>
  <c r="HY73" i="5"/>
  <c r="GG73" i="5"/>
  <c r="GH73" i="5" s="1"/>
  <c r="ES73" i="5"/>
  <c r="DT73" i="5"/>
  <c r="DU73" i="5" s="1"/>
  <c r="BO73" i="5"/>
  <c r="MH72" i="5"/>
  <c r="ME72" i="5"/>
  <c r="MF72" i="5" s="1"/>
  <c r="MD72" i="5"/>
  <c r="MC72" i="5"/>
  <c r="MA72" i="5"/>
  <c r="MB72" i="5" s="1"/>
  <c r="LZ72" i="5"/>
  <c r="LW72" i="5"/>
  <c r="LV72" i="5"/>
  <c r="LS72" i="5"/>
  <c r="LT72" i="5" s="1"/>
  <c r="HY72" i="5"/>
  <c r="GH72" i="5"/>
  <c r="GG72" i="5"/>
  <c r="ES72" i="5"/>
  <c r="DT72" i="5"/>
  <c r="DU72" i="5" s="1"/>
  <c r="BO72" i="5"/>
  <c r="MH71" i="5"/>
  <c r="MF71" i="5"/>
  <c r="ME71" i="5"/>
  <c r="MD71" i="5"/>
  <c r="MA71" i="5"/>
  <c r="MB71" i="5" s="1"/>
  <c r="LZ71" i="5"/>
  <c r="LW71" i="5"/>
  <c r="LX71" i="5" s="1"/>
  <c r="LV71" i="5"/>
  <c r="LS71" i="5"/>
  <c r="LT71" i="5" s="1"/>
  <c r="HY71" i="5"/>
  <c r="GG71" i="5"/>
  <c r="GH71" i="5" s="1"/>
  <c r="ES71" i="5"/>
  <c r="DU71" i="5"/>
  <c r="DT71" i="5"/>
  <c r="BO71" i="5"/>
  <c r="MH70" i="5"/>
  <c r="MG70" i="5"/>
  <c r="ME70" i="5"/>
  <c r="MF70" i="5" s="1"/>
  <c r="MD70" i="5"/>
  <c r="MA70" i="5"/>
  <c r="MB70" i="5" s="1"/>
  <c r="LZ70" i="5"/>
  <c r="LW70" i="5"/>
  <c r="LX70" i="5" s="1"/>
  <c r="LV70" i="5"/>
  <c r="LS70" i="5"/>
  <c r="LT70" i="5" s="1"/>
  <c r="HY70" i="5"/>
  <c r="GG70" i="5"/>
  <c r="GH70" i="5" s="1"/>
  <c r="ES70" i="5"/>
  <c r="DT70" i="5"/>
  <c r="DU70" i="5" s="1"/>
  <c r="BO70" i="5"/>
  <c r="MH69" i="5"/>
  <c r="MF69" i="5"/>
  <c r="MG69" i="5" s="1"/>
  <c r="ME69" i="5"/>
  <c r="MD69" i="5"/>
  <c r="MA69" i="5"/>
  <c r="MB69" i="5" s="1"/>
  <c r="MC69" i="5" s="1"/>
  <c r="LZ69" i="5"/>
  <c r="LX69" i="5"/>
  <c r="LY69" i="5" s="1"/>
  <c r="LW69" i="5"/>
  <c r="LV69" i="5"/>
  <c r="LT69" i="5"/>
  <c r="LU69" i="5" s="1"/>
  <c r="LS69" i="5"/>
  <c r="HY69" i="5"/>
  <c r="GG69" i="5"/>
  <c r="GH69" i="5" s="1"/>
  <c r="ES69" i="5"/>
  <c r="DU69" i="5"/>
  <c r="DT69" i="5"/>
  <c r="BO69" i="5"/>
  <c r="MH68" i="5"/>
  <c r="ME68" i="5"/>
  <c r="MF68" i="5" s="1"/>
  <c r="MD68" i="5"/>
  <c r="MA68" i="5"/>
  <c r="MB68" i="5" s="1"/>
  <c r="MC68" i="5" s="1"/>
  <c r="LZ68" i="5"/>
  <c r="LW68" i="5"/>
  <c r="LV68" i="5"/>
  <c r="LS68" i="5"/>
  <c r="LT68" i="5" s="1"/>
  <c r="HY68" i="5"/>
  <c r="GG68" i="5"/>
  <c r="GH68" i="5" s="1"/>
  <c r="ES68" i="5"/>
  <c r="DT68" i="5"/>
  <c r="DU68" i="5" s="1"/>
  <c r="BO68" i="5"/>
  <c r="MH67" i="5"/>
  <c r="ME67" i="5"/>
  <c r="MF67" i="5" s="1"/>
  <c r="MD67" i="5"/>
  <c r="MA67" i="5"/>
  <c r="LZ67" i="5"/>
  <c r="LW67" i="5"/>
  <c r="LV67" i="5"/>
  <c r="LS67" i="5"/>
  <c r="HY67" i="5"/>
  <c r="GG67" i="5"/>
  <c r="GH67" i="5" s="1"/>
  <c r="ES67" i="5"/>
  <c r="DU67" i="5"/>
  <c r="DT67" i="5"/>
  <c r="BO67" i="5"/>
  <c r="MH66" i="5"/>
  <c r="MG66" i="5"/>
  <c r="ME66" i="5"/>
  <c r="MF66" i="5" s="1"/>
  <c r="MD66" i="5"/>
  <c r="MA66" i="5"/>
  <c r="MB66" i="5" s="1"/>
  <c r="LZ66" i="5"/>
  <c r="LW66" i="5"/>
  <c r="LX66" i="5" s="1"/>
  <c r="LV66" i="5"/>
  <c r="LS66" i="5"/>
  <c r="LT66" i="5" s="1"/>
  <c r="HY66" i="5"/>
  <c r="GG66" i="5"/>
  <c r="GH66" i="5" s="1"/>
  <c r="ES66" i="5"/>
  <c r="DT66" i="5"/>
  <c r="DU66" i="5" s="1"/>
  <c r="BO66" i="5"/>
  <c r="MH65" i="5"/>
  <c r="MF65" i="5"/>
  <c r="ME65" i="5"/>
  <c r="MG65" i="5" s="1"/>
  <c r="MD65" i="5"/>
  <c r="MA65" i="5"/>
  <c r="MB65" i="5" s="1"/>
  <c r="MC65" i="5" s="1"/>
  <c r="LZ65" i="5"/>
  <c r="LW65" i="5"/>
  <c r="LX65" i="5" s="1"/>
  <c r="LY65" i="5" s="1"/>
  <c r="LV65" i="5"/>
  <c r="LT65" i="5"/>
  <c r="LU65" i="5" s="1"/>
  <c r="LS65" i="5"/>
  <c r="HY65" i="5"/>
  <c r="GG65" i="5"/>
  <c r="GH65" i="5" s="1"/>
  <c r="ES65" i="5"/>
  <c r="DT65" i="5"/>
  <c r="DU65" i="5" s="1"/>
  <c r="BO65" i="5"/>
  <c r="MH64" i="5"/>
  <c r="ME64" i="5"/>
  <c r="MF64" i="5" s="1"/>
  <c r="MG64" i="5" s="1"/>
  <c r="MD64" i="5"/>
  <c r="MA64" i="5"/>
  <c r="LZ64" i="5"/>
  <c r="LW64" i="5"/>
  <c r="LX64" i="5" s="1"/>
  <c r="LY64" i="5" s="1"/>
  <c r="LV64" i="5"/>
  <c r="LS64" i="5"/>
  <c r="HY64" i="5"/>
  <c r="GG64" i="5"/>
  <c r="GH64" i="5" s="1"/>
  <c r="ES64" i="5"/>
  <c r="DT64" i="5"/>
  <c r="DU64" i="5" s="1"/>
  <c r="BO64" i="5"/>
  <c r="MH63" i="5"/>
  <c r="ME63" i="5"/>
  <c r="MD63" i="5"/>
  <c r="MB63" i="5"/>
  <c r="MA63" i="5"/>
  <c r="LZ63" i="5"/>
  <c r="LW63" i="5"/>
  <c r="LX63" i="5" s="1"/>
  <c r="LV63" i="5"/>
  <c r="LS63" i="5"/>
  <c r="LT63" i="5" s="1"/>
  <c r="LU63" i="5" s="1"/>
  <c r="HY63" i="5"/>
  <c r="GG63" i="5"/>
  <c r="GH63" i="5" s="1"/>
  <c r="ES63" i="5"/>
  <c r="DT63" i="5"/>
  <c r="DU63" i="5" s="1"/>
  <c r="BO63" i="5"/>
  <c r="MH62" i="5"/>
  <c r="ME62" i="5"/>
  <c r="MD62" i="5"/>
  <c r="MA62" i="5"/>
  <c r="LZ62" i="5"/>
  <c r="LW62" i="5"/>
  <c r="LV62" i="5"/>
  <c r="LS62" i="5"/>
  <c r="HY62" i="5"/>
  <c r="GH62" i="5"/>
  <c r="GG62" i="5"/>
  <c r="ES62" i="5"/>
  <c r="DT62" i="5"/>
  <c r="DU62" i="5" s="1"/>
  <c r="BO62" i="5"/>
  <c r="MH61" i="5"/>
  <c r="ME61" i="5"/>
  <c r="MF61" i="5" s="1"/>
  <c r="MD61" i="5"/>
  <c r="MA61" i="5"/>
  <c r="MB61" i="5" s="1"/>
  <c r="MC61" i="5" s="1"/>
  <c r="LZ61" i="5"/>
  <c r="LW61" i="5"/>
  <c r="LX61" i="5" s="1"/>
  <c r="LV61" i="5"/>
  <c r="LS61" i="5"/>
  <c r="LT61" i="5" s="1"/>
  <c r="LU61" i="5" s="1"/>
  <c r="HY61" i="5"/>
  <c r="GG61" i="5"/>
  <c r="GH61" i="5" s="1"/>
  <c r="ES61" i="5"/>
  <c r="DT61" i="5"/>
  <c r="DU61" i="5" s="1"/>
  <c r="BO61" i="5"/>
  <c r="MH60" i="5"/>
  <c r="ME60" i="5"/>
  <c r="MF60" i="5" s="1"/>
  <c r="MG60" i="5" s="1"/>
  <c r="MD60" i="5"/>
  <c r="MA60" i="5"/>
  <c r="MB60" i="5" s="1"/>
  <c r="MC60" i="5" s="1"/>
  <c r="LZ60" i="5"/>
  <c r="LW60" i="5"/>
  <c r="LX60" i="5" s="1"/>
  <c r="LY60" i="5" s="1"/>
  <c r="LV60" i="5"/>
  <c r="LT60" i="5"/>
  <c r="LU60" i="5" s="1"/>
  <c r="LS60" i="5"/>
  <c r="HY60" i="5"/>
  <c r="GG60" i="5"/>
  <c r="GH60" i="5" s="1"/>
  <c r="ES60" i="5"/>
  <c r="DT60" i="5"/>
  <c r="DU60" i="5" s="1"/>
  <c r="BO60" i="5"/>
  <c r="MH59" i="5"/>
  <c r="ME59" i="5"/>
  <c r="MF59" i="5" s="1"/>
  <c r="MG59" i="5" s="1"/>
  <c r="MD59" i="5"/>
  <c r="MA59" i="5"/>
  <c r="LZ59" i="5"/>
  <c r="LX59" i="5"/>
  <c r="LY59" i="5" s="1"/>
  <c r="LW59" i="5"/>
  <c r="LV59" i="5"/>
  <c r="LS59" i="5"/>
  <c r="HY59" i="5"/>
  <c r="GG59" i="5"/>
  <c r="GH59" i="5" s="1"/>
  <c r="ES59" i="5"/>
  <c r="DT59" i="5"/>
  <c r="DU59" i="5" s="1"/>
  <c r="BO59" i="5"/>
  <c r="MH58" i="5"/>
  <c r="ME58" i="5"/>
  <c r="MD58" i="5"/>
  <c r="MA58" i="5"/>
  <c r="LZ58" i="5"/>
  <c r="LW58" i="5"/>
  <c r="LV58" i="5"/>
  <c r="LS58" i="5"/>
  <c r="HY58" i="5"/>
  <c r="GG58" i="5"/>
  <c r="GH58" i="5" s="1"/>
  <c r="ES58" i="5"/>
  <c r="DT58" i="5"/>
  <c r="DU58" i="5" s="1"/>
  <c r="BO58" i="5"/>
  <c r="MH57" i="5"/>
  <c r="ME57" i="5"/>
  <c r="MF57" i="5" s="1"/>
  <c r="MG57" i="5" s="1"/>
  <c r="MD57" i="5"/>
  <c r="MA57" i="5"/>
  <c r="MB57" i="5" s="1"/>
  <c r="LZ57" i="5"/>
  <c r="LW57" i="5"/>
  <c r="LX57" i="5" s="1"/>
  <c r="LY57" i="5" s="1"/>
  <c r="LV57" i="5"/>
  <c r="LS57" i="5"/>
  <c r="HY57" i="5"/>
  <c r="GH57" i="5"/>
  <c r="GG57" i="5"/>
  <c r="ES57" i="5"/>
  <c r="DT57" i="5"/>
  <c r="DU57" i="5" s="1"/>
  <c r="BO57" i="5"/>
  <c r="MH56" i="5"/>
  <c r="ME56" i="5"/>
  <c r="MF56" i="5" s="1"/>
  <c r="MG56" i="5" s="1"/>
  <c r="MD56" i="5"/>
  <c r="MC56" i="5"/>
  <c r="MA56" i="5"/>
  <c r="MB56" i="5" s="1"/>
  <c r="LZ56" i="5"/>
  <c r="LW56" i="5"/>
  <c r="LX56" i="5" s="1"/>
  <c r="LY56" i="5" s="1"/>
  <c r="LV56" i="5"/>
  <c r="LS56" i="5"/>
  <c r="LT56" i="5" s="1"/>
  <c r="LU56" i="5" s="1"/>
  <c r="HY56" i="5"/>
  <c r="GG56" i="5"/>
  <c r="GH56" i="5" s="1"/>
  <c r="ES56" i="5"/>
  <c r="DT56" i="5"/>
  <c r="DU56" i="5" s="1"/>
  <c r="BO56" i="5"/>
  <c r="MH55" i="5"/>
  <c r="ME55" i="5"/>
  <c r="MD55" i="5"/>
  <c r="MA55" i="5"/>
  <c r="MB55" i="5" s="1"/>
  <c r="MC55" i="5" s="1"/>
  <c r="LZ55" i="5"/>
  <c r="LW55" i="5"/>
  <c r="LV55" i="5"/>
  <c r="LT55" i="5"/>
  <c r="LU55" i="5" s="1"/>
  <c r="LS55" i="5"/>
  <c r="HY55" i="5"/>
  <c r="GG55" i="5"/>
  <c r="GH55" i="5" s="1"/>
  <c r="ES55" i="5"/>
  <c r="DT55" i="5"/>
  <c r="DU55" i="5" s="1"/>
  <c r="BO55" i="5"/>
  <c r="MH54" i="5"/>
  <c r="ME54" i="5"/>
  <c r="MD54" i="5"/>
  <c r="MA54" i="5"/>
  <c r="LZ54" i="5"/>
  <c r="LW54" i="5"/>
  <c r="LV54" i="5"/>
  <c r="LS54" i="5"/>
  <c r="HY54" i="5"/>
  <c r="GH54" i="5"/>
  <c r="GG54" i="5"/>
  <c r="ES54" i="5"/>
  <c r="DT54" i="5"/>
  <c r="DU54" i="5" s="1"/>
  <c r="BO54" i="5"/>
  <c r="MH53" i="5"/>
  <c r="ME53" i="5"/>
  <c r="MD53" i="5"/>
  <c r="MA53" i="5"/>
  <c r="MB53" i="5" s="1"/>
  <c r="MC53" i="5" s="1"/>
  <c r="LZ53" i="5"/>
  <c r="LX53" i="5"/>
  <c r="LW53" i="5"/>
  <c r="LV53" i="5"/>
  <c r="LS53" i="5"/>
  <c r="LT53" i="5" s="1"/>
  <c r="LU53" i="5" s="1"/>
  <c r="HY53" i="5"/>
  <c r="GG53" i="5"/>
  <c r="GH53" i="5" s="1"/>
  <c r="ES53" i="5"/>
  <c r="DT53" i="5"/>
  <c r="DU53" i="5" s="1"/>
  <c r="BO53" i="5"/>
  <c r="MH52" i="5"/>
  <c r="ME52" i="5"/>
  <c r="MF52" i="5" s="1"/>
  <c r="MG52" i="5" s="1"/>
  <c r="MD52" i="5"/>
  <c r="MB52" i="5"/>
  <c r="MC52" i="5" s="1"/>
  <c r="MA52" i="5"/>
  <c r="LZ52" i="5"/>
  <c r="LW52" i="5"/>
  <c r="LX52" i="5" s="1"/>
  <c r="LY52" i="5" s="1"/>
  <c r="LV52" i="5"/>
  <c r="LS52" i="5"/>
  <c r="LT52" i="5" s="1"/>
  <c r="LU52" i="5" s="1"/>
  <c r="HY52" i="5"/>
  <c r="GH52" i="5"/>
  <c r="GG52" i="5"/>
  <c r="ES52" i="5"/>
  <c r="DT52" i="5"/>
  <c r="DU52" i="5" s="1"/>
  <c r="BO52" i="5"/>
  <c r="MH51" i="5"/>
  <c r="MF51" i="5"/>
  <c r="MG51" i="5" s="1"/>
  <c r="ME51" i="5"/>
  <c r="MD51" i="5"/>
  <c r="MA51" i="5"/>
  <c r="LZ51" i="5"/>
  <c r="LW51" i="5"/>
  <c r="LX51" i="5" s="1"/>
  <c r="LY51" i="5" s="1"/>
  <c r="LV51" i="5"/>
  <c r="LS51" i="5"/>
  <c r="HY51" i="5"/>
  <c r="GG51" i="5"/>
  <c r="GH51" i="5" s="1"/>
  <c r="ES51" i="5"/>
  <c r="DT51" i="5"/>
  <c r="DU51" i="5" s="1"/>
  <c r="BO51" i="5"/>
  <c r="MH50" i="5"/>
  <c r="ME50" i="5"/>
  <c r="MD50" i="5"/>
  <c r="MA50" i="5"/>
  <c r="LZ50" i="5"/>
  <c r="LW50" i="5"/>
  <c r="LV50" i="5"/>
  <c r="LS50" i="5"/>
  <c r="HY50" i="5"/>
  <c r="GG50" i="5"/>
  <c r="GH50" i="5" s="1"/>
  <c r="ES50" i="5"/>
  <c r="DT50" i="5"/>
  <c r="DU50" i="5" s="1"/>
  <c r="BO50" i="5"/>
  <c r="MH49" i="5"/>
  <c r="ME49" i="5"/>
  <c r="MF49" i="5" s="1"/>
  <c r="MG49" i="5" s="1"/>
  <c r="MD49" i="5"/>
  <c r="MB49" i="5"/>
  <c r="MA49" i="5"/>
  <c r="LZ49" i="5"/>
  <c r="LW49" i="5"/>
  <c r="LX49" i="5" s="1"/>
  <c r="LY49" i="5" s="1"/>
  <c r="LV49" i="5"/>
  <c r="LS49" i="5"/>
  <c r="LT49" i="5" s="1"/>
  <c r="HY49" i="5"/>
  <c r="GH49" i="5"/>
  <c r="GG49" i="5"/>
  <c r="ES49" i="5"/>
  <c r="DT49" i="5"/>
  <c r="DU49" i="5" s="1"/>
  <c r="BO49" i="5"/>
  <c r="MH48" i="5"/>
  <c r="ME48" i="5"/>
  <c r="MF48" i="5" s="1"/>
  <c r="MG48" i="5" s="1"/>
  <c r="MD48" i="5"/>
  <c r="MA48" i="5"/>
  <c r="MB48" i="5" s="1"/>
  <c r="MC48" i="5" s="1"/>
  <c r="LZ48" i="5"/>
  <c r="LX48" i="5"/>
  <c r="LY48" i="5" s="1"/>
  <c r="LW48" i="5"/>
  <c r="LV48" i="5"/>
  <c r="LS48" i="5"/>
  <c r="LT48" i="5" s="1"/>
  <c r="HY48" i="5"/>
  <c r="GG48" i="5"/>
  <c r="GH48" i="5" s="1"/>
  <c r="ES48" i="5"/>
  <c r="DT48" i="5"/>
  <c r="DU48" i="5" s="1"/>
  <c r="BO48" i="5"/>
  <c r="MH47" i="5"/>
  <c r="ME47" i="5"/>
  <c r="MD47" i="5"/>
  <c r="MB47" i="5"/>
  <c r="MC47" i="5" s="1"/>
  <c r="MA47" i="5"/>
  <c r="LZ47" i="5"/>
  <c r="LW47" i="5"/>
  <c r="LV47" i="5"/>
  <c r="LS47" i="5"/>
  <c r="LT47" i="5" s="1"/>
  <c r="LU47" i="5" s="1"/>
  <c r="HY47" i="5"/>
  <c r="GG47" i="5"/>
  <c r="GH47" i="5" s="1"/>
  <c r="ES47" i="5"/>
  <c r="DT47" i="5"/>
  <c r="DU47" i="5" s="1"/>
  <c r="BO47" i="5"/>
  <c r="MH46" i="5"/>
  <c r="ME46" i="5"/>
  <c r="MD46" i="5"/>
  <c r="MA46" i="5"/>
  <c r="LZ46" i="5"/>
  <c r="LW46" i="5"/>
  <c r="LV46" i="5"/>
  <c r="LS46" i="5"/>
  <c r="HY46" i="5"/>
  <c r="GG46" i="5"/>
  <c r="GH46" i="5" s="1"/>
  <c r="ES46" i="5"/>
  <c r="DT46" i="5"/>
  <c r="DU46" i="5" s="1"/>
  <c r="BO46" i="5"/>
  <c r="MH45" i="5"/>
  <c r="ME45" i="5"/>
  <c r="MF45" i="5" s="1"/>
  <c r="MD45" i="5"/>
  <c r="MA45" i="5"/>
  <c r="MB45" i="5" s="1"/>
  <c r="MC45" i="5" s="1"/>
  <c r="LZ45" i="5"/>
  <c r="LW45" i="5"/>
  <c r="LV45" i="5"/>
  <c r="LS45" i="5"/>
  <c r="LT45" i="5" s="1"/>
  <c r="LU45" i="5" s="1"/>
  <c r="HY45" i="5"/>
  <c r="GG45" i="5"/>
  <c r="GH45" i="5" s="1"/>
  <c r="ES45" i="5"/>
  <c r="DT45" i="5"/>
  <c r="DU45" i="5" s="1"/>
  <c r="BO45" i="5"/>
  <c r="MH44" i="5"/>
  <c r="ME44" i="5"/>
  <c r="MF44" i="5" s="1"/>
  <c r="MG44" i="5" s="1"/>
  <c r="MD44" i="5"/>
  <c r="MA44" i="5"/>
  <c r="MB44" i="5" s="1"/>
  <c r="MC44" i="5" s="1"/>
  <c r="LZ44" i="5"/>
  <c r="LW44" i="5"/>
  <c r="LX44" i="5" s="1"/>
  <c r="LY44" i="5" s="1"/>
  <c r="LV44" i="5"/>
  <c r="LS44" i="5"/>
  <c r="LT44" i="5" s="1"/>
  <c r="LU44" i="5" s="1"/>
  <c r="HY44" i="5"/>
  <c r="GG44" i="5"/>
  <c r="GH44" i="5" s="1"/>
  <c r="ES44" i="5"/>
  <c r="DT44" i="5"/>
  <c r="DU44" i="5" s="1"/>
  <c r="BO44" i="5"/>
  <c r="MH43" i="5"/>
  <c r="ME43" i="5"/>
  <c r="MF43" i="5" s="1"/>
  <c r="MG43" i="5" s="1"/>
  <c r="MD43" i="5"/>
  <c r="MA43" i="5"/>
  <c r="LZ43" i="5"/>
  <c r="LW43" i="5"/>
  <c r="LX43" i="5" s="1"/>
  <c r="LY43" i="5" s="1"/>
  <c r="LV43" i="5"/>
  <c r="LS43" i="5"/>
  <c r="HY43" i="5"/>
  <c r="GG43" i="5"/>
  <c r="GH43" i="5" s="1"/>
  <c r="ES43" i="5"/>
  <c r="DT43" i="5"/>
  <c r="DU43" i="5" s="1"/>
  <c r="BO43" i="5"/>
  <c r="MH42" i="5"/>
  <c r="ME42" i="5"/>
  <c r="MD42" i="5"/>
  <c r="MA42" i="5"/>
  <c r="LZ42" i="5"/>
  <c r="LW42" i="5"/>
  <c r="LV42" i="5"/>
  <c r="LS42" i="5"/>
  <c r="HY42" i="5"/>
  <c r="GG42" i="5"/>
  <c r="GH42" i="5" s="1"/>
  <c r="ES42" i="5"/>
  <c r="DT42" i="5"/>
  <c r="DU42" i="5" s="1"/>
  <c r="BO42" i="5"/>
  <c r="MH41" i="5"/>
  <c r="MG41" i="5"/>
  <c r="ME41" i="5"/>
  <c r="MF41" i="5" s="1"/>
  <c r="MD41" i="5"/>
  <c r="MA41" i="5"/>
  <c r="MB41" i="5" s="1"/>
  <c r="LZ41" i="5"/>
  <c r="LW41" i="5"/>
  <c r="LX41" i="5" s="1"/>
  <c r="LY41" i="5" s="1"/>
  <c r="LV41" i="5"/>
  <c r="LT41" i="5"/>
  <c r="LS41" i="5"/>
  <c r="HY41" i="5"/>
  <c r="GG41" i="5"/>
  <c r="GH41" i="5" s="1"/>
  <c r="ES41" i="5"/>
  <c r="DU41" i="5"/>
  <c r="DT41" i="5"/>
  <c r="BO41" i="5"/>
  <c r="MH40" i="5"/>
  <c r="MF40" i="5"/>
  <c r="MG40" i="5" s="1"/>
  <c r="ME40" i="5"/>
  <c r="MD40" i="5"/>
  <c r="MA40" i="5"/>
  <c r="MB40" i="5" s="1"/>
  <c r="MC40" i="5" s="1"/>
  <c r="LZ40" i="5"/>
  <c r="LW40" i="5"/>
  <c r="LX40" i="5" s="1"/>
  <c r="LY40" i="5" s="1"/>
  <c r="LV40" i="5"/>
  <c r="LU40" i="5"/>
  <c r="LS40" i="5"/>
  <c r="LT40" i="5" s="1"/>
  <c r="HY40" i="5"/>
  <c r="GG40" i="5"/>
  <c r="GH40" i="5" s="1"/>
  <c r="ES40" i="5"/>
  <c r="DT40" i="5"/>
  <c r="DU40" i="5" s="1"/>
  <c r="BO40" i="5"/>
  <c r="MH39" i="5"/>
  <c r="ME39" i="5"/>
  <c r="MD39" i="5"/>
  <c r="MA39" i="5"/>
  <c r="MB39" i="5" s="1"/>
  <c r="MC39" i="5" s="1"/>
  <c r="LZ39" i="5"/>
  <c r="LW39" i="5"/>
  <c r="LV39" i="5"/>
  <c r="LS39" i="5"/>
  <c r="LT39" i="5" s="1"/>
  <c r="LU39" i="5" s="1"/>
  <c r="HY39" i="5"/>
  <c r="GG39" i="5"/>
  <c r="GH39" i="5" s="1"/>
  <c r="ES39" i="5"/>
  <c r="DT39" i="5"/>
  <c r="DU39" i="5" s="1"/>
  <c r="BO39" i="5"/>
  <c r="MH38" i="5"/>
  <c r="ME38" i="5"/>
  <c r="MD38" i="5"/>
  <c r="MA38" i="5"/>
  <c r="LZ38" i="5"/>
  <c r="LW38" i="5"/>
  <c r="LV38" i="5"/>
  <c r="LS38" i="5"/>
  <c r="HY38" i="5"/>
  <c r="GG38" i="5"/>
  <c r="GH38" i="5" s="1"/>
  <c r="ES38" i="5"/>
  <c r="DU38" i="5"/>
  <c r="DT38" i="5"/>
  <c r="BO38" i="5"/>
  <c r="MH37" i="5"/>
  <c r="MF37" i="5"/>
  <c r="ME37" i="5"/>
  <c r="MD37" i="5"/>
  <c r="MA37" i="5"/>
  <c r="MB37" i="5" s="1"/>
  <c r="MC37" i="5" s="1"/>
  <c r="LZ37" i="5"/>
  <c r="LW37" i="5"/>
  <c r="LX37" i="5" s="1"/>
  <c r="LV37" i="5"/>
  <c r="LS37" i="5"/>
  <c r="LT37" i="5" s="1"/>
  <c r="LU37" i="5" s="1"/>
  <c r="HY37" i="5"/>
  <c r="GG37" i="5"/>
  <c r="GH37" i="5" s="1"/>
  <c r="ES37" i="5"/>
  <c r="DT37" i="5"/>
  <c r="DU37" i="5" s="1"/>
  <c r="BO37" i="5"/>
  <c r="MH36" i="5"/>
  <c r="ME36" i="5"/>
  <c r="MF36" i="5" s="1"/>
  <c r="MG36" i="5" s="1"/>
  <c r="MD36" i="5"/>
  <c r="MA36" i="5"/>
  <c r="MB36" i="5" s="1"/>
  <c r="MC36" i="5" s="1"/>
  <c r="LZ36" i="5"/>
  <c r="LW36" i="5"/>
  <c r="LX36" i="5" s="1"/>
  <c r="LY36" i="5" s="1"/>
  <c r="LV36" i="5"/>
  <c r="LT36" i="5"/>
  <c r="LU36" i="5" s="1"/>
  <c r="LS36" i="5"/>
  <c r="HY36" i="5"/>
  <c r="GG36" i="5"/>
  <c r="GH36" i="5" s="1"/>
  <c r="ES36" i="5"/>
  <c r="DT36" i="5"/>
  <c r="DU36" i="5" s="1"/>
  <c r="BO36" i="5"/>
  <c r="MH35" i="5"/>
  <c r="MF35" i="5"/>
  <c r="MG35" i="5" s="1"/>
  <c r="ME35" i="5"/>
  <c r="MD35" i="5"/>
  <c r="MA35" i="5"/>
  <c r="LZ35" i="5"/>
  <c r="LW35" i="5"/>
  <c r="LX35" i="5" s="1"/>
  <c r="LY35" i="5" s="1"/>
  <c r="LV35" i="5"/>
  <c r="LS35" i="5"/>
  <c r="HY35" i="5"/>
  <c r="GG35" i="5"/>
  <c r="GH35" i="5" s="1"/>
  <c r="ES35" i="5"/>
  <c r="DU35" i="5"/>
  <c r="DT35" i="5"/>
  <c r="BO35" i="5"/>
  <c r="MH34" i="5"/>
  <c r="ME34" i="5"/>
  <c r="MD34" i="5"/>
  <c r="MA34" i="5"/>
  <c r="LZ34" i="5"/>
  <c r="LW34" i="5"/>
  <c r="LV34" i="5"/>
  <c r="LS34" i="5"/>
  <c r="HY34" i="5"/>
  <c r="GG34" i="5"/>
  <c r="GH34" i="5" s="1"/>
  <c r="ES34" i="5"/>
  <c r="DT34" i="5"/>
  <c r="DU34" i="5" s="1"/>
  <c r="BO34" i="5"/>
  <c r="MH33" i="5"/>
  <c r="ME33" i="5"/>
  <c r="MF33" i="5" s="1"/>
  <c r="MD33" i="5"/>
  <c r="MA33" i="5"/>
  <c r="MB33" i="5" s="1"/>
  <c r="LZ33" i="5"/>
  <c r="LY33" i="5"/>
  <c r="LW33" i="5"/>
  <c r="LX33" i="5" s="1"/>
  <c r="LV33" i="5"/>
  <c r="LS33" i="5"/>
  <c r="HY33" i="5"/>
  <c r="GG33" i="5"/>
  <c r="GH33" i="5" s="1"/>
  <c r="ES33" i="5"/>
  <c r="DU33" i="5"/>
  <c r="DT33" i="5"/>
  <c r="BO33" i="5"/>
  <c r="MH32" i="5"/>
  <c r="MF32" i="5"/>
  <c r="MG32" i="5" s="1"/>
  <c r="ME32" i="5"/>
  <c r="MD32" i="5"/>
  <c r="MC32" i="5"/>
  <c r="MA32" i="5"/>
  <c r="MB32" i="5" s="1"/>
  <c r="LZ32" i="5"/>
  <c r="LW32" i="5"/>
  <c r="LX32" i="5" s="1"/>
  <c r="LY32" i="5" s="1"/>
  <c r="LV32" i="5"/>
  <c r="LS32" i="5"/>
  <c r="LT32" i="5" s="1"/>
  <c r="LU32" i="5" s="1"/>
  <c r="HY32" i="5"/>
  <c r="GG32" i="5"/>
  <c r="GH32" i="5" s="1"/>
  <c r="ES32" i="5"/>
  <c r="DT32" i="5"/>
  <c r="DU32" i="5" s="1"/>
  <c r="BO32" i="5"/>
  <c r="MH31" i="5"/>
  <c r="ME31" i="5"/>
  <c r="MD31" i="5"/>
  <c r="MA31" i="5"/>
  <c r="MB31" i="5" s="1"/>
  <c r="MC31" i="5" s="1"/>
  <c r="LZ31" i="5"/>
  <c r="LW31" i="5"/>
  <c r="LV31" i="5"/>
  <c r="LS31" i="5"/>
  <c r="LT31" i="5" s="1"/>
  <c r="LU31" i="5" s="1"/>
  <c r="HY31" i="5"/>
  <c r="GG31" i="5"/>
  <c r="GH31" i="5" s="1"/>
  <c r="ES31" i="5"/>
  <c r="DT31" i="5"/>
  <c r="DU31" i="5" s="1"/>
  <c r="BO31" i="5"/>
  <c r="MH30" i="5"/>
  <c r="ME30" i="5"/>
  <c r="MF30" i="5" s="1"/>
  <c r="MD30" i="5"/>
  <c r="MA30" i="5"/>
  <c r="LZ30" i="5"/>
  <c r="LW30" i="5"/>
  <c r="LX30" i="5" s="1"/>
  <c r="LV30" i="5"/>
  <c r="LS30" i="5"/>
  <c r="HY30" i="5"/>
  <c r="GG30" i="5"/>
  <c r="GH30" i="5" s="1"/>
  <c r="ES30" i="5"/>
  <c r="DU30" i="5"/>
  <c r="DT30" i="5"/>
  <c r="BO30" i="5"/>
  <c r="MH29" i="5"/>
  <c r="MF29" i="5"/>
  <c r="ME29" i="5"/>
  <c r="MD29" i="5"/>
  <c r="MA29" i="5"/>
  <c r="MB29" i="5" s="1"/>
  <c r="LZ29" i="5"/>
  <c r="LW29" i="5"/>
  <c r="LX29" i="5" s="1"/>
  <c r="LV29" i="5"/>
  <c r="LU29" i="5"/>
  <c r="LS29" i="5"/>
  <c r="LT29" i="5" s="1"/>
  <c r="HY29" i="5"/>
  <c r="GG29" i="5"/>
  <c r="GH29" i="5" s="1"/>
  <c r="ES29" i="5"/>
  <c r="DT29" i="5"/>
  <c r="DU29" i="5" s="1"/>
  <c r="BO29" i="5"/>
  <c r="MH28" i="5"/>
  <c r="ME28" i="5"/>
  <c r="MF28" i="5" s="1"/>
  <c r="MD28" i="5"/>
  <c r="MA28" i="5"/>
  <c r="MB28" i="5" s="1"/>
  <c r="LZ28" i="5"/>
  <c r="LW28" i="5"/>
  <c r="LX28" i="5" s="1"/>
  <c r="LV28" i="5"/>
  <c r="LS28" i="5"/>
  <c r="HY28" i="5"/>
  <c r="GG28" i="5"/>
  <c r="GH28" i="5" s="1"/>
  <c r="ES28" i="5"/>
  <c r="DT28" i="5"/>
  <c r="DU28" i="5" s="1"/>
  <c r="BO28" i="5"/>
  <c r="MH27" i="5"/>
  <c r="ME27" i="5"/>
  <c r="MF27" i="5" s="1"/>
  <c r="MG27" i="5" s="1"/>
  <c r="MD27" i="5"/>
  <c r="MA27" i="5"/>
  <c r="LZ27" i="5"/>
  <c r="LW27" i="5"/>
  <c r="LX27" i="5" s="1"/>
  <c r="LV27" i="5"/>
  <c r="LT27" i="5"/>
  <c r="LS27" i="5"/>
  <c r="HY27" i="5"/>
  <c r="GH27" i="5"/>
  <c r="GG27" i="5"/>
  <c r="ES27" i="5"/>
  <c r="DT27" i="5"/>
  <c r="DU27" i="5" s="1"/>
  <c r="BO27" i="5"/>
  <c r="MH26" i="5"/>
  <c r="ME26" i="5"/>
  <c r="MF26" i="5" s="1"/>
  <c r="MD26" i="5"/>
  <c r="MA26" i="5"/>
  <c r="MB26" i="5" s="1"/>
  <c r="LZ26" i="5"/>
  <c r="LW26" i="5"/>
  <c r="LX26" i="5" s="1"/>
  <c r="LV26" i="5"/>
  <c r="LS26" i="5"/>
  <c r="LT26" i="5" s="1"/>
  <c r="HY26" i="5"/>
  <c r="GG26" i="5"/>
  <c r="GH26" i="5" s="1"/>
  <c r="ES26" i="5"/>
  <c r="DT26" i="5"/>
  <c r="DU26" i="5" s="1"/>
  <c r="BO26" i="5"/>
  <c r="MH25" i="5"/>
  <c r="ME25" i="5"/>
  <c r="MF25" i="5" s="1"/>
  <c r="MD25" i="5"/>
  <c r="MA25" i="5"/>
  <c r="MB25" i="5" s="1"/>
  <c r="LZ25" i="5"/>
  <c r="LW25" i="5"/>
  <c r="LX25" i="5" s="1"/>
  <c r="LV25" i="5"/>
  <c r="LS25" i="5"/>
  <c r="LT25" i="5" s="1"/>
  <c r="HY25" i="5"/>
  <c r="GH25" i="5"/>
  <c r="GG25" i="5"/>
  <c r="ES25" i="5"/>
  <c r="DT25" i="5"/>
  <c r="DU25" i="5" s="1"/>
  <c r="BO25" i="5"/>
  <c r="MH24" i="5"/>
  <c r="ME24" i="5"/>
  <c r="MF24" i="5" s="1"/>
  <c r="MG24" i="5" s="1"/>
  <c r="MD24" i="5"/>
  <c r="MC24" i="5"/>
  <c r="MA24" i="5"/>
  <c r="MB24" i="5" s="1"/>
  <c r="LZ24" i="5"/>
  <c r="LW24" i="5"/>
  <c r="LX24" i="5" s="1"/>
  <c r="LY24" i="5" s="1"/>
  <c r="LV24" i="5"/>
  <c r="LS24" i="5"/>
  <c r="LT24" i="5" s="1"/>
  <c r="HY24" i="5"/>
  <c r="GG24" i="5"/>
  <c r="GH24" i="5" s="1"/>
  <c r="ES24" i="5"/>
  <c r="DT24" i="5"/>
  <c r="DU24" i="5" s="1"/>
  <c r="BO24" i="5"/>
  <c r="MH23" i="5"/>
  <c r="MF23" i="5"/>
  <c r="ME23" i="5"/>
  <c r="MD23" i="5"/>
  <c r="MB23" i="5"/>
  <c r="MC23" i="5" s="1"/>
  <c r="MA23" i="5"/>
  <c r="LZ23" i="5"/>
  <c r="LW23" i="5"/>
  <c r="LX23" i="5" s="1"/>
  <c r="LV23" i="5"/>
  <c r="LS23" i="5"/>
  <c r="LT23" i="5" s="1"/>
  <c r="LU23" i="5" s="1"/>
  <c r="HY23" i="5"/>
  <c r="GG23" i="5"/>
  <c r="GH23" i="5" s="1"/>
  <c r="ES23" i="5"/>
  <c r="DT23" i="5"/>
  <c r="DU23" i="5" s="1"/>
  <c r="BO23" i="5"/>
  <c r="MH22" i="5"/>
  <c r="ME22" i="5"/>
  <c r="MF22" i="5" s="1"/>
  <c r="MD22" i="5"/>
  <c r="MA22" i="5"/>
  <c r="LZ22" i="5"/>
  <c r="LW22" i="5"/>
  <c r="LX22" i="5" s="1"/>
  <c r="LV22" i="5"/>
  <c r="LS22" i="5"/>
  <c r="LT22" i="5" s="1"/>
  <c r="HY22" i="5"/>
  <c r="GH22" i="5"/>
  <c r="GG22" i="5"/>
  <c r="ES22" i="5"/>
  <c r="DT22" i="5"/>
  <c r="DU22" i="5" s="1"/>
  <c r="BO22" i="5"/>
  <c r="MH21" i="5"/>
  <c r="ME21" i="5"/>
  <c r="MD21" i="5"/>
  <c r="MA21" i="5"/>
  <c r="MB21" i="5" s="1"/>
  <c r="MC21" i="5" s="1"/>
  <c r="LZ21" i="5"/>
  <c r="LW21" i="5"/>
  <c r="LX21" i="5" s="1"/>
  <c r="LV21" i="5"/>
  <c r="LT21" i="5"/>
  <c r="LS21" i="5"/>
  <c r="HY21" i="5"/>
  <c r="GG21" i="5"/>
  <c r="GH21" i="5" s="1"/>
  <c r="ES21" i="5"/>
  <c r="DT21" i="5"/>
  <c r="DU21" i="5" s="1"/>
  <c r="BO21" i="5"/>
  <c r="MH20" i="5"/>
  <c r="ME20" i="5"/>
  <c r="MF20" i="5" s="1"/>
  <c r="MD20" i="5"/>
  <c r="MA20" i="5"/>
  <c r="MB20" i="5" s="1"/>
  <c r="MC20" i="5" s="1"/>
  <c r="LZ20" i="5"/>
  <c r="LY20" i="5"/>
  <c r="LW20" i="5"/>
  <c r="LX20" i="5" s="1"/>
  <c r="LV20" i="5"/>
  <c r="LS20" i="5"/>
  <c r="LT20" i="5" s="1"/>
  <c r="LU20" i="5" s="1"/>
  <c r="HY20" i="5"/>
  <c r="GG20" i="5"/>
  <c r="GH20" i="5" s="1"/>
  <c r="ES20" i="5"/>
  <c r="DT20" i="5"/>
  <c r="DU20" i="5" s="1"/>
  <c r="BO20" i="5"/>
  <c r="MH19" i="5"/>
  <c r="ME19" i="5"/>
  <c r="MF19" i="5" s="1"/>
  <c r="MG19" i="5" s="1"/>
  <c r="MD19" i="5"/>
  <c r="MA19" i="5"/>
  <c r="LZ19" i="5"/>
  <c r="LW19" i="5"/>
  <c r="LX19" i="5" s="1"/>
  <c r="LV19" i="5"/>
  <c r="LT19" i="5"/>
  <c r="LS19" i="5"/>
  <c r="HY19" i="5"/>
  <c r="GG19" i="5"/>
  <c r="GH19" i="5" s="1"/>
  <c r="ES19" i="5"/>
  <c r="DT19" i="5"/>
  <c r="DU19" i="5" s="1"/>
  <c r="BO19" i="5"/>
  <c r="MH18" i="5"/>
  <c r="ME18" i="5"/>
  <c r="MD18" i="5"/>
  <c r="MC18" i="5"/>
  <c r="MA18" i="5"/>
  <c r="MB18" i="5" s="1"/>
  <c r="LZ18" i="5"/>
  <c r="LW18" i="5"/>
  <c r="LV18" i="5"/>
  <c r="LS18" i="5"/>
  <c r="LT18" i="5" s="1"/>
  <c r="HY18" i="5"/>
  <c r="GG18" i="5"/>
  <c r="GH18" i="5" s="1"/>
  <c r="ES18" i="5"/>
  <c r="DT18" i="5"/>
  <c r="DU18" i="5" s="1"/>
  <c r="BO18" i="5"/>
  <c r="MH17" i="5"/>
  <c r="ME17" i="5"/>
  <c r="MF17" i="5" s="1"/>
  <c r="MG17" i="5" s="1"/>
  <c r="MD17" i="5"/>
  <c r="MA17" i="5"/>
  <c r="LZ17" i="5"/>
  <c r="LX17" i="5"/>
  <c r="LW17" i="5"/>
  <c r="LV17" i="5"/>
  <c r="LS17" i="5"/>
  <c r="LT17" i="5" s="1"/>
  <c r="HY17" i="5"/>
  <c r="GG17" i="5"/>
  <c r="GH17" i="5" s="1"/>
  <c r="ES17" i="5"/>
  <c r="DT17" i="5"/>
  <c r="DU17" i="5" s="1"/>
  <c r="BO17" i="5"/>
  <c r="MH16" i="5"/>
  <c r="ME16" i="5"/>
  <c r="MF16" i="5" s="1"/>
  <c r="MG16" i="5" s="1"/>
  <c r="MD16" i="5"/>
  <c r="MA16" i="5"/>
  <c r="MB16" i="5" s="1"/>
  <c r="LZ16" i="5"/>
  <c r="LW16" i="5"/>
  <c r="LV16" i="5"/>
  <c r="LS16" i="5"/>
  <c r="LT16" i="5" s="1"/>
  <c r="HY16" i="5"/>
  <c r="GG16" i="5"/>
  <c r="GH16" i="5" s="1"/>
  <c r="ES16" i="5"/>
  <c r="DT16" i="5"/>
  <c r="DU16" i="5" s="1"/>
  <c r="BO16" i="5"/>
  <c r="MH15" i="5"/>
  <c r="ME15" i="5"/>
  <c r="MF15" i="5" s="1"/>
  <c r="MD15" i="5"/>
  <c r="MB15" i="5"/>
  <c r="MC15" i="5" s="1"/>
  <c r="MA15" i="5"/>
  <c r="LZ15" i="5"/>
  <c r="LW15" i="5"/>
  <c r="LV15" i="5"/>
  <c r="LS15" i="5"/>
  <c r="LT15" i="5" s="1"/>
  <c r="LU15" i="5" s="1"/>
  <c r="HY15" i="5"/>
  <c r="GG15" i="5"/>
  <c r="GH15" i="5" s="1"/>
  <c r="ES15" i="5"/>
  <c r="DT15" i="5"/>
  <c r="DU15" i="5" s="1"/>
  <c r="BO15" i="5"/>
  <c r="MH14" i="5"/>
  <c r="ME14" i="5"/>
  <c r="MF14" i="5" s="1"/>
  <c r="MD14" i="5"/>
  <c r="MA14" i="5"/>
  <c r="MB14" i="5" s="1"/>
  <c r="MC14" i="5" s="1"/>
  <c r="LZ14" i="5"/>
  <c r="LW14" i="5"/>
  <c r="LX14" i="5" s="1"/>
  <c r="LV14" i="5"/>
  <c r="LS14" i="5"/>
  <c r="LT14" i="5" s="1"/>
  <c r="LU14" i="5" s="1"/>
  <c r="HY14" i="5"/>
  <c r="GG14" i="5"/>
  <c r="GH14" i="5" s="1"/>
  <c r="ES14" i="5"/>
  <c r="DT14" i="5"/>
  <c r="DU14" i="5" s="1"/>
  <c r="BO14" i="5"/>
  <c r="MH13" i="5"/>
  <c r="MF13" i="5"/>
  <c r="ME13" i="5"/>
  <c r="MD13" i="5"/>
  <c r="MA13" i="5"/>
  <c r="MB13" i="5" s="1"/>
  <c r="MC13" i="5" s="1"/>
  <c r="LZ13" i="5"/>
  <c r="LX13" i="5"/>
  <c r="LW13" i="5"/>
  <c r="LV13" i="5"/>
  <c r="LT13" i="5"/>
  <c r="LU13" i="5" s="1"/>
  <c r="LS13" i="5"/>
  <c r="HY13" i="5"/>
  <c r="GG13" i="5"/>
  <c r="GH13" i="5" s="1"/>
  <c r="ES13" i="5"/>
  <c r="DT13" i="5"/>
  <c r="DU13" i="5" s="1"/>
  <c r="BO13" i="5"/>
  <c r="MH12" i="5"/>
  <c r="ME12" i="5"/>
  <c r="MF12" i="5" s="1"/>
  <c r="MD12" i="5"/>
  <c r="MA12" i="5"/>
  <c r="MB12" i="5" s="1"/>
  <c r="MC12" i="5" s="1"/>
  <c r="LZ12" i="5"/>
  <c r="LY12" i="5"/>
  <c r="LW12" i="5"/>
  <c r="LX12" i="5" s="1"/>
  <c r="LV12" i="5"/>
  <c r="LS12" i="5"/>
  <c r="LT12" i="5" s="1"/>
  <c r="LU12" i="5" s="1"/>
  <c r="HY12" i="5"/>
  <c r="GH12" i="5"/>
  <c r="GG12" i="5"/>
  <c r="ES12" i="5"/>
  <c r="DT12" i="5"/>
  <c r="DU12" i="5" s="1"/>
  <c r="BO12" i="5"/>
  <c r="MH11" i="5"/>
  <c r="MF11" i="5"/>
  <c r="MG11" i="5" s="1"/>
  <c r="ME11" i="5"/>
  <c r="MD11" i="5"/>
  <c r="MA11" i="5"/>
  <c r="LZ11" i="5"/>
  <c r="LY11" i="5"/>
  <c r="LX11" i="5"/>
  <c r="LW11" i="5"/>
  <c r="LV11" i="5"/>
  <c r="LT11" i="5"/>
  <c r="LS11" i="5"/>
  <c r="HY11" i="5"/>
  <c r="GG11" i="5"/>
  <c r="GH11" i="5" s="1"/>
  <c r="ES11" i="5"/>
  <c r="DU11" i="5"/>
  <c r="DT11" i="5"/>
  <c r="BO11" i="5"/>
  <c r="MH10" i="5"/>
  <c r="ME10" i="5"/>
  <c r="MF10" i="5" s="1"/>
  <c r="MG10" i="5" s="1"/>
  <c r="MD10" i="5"/>
  <c r="MA10" i="5"/>
  <c r="MB10" i="5" s="1"/>
  <c r="LZ10" i="5"/>
  <c r="LX10" i="5"/>
  <c r="LW10" i="5"/>
  <c r="LV10" i="5"/>
  <c r="LS10" i="5"/>
  <c r="LT10" i="5" s="1"/>
  <c r="HY10" i="5"/>
  <c r="GG10" i="5"/>
  <c r="GH10" i="5" s="1"/>
  <c r="ES10" i="5"/>
  <c r="DT10" i="5"/>
  <c r="DU10" i="5" s="1"/>
  <c r="BO10" i="5"/>
  <c r="MH9" i="5"/>
  <c r="ME9" i="5"/>
  <c r="MD9" i="5"/>
  <c r="MA9" i="5"/>
  <c r="MB9" i="5" s="1"/>
  <c r="LZ9" i="5"/>
  <c r="LW9" i="5"/>
  <c r="LV9" i="5"/>
  <c r="LT9" i="5"/>
  <c r="LS9" i="5"/>
  <c r="HY9" i="5"/>
  <c r="GG9" i="5"/>
  <c r="GH9" i="5" s="1"/>
  <c r="ES9" i="5"/>
  <c r="DT9" i="5"/>
  <c r="DU9" i="5" s="1"/>
  <c r="BO9" i="5"/>
  <c r="MH8" i="5"/>
  <c r="ME8" i="5"/>
  <c r="MF8" i="5" s="1"/>
  <c r="MG8" i="5" s="1"/>
  <c r="MD8" i="5"/>
  <c r="MA8" i="5"/>
  <c r="MB8" i="5" s="1"/>
  <c r="LZ8" i="5"/>
  <c r="LW8" i="5"/>
  <c r="LX8" i="5" s="1"/>
  <c r="LY8" i="5" s="1"/>
  <c r="LV8" i="5"/>
  <c r="LS8" i="5"/>
  <c r="LT8" i="5" s="1"/>
  <c r="HY8" i="5"/>
  <c r="GG8" i="5"/>
  <c r="GH8" i="5" s="1"/>
  <c r="ES8" i="5"/>
  <c r="DU8" i="5"/>
  <c r="DT8" i="5"/>
  <c r="BO8" i="5"/>
  <c r="MH7" i="5"/>
  <c r="MF7" i="5"/>
  <c r="ME7" i="5"/>
  <c r="MD7" i="5"/>
  <c r="MA7" i="5"/>
  <c r="MB7" i="5" s="1"/>
  <c r="MC7" i="5" s="1"/>
  <c r="LZ7" i="5"/>
  <c r="LW7" i="5"/>
  <c r="LV7" i="5"/>
  <c r="LS7" i="5"/>
  <c r="LT7" i="5" s="1"/>
  <c r="HY7" i="5"/>
  <c r="GG7" i="5"/>
  <c r="GH7" i="5" s="1"/>
  <c r="ES7" i="5"/>
  <c r="DT7" i="5"/>
  <c r="DU7" i="5" s="1"/>
  <c r="BO7" i="5"/>
  <c r="MH6" i="5"/>
  <c r="ME6" i="5"/>
  <c r="MF6" i="5" s="1"/>
  <c r="MG6" i="5" s="1"/>
  <c r="MD6" i="5"/>
  <c r="MA6" i="5"/>
  <c r="MB6" i="5" s="1"/>
  <c r="MC6" i="5" s="1"/>
  <c r="LZ6" i="5"/>
  <c r="LW6" i="5"/>
  <c r="LX6" i="5" s="1"/>
  <c r="LY6" i="5" s="1"/>
  <c r="LV6" i="5"/>
  <c r="LS6" i="5"/>
  <c r="LT6" i="5" s="1"/>
  <c r="LU6" i="5" s="1"/>
  <c r="HY6" i="5"/>
  <c r="GG6" i="5"/>
  <c r="GH6" i="5" s="1"/>
  <c r="ES6" i="5"/>
  <c r="DT6" i="5"/>
  <c r="DU6" i="5" s="1"/>
  <c r="BO6" i="5"/>
  <c r="MH5" i="5"/>
  <c r="MF5" i="5"/>
  <c r="MG5" i="5" s="1"/>
  <c r="ME5" i="5"/>
  <c r="MD5" i="5"/>
  <c r="MA5" i="5"/>
  <c r="MB5" i="5" s="1"/>
  <c r="MC5" i="5" s="1"/>
  <c r="LZ5" i="5"/>
  <c r="LW5" i="5"/>
  <c r="LX5" i="5" s="1"/>
  <c r="LY5" i="5" s="1"/>
  <c r="LV5" i="5"/>
  <c r="LS5" i="5"/>
  <c r="LT5" i="5" s="1"/>
  <c r="LU5" i="5" s="1"/>
  <c r="HY5" i="5"/>
  <c r="GG5" i="5"/>
  <c r="GH5" i="5" s="1"/>
  <c r="ES5" i="5"/>
  <c r="DT5" i="5"/>
  <c r="DU5" i="5" s="1"/>
  <c r="BO5" i="5"/>
  <c r="MH4" i="5"/>
  <c r="ME4" i="5"/>
  <c r="MF4" i="5" s="1"/>
  <c r="MG4" i="5" s="1"/>
  <c r="MD4" i="5"/>
  <c r="MA4" i="5"/>
  <c r="MB4" i="5" s="1"/>
  <c r="LZ4" i="5"/>
  <c r="LW4" i="5"/>
  <c r="LX4" i="5" s="1"/>
  <c r="LY4" i="5" s="1"/>
  <c r="LV4" i="5"/>
  <c r="LS4" i="5"/>
  <c r="HY4" i="5"/>
  <c r="GG4" i="5"/>
  <c r="GH4" i="5" s="1"/>
  <c r="ES4" i="5"/>
  <c r="DT4" i="5"/>
  <c r="DU4" i="5" s="1"/>
  <c r="BO4" i="5"/>
  <c r="MH3" i="5"/>
  <c r="MF3" i="5"/>
  <c r="ME3" i="5"/>
  <c r="MD3" i="5"/>
  <c r="MA3" i="5"/>
  <c r="LZ3" i="5"/>
  <c r="LW3" i="5"/>
  <c r="LX3" i="5" s="1"/>
  <c r="LV3" i="5"/>
  <c r="LS3" i="5"/>
  <c r="HY3" i="5"/>
  <c r="GG3" i="5"/>
  <c r="GH3" i="5" s="1"/>
  <c r="ES3" i="5"/>
  <c r="DU3" i="5"/>
  <c r="DT3" i="5"/>
  <c r="BO3" i="5"/>
  <c r="CB107" i="1"/>
  <c r="CB106" i="1"/>
  <c r="CA105" i="1"/>
  <c r="CA104" i="1"/>
  <c r="BW102" i="1"/>
  <c r="BX102" i="1"/>
  <c r="BY102" i="1"/>
  <c r="BZ102" i="1"/>
  <c r="BW103" i="1"/>
  <c r="BX103" i="1"/>
  <c r="BY103" i="1"/>
  <c r="BZ103" i="1"/>
  <c r="BW101" i="1"/>
  <c r="BX101" i="1"/>
  <c r="BY101" i="1"/>
  <c r="BZ101" i="1"/>
  <c r="BW100" i="1"/>
  <c r="BX100" i="1"/>
  <c r="BY100" i="1"/>
  <c r="BZ100" i="1"/>
  <c r="BV103" i="1"/>
  <c r="BV102" i="1"/>
  <c r="BV101" i="1"/>
  <c r="BV100" i="1"/>
  <c r="BU3" i="1"/>
  <c r="BU4" i="1"/>
  <c r="BU5" i="1"/>
  <c r="BU6" i="1"/>
  <c r="BU7" i="1"/>
  <c r="BU8" i="1"/>
  <c r="BU9" i="1"/>
  <c r="BU10" i="1"/>
  <c r="BU11" i="1"/>
  <c r="BU12" i="1"/>
  <c r="BU13" i="1"/>
  <c r="BU14" i="1"/>
  <c r="BU15" i="1"/>
  <c r="BU16" i="1"/>
  <c r="BU17" i="1"/>
  <c r="BU18" i="1"/>
  <c r="BU19" i="1"/>
  <c r="BU20" i="1"/>
  <c r="BU21" i="1"/>
  <c r="BU22" i="1"/>
  <c r="BU23" i="1"/>
  <c r="BU24" i="1"/>
  <c r="BU25" i="1"/>
  <c r="BU26" i="1"/>
  <c r="BU27" i="1"/>
  <c r="BU28" i="1"/>
  <c r="BU29" i="1"/>
  <c r="BU30" i="1"/>
  <c r="BU31" i="1"/>
  <c r="BU32" i="1"/>
  <c r="BU33" i="1"/>
  <c r="BU34" i="1"/>
  <c r="BU35" i="1"/>
  <c r="BU36" i="1"/>
  <c r="BU37" i="1"/>
  <c r="BU38" i="1"/>
  <c r="BU39" i="1"/>
  <c r="BU40" i="1"/>
  <c r="BU41" i="1"/>
  <c r="BU42" i="1"/>
  <c r="BU43" i="1"/>
  <c r="BU44" i="1"/>
  <c r="BU45" i="1"/>
  <c r="BU46" i="1"/>
  <c r="BU47" i="1"/>
  <c r="BU48" i="1"/>
  <c r="BU49" i="1"/>
  <c r="BU50" i="1"/>
  <c r="BU51" i="1"/>
  <c r="BU52" i="1"/>
  <c r="BU53" i="1"/>
  <c r="BU54" i="1"/>
  <c r="BU55" i="1"/>
  <c r="BU56" i="1"/>
  <c r="BU57" i="1"/>
  <c r="BU58" i="1"/>
  <c r="BU59" i="1"/>
  <c r="BU60" i="1"/>
  <c r="BU61" i="1"/>
  <c r="BU62" i="1"/>
  <c r="BU63" i="1"/>
  <c r="BU64" i="1"/>
  <c r="BU65" i="1"/>
  <c r="BU66" i="1"/>
  <c r="BU67" i="1"/>
  <c r="BU68" i="1"/>
  <c r="BU69" i="1"/>
  <c r="BU70" i="1"/>
  <c r="BU71" i="1"/>
  <c r="BU72" i="1"/>
  <c r="BU73" i="1"/>
  <c r="BU74" i="1"/>
  <c r="BU75" i="1"/>
  <c r="BU76" i="1"/>
  <c r="BU77" i="1"/>
  <c r="BU78" i="1"/>
  <c r="BU79" i="1"/>
  <c r="BU80" i="1"/>
  <c r="BU81" i="1"/>
  <c r="BU82" i="1"/>
  <c r="BU83" i="1"/>
  <c r="BU84" i="1"/>
  <c r="BU85" i="1"/>
  <c r="BU86" i="1"/>
  <c r="BU87" i="1"/>
  <c r="BU88" i="1"/>
  <c r="BU89" i="1"/>
  <c r="BU90" i="1"/>
  <c r="BU91" i="1"/>
  <c r="BU92" i="1"/>
  <c r="BU93" i="1"/>
  <c r="BU94" i="1"/>
  <c r="BU95" i="1"/>
  <c r="BU96" i="1"/>
  <c r="BU2" i="1"/>
  <c r="BS3" i="1"/>
  <c r="BS4" i="1"/>
  <c r="BS5" i="1"/>
  <c r="BS6" i="1"/>
  <c r="BS7" i="1"/>
  <c r="BS8" i="1"/>
  <c r="BS9" i="1"/>
  <c r="BS10" i="1"/>
  <c r="BS11" i="1"/>
  <c r="BS12" i="1"/>
  <c r="BS13" i="1"/>
  <c r="BS14" i="1"/>
  <c r="BS15" i="1"/>
  <c r="BS16" i="1"/>
  <c r="BS17" i="1"/>
  <c r="BS18" i="1"/>
  <c r="BS19" i="1"/>
  <c r="BS20" i="1"/>
  <c r="BS21" i="1"/>
  <c r="BS22" i="1"/>
  <c r="BS23" i="1"/>
  <c r="BS24" i="1"/>
  <c r="BS25" i="1"/>
  <c r="BS26" i="1"/>
  <c r="BS27" i="1"/>
  <c r="BS28" i="1"/>
  <c r="BS29" i="1"/>
  <c r="BS30" i="1"/>
  <c r="BS31" i="1"/>
  <c r="BS32" i="1"/>
  <c r="BS33" i="1"/>
  <c r="BS34" i="1"/>
  <c r="BS35" i="1"/>
  <c r="BS36" i="1"/>
  <c r="BS37" i="1"/>
  <c r="BS38" i="1"/>
  <c r="BS39" i="1"/>
  <c r="BS40" i="1"/>
  <c r="BS41" i="1"/>
  <c r="BS42" i="1"/>
  <c r="BS43" i="1"/>
  <c r="BS44" i="1"/>
  <c r="BS45" i="1"/>
  <c r="BS46" i="1"/>
  <c r="BS47" i="1"/>
  <c r="BS48" i="1"/>
  <c r="BS49" i="1"/>
  <c r="BS50" i="1"/>
  <c r="BS51" i="1"/>
  <c r="BS52" i="1"/>
  <c r="BS53" i="1"/>
  <c r="BS54" i="1"/>
  <c r="BS55" i="1"/>
  <c r="BS56" i="1"/>
  <c r="BS57" i="1"/>
  <c r="BS58" i="1"/>
  <c r="BS59" i="1"/>
  <c r="BS60" i="1"/>
  <c r="BS61" i="1"/>
  <c r="BS62" i="1"/>
  <c r="BS63" i="1"/>
  <c r="BS64" i="1"/>
  <c r="BS65" i="1"/>
  <c r="BS66" i="1"/>
  <c r="BS67" i="1"/>
  <c r="BS68" i="1"/>
  <c r="BS69" i="1"/>
  <c r="BS70" i="1"/>
  <c r="BS71" i="1"/>
  <c r="BS72" i="1"/>
  <c r="BS73" i="1"/>
  <c r="BS74" i="1"/>
  <c r="BS75" i="1"/>
  <c r="BS76" i="1"/>
  <c r="BS77" i="1"/>
  <c r="BS78" i="1"/>
  <c r="BS79" i="1"/>
  <c r="BS80" i="1"/>
  <c r="BS81" i="1"/>
  <c r="BS82" i="1"/>
  <c r="BS83" i="1"/>
  <c r="BS84" i="1"/>
  <c r="BS85" i="1"/>
  <c r="BS86" i="1"/>
  <c r="BS87" i="1"/>
  <c r="BS88" i="1"/>
  <c r="BS89" i="1"/>
  <c r="BS90" i="1"/>
  <c r="BS91" i="1"/>
  <c r="BS92" i="1"/>
  <c r="BS93" i="1"/>
  <c r="BS94" i="1"/>
  <c r="BS95" i="1"/>
  <c r="BS96" i="1"/>
  <c r="BS2" i="1"/>
  <c r="BQ3" i="1"/>
  <c r="BQ4" i="1"/>
  <c r="BQ5" i="1"/>
  <c r="BQ6" i="1"/>
  <c r="BQ7" i="1"/>
  <c r="BQ8" i="1"/>
  <c r="BQ9" i="1"/>
  <c r="BQ10" i="1"/>
  <c r="BQ11" i="1"/>
  <c r="BQ12" i="1"/>
  <c r="BQ13" i="1"/>
  <c r="BQ14" i="1"/>
  <c r="BQ15" i="1"/>
  <c r="BQ16" i="1"/>
  <c r="BQ17" i="1"/>
  <c r="BQ18" i="1"/>
  <c r="BQ19" i="1"/>
  <c r="BQ20" i="1"/>
  <c r="BQ21" i="1"/>
  <c r="BQ22" i="1"/>
  <c r="BQ23" i="1"/>
  <c r="BQ24" i="1"/>
  <c r="BQ25" i="1"/>
  <c r="BQ26" i="1"/>
  <c r="BQ27" i="1"/>
  <c r="BQ28" i="1"/>
  <c r="BQ29" i="1"/>
  <c r="BQ30" i="1"/>
  <c r="BQ31" i="1"/>
  <c r="BQ32" i="1"/>
  <c r="BQ33" i="1"/>
  <c r="BQ34" i="1"/>
  <c r="BQ35" i="1"/>
  <c r="BQ36" i="1"/>
  <c r="BQ37" i="1"/>
  <c r="BQ38" i="1"/>
  <c r="BQ39" i="1"/>
  <c r="BQ40" i="1"/>
  <c r="BQ41" i="1"/>
  <c r="BQ42" i="1"/>
  <c r="BQ43" i="1"/>
  <c r="BQ44" i="1"/>
  <c r="BQ45" i="1"/>
  <c r="BQ46" i="1"/>
  <c r="BQ47" i="1"/>
  <c r="BQ48" i="1"/>
  <c r="BQ49" i="1"/>
  <c r="BQ50" i="1"/>
  <c r="BQ51" i="1"/>
  <c r="BQ52" i="1"/>
  <c r="BQ53" i="1"/>
  <c r="BQ54" i="1"/>
  <c r="BQ55" i="1"/>
  <c r="BQ56" i="1"/>
  <c r="BQ57" i="1"/>
  <c r="BQ58" i="1"/>
  <c r="BQ59" i="1"/>
  <c r="BQ60" i="1"/>
  <c r="BQ61" i="1"/>
  <c r="BQ62" i="1"/>
  <c r="BQ63" i="1"/>
  <c r="BQ64" i="1"/>
  <c r="BQ65" i="1"/>
  <c r="BQ66" i="1"/>
  <c r="BQ67" i="1"/>
  <c r="BQ68" i="1"/>
  <c r="BQ69" i="1"/>
  <c r="BQ70" i="1"/>
  <c r="BQ71" i="1"/>
  <c r="BQ72" i="1"/>
  <c r="BQ73" i="1"/>
  <c r="BQ74" i="1"/>
  <c r="BQ75" i="1"/>
  <c r="BQ76" i="1"/>
  <c r="BQ77" i="1"/>
  <c r="BQ78" i="1"/>
  <c r="BQ79" i="1"/>
  <c r="BQ80" i="1"/>
  <c r="BQ81" i="1"/>
  <c r="BQ82" i="1"/>
  <c r="BQ83" i="1"/>
  <c r="BQ84" i="1"/>
  <c r="BQ85" i="1"/>
  <c r="BQ86" i="1"/>
  <c r="BQ87" i="1"/>
  <c r="BQ88" i="1"/>
  <c r="BQ89" i="1"/>
  <c r="BQ90" i="1"/>
  <c r="BQ91" i="1"/>
  <c r="BQ92" i="1"/>
  <c r="BQ93" i="1"/>
  <c r="BQ94" i="1"/>
  <c r="BQ95" i="1"/>
  <c r="BQ96" i="1"/>
  <c r="BQ2" i="1"/>
  <c r="BO3" i="1"/>
  <c r="BO4" i="1"/>
  <c r="BO5" i="1"/>
  <c r="BO6" i="1"/>
  <c r="BO7" i="1"/>
  <c r="BO8" i="1"/>
  <c r="BO9" i="1"/>
  <c r="BO10" i="1"/>
  <c r="BO11" i="1"/>
  <c r="BO12" i="1"/>
  <c r="BO13" i="1"/>
  <c r="BO14" i="1"/>
  <c r="BO15" i="1"/>
  <c r="BO16" i="1"/>
  <c r="BO17" i="1"/>
  <c r="BO18" i="1"/>
  <c r="BO19" i="1"/>
  <c r="BO20" i="1"/>
  <c r="BO21" i="1"/>
  <c r="BO22" i="1"/>
  <c r="BO23" i="1"/>
  <c r="BO24" i="1"/>
  <c r="BO25" i="1"/>
  <c r="BO26" i="1"/>
  <c r="BO27" i="1"/>
  <c r="BO28" i="1"/>
  <c r="BO29" i="1"/>
  <c r="BO30" i="1"/>
  <c r="BO31" i="1"/>
  <c r="BO32" i="1"/>
  <c r="BO33" i="1"/>
  <c r="BO34" i="1"/>
  <c r="BO35" i="1"/>
  <c r="BO36" i="1"/>
  <c r="BO37" i="1"/>
  <c r="BO38" i="1"/>
  <c r="BO39" i="1"/>
  <c r="BO40" i="1"/>
  <c r="BO41" i="1"/>
  <c r="BO42" i="1"/>
  <c r="BO43" i="1"/>
  <c r="BO44" i="1"/>
  <c r="BO45" i="1"/>
  <c r="BO46" i="1"/>
  <c r="BO47" i="1"/>
  <c r="BO48" i="1"/>
  <c r="BO49" i="1"/>
  <c r="BO50" i="1"/>
  <c r="BO51" i="1"/>
  <c r="BO52" i="1"/>
  <c r="BO53" i="1"/>
  <c r="BO54" i="1"/>
  <c r="BO55" i="1"/>
  <c r="BO56" i="1"/>
  <c r="BO57" i="1"/>
  <c r="BO58" i="1"/>
  <c r="BO59" i="1"/>
  <c r="BO60" i="1"/>
  <c r="BO61" i="1"/>
  <c r="BO62" i="1"/>
  <c r="BO63" i="1"/>
  <c r="BO64" i="1"/>
  <c r="BO65" i="1"/>
  <c r="BO66" i="1"/>
  <c r="BO67" i="1"/>
  <c r="BO68" i="1"/>
  <c r="BO69" i="1"/>
  <c r="BO70" i="1"/>
  <c r="BO71" i="1"/>
  <c r="BO72" i="1"/>
  <c r="BO73" i="1"/>
  <c r="BO74" i="1"/>
  <c r="BO75" i="1"/>
  <c r="BO76" i="1"/>
  <c r="BO77" i="1"/>
  <c r="BO78" i="1"/>
  <c r="BO79" i="1"/>
  <c r="BO80" i="1"/>
  <c r="BO81" i="1"/>
  <c r="BO82" i="1"/>
  <c r="BO83" i="1"/>
  <c r="BO84" i="1"/>
  <c r="BO85" i="1"/>
  <c r="BO86" i="1"/>
  <c r="BO87" i="1"/>
  <c r="BO88" i="1"/>
  <c r="BO89" i="1"/>
  <c r="BO90" i="1"/>
  <c r="BO91" i="1"/>
  <c r="BO92" i="1"/>
  <c r="BO93" i="1"/>
  <c r="BO94" i="1"/>
  <c r="BO95" i="1"/>
  <c r="BO96" i="1"/>
  <c r="BO2" i="1"/>
  <c r="BM3" i="1"/>
  <c r="BM4" i="1"/>
  <c r="BM5" i="1"/>
  <c r="BM6" i="1"/>
  <c r="BM7" i="1"/>
  <c r="BM8" i="1"/>
  <c r="BM9" i="1"/>
  <c r="BM10" i="1"/>
  <c r="BM11" i="1"/>
  <c r="BM12" i="1"/>
  <c r="BM13" i="1"/>
  <c r="BM14" i="1"/>
  <c r="BM15" i="1"/>
  <c r="BM16" i="1"/>
  <c r="BM17" i="1"/>
  <c r="BM18" i="1"/>
  <c r="BM19" i="1"/>
  <c r="BM20" i="1"/>
  <c r="BM21" i="1"/>
  <c r="BM22" i="1"/>
  <c r="BM23" i="1"/>
  <c r="BM24" i="1"/>
  <c r="BM25" i="1"/>
  <c r="BM26" i="1"/>
  <c r="BM27" i="1"/>
  <c r="BM28" i="1"/>
  <c r="BM29" i="1"/>
  <c r="BM30" i="1"/>
  <c r="BM31" i="1"/>
  <c r="BM32" i="1"/>
  <c r="BM33" i="1"/>
  <c r="BM34" i="1"/>
  <c r="BM35" i="1"/>
  <c r="BM36" i="1"/>
  <c r="BM37" i="1"/>
  <c r="BM38" i="1"/>
  <c r="BM39" i="1"/>
  <c r="BM40" i="1"/>
  <c r="BM41" i="1"/>
  <c r="BM42" i="1"/>
  <c r="BM43" i="1"/>
  <c r="BM44" i="1"/>
  <c r="BM45" i="1"/>
  <c r="BM46" i="1"/>
  <c r="BM47" i="1"/>
  <c r="BM48" i="1"/>
  <c r="BM49" i="1"/>
  <c r="BM50" i="1"/>
  <c r="BM51" i="1"/>
  <c r="BM52" i="1"/>
  <c r="BM53" i="1"/>
  <c r="BM54" i="1"/>
  <c r="BM55" i="1"/>
  <c r="BM56" i="1"/>
  <c r="BM57" i="1"/>
  <c r="BM58" i="1"/>
  <c r="BM59" i="1"/>
  <c r="BM60" i="1"/>
  <c r="BM61" i="1"/>
  <c r="BM62" i="1"/>
  <c r="BM63" i="1"/>
  <c r="BM64" i="1"/>
  <c r="BM65" i="1"/>
  <c r="BM66" i="1"/>
  <c r="BM67" i="1"/>
  <c r="BM68" i="1"/>
  <c r="BM69" i="1"/>
  <c r="BM70" i="1"/>
  <c r="BM71" i="1"/>
  <c r="BM72" i="1"/>
  <c r="BM73" i="1"/>
  <c r="BM74" i="1"/>
  <c r="BM75" i="1"/>
  <c r="BM76" i="1"/>
  <c r="BM77" i="1"/>
  <c r="BM78" i="1"/>
  <c r="BM79" i="1"/>
  <c r="BM80" i="1"/>
  <c r="BM81" i="1"/>
  <c r="BM82" i="1"/>
  <c r="BM83" i="1"/>
  <c r="BM84" i="1"/>
  <c r="BM85" i="1"/>
  <c r="BM86" i="1"/>
  <c r="BM87" i="1"/>
  <c r="BM88" i="1"/>
  <c r="BM89" i="1"/>
  <c r="BM90" i="1"/>
  <c r="BM91" i="1"/>
  <c r="BM92" i="1"/>
  <c r="BM93" i="1"/>
  <c r="BM94" i="1"/>
  <c r="BM95" i="1"/>
  <c r="BM96" i="1"/>
  <c r="BM2" i="1"/>
  <c r="BK3" i="1"/>
  <c r="BK4" i="1"/>
  <c r="BK5" i="1"/>
  <c r="BK6" i="1"/>
  <c r="BK7" i="1"/>
  <c r="BK8" i="1"/>
  <c r="BK9" i="1"/>
  <c r="BK10" i="1"/>
  <c r="BK11" i="1"/>
  <c r="BK12" i="1"/>
  <c r="BK13" i="1"/>
  <c r="BK14" i="1"/>
  <c r="BK15" i="1"/>
  <c r="BK16" i="1"/>
  <c r="BK17" i="1"/>
  <c r="BK18" i="1"/>
  <c r="BK19" i="1"/>
  <c r="BK20" i="1"/>
  <c r="BK21" i="1"/>
  <c r="BK22" i="1"/>
  <c r="BK23" i="1"/>
  <c r="BK24" i="1"/>
  <c r="BK25" i="1"/>
  <c r="BK26" i="1"/>
  <c r="BK27" i="1"/>
  <c r="BK28" i="1"/>
  <c r="BK29" i="1"/>
  <c r="BK30" i="1"/>
  <c r="BK31" i="1"/>
  <c r="BK32" i="1"/>
  <c r="BK33" i="1"/>
  <c r="BK34" i="1"/>
  <c r="BK35" i="1"/>
  <c r="BK36" i="1"/>
  <c r="BK37" i="1"/>
  <c r="BK38" i="1"/>
  <c r="BK39" i="1"/>
  <c r="BK40" i="1"/>
  <c r="BK41" i="1"/>
  <c r="BK42" i="1"/>
  <c r="BK43" i="1"/>
  <c r="BK44" i="1"/>
  <c r="BK45" i="1"/>
  <c r="BK46" i="1"/>
  <c r="BK47" i="1"/>
  <c r="BK48" i="1"/>
  <c r="BK49" i="1"/>
  <c r="BK50" i="1"/>
  <c r="BK51" i="1"/>
  <c r="BK52" i="1"/>
  <c r="BK53" i="1"/>
  <c r="BK54" i="1"/>
  <c r="BK55" i="1"/>
  <c r="BK56" i="1"/>
  <c r="BK57" i="1"/>
  <c r="BK58" i="1"/>
  <c r="BK59" i="1"/>
  <c r="BK60" i="1"/>
  <c r="BK61" i="1"/>
  <c r="BK62" i="1"/>
  <c r="BK63" i="1"/>
  <c r="BK64" i="1"/>
  <c r="BK65" i="1"/>
  <c r="BK66" i="1"/>
  <c r="BK67" i="1"/>
  <c r="BK68" i="1"/>
  <c r="BK69" i="1"/>
  <c r="BK70" i="1"/>
  <c r="BK71" i="1"/>
  <c r="BK72" i="1"/>
  <c r="BK73" i="1"/>
  <c r="BK74" i="1"/>
  <c r="BK75" i="1"/>
  <c r="BK76" i="1"/>
  <c r="BK77" i="1"/>
  <c r="BK78" i="1"/>
  <c r="BK79" i="1"/>
  <c r="BK80" i="1"/>
  <c r="BK81" i="1"/>
  <c r="BK82" i="1"/>
  <c r="BK83" i="1"/>
  <c r="BK84" i="1"/>
  <c r="BK85" i="1"/>
  <c r="BK86" i="1"/>
  <c r="BK87" i="1"/>
  <c r="BK88" i="1"/>
  <c r="BK89" i="1"/>
  <c r="BK90" i="1"/>
  <c r="BK91" i="1"/>
  <c r="BK92" i="1"/>
  <c r="BK93" i="1"/>
  <c r="BK94" i="1"/>
  <c r="BK95" i="1"/>
  <c r="BK96" i="1"/>
  <c r="BK2" i="1"/>
  <c r="BI3" i="1"/>
  <c r="BI4" i="1"/>
  <c r="BI5" i="1"/>
  <c r="BI6" i="1"/>
  <c r="BI7" i="1"/>
  <c r="BI8" i="1"/>
  <c r="BI9" i="1"/>
  <c r="BI10" i="1"/>
  <c r="BI11" i="1"/>
  <c r="BI12" i="1"/>
  <c r="BI13" i="1"/>
  <c r="BI14" i="1"/>
  <c r="BI15" i="1"/>
  <c r="BI16" i="1"/>
  <c r="BI17" i="1"/>
  <c r="BI18" i="1"/>
  <c r="BI19" i="1"/>
  <c r="BI20" i="1"/>
  <c r="BI21" i="1"/>
  <c r="BI22" i="1"/>
  <c r="BI23" i="1"/>
  <c r="BI24" i="1"/>
  <c r="BI25" i="1"/>
  <c r="BI26" i="1"/>
  <c r="BI27" i="1"/>
  <c r="BI28" i="1"/>
  <c r="BI29" i="1"/>
  <c r="BI30" i="1"/>
  <c r="BI31" i="1"/>
  <c r="BI32" i="1"/>
  <c r="BI33" i="1"/>
  <c r="BI34" i="1"/>
  <c r="BI35" i="1"/>
  <c r="BI36" i="1"/>
  <c r="BI37" i="1"/>
  <c r="BI38" i="1"/>
  <c r="BI39" i="1"/>
  <c r="BI40" i="1"/>
  <c r="BI41" i="1"/>
  <c r="BI42" i="1"/>
  <c r="BI43" i="1"/>
  <c r="BI44" i="1"/>
  <c r="BI45" i="1"/>
  <c r="BI46" i="1"/>
  <c r="BI47" i="1"/>
  <c r="BI48" i="1"/>
  <c r="BI49" i="1"/>
  <c r="BI50" i="1"/>
  <c r="BI51" i="1"/>
  <c r="BI52" i="1"/>
  <c r="BI53" i="1"/>
  <c r="BI54" i="1"/>
  <c r="BI55" i="1"/>
  <c r="BI56" i="1"/>
  <c r="BI57" i="1"/>
  <c r="BI58" i="1"/>
  <c r="BI59" i="1"/>
  <c r="BI60" i="1"/>
  <c r="BI61" i="1"/>
  <c r="BI62" i="1"/>
  <c r="BI63" i="1"/>
  <c r="BI64" i="1"/>
  <c r="BI65" i="1"/>
  <c r="BI66" i="1"/>
  <c r="BI67" i="1"/>
  <c r="BI68" i="1"/>
  <c r="BI69" i="1"/>
  <c r="BI70" i="1"/>
  <c r="BI71" i="1"/>
  <c r="BI72" i="1"/>
  <c r="BI73" i="1"/>
  <c r="BI74" i="1"/>
  <c r="BI75" i="1"/>
  <c r="BI76" i="1"/>
  <c r="BI77" i="1"/>
  <c r="BI78" i="1"/>
  <c r="BI79" i="1"/>
  <c r="BI80" i="1"/>
  <c r="BI81" i="1"/>
  <c r="BI82" i="1"/>
  <c r="BI83" i="1"/>
  <c r="BI84" i="1"/>
  <c r="BI85" i="1"/>
  <c r="BI86" i="1"/>
  <c r="BI87" i="1"/>
  <c r="BI88" i="1"/>
  <c r="BI89" i="1"/>
  <c r="BI90" i="1"/>
  <c r="BI91" i="1"/>
  <c r="BI92" i="1"/>
  <c r="BI93" i="1"/>
  <c r="BI94" i="1"/>
  <c r="BI95" i="1"/>
  <c r="BI96" i="1"/>
  <c r="BI2" i="1"/>
  <c r="BG3" i="1"/>
  <c r="BG4" i="1"/>
  <c r="BG5" i="1"/>
  <c r="BG6" i="1"/>
  <c r="BG7" i="1"/>
  <c r="BG8" i="1"/>
  <c r="BG9" i="1"/>
  <c r="BG10" i="1"/>
  <c r="BG11" i="1"/>
  <c r="BG12" i="1"/>
  <c r="BG13" i="1"/>
  <c r="BG14" i="1"/>
  <c r="BG15" i="1"/>
  <c r="BG16" i="1"/>
  <c r="BG17" i="1"/>
  <c r="BG18" i="1"/>
  <c r="BG19" i="1"/>
  <c r="BG20" i="1"/>
  <c r="BG21" i="1"/>
  <c r="BG22" i="1"/>
  <c r="BG23" i="1"/>
  <c r="BG24" i="1"/>
  <c r="BG25" i="1"/>
  <c r="BG26" i="1"/>
  <c r="BG27" i="1"/>
  <c r="BG28" i="1"/>
  <c r="BG29" i="1"/>
  <c r="BG30" i="1"/>
  <c r="BG31" i="1"/>
  <c r="BG32" i="1"/>
  <c r="BG33" i="1"/>
  <c r="BG34" i="1"/>
  <c r="BG35" i="1"/>
  <c r="BG36" i="1"/>
  <c r="BG37" i="1"/>
  <c r="BG38" i="1"/>
  <c r="BG39" i="1"/>
  <c r="BG40" i="1"/>
  <c r="BG41" i="1"/>
  <c r="BG42" i="1"/>
  <c r="BG43" i="1"/>
  <c r="BG44" i="1"/>
  <c r="BG45" i="1"/>
  <c r="BG46" i="1"/>
  <c r="BG47" i="1"/>
  <c r="BG48" i="1"/>
  <c r="BG49" i="1"/>
  <c r="BG50" i="1"/>
  <c r="BG51" i="1"/>
  <c r="BG52" i="1"/>
  <c r="BG53" i="1"/>
  <c r="BG54" i="1"/>
  <c r="BG55" i="1"/>
  <c r="BG56" i="1"/>
  <c r="BG57" i="1"/>
  <c r="BG58" i="1"/>
  <c r="BG59" i="1"/>
  <c r="BG60" i="1"/>
  <c r="BG61" i="1"/>
  <c r="BG62" i="1"/>
  <c r="BG63" i="1"/>
  <c r="BG64" i="1"/>
  <c r="BG65" i="1"/>
  <c r="BG66" i="1"/>
  <c r="BG67" i="1"/>
  <c r="BG68" i="1"/>
  <c r="BG69" i="1"/>
  <c r="BG70" i="1"/>
  <c r="BG71" i="1"/>
  <c r="BG72" i="1"/>
  <c r="BG73" i="1"/>
  <c r="BG74" i="1"/>
  <c r="BG75" i="1"/>
  <c r="BG76" i="1"/>
  <c r="BG77" i="1"/>
  <c r="BG78" i="1"/>
  <c r="BG79" i="1"/>
  <c r="BG80" i="1"/>
  <c r="BG81" i="1"/>
  <c r="BG82" i="1"/>
  <c r="BG83" i="1"/>
  <c r="BG84" i="1"/>
  <c r="BG85" i="1"/>
  <c r="BG86" i="1"/>
  <c r="BG87" i="1"/>
  <c r="BG88" i="1"/>
  <c r="BG89" i="1"/>
  <c r="BG90" i="1"/>
  <c r="BG91" i="1"/>
  <c r="BG92" i="1"/>
  <c r="BG93" i="1"/>
  <c r="BG94" i="1"/>
  <c r="BG95" i="1"/>
  <c r="BG96" i="1"/>
  <c r="BG2" i="1"/>
  <c r="BE3" i="1"/>
  <c r="BE4" i="1"/>
  <c r="BE5" i="1"/>
  <c r="BE6" i="1"/>
  <c r="BE7" i="1"/>
  <c r="BE8" i="1"/>
  <c r="BE9" i="1"/>
  <c r="BE10" i="1"/>
  <c r="BE11" i="1"/>
  <c r="BE12" i="1"/>
  <c r="BE13" i="1"/>
  <c r="BE14" i="1"/>
  <c r="BE15" i="1"/>
  <c r="BE16" i="1"/>
  <c r="BE17" i="1"/>
  <c r="BE18" i="1"/>
  <c r="BE19" i="1"/>
  <c r="BE20" i="1"/>
  <c r="BE21" i="1"/>
  <c r="BE22" i="1"/>
  <c r="BE23" i="1"/>
  <c r="BE24" i="1"/>
  <c r="BE25" i="1"/>
  <c r="BE26" i="1"/>
  <c r="BE27" i="1"/>
  <c r="BE28" i="1"/>
  <c r="BE29" i="1"/>
  <c r="BE30" i="1"/>
  <c r="BE31" i="1"/>
  <c r="BE32" i="1"/>
  <c r="BE33" i="1"/>
  <c r="BE34" i="1"/>
  <c r="BE35" i="1"/>
  <c r="BE36" i="1"/>
  <c r="BE37" i="1"/>
  <c r="BE38" i="1"/>
  <c r="BE39" i="1"/>
  <c r="BE40" i="1"/>
  <c r="BE41" i="1"/>
  <c r="BE42" i="1"/>
  <c r="BE43" i="1"/>
  <c r="BE44" i="1"/>
  <c r="BE45" i="1"/>
  <c r="BE46" i="1"/>
  <c r="BE47" i="1"/>
  <c r="BE48" i="1"/>
  <c r="BE49" i="1"/>
  <c r="BE50" i="1"/>
  <c r="BE51" i="1"/>
  <c r="BE52" i="1"/>
  <c r="BE53" i="1"/>
  <c r="BE54" i="1"/>
  <c r="BE55" i="1"/>
  <c r="BE56" i="1"/>
  <c r="BE57" i="1"/>
  <c r="BE58" i="1"/>
  <c r="BE59" i="1"/>
  <c r="BE60" i="1"/>
  <c r="BE61" i="1"/>
  <c r="BE62" i="1"/>
  <c r="BE63" i="1"/>
  <c r="BE64" i="1"/>
  <c r="BE65" i="1"/>
  <c r="BE66" i="1"/>
  <c r="BE67" i="1"/>
  <c r="BE68" i="1"/>
  <c r="BE69" i="1"/>
  <c r="BE70" i="1"/>
  <c r="BE71" i="1"/>
  <c r="BE72" i="1"/>
  <c r="BE73" i="1"/>
  <c r="BE74" i="1"/>
  <c r="BE75" i="1"/>
  <c r="BE76" i="1"/>
  <c r="BE77" i="1"/>
  <c r="BE78" i="1"/>
  <c r="BE79" i="1"/>
  <c r="BE80" i="1"/>
  <c r="BE81" i="1"/>
  <c r="BE82" i="1"/>
  <c r="BE83" i="1"/>
  <c r="BE84" i="1"/>
  <c r="BE85" i="1"/>
  <c r="BE86" i="1"/>
  <c r="BE87" i="1"/>
  <c r="BE88" i="1"/>
  <c r="BE89" i="1"/>
  <c r="BE90" i="1"/>
  <c r="BE91" i="1"/>
  <c r="BE92" i="1"/>
  <c r="BE93" i="1"/>
  <c r="BE94" i="1"/>
  <c r="BE95" i="1"/>
  <c r="BE96" i="1"/>
  <c r="BE2" i="1"/>
  <c r="BC3" i="1"/>
  <c r="BC4" i="1"/>
  <c r="BC5" i="1"/>
  <c r="BC6" i="1"/>
  <c r="BC7" i="1"/>
  <c r="BC8" i="1"/>
  <c r="BC9" i="1"/>
  <c r="BC10" i="1"/>
  <c r="BC11" i="1"/>
  <c r="BC12" i="1"/>
  <c r="BC13" i="1"/>
  <c r="BC14" i="1"/>
  <c r="BC15" i="1"/>
  <c r="BC16" i="1"/>
  <c r="BC17" i="1"/>
  <c r="BC18" i="1"/>
  <c r="BC19" i="1"/>
  <c r="BC20" i="1"/>
  <c r="BC21" i="1"/>
  <c r="BC22" i="1"/>
  <c r="BC23" i="1"/>
  <c r="BC24" i="1"/>
  <c r="BC25" i="1"/>
  <c r="BC26" i="1"/>
  <c r="BC27" i="1"/>
  <c r="BC28" i="1"/>
  <c r="BC29" i="1"/>
  <c r="BC30" i="1"/>
  <c r="BC31" i="1"/>
  <c r="BC32" i="1"/>
  <c r="BC33" i="1"/>
  <c r="BC34" i="1"/>
  <c r="BC35" i="1"/>
  <c r="BC36" i="1"/>
  <c r="BC37" i="1"/>
  <c r="BC38" i="1"/>
  <c r="BC39" i="1"/>
  <c r="BC40" i="1"/>
  <c r="BC41" i="1"/>
  <c r="BC42" i="1"/>
  <c r="BC43" i="1"/>
  <c r="BC44" i="1"/>
  <c r="BC45" i="1"/>
  <c r="BC46" i="1"/>
  <c r="BC47" i="1"/>
  <c r="BC48" i="1"/>
  <c r="BC49" i="1"/>
  <c r="BC50" i="1"/>
  <c r="BC51" i="1"/>
  <c r="BC52" i="1"/>
  <c r="BC53" i="1"/>
  <c r="BC54" i="1"/>
  <c r="BC55" i="1"/>
  <c r="BC56" i="1"/>
  <c r="BC57" i="1"/>
  <c r="BC58" i="1"/>
  <c r="BC59" i="1"/>
  <c r="BC60" i="1"/>
  <c r="BC61" i="1"/>
  <c r="BC62" i="1"/>
  <c r="BC63" i="1"/>
  <c r="BC64" i="1"/>
  <c r="BC65" i="1"/>
  <c r="BC66" i="1"/>
  <c r="BC67" i="1"/>
  <c r="BC68" i="1"/>
  <c r="BC69" i="1"/>
  <c r="BC70" i="1"/>
  <c r="BC71" i="1"/>
  <c r="BC72" i="1"/>
  <c r="BC73" i="1"/>
  <c r="BC74" i="1"/>
  <c r="BC75" i="1"/>
  <c r="BC76" i="1"/>
  <c r="BC77" i="1"/>
  <c r="BC78" i="1"/>
  <c r="BC79" i="1"/>
  <c r="BC80" i="1"/>
  <c r="BC81" i="1"/>
  <c r="BC82" i="1"/>
  <c r="BC83" i="1"/>
  <c r="BC84" i="1"/>
  <c r="BC85" i="1"/>
  <c r="BC86" i="1"/>
  <c r="BC87" i="1"/>
  <c r="BC88" i="1"/>
  <c r="BC89" i="1"/>
  <c r="BC90" i="1"/>
  <c r="BC91" i="1"/>
  <c r="BC92" i="1"/>
  <c r="BC93" i="1"/>
  <c r="BC94" i="1"/>
  <c r="BC95" i="1"/>
  <c r="BC96" i="1"/>
  <c r="BC2" i="1"/>
  <c r="BA3" i="1"/>
  <c r="BA4" i="1"/>
  <c r="BA5" i="1"/>
  <c r="BA6" i="1"/>
  <c r="BA7" i="1"/>
  <c r="BA8" i="1"/>
  <c r="BA9" i="1"/>
  <c r="BA10" i="1"/>
  <c r="BA11" i="1"/>
  <c r="BA12" i="1"/>
  <c r="BA13" i="1"/>
  <c r="BA14" i="1"/>
  <c r="BA15" i="1"/>
  <c r="BA16" i="1"/>
  <c r="BA17" i="1"/>
  <c r="BA18" i="1"/>
  <c r="BA19" i="1"/>
  <c r="BA20" i="1"/>
  <c r="BA21" i="1"/>
  <c r="BA22" i="1"/>
  <c r="BA23" i="1"/>
  <c r="BA24" i="1"/>
  <c r="BA25" i="1"/>
  <c r="BA26" i="1"/>
  <c r="BA27" i="1"/>
  <c r="BA28" i="1"/>
  <c r="BA29" i="1"/>
  <c r="BA30" i="1"/>
  <c r="BA31" i="1"/>
  <c r="BA32" i="1"/>
  <c r="BA33" i="1"/>
  <c r="BA34" i="1"/>
  <c r="BA35" i="1"/>
  <c r="BA36" i="1"/>
  <c r="BA37" i="1"/>
  <c r="BA38" i="1"/>
  <c r="BA39" i="1"/>
  <c r="BA40" i="1"/>
  <c r="BA41" i="1"/>
  <c r="BA42" i="1"/>
  <c r="BA43" i="1"/>
  <c r="BA44" i="1"/>
  <c r="BA45" i="1"/>
  <c r="BA46" i="1"/>
  <c r="BA47" i="1"/>
  <c r="BA48" i="1"/>
  <c r="BA49" i="1"/>
  <c r="BA50" i="1"/>
  <c r="BA51" i="1"/>
  <c r="BA52" i="1"/>
  <c r="BA53" i="1"/>
  <c r="BA54" i="1"/>
  <c r="BA55" i="1"/>
  <c r="BA56" i="1"/>
  <c r="BA57" i="1"/>
  <c r="BA58" i="1"/>
  <c r="BA59" i="1"/>
  <c r="BA60" i="1"/>
  <c r="BA61" i="1"/>
  <c r="BA62" i="1"/>
  <c r="BA63" i="1"/>
  <c r="BA64" i="1"/>
  <c r="BA65" i="1"/>
  <c r="BA66" i="1"/>
  <c r="BA67" i="1"/>
  <c r="BA68" i="1"/>
  <c r="BA69" i="1"/>
  <c r="BA70" i="1"/>
  <c r="BA71" i="1"/>
  <c r="BA72" i="1"/>
  <c r="BA73" i="1"/>
  <c r="BA74" i="1"/>
  <c r="BA75" i="1"/>
  <c r="BA76" i="1"/>
  <c r="BA77" i="1"/>
  <c r="BA78" i="1"/>
  <c r="BA79" i="1"/>
  <c r="BA80" i="1"/>
  <c r="BA81" i="1"/>
  <c r="BA82" i="1"/>
  <c r="BA83" i="1"/>
  <c r="BA84" i="1"/>
  <c r="BA85" i="1"/>
  <c r="BA86" i="1"/>
  <c r="BA87" i="1"/>
  <c r="BA88" i="1"/>
  <c r="BA89" i="1"/>
  <c r="BA90" i="1"/>
  <c r="BA91" i="1"/>
  <c r="BA92" i="1"/>
  <c r="BA93" i="1"/>
  <c r="BA94" i="1"/>
  <c r="BA95" i="1"/>
  <c r="BA96" i="1"/>
  <c r="BA2" i="1"/>
  <c r="AY9" i="1"/>
  <c r="AY10" i="1"/>
  <c r="AY11" i="1"/>
  <c r="AY12" i="1"/>
  <c r="AY13" i="1"/>
  <c r="AY14" i="1"/>
  <c r="AY15" i="1"/>
  <c r="AY16" i="1"/>
  <c r="AY17" i="1"/>
  <c r="AY18" i="1"/>
  <c r="AY19" i="1"/>
  <c r="AY20" i="1"/>
  <c r="AY21" i="1"/>
  <c r="AY22" i="1"/>
  <c r="AY23" i="1"/>
  <c r="AY24" i="1"/>
  <c r="AY25" i="1"/>
  <c r="AY26" i="1"/>
  <c r="AY27" i="1"/>
  <c r="AY28" i="1"/>
  <c r="AY29" i="1"/>
  <c r="AY30" i="1"/>
  <c r="AY31" i="1"/>
  <c r="AY32" i="1"/>
  <c r="AY33" i="1"/>
  <c r="AY34" i="1"/>
  <c r="AY35" i="1"/>
  <c r="AY36" i="1"/>
  <c r="AY37" i="1"/>
  <c r="AY38" i="1"/>
  <c r="AY39" i="1"/>
  <c r="AY40" i="1"/>
  <c r="AY41" i="1"/>
  <c r="AY42" i="1"/>
  <c r="AY43" i="1"/>
  <c r="AY44" i="1"/>
  <c r="AY45" i="1"/>
  <c r="AY46" i="1"/>
  <c r="AY47" i="1"/>
  <c r="AY48" i="1"/>
  <c r="AY49" i="1"/>
  <c r="AY50" i="1"/>
  <c r="AY51" i="1"/>
  <c r="AY52" i="1"/>
  <c r="AY53" i="1"/>
  <c r="AY54" i="1"/>
  <c r="AY55" i="1"/>
  <c r="AY56" i="1"/>
  <c r="AY57" i="1"/>
  <c r="AY58" i="1"/>
  <c r="AY59" i="1"/>
  <c r="AY60" i="1"/>
  <c r="AY61" i="1"/>
  <c r="AY62" i="1"/>
  <c r="AY63" i="1"/>
  <c r="AY64" i="1"/>
  <c r="AY65" i="1"/>
  <c r="AY66" i="1"/>
  <c r="AY67" i="1"/>
  <c r="AY68" i="1"/>
  <c r="AY69" i="1"/>
  <c r="AY70" i="1"/>
  <c r="AY71" i="1"/>
  <c r="AY72" i="1"/>
  <c r="AY73" i="1"/>
  <c r="AY74" i="1"/>
  <c r="AY75" i="1"/>
  <c r="AY76" i="1"/>
  <c r="AY77" i="1"/>
  <c r="AY78" i="1"/>
  <c r="AY79" i="1"/>
  <c r="AY80" i="1"/>
  <c r="AY81" i="1"/>
  <c r="AY82" i="1"/>
  <c r="AY83" i="1"/>
  <c r="AY84" i="1"/>
  <c r="AY85" i="1"/>
  <c r="AY86" i="1"/>
  <c r="AY87" i="1"/>
  <c r="AY88" i="1"/>
  <c r="AY89" i="1"/>
  <c r="AY90" i="1"/>
  <c r="AY91" i="1"/>
  <c r="AY92" i="1"/>
  <c r="AY93" i="1"/>
  <c r="AY94" i="1"/>
  <c r="AY95" i="1"/>
  <c r="AY96" i="1"/>
  <c r="AY3" i="1"/>
  <c r="AY4" i="1"/>
  <c r="AY5" i="1"/>
  <c r="AY6" i="1"/>
  <c r="AY7" i="1"/>
  <c r="AY8" i="1"/>
  <c r="AY2" i="1"/>
  <c r="AN98" i="1"/>
  <c r="Y40" i="1"/>
  <c r="Y41" i="1"/>
  <c r="Y3" i="1"/>
  <c r="Y4" i="1"/>
  <c r="Y5" i="1"/>
  <c r="Y6" i="1"/>
  <c r="Y7" i="1"/>
  <c r="Y8" i="1"/>
  <c r="Y9" i="1"/>
  <c r="Y10" i="1"/>
  <c r="Y11" i="1"/>
  <c r="Y12" i="1"/>
  <c r="Y13" i="1"/>
  <c r="Y14" i="1"/>
  <c r="Y15" i="1"/>
  <c r="Y16" i="1"/>
  <c r="Y17" i="1"/>
  <c r="Y18" i="1"/>
  <c r="Y19" i="1"/>
  <c r="Y20" i="1"/>
  <c r="Y21" i="1"/>
  <c r="Y22" i="1"/>
  <c r="Y23" i="1"/>
  <c r="Y24" i="1"/>
  <c r="Y25" i="1"/>
  <c r="Y26" i="1"/>
  <c r="Y27" i="1"/>
  <c r="Y28" i="1"/>
  <c r="Y29" i="1"/>
  <c r="Y30" i="1"/>
  <c r="Y31" i="1"/>
  <c r="Y32" i="1"/>
  <c r="Y33" i="1"/>
  <c r="Y34" i="1"/>
  <c r="Y35" i="1"/>
  <c r="Y36" i="1"/>
  <c r="Y37" i="1"/>
  <c r="Y38" i="1"/>
  <c r="Y39" i="1"/>
  <c r="Y42" i="1"/>
  <c r="Y43" i="1"/>
  <c r="Y44" i="1"/>
  <c r="Y45" i="1"/>
  <c r="Y46" i="1"/>
  <c r="Y47" i="1"/>
  <c r="Y48" i="1"/>
  <c r="Y49" i="1"/>
  <c r="Y50" i="1"/>
  <c r="Y51" i="1"/>
  <c r="Y52" i="1"/>
  <c r="Y53" i="1"/>
  <c r="Y54" i="1"/>
  <c r="Y55" i="1"/>
  <c r="Y56" i="1"/>
  <c r="Y57" i="1"/>
  <c r="Y58" i="1"/>
  <c r="Y59" i="1"/>
  <c r="Y60" i="1"/>
  <c r="Y61" i="1"/>
  <c r="Y62" i="1"/>
  <c r="Y63" i="1"/>
  <c r="Y64" i="1"/>
  <c r="Y65" i="1"/>
  <c r="Y66" i="1"/>
  <c r="Y67" i="1"/>
  <c r="Y68" i="1"/>
  <c r="Y69" i="1"/>
  <c r="Y70" i="1"/>
  <c r="Y71" i="1"/>
  <c r="Y72" i="1"/>
  <c r="Y73" i="1"/>
  <c r="Y74" i="1"/>
  <c r="Y75" i="1"/>
  <c r="Y76" i="1"/>
  <c r="Y77" i="1"/>
  <c r="Y78" i="1"/>
  <c r="Y79" i="1"/>
  <c r="Y80" i="1"/>
  <c r="Y81" i="1"/>
  <c r="Y82" i="1"/>
  <c r="Y83" i="1"/>
  <c r="Y84" i="1"/>
  <c r="Y85" i="1"/>
  <c r="Y86" i="1"/>
  <c r="Y87" i="1"/>
  <c r="Y88" i="1"/>
  <c r="Y89" i="1"/>
  <c r="Y90" i="1"/>
  <c r="Y91" i="1"/>
  <c r="Y92" i="1"/>
  <c r="Y93" i="1"/>
  <c r="Y94" i="1"/>
  <c r="Y95" i="1"/>
  <c r="Y96" i="1"/>
  <c r="Y2" i="1"/>
  <c r="AW3" i="1"/>
  <c r="AW4" i="1"/>
  <c r="AW6" i="1"/>
  <c r="AW7" i="1"/>
  <c r="AW8" i="1"/>
  <c r="AW9" i="1"/>
  <c r="AW10" i="1"/>
  <c r="AW11" i="1"/>
  <c r="AW12" i="1"/>
  <c r="AW13" i="1"/>
  <c r="AW14" i="1"/>
  <c r="AW15" i="1"/>
  <c r="AW16" i="1"/>
  <c r="AW17" i="1"/>
  <c r="AW18" i="1"/>
  <c r="AW19" i="1"/>
  <c r="AW20" i="1"/>
  <c r="AW21" i="1"/>
  <c r="AW22" i="1"/>
  <c r="AW23" i="1"/>
  <c r="AW24" i="1"/>
  <c r="AW25" i="1"/>
  <c r="AW26" i="1"/>
  <c r="AW27" i="1"/>
  <c r="AW28" i="1"/>
  <c r="AW29" i="1"/>
  <c r="AW30" i="1"/>
  <c r="AW31" i="1"/>
  <c r="AW32" i="1"/>
  <c r="AW33" i="1"/>
  <c r="AW34" i="1"/>
  <c r="AW35" i="1"/>
  <c r="AW36" i="1"/>
  <c r="AW37" i="1"/>
  <c r="AW38" i="1"/>
  <c r="AW39" i="1"/>
  <c r="AW40" i="1"/>
  <c r="AW41" i="1"/>
  <c r="AW42" i="1"/>
  <c r="AW43" i="1"/>
  <c r="AW44" i="1"/>
  <c r="AW45" i="1"/>
  <c r="AW46" i="1"/>
  <c r="AW47" i="1"/>
  <c r="AW48" i="1"/>
  <c r="AW49" i="1"/>
  <c r="AW50" i="1"/>
  <c r="AW51" i="1"/>
  <c r="AW52" i="1"/>
  <c r="AW53" i="1"/>
  <c r="AW54" i="1"/>
  <c r="AW55" i="1"/>
  <c r="AW56" i="1"/>
  <c r="AW57" i="1"/>
  <c r="AW58" i="1"/>
  <c r="AW59" i="1"/>
  <c r="AW60" i="1"/>
  <c r="AW61" i="1"/>
  <c r="AW62" i="1"/>
  <c r="AW63" i="1"/>
  <c r="AW64" i="1"/>
  <c r="AW65" i="1"/>
  <c r="AW66" i="1"/>
  <c r="AW67" i="1"/>
  <c r="AW68" i="1"/>
  <c r="AW69" i="1"/>
  <c r="AW70" i="1"/>
  <c r="AW71" i="1"/>
  <c r="AW72" i="1"/>
  <c r="AW73" i="1"/>
  <c r="AW74" i="1"/>
  <c r="AW75" i="1"/>
  <c r="AW76" i="1"/>
  <c r="AW77" i="1"/>
  <c r="AW78" i="1"/>
  <c r="AW79" i="1"/>
  <c r="AW80" i="1"/>
  <c r="AW81" i="1"/>
  <c r="AW82" i="1"/>
  <c r="AW83" i="1"/>
  <c r="AW84" i="1"/>
  <c r="AW85" i="1"/>
  <c r="AW86" i="1"/>
  <c r="AW87" i="1"/>
  <c r="AW88" i="1"/>
  <c r="AW89" i="1"/>
  <c r="AW90" i="1"/>
  <c r="AW91" i="1"/>
  <c r="AW92" i="1"/>
  <c r="AW93" i="1"/>
  <c r="AW94" i="1"/>
  <c r="AW95" i="1"/>
  <c r="AW96" i="1"/>
  <c r="AW2" i="1"/>
  <c r="AD3" i="1"/>
  <c r="AD4" i="1"/>
  <c r="AD5" i="1"/>
  <c r="AD6" i="1"/>
  <c r="AD7" i="1"/>
  <c r="AD8" i="1"/>
  <c r="AD9" i="1"/>
  <c r="AD10" i="1"/>
  <c r="AD11" i="1"/>
  <c r="AD12" i="1"/>
  <c r="AD13" i="1"/>
  <c r="AD14" i="1"/>
  <c r="AD15" i="1"/>
  <c r="AD16" i="1"/>
  <c r="AD17" i="1"/>
  <c r="AD18" i="1"/>
  <c r="AD19" i="1"/>
  <c r="AD20" i="1"/>
  <c r="AD21" i="1"/>
  <c r="AD22" i="1"/>
  <c r="AD23" i="1"/>
  <c r="AD24" i="1"/>
  <c r="AD25" i="1"/>
  <c r="AD26" i="1"/>
  <c r="AD27" i="1"/>
  <c r="AD28" i="1"/>
  <c r="AD29" i="1"/>
  <c r="AD30" i="1"/>
  <c r="AD31" i="1"/>
  <c r="AD32" i="1"/>
  <c r="AD33" i="1"/>
  <c r="AD34" i="1"/>
  <c r="AD35" i="1"/>
  <c r="AD36" i="1"/>
  <c r="AD37" i="1"/>
  <c r="AD38" i="1"/>
  <c r="AD39" i="1"/>
  <c r="AD40" i="1"/>
  <c r="AD41" i="1"/>
  <c r="AD42" i="1"/>
  <c r="AD43" i="1"/>
  <c r="AD44" i="1"/>
  <c r="AD45" i="1"/>
  <c r="AD46" i="1"/>
  <c r="AD47" i="1"/>
  <c r="AD48" i="1"/>
  <c r="AD49" i="1"/>
  <c r="AD50" i="1"/>
  <c r="AD51" i="1"/>
  <c r="AD52" i="1"/>
  <c r="AD53" i="1"/>
  <c r="AD54" i="1"/>
  <c r="AD55" i="1"/>
  <c r="AD56" i="1"/>
  <c r="AD57" i="1"/>
  <c r="AD58" i="1"/>
  <c r="AD59" i="1"/>
  <c r="AD60" i="1"/>
  <c r="AD61" i="1"/>
  <c r="AD62" i="1"/>
  <c r="AD63" i="1"/>
  <c r="AD64" i="1"/>
  <c r="AD65" i="1"/>
  <c r="AD66" i="1"/>
  <c r="AD67" i="1"/>
  <c r="AD68" i="1"/>
  <c r="AD69" i="1"/>
  <c r="AD70" i="1"/>
  <c r="AD71" i="1"/>
  <c r="AD72" i="1"/>
  <c r="AD73" i="1"/>
  <c r="AD74" i="1"/>
  <c r="AD75" i="1"/>
  <c r="AD76" i="1"/>
  <c r="AD77" i="1"/>
  <c r="AD78" i="1"/>
  <c r="AD79" i="1"/>
  <c r="AD80" i="1"/>
  <c r="AD81" i="1"/>
  <c r="AD82" i="1"/>
  <c r="AD83" i="1"/>
  <c r="AD84" i="1"/>
  <c r="AD85" i="1"/>
  <c r="AD86" i="1"/>
  <c r="AD87" i="1"/>
  <c r="AD88" i="1"/>
  <c r="AD89" i="1"/>
  <c r="AD90" i="1"/>
  <c r="AD91" i="1"/>
  <c r="AD92" i="1"/>
  <c r="AD93" i="1"/>
  <c r="AD94" i="1"/>
  <c r="AD95" i="1"/>
  <c r="AD96" i="1"/>
  <c r="AD2" i="1"/>
  <c r="E5" i="11" l="1"/>
  <c r="B5" i="11"/>
  <c r="BX108" i="1"/>
  <c r="MG14" i="5"/>
  <c r="LY30" i="5"/>
  <c r="MC76" i="5"/>
  <c r="LU98" i="5"/>
  <c r="LY141" i="5"/>
  <c r="MC142" i="5"/>
  <c r="LY154" i="5"/>
  <c r="MC166" i="5"/>
  <c r="J28" i="10"/>
  <c r="K28" i="10" s="1"/>
  <c r="J60" i="10"/>
  <c r="J44" i="10"/>
  <c r="MC129" i="5"/>
  <c r="AS117" i="1"/>
  <c r="AS114" i="1"/>
  <c r="AS118" i="1"/>
  <c r="AS115" i="1"/>
  <c r="AS116" i="1"/>
  <c r="LU153" i="5"/>
  <c r="C15" i="10"/>
  <c r="D15" i="9" s="1"/>
  <c r="AV118" i="1"/>
  <c r="AV117" i="1"/>
  <c r="AV116" i="1"/>
  <c r="AV114" i="1"/>
  <c r="AV115" i="1"/>
  <c r="F5" i="11"/>
  <c r="BE97" i="1"/>
  <c r="BB108" i="1" s="1"/>
  <c r="CB108" i="1"/>
  <c r="N4" i="10"/>
  <c r="K4" i="10"/>
  <c r="L4" i="10"/>
  <c r="M4" i="10"/>
  <c r="L24" i="10"/>
  <c r="M24" i="10"/>
  <c r="N24" i="10"/>
  <c r="K24" i="10"/>
  <c r="L64" i="10"/>
  <c r="M64" i="10"/>
  <c r="K64" i="10"/>
  <c r="N64" i="10"/>
  <c r="N11" i="10"/>
  <c r="K11" i="10"/>
  <c r="L11" i="10"/>
  <c r="M11" i="10"/>
  <c r="L15" i="10"/>
  <c r="M15" i="10"/>
  <c r="K15" i="10"/>
  <c r="N15" i="10"/>
  <c r="L32" i="10"/>
  <c r="M32" i="10"/>
  <c r="N32" i="10"/>
  <c r="K32" i="10"/>
  <c r="L40" i="10"/>
  <c r="M40" i="10"/>
  <c r="K40" i="10"/>
  <c r="N40" i="10"/>
  <c r="L48" i="10"/>
  <c r="M48" i="10"/>
  <c r="N48" i="10"/>
  <c r="K48" i="10"/>
  <c r="L56" i="10"/>
  <c r="M56" i="10"/>
  <c r="K56" i="10"/>
  <c r="N56" i="10"/>
  <c r="N8" i="10"/>
  <c r="K8" i="10"/>
  <c r="L8" i="10"/>
  <c r="M8" i="10"/>
  <c r="L16" i="10"/>
  <c r="M16" i="10"/>
  <c r="N16" i="10"/>
  <c r="K16" i="10"/>
  <c r="L43" i="10"/>
  <c r="M43" i="10"/>
  <c r="K43" i="10"/>
  <c r="N43" i="10"/>
  <c r="L44" i="10"/>
  <c r="M44" i="10"/>
  <c r="K44" i="10"/>
  <c r="N44" i="10"/>
  <c r="M28" i="10"/>
  <c r="L27" i="10"/>
  <c r="M27" i="10"/>
  <c r="K27" i="10"/>
  <c r="N27" i="10"/>
  <c r="L36" i="10"/>
  <c r="M36" i="10"/>
  <c r="N36" i="10"/>
  <c r="K36" i="10"/>
  <c r="L35" i="10"/>
  <c r="M35" i="10"/>
  <c r="K35" i="10"/>
  <c r="N35" i="10"/>
  <c r="L51" i="10"/>
  <c r="M51" i="10"/>
  <c r="K51" i="10"/>
  <c r="N51" i="10"/>
  <c r="M2" i="10"/>
  <c r="N2" i="10"/>
  <c r="K2" i="10"/>
  <c r="L2" i="10"/>
  <c r="L52" i="10"/>
  <c r="M52" i="10"/>
  <c r="N52" i="10"/>
  <c r="K52" i="10"/>
  <c r="L60" i="10"/>
  <c r="M60" i="10"/>
  <c r="N60" i="10"/>
  <c r="K60" i="10"/>
  <c r="L59" i="10"/>
  <c r="M59" i="10"/>
  <c r="K59" i="10"/>
  <c r="N59" i="10"/>
  <c r="K55" i="9"/>
  <c r="L55" i="9" s="1"/>
  <c r="LU7" i="5"/>
  <c r="LY19" i="5"/>
  <c r="LY27" i="5"/>
  <c r="MC145" i="5"/>
  <c r="MG157" i="5"/>
  <c r="KP186" i="5"/>
  <c r="K62" i="9"/>
  <c r="L62" i="9" s="1"/>
  <c r="C5" i="10"/>
  <c r="D5" i="9" s="1"/>
  <c r="J5" i="10"/>
  <c r="C13" i="10"/>
  <c r="D13" i="9" s="1"/>
  <c r="J13" i="10"/>
  <c r="C21" i="10"/>
  <c r="D21" i="9" s="1"/>
  <c r="J21" i="10"/>
  <c r="C29" i="10"/>
  <c r="D29" i="9" s="1"/>
  <c r="J29" i="10"/>
  <c r="C37" i="10"/>
  <c r="D37" i="9" s="1"/>
  <c r="J37" i="10"/>
  <c r="C45" i="10"/>
  <c r="D45" i="9" s="1"/>
  <c r="J45" i="10"/>
  <c r="C53" i="10"/>
  <c r="D53" i="9" s="1"/>
  <c r="J53" i="10"/>
  <c r="C61" i="10"/>
  <c r="D61" i="9" s="1"/>
  <c r="J61" i="10"/>
  <c r="J39" i="10"/>
  <c r="J55" i="10"/>
  <c r="MC28" i="5"/>
  <c r="MG154" i="5"/>
  <c r="LX157" i="5"/>
  <c r="LY157" i="5" s="1"/>
  <c r="LU161" i="5"/>
  <c r="C64" i="10"/>
  <c r="D64" i="9" s="1"/>
  <c r="J6" i="10"/>
  <c r="J14" i="10"/>
  <c r="J22" i="10"/>
  <c r="C34" i="10"/>
  <c r="D34" i="9" s="1"/>
  <c r="J34" i="10"/>
  <c r="C42" i="10"/>
  <c r="D42" i="9" s="1"/>
  <c r="J42" i="10"/>
  <c r="C50" i="10"/>
  <c r="D50" i="9" s="1"/>
  <c r="J50" i="10"/>
  <c r="J62" i="10"/>
  <c r="J7" i="10"/>
  <c r="J23" i="10"/>
  <c r="J12" i="10"/>
  <c r="C9" i="10"/>
  <c r="D9" i="9" s="1"/>
  <c r="J9" i="10"/>
  <c r="C17" i="10"/>
  <c r="D17" i="9" s="1"/>
  <c r="J17" i="10"/>
  <c r="C25" i="10"/>
  <c r="D25" i="9" s="1"/>
  <c r="J25" i="10"/>
  <c r="C33" i="10"/>
  <c r="D33" i="9" s="1"/>
  <c r="J33" i="10"/>
  <c r="C41" i="10"/>
  <c r="D41" i="9" s="1"/>
  <c r="J41" i="10"/>
  <c r="C49" i="10"/>
  <c r="D49" i="9" s="1"/>
  <c r="J49" i="10"/>
  <c r="C57" i="10"/>
  <c r="D57" i="9" s="1"/>
  <c r="J57" i="10"/>
  <c r="C65" i="10"/>
  <c r="D65" i="9" s="1"/>
  <c r="J65" i="10"/>
  <c r="J3" i="10"/>
  <c r="J19" i="10"/>
  <c r="J31" i="10"/>
  <c r="J47" i="10"/>
  <c r="J63" i="10"/>
  <c r="LU16" i="5"/>
  <c r="LU21" i="5"/>
  <c r="MG33" i="5"/>
  <c r="LU48" i="5"/>
  <c r="LU68" i="5"/>
  <c r="LU72" i="5"/>
  <c r="LU80" i="5"/>
  <c r="LU82" i="5"/>
  <c r="LU90" i="5"/>
  <c r="LU114" i="5"/>
  <c r="MG122" i="5"/>
  <c r="LU129" i="5"/>
  <c r="MF133" i="5"/>
  <c r="MG133" i="5" s="1"/>
  <c r="LU150" i="5"/>
  <c r="LY178" i="5"/>
  <c r="C16" i="10"/>
  <c r="D16" i="9" s="1"/>
  <c r="C10" i="10"/>
  <c r="D10" i="9" s="1"/>
  <c r="J10" i="10"/>
  <c r="C18" i="10"/>
  <c r="D18" i="9" s="1"/>
  <c r="J18" i="10"/>
  <c r="J30" i="10"/>
  <c r="J38" i="10"/>
  <c r="J46" i="10"/>
  <c r="J54" i="10"/>
  <c r="C66" i="10"/>
  <c r="D66" i="9" s="1"/>
  <c r="J66" i="10"/>
  <c r="AN100" i="1"/>
  <c r="AN99" i="1" s="1"/>
  <c r="AO99" i="1" s="1"/>
  <c r="F4" i="8" s="1"/>
  <c r="AY97" i="1"/>
  <c r="AY108" i="1" s="1"/>
  <c r="BG97" i="1"/>
  <c r="BC108" i="1" s="1"/>
  <c r="BM97" i="1"/>
  <c r="BF108" i="1" s="1"/>
  <c r="BO97" i="1"/>
  <c r="BG108" i="1" s="1"/>
  <c r="BV108" i="1"/>
  <c r="BW115" i="1" s="1"/>
  <c r="BY108" i="1"/>
  <c r="MG3" i="5"/>
  <c r="LU9" i="5"/>
  <c r="MG13" i="5"/>
  <c r="MG29" i="5"/>
  <c r="LY53" i="5"/>
  <c r="MG61" i="5"/>
  <c r="MC63" i="5"/>
  <c r="LY71" i="5"/>
  <c r="LY75" i="5"/>
  <c r="MC85" i="5"/>
  <c r="MG87" i="5"/>
  <c r="LY132" i="5"/>
  <c r="MC136" i="5"/>
  <c r="LU144" i="5"/>
  <c r="LU152" i="5"/>
  <c r="MG156" i="5"/>
  <c r="MC168" i="5"/>
  <c r="LY172" i="5"/>
  <c r="LU176" i="5"/>
  <c r="BC97" i="1"/>
  <c r="BA108" i="1" s="1"/>
  <c r="BK97" i="1"/>
  <c r="BE108" i="1" s="1"/>
  <c r="BS97" i="1"/>
  <c r="BI108" i="1" s="1"/>
  <c r="CA108" i="1"/>
  <c r="BW108" i="1"/>
  <c r="LY10" i="5"/>
  <c r="LY17" i="5"/>
  <c r="MB17" i="5"/>
  <c r="MC17" i="5" s="1"/>
  <c r="MF21" i="5"/>
  <c r="MG21" i="5" s="1"/>
  <c r="LY22" i="5"/>
  <c r="MC25" i="5"/>
  <c r="MG25" i="5"/>
  <c r="LU26" i="5"/>
  <c r="LT28" i="5"/>
  <c r="LU28" i="5" s="1"/>
  <c r="LY28" i="5"/>
  <c r="LY29" i="5"/>
  <c r="MC29" i="5"/>
  <c r="LT33" i="5"/>
  <c r="LU33" i="5" s="1"/>
  <c r="MG37" i="5"/>
  <c r="LU41" i="5"/>
  <c r="LX45" i="5"/>
  <c r="LY45" i="5" s="1"/>
  <c r="MG45" i="5"/>
  <c r="LU49" i="5"/>
  <c r="MF53" i="5"/>
  <c r="MG53" i="5" s="1"/>
  <c r="LT57" i="5"/>
  <c r="LU57" i="5" s="1"/>
  <c r="MC57" i="5"/>
  <c r="MC66" i="5"/>
  <c r="MC70" i="5"/>
  <c r="MG71" i="5"/>
  <c r="MC74" i="5"/>
  <c r="MG75" i="5"/>
  <c r="LU78" i="5"/>
  <c r="MG78" i="5"/>
  <c r="LX79" i="5"/>
  <c r="LY79" i="5" s="1"/>
  <c r="MC80" i="5"/>
  <c r="LT83" i="5"/>
  <c r="LU83" i="5" s="1"/>
  <c r="MG83" i="5"/>
  <c r="LY84" i="5"/>
  <c r="LU85" i="5"/>
  <c r="LY87" i="5"/>
  <c r="LU88" i="5"/>
  <c r="MF89" i="5"/>
  <c r="MG89" i="5" s="1"/>
  <c r="LT91" i="5"/>
  <c r="LU91" i="5" s="1"/>
  <c r="LY94" i="5"/>
  <c r="LX97" i="5"/>
  <c r="LY97" i="5" s="1"/>
  <c r="MF103" i="5"/>
  <c r="MG103" i="5" s="1"/>
  <c r="MF105" i="5"/>
  <c r="MG105" i="5" s="1"/>
  <c r="LT107" i="5"/>
  <c r="LU107" i="5" s="1"/>
  <c r="LT109" i="5"/>
  <c r="LU109" i="5" s="1"/>
  <c r="LY110" i="5"/>
  <c r="LX111" i="5"/>
  <c r="LY111" i="5" s="1"/>
  <c r="LX113" i="5"/>
  <c r="LY113" i="5" s="1"/>
  <c r="LY116" i="5"/>
  <c r="LU118" i="5"/>
  <c r="MG121" i="5"/>
  <c r="LY122" i="5"/>
  <c r="LX125" i="5"/>
  <c r="LY125" i="5" s="1"/>
  <c r="MB125" i="5"/>
  <c r="MC125" i="5" s="1"/>
  <c r="LU126" i="5"/>
  <c r="MC128" i="5"/>
  <c r="MF132" i="5"/>
  <c r="MG132" i="5" s="1"/>
  <c r="LU133" i="5"/>
  <c r="LX133" i="5"/>
  <c r="LY133" i="5" s="1"/>
  <c r="MB137" i="5"/>
  <c r="MC137" i="5" s="1"/>
  <c r="MG138" i="5"/>
  <c r="LY140" i="5"/>
  <c r="MB144" i="5"/>
  <c r="MC144" i="5" s="1"/>
  <c r="LX148" i="5"/>
  <c r="LY148" i="5" s="1"/>
  <c r="MG148" i="5"/>
  <c r="MF149" i="5"/>
  <c r="MG149" i="5" s="1"/>
  <c r="MB152" i="5"/>
  <c r="MC152" i="5" s="1"/>
  <c r="MC158" i="5"/>
  <c r="LT160" i="5"/>
  <c r="LU160" i="5" s="1"/>
  <c r="MC160" i="5"/>
  <c r="LY164" i="5"/>
  <c r="LY170" i="5"/>
  <c r="MF172" i="5"/>
  <c r="MG172" i="5" s="1"/>
  <c r="MC174" i="5"/>
  <c r="LT176" i="5"/>
  <c r="MC176" i="5"/>
  <c r="LY37" i="5"/>
  <c r="LU93" i="5"/>
  <c r="LY95" i="5"/>
  <c r="MC99" i="5"/>
  <c r="MC101" i="5"/>
  <c r="BA97" i="1"/>
  <c r="AZ108" i="1" s="1"/>
  <c r="BI97" i="1"/>
  <c r="BD108" i="1" s="1"/>
  <c r="BQ97" i="1"/>
  <c r="BH108" i="1" s="1"/>
  <c r="BU97" i="1"/>
  <c r="BJ108" i="1" s="1"/>
  <c r="BZ108" i="1"/>
  <c r="LY3" i="5"/>
  <c r="LU17" i="5"/>
  <c r="MC33" i="5"/>
  <c r="MC41" i="5"/>
  <c r="MC49" i="5"/>
  <c r="LY61" i="5"/>
  <c r="MG67" i="5"/>
  <c r="MC71" i="5"/>
  <c r="MC75" i="5"/>
  <c r="MG79" i="5"/>
  <c r="MC83" i="5"/>
  <c r="LY89" i="5"/>
  <c r="MC91" i="5"/>
  <c r="MC93" i="5"/>
  <c r="MG95" i="5"/>
  <c r="MG97" i="5"/>
  <c r="LU99" i="5"/>
  <c r="LU101" i="5"/>
  <c r="LY103" i="5"/>
  <c r="LY105" i="5"/>
  <c r="MC107" i="5"/>
  <c r="MC109" i="5"/>
  <c r="MG111" i="5"/>
  <c r="MG113" i="5"/>
  <c r="LU115" i="5"/>
  <c r="MG129" i="5"/>
  <c r="LU136" i="5"/>
  <c r="MG140" i="5"/>
  <c r="LY156" i="5"/>
  <c r="MG164" i="5"/>
  <c r="LU168" i="5"/>
  <c r="KN186" i="5"/>
  <c r="KQ191" i="5" s="1"/>
  <c r="KR186" i="5"/>
  <c r="LX68" i="5"/>
  <c r="LY68" i="5" s="1"/>
  <c r="MB86" i="5"/>
  <c r="MC86" i="5" s="1"/>
  <c r="MG7" i="5"/>
  <c r="LU11" i="5"/>
  <c r="MB11" i="5"/>
  <c r="MC11" i="5" s="1"/>
  <c r="MG12" i="5"/>
  <c r="LU18" i="5"/>
  <c r="LY21" i="5"/>
  <c r="MB22" i="5"/>
  <c r="MC22" i="5" s="1"/>
  <c r="LU24" i="5"/>
  <c r="LY25" i="5"/>
  <c r="LY26" i="5"/>
  <c r="LU27" i="5"/>
  <c r="MB27" i="5"/>
  <c r="MC27" i="5" s="1"/>
  <c r="MG28" i="5"/>
  <c r="LX34" i="5"/>
  <c r="LY34" i="5" s="1"/>
  <c r="LT38" i="5"/>
  <c r="LU38" i="5" s="1"/>
  <c r="LX39" i="5"/>
  <c r="LY39" i="5" s="1"/>
  <c r="LT46" i="5"/>
  <c r="LU46" i="5" s="1"/>
  <c r="LX50" i="5"/>
  <c r="LY50" i="5" s="1"/>
  <c r="MB62" i="5"/>
  <c r="MC62" i="5" s="1"/>
  <c r="LT4" i="5"/>
  <c r="LU4" i="5" s="1"/>
  <c r="MF9" i="5"/>
  <c r="MG9" i="5" s="1"/>
  <c r="LY14" i="5"/>
  <c r="LX16" i="5"/>
  <c r="LY16" i="5" s="1"/>
  <c r="MF18" i="5"/>
  <c r="MG18" i="5" s="1"/>
  <c r="LX42" i="5"/>
  <c r="LY42" i="5" s="1"/>
  <c r="MB54" i="5"/>
  <c r="MC54" i="5" s="1"/>
  <c r="MF58" i="5"/>
  <c r="MG58" i="5" s="1"/>
  <c r="LX72" i="5"/>
  <c r="LY72" i="5" s="1"/>
  <c r="MF84" i="5"/>
  <c r="MG84" i="5" s="1"/>
  <c r="LT3" i="5"/>
  <c r="LU3" i="5" s="1"/>
  <c r="MB3" i="5"/>
  <c r="MC3" i="5" s="1"/>
  <c r="MC4" i="5"/>
  <c r="LU8" i="5"/>
  <c r="LX9" i="5"/>
  <c r="LY9" i="5" s="1"/>
  <c r="MC10" i="5"/>
  <c r="LX18" i="5"/>
  <c r="LY18" i="5" s="1"/>
  <c r="MG22" i="5"/>
  <c r="MF31" i="5"/>
  <c r="MG31" i="5" s="1"/>
  <c r="MB43" i="5"/>
  <c r="MC43" i="5" s="1"/>
  <c r="LX80" i="5"/>
  <c r="LY80" i="5" s="1"/>
  <c r="MB30" i="5"/>
  <c r="MC30" i="5" s="1"/>
  <c r="LX7" i="5"/>
  <c r="LY7" i="5" s="1"/>
  <c r="MC8" i="5"/>
  <c r="LU10" i="5"/>
  <c r="LY13" i="5"/>
  <c r="MG15" i="5"/>
  <c r="LU19" i="5"/>
  <c r="MB19" i="5"/>
  <c r="MC19" i="5" s="1"/>
  <c r="MG20" i="5"/>
  <c r="LU25" i="5"/>
  <c r="MC26" i="5"/>
  <c r="LT30" i="5"/>
  <c r="LU30" i="5" s="1"/>
  <c r="MG30" i="5"/>
  <c r="MF34" i="5"/>
  <c r="MG34" i="5" s="1"/>
  <c r="LU35" i="5"/>
  <c r="LT35" i="5"/>
  <c r="MB38" i="5"/>
  <c r="MC38" i="5" s="1"/>
  <c r="MB46" i="5"/>
  <c r="MC46" i="5" s="1"/>
  <c r="MF50" i="5"/>
  <c r="MG50" i="5" s="1"/>
  <c r="LT62" i="5"/>
  <c r="LU62" i="5" s="1"/>
  <c r="MB35" i="5"/>
  <c r="MC35" i="5" s="1"/>
  <c r="MG23" i="5"/>
  <c r="MF39" i="5"/>
  <c r="MG39" i="5" s="1"/>
  <c r="LU22" i="5"/>
  <c r="MC9" i="5"/>
  <c r="LX15" i="5"/>
  <c r="LY15" i="5" s="1"/>
  <c r="MC16" i="5"/>
  <c r="LY23" i="5"/>
  <c r="MG26" i="5"/>
  <c r="LX31" i="5"/>
  <c r="LY31" i="5" s="1"/>
  <c r="MF42" i="5"/>
  <c r="MG42" i="5" s="1"/>
  <c r="LT43" i="5"/>
  <c r="LU43" i="5" s="1"/>
  <c r="LT54" i="5"/>
  <c r="LU54" i="5" s="1"/>
  <c r="LX58" i="5"/>
  <c r="LY58" i="5" s="1"/>
  <c r="LX76" i="5"/>
  <c r="LY76" i="5" s="1"/>
  <c r="MC79" i="5"/>
  <c r="MC87" i="5"/>
  <c r="LY63" i="5"/>
  <c r="MF63" i="5"/>
  <c r="MG63" i="5" s="1"/>
  <c r="LU66" i="5"/>
  <c r="MB67" i="5"/>
  <c r="MC67" i="5" s="1"/>
  <c r="LU70" i="5"/>
  <c r="LU74" i="5"/>
  <c r="LX82" i="5"/>
  <c r="LY82" i="5" s="1"/>
  <c r="LY83" i="5"/>
  <c r="LX90" i="5"/>
  <c r="LY90" i="5" s="1"/>
  <c r="LT156" i="5"/>
  <c r="LU156" i="5" s="1"/>
  <c r="LU71" i="5"/>
  <c r="LU75" i="5"/>
  <c r="LU79" i="5"/>
  <c r="LT86" i="5"/>
  <c r="LU86" i="5" s="1"/>
  <c r="LU87" i="5"/>
  <c r="LX92" i="5"/>
  <c r="LY92" i="5" s="1"/>
  <c r="LT96" i="5"/>
  <c r="LU96" i="5" s="1"/>
  <c r="MF100" i="5"/>
  <c r="MG100" i="5" s="1"/>
  <c r="MB104" i="5"/>
  <c r="MC104" i="5" s="1"/>
  <c r="LX108" i="5"/>
  <c r="LY108" i="5" s="1"/>
  <c r="LT112" i="5"/>
  <c r="LU112" i="5" s="1"/>
  <c r="LX47" i="5"/>
  <c r="LY47" i="5" s="1"/>
  <c r="MF47" i="5"/>
  <c r="MG47" i="5" s="1"/>
  <c r="LT51" i="5"/>
  <c r="LU51" i="5" s="1"/>
  <c r="MB51" i="5"/>
  <c r="MC51" i="5" s="1"/>
  <c r="LX55" i="5"/>
  <c r="LY55" i="5" s="1"/>
  <c r="MF55" i="5"/>
  <c r="MG55" i="5" s="1"/>
  <c r="LT59" i="5"/>
  <c r="LU59" i="5" s="1"/>
  <c r="MB59" i="5"/>
  <c r="MC59" i="5" s="1"/>
  <c r="LT64" i="5"/>
  <c r="LU64" i="5" s="1"/>
  <c r="MB64" i="5"/>
  <c r="MC64" i="5" s="1"/>
  <c r="LT67" i="5"/>
  <c r="LU67" i="5" s="1"/>
  <c r="MF115" i="5"/>
  <c r="MG115" i="5" s="1"/>
  <c r="LX144" i="5"/>
  <c r="LY144" i="5" s="1"/>
  <c r="LT34" i="5"/>
  <c r="LU34" i="5" s="1"/>
  <c r="MB34" i="5"/>
  <c r="MC34" i="5" s="1"/>
  <c r="LX38" i="5"/>
  <c r="LY38" i="5" s="1"/>
  <c r="MF38" i="5"/>
  <c r="MG38" i="5" s="1"/>
  <c r="LT42" i="5"/>
  <c r="LU42" i="5" s="1"/>
  <c r="MB42" i="5"/>
  <c r="MC42" i="5" s="1"/>
  <c r="LX46" i="5"/>
  <c r="LY46" i="5" s="1"/>
  <c r="MF46" i="5"/>
  <c r="MG46" i="5" s="1"/>
  <c r="LT50" i="5"/>
  <c r="LU50" i="5" s="1"/>
  <c r="MB50" i="5"/>
  <c r="MC50" i="5" s="1"/>
  <c r="LX54" i="5"/>
  <c r="LY54" i="5" s="1"/>
  <c r="MF54" i="5"/>
  <c r="MG54" i="5" s="1"/>
  <c r="LT58" i="5"/>
  <c r="LU58" i="5" s="1"/>
  <c r="MB58" i="5"/>
  <c r="MC58" i="5" s="1"/>
  <c r="LX62" i="5"/>
  <c r="LY62" i="5" s="1"/>
  <c r="MF62" i="5"/>
  <c r="MG62" i="5" s="1"/>
  <c r="LY66" i="5"/>
  <c r="LY70" i="5"/>
  <c r="LY74" i="5"/>
  <c r="MF80" i="5"/>
  <c r="MG80" i="5" s="1"/>
  <c r="LX176" i="5"/>
  <c r="LY176" i="5" s="1"/>
  <c r="LX67" i="5"/>
  <c r="LY67" i="5" s="1"/>
  <c r="MG68" i="5"/>
  <c r="MG72" i="5"/>
  <c r="MG76" i="5"/>
  <c r="MF82" i="5"/>
  <c r="MG82" i="5" s="1"/>
  <c r="MF90" i="5"/>
  <c r="MG90" i="5" s="1"/>
  <c r="MF92" i="5"/>
  <c r="MG92" i="5" s="1"/>
  <c r="MB96" i="5"/>
  <c r="MC96" i="5" s="1"/>
  <c r="LX100" i="5"/>
  <c r="LY100" i="5" s="1"/>
  <c r="LT104" i="5"/>
  <c r="LU104" i="5" s="1"/>
  <c r="MF108" i="5"/>
  <c r="MG108" i="5" s="1"/>
  <c r="MB112" i="5"/>
  <c r="MC112" i="5" s="1"/>
  <c r="LT132" i="5"/>
  <c r="LU132" i="5" s="1"/>
  <c r="LX168" i="5"/>
  <c r="LY168" i="5" s="1"/>
  <c r="LU84" i="5"/>
  <c r="MC84" i="5"/>
  <c r="LY88" i="5"/>
  <c r="MG88" i="5"/>
  <c r="LU92" i="5"/>
  <c r="MC92" i="5"/>
  <c r="LY96" i="5"/>
  <c r="MG96" i="5"/>
  <c r="LU100" i="5"/>
  <c r="MC100" i="5"/>
  <c r="LY104" i="5"/>
  <c r="MG104" i="5"/>
  <c r="LU108" i="5"/>
  <c r="MC108" i="5"/>
  <c r="LY112" i="5"/>
  <c r="MG112" i="5"/>
  <c r="MG116" i="5"/>
  <c r="MF123" i="5"/>
  <c r="MG123" i="5" s="1"/>
  <c r="LU128" i="5"/>
  <c r="MF128" i="5"/>
  <c r="MG128" i="5" s="1"/>
  <c r="LT148" i="5"/>
  <c r="LU148" i="5" s="1"/>
  <c r="MB164" i="5"/>
  <c r="MC164" i="5" s="1"/>
  <c r="MB172" i="5"/>
  <c r="MC172" i="5" s="1"/>
  <c r="MB117" i="5"/>
  <c r="MC117" i="5" s="1"/>
  <c r="MC120" i="5"/>
  <c r="LY124" i="5"/>
  <c r="MC133" i="5"/>
  <c r="MF152" i="5"/>
  <c r="MG152" i="5" s="1"/>
  <c r="KQ186" i="5"/>
  <c r="MC116" i="5"/>
  <c r="MB119" i="5"/>
  <c r="MC119" i="5" s="1"/>
  <c r="LT127" i="5"/>
  <c r="LU127" i="5" s="1"/>
  <c r="LX128" i="5"/>
  <c r="LY128" i="5" s="1"/>
  <c r="LY129" i="5"/>
  <c r="MB140" i="5"/>
  <c r="MC140" i="5" s="1"/>
  <c r="MF160" i="5"/>
  <c r="MG160" i="5" s="1"/>
  <c r="LT164" i="5"/>
  <c r="LU164" i="5" s="1"/>
  <c r="LT172" i="5"/>
  <c r="LU172" i="5" s="1"/>
  <c r="KS186" i="5"/>
  <c r="MF120" i="5"/>
  <c r="MG120" i="5" s="1"/>
  <c r="LX123" i="5"/>
  <c r="LY123" i="5" s="1"/>
  <c r="MB124" i="5"/>
  <c r="MC124" i="5" s="1"/>
  <c r="MF136" i="5"/>
  <c r="MG136" i="5" s="1"/>
  <c r="LX152" i="5"/>
  <c r="LY152" i="5" s="1"/>
  <c r="LT94" i="5"/>
  <c r="LU94" i="5" s="1"/>
  <c r="MB94" i="5"/>
  <c r="MC94" i="5" s="1"/>
  <c r="LX98" i="5"/>
  <c r="LY98" i="5" s="1"/>
  <c r="MF98" i="5"/>
  <c r="MG98" i="5" s="1"/>
  <c r="LT102" i="5"/>
  <c r="LU102" i="5" s="1"/>
  <c r="MB102" i="5"/>
  <c r="MC102" i="5" s="1"/>
  <c r="LX106" i="5"/>
  <c r="LY106" i="5" s="1"/>
  <c r="MF106" i="5"/>
  <c r="MG106" i="5" s="1"/>
  <c r="LT110" i="5"/>
  <c r="LU110" i="5" s="1"/>
  <c r="MB110" i="5"/>
  <c r="MC110" i="5" s="1"/>
  <c r="LX114" i="5"/>
  <c r="LY114" i="5" s="1"/>
  <c r="MF114" i="5"/>
  <c r="MG114" i="5" s="1"/>
  <c r="LT116" i="5"/>
  <c r="LU116" i="5" s="1"/>
  <c r="LT120" i="5"/>
  <c r="LU120" i="5" s="1"/>
  <c r="MB148" i="5"/>
  <c r="MC148" i="5" s="1"/>
  <c r="LT140" i="5"/>
  <c r="LU140" i="5" s="1"/>
  <c r="LX160" i="5"/>
  <c r="LY160" i="5" s="1"/>
  <c r="MC115" i="5"/>
  <c r="LT119" i="5"/>
  <c r="LU119" i="5" s="1"/>
  <c r="LX120" i="5"/>
  <c r="LY120" i="5" s="1"/>
  <c r="LY121" i="5"/>
  <c r="LT124" i="5"/>
  <c r="LU124" i="5" s="1"/>
  <c r="MF124" i="5"/>
  <c r="MG124" i="5" s="1"/>
  <c r="LU125" i="5"/>
  <c r="MB127" i="5"/>
  <c r="MC127" i="5" s="1"/>
  <c r="LX131" i="5"/>
  <c r="LY131" i="5" s="1"/>
  <c r="MB132" i="5"/>
  <c r="MC132" i="5" s="1"/>
  <c r="LX136" i="5"/>
  <c r="LY136" i="5" s="1"/>
  <c r="LY137" i="5"/>
  <c r="MF144" i="5"/>
  <c r="MG144" i="5" s="1"/>
  <c r="MB156" i="5"/>
  <c r="MC156" i="5" s="1"/>
  <c r="MF168" i="5"/>
  <c r="MG168" i="5" s="1"/>
  <c r="MF176" i="5"/>
  <c r="MG176" i="5" s="1"/>
  <c r="KO186" i="5"/>
  <c r="MG131" i="5"/>
  <c r="LU135" i="5"/>
  <c r="MC135" i="5"/>
  <c r="LY139" i="5"/>
  <c r="MG139" i="5"/>
  <c r="LU143" i="5"/>
  <c r="MC143" i="5"/>
  <c r="LY147" i="5"/>
  <c r="MG147" i="5"/>
  <c r="LU151" i="5"/>
  <c r="MC151" i="5"/>
  <c r="LY155" i="5"/>
  <c r="MG155" i="5"/>
  <c r="LU159" i="5"/>
  <c r="MC159" i="5"/>
  <c r="LY163" i="5"/>
  <c r="MG163" i="5"/>
  <c r="LU167" i="5"/>
  <c r="MC167" i="5"/>
  <c r="LY171" i="5"/>
  <c r="MG171" i="5"/>
  <c r="LU175" i="5"/>
  <c r="MC175" i="5"/>
  <c r="LY179" i="5"/>
  <c r="MG179" i="5"/>
  <c r="LX119" i="5"/>
  <c r="LY119" i="5" s="1"/>
  <c r="MF119" i="5"/>
  <c r="MG119" i="5" s="1"/>
  <c r="LT123" i="5"/>
  <c r="LU123" i="5" s="1"/>
  <c r="MB123" i="5"/>
  <c r="MC123" i="5" s="1"/>
  <c r="LX127" i="5"/>
  <c r="LY127" i="5" s="1"/>
  <c r="MF127" i="5"/>
  <c r="MG127" i="5" s="1"/>
  <c r="LT131" i="5"/>
  <c r="LU131" i="5" s="1"/>
  <c r="MB131" i="5"/>
  <c r="MC131" i="5" s="1"/>
  <c r="LX135" i="5"/>
  <c r="LY135" i="5" s="1"/>
  <c r="MF135" i="5"/>
  <c r="MG135" i="5" s="1"/>
  <c r="LT139" i="5"/>
  <c r="LU139" i="5" s="1"/>
  <c r="MB139" i="5"/>
  <c r="MC139" i="5" s="1"/>
  <c r="LX143" i="5"/>
  <c r="LY143" i="5" s="1"/>
  <c r="MF143" i="5"/>
  <c r="MG143" i="5" s="1"/>
  <c r="LT147" i="5"/>
  <c r="LU147" i="5" s="1"/>
  <c r="MB147" i="5"/>
  <c r="MC147" i="5" s="1"/>
  <c r="LX151" i="5"/>
  <c r="LY151" i="5" s="1"/>
  <c r="MF151" i="5"/>
  <c r="MG151" i="5" s="1"/>
  <c r="LT155" i="5"/>
  <c r="LU155" i="5" s="1"/>
  <c r="MB155" i="5"/>
  <c r="MC155" i="5" s="1"/>
  <c r="LX159" i="5"/>
  <c r="LY159" i="5" s="1"/>
  <c r="MF159" i="5"/>
  <c r="MG159" i="5" s="1"/>
  <c r="LT163" i="5"/>
  <c r="LU163" i="5" s="1"/>
  <c r="MB163" i="5"/>
  <c r="MC163" i="5" s="1"/>
  <c r="LX167" i="5"/>
  <c r="LY167" i="5" s="1"/>
  <c r="MF167" i="5"/>
  <c r="MG167" i="5" s="1"/>
  <c r="LT171" i="5"/>
  <c r="LU171" i="5" s="1"/>
  <c r="MB171" i="5"/>
  <c r="MC171" i="5" s="1"/>
  <c r="LX175" i="5"/>
  <c r="LY175" i="5" s="1"/>
  <c r="MF175" i="5"/>
  <c r="MG175" i="5" s="1"/>
  <c r="LT179" i="5"/>
  <c r="LU179" i="5" s="1"/>
  <c r="MB179" i="5"/>
  <c r="MC179" i="5" s="1"/>
  <c r="LX158" i="5"/>
  <c r="LY158" i="5" s="1"/>
  <c r="MF158" i="5"/>
  <c r="MG158" i="5" s="1"/>
  <c r="LT162" i="5"/>
  <c r="LU162" i="5" s="1"/>
  <c r="MB162" i="5"/>
  <c r="MC162" i="5" s="1"/>
  <c r="LX166" i="5"/>
  <c r="LY166" i="5" s="1"/>
  <c r="MF166" i="5"/>
  <c r="MG166" i="5" s="1"/>
  <c r="LT170" i="5"/>
  <c r="LU170" i="5" s="1"/>
  <c r="MB170" i="5"/>
  <c r="MC170" i="5" s="1"/>
  <c r="LX174" i="5"/>
  <c r="LY174" i="5" s="1"/>
  <c r="MF174" i="5"/>
  <c r="MG174" i="5" s="1"/>
  <c r="LT178" i="5"/>
  <c r="LU178" i="5" s="1"/>
  <c r="MB178" i="5"/>
  <c r="MC178" i="5" s="1"/>
  <c r="KR190" i="5"/>
  <c r="L28" i="10" l="1"/>
  <c r="AV120" i="1"/>
  <c r="C19" i="8" s="1"/>
  <c r="N28" i="10"/>
  <c r="AV121" i="1"/>
  <c r="C20" i="8" s="1"/>
  <c r="L30" i="10"/>
  <c r="M30" i="10"/>
  <c r="N30" i="10"/>
  <c r="K30" i="10"/>
  <c r="L19" i="10"/>
  <c r="M19" i="10"/>
  <c r="K19" i="10"/>
  <c r="N19" i="10"/>
  <c r="L57" i="10"/>
  <c r="M57" i="10"/>
  <c r="K57" i="10"/>
  <c r="N57" i="10"/>
  <c r="L41" i="10"/>
  <c r="M41" i="10"/>
  <c r="K41" i="10"/>
  <c r="N41" i="10"/>
  <c r="L25" i="10"/>
  <c r="M25" i="10"/>
  <c r="K25" i="10"/>
  <c r="N25" i="10"/>
  <c r="N9" i="10"/>
  <c r="K9" i="10"/>
  <c r="L9" i="10"/>
  <c r="M9" i="10"/>
  <c r="N7" i="10"/>
  <c r="K7" i="10"/>
  <c r="L7" i="10"/>
  <c r="M7" i="10"/>
  <c r="L42" i="10"/>
  <c r="M42" i="10"/>
  <c r="N42" i="10"/>
  <c r="K42" i="10"/>
  <c r="L22" i="10"/>
  <c r="M22" i="10"/>
  <c r="N22" i="10"/>
  <c r="K22" i="10"/>
  <c r="L61" i="10"/>
  <c r="M61" i="10"/>
  <c r="K61" i="10"/>
  <c r="N61" i="10"/>
  <c r="L45" i="10"/>
  <c r="M45" i="10"/>
  <c r="K45" i="10"/>
  <c r="N45" i="10"/>
  <c r="L29" i="10"/>
  <c r="M29" i="10"/>
  <c r="K29" i="10"/>
  <c r="N29" i="10"/>
  <c r="L13" i="10"/>
  <c r="M13" i="10"/>
  <c r="K13" i="10"/>
  <c r="N13" i="10"/>
  <c r="L54" i="10"/>
  <c r="M54" i="10"/>
  <c r="N54" i="10"/>
  <c r="K54" i="10"/>
  <c r="L18" i="10"/>
  <c r="M18" i="10"/>
  <c r="N18" i="10"/>
  <c r="K18" i="10"/>
  <c r="L63" i="10"/>
  <c r="M63" i="10"/>
  <c r="K63" i="10"/>
  <c r="N63" i="10"/>
  <c r="N3" i="10"/>
  <c r="K3" i="10"/>
  <c r="L3" i="10"/>
  <c r="M3" i="10"/>
  <c r="L62" i="10"/>
  <c r="M62" i="10"/>
  <c r="N62" i="10"/>
  <c r="K62" i="10"/>
  <c r="L14" i="10"/>
  <c r="M14" i="10"/>
  <c r="N14" i="10"/>
  <c r="K14" i="10"/>
  <c r="L46" i="10"/>
  <c r="M46" i="10"/>
  <c r="K46" i="10"/>
  <c r="N46" i="10"/>
  <c r="L47" i="10"/>
  <c r="M47" i="10"/>
  <c r="K47" i="10"/>
  <c r="N47" i="10"/>
  <c r="L65" i="10"/>
  <c r="M65" i="10"/>
  <c r="K65" i="10"/>
  <c r="N65" i="10"/>
  <c r="L49" i="10"/>
  <c r="M49" i="10"/>
  <c r="K49" i="10"/>
  <c r="N49" i="10"/>
  <c r="L33" i="10"/>
  <c r="M33" i="10"/>
  <c r="K33" i="10"/>
  <c r="N33" i="10"/>
  <c r="L17" i="10"/>
  <c r="M17" i="10"/>
  <c r="K17" i="10"/>
  <c r="N17" i="10"/>
  <c r="L12" i="10"/>
  <c r="M12" i="10"/>
  <c r="K12" i="10"/>
  <c r="N12" i="10"/>
  <c r="L50" i="10"/>
  <c r="M50" i="10"/>
  <c r="N50" i="10"/>
  <c r="K50" i="10"/>
  <c r="L34" i="10"/>
  <c r="M34" i="10"/>
  <c r="N34" i="10"/>
  <c r="K34" i="10"/>
  <c r="N6" i="10"/>
  <c r="K6" i="10"/>
  <c r="L6" i="10"/>
  <c r="M6" i="10"/>
  <c r="L55" i="10"/>
  <c r="M55" i="10"/>
  <c r="K55" i="10"/>
  <c r="N55" i="10"/>
  <c r="L53" i="10"/>
  <c r="M53" i="10"/>
  <c r="K53" i="10"/>
  <c r="N53" i="10"/>
  <c r="L37" i="10"/>
  <c r="M37" i="10"/>
  <c r="K37" i="10"/>
  <c r="N37" i="10"/>
  <c r="L21" i="10"/>
  <c r="M21" i="10"/>
  <c r="K21" i="10"/>
  <c r="N21" i="10"/>
  <c r="N5" i="10"/>
  <c r="K5" i="10"/>
  <c r="L5" i="10"/>
  <c r="M5" i="10"/>
  <c r="L66" i="10"/>
  <c r="M66" i="10"/>
  <c r="N66" i="10"/>
  <c r="K66" i="10"/>
  <c r="L38" i="10"/>
  <c r="M38" i="10"/>
  <c r="N38" i="10"/>
  <c r="K38" i="10"/>
  <c r="N10" i="10"/>
  <c r="K10" i="10"/>
  <c r="L10" i="10"/>
  <c r="M10" i="10"/>
  <c r="L31" i="10"/>
  <c r="M31" i="10"/>
  <c r="K31" i="10"/>
  <c r="N31" i="10"/>
  <c r="L23" i="10"/>
  <c r="M23" i="10"/>
  <c r="K23" i="10"/>
  <c r="N23" i="10"/>
  <c r="L39" i="10"/>
  <c r="M39" i="10"/>
  <c r="K39" i="10"/>
  <c r="N39" i="10"/>
  <c r="BW116" i="1"/>
  <c r="BW118" i="1" s="1"/>
  <c r="BV114" i="1"/>
  <c r="BV113" i="1"/>
  <c r="KN190" i="5"/>
  <c r="KO190" i="5"/>
  <c r="D20" i="8"/>
  <c r="D19" i="8"/>
  <c r="D21" i="8"/>
  <c r="CA118" i="1"/>
  <c r="CA117" i="1"/>
  <c r="J79" i="10"/>
  <c r="KS193" i="5"/>
  <c r="BY115" i="1"/>
  <c r="BZ115" i="1"/>
  <c r="J80" i="10"/>
  <c r="KS190" i="5"/>
  <c r="KO191" i="5"/>
  <c r="BY113" i="1"/>
  <c r="BZ113" i="1"/>
  <c r="J78" i="10"/>
  <c r="KN191" i="5"/>
  <c r="KO193" i="5"/>
  <c r="KN193" i="5"/>
  <c r="KQ190" i="5"/>
  <c r="KS192" i="5"/>
  <c r="KR192" i="5"/>
  <c r="KP193" i="5"/>
  <c r="CA128" i="1" s="1"/>
  <c r="AO98" i="1"/>
  <c r="KQ192" i="5"/>
  <c r="KP192" i="5"/>
  <c r="CA127" i="1" s="1"/>
  <c r="KR193" i="5"/>
  <c r="KQ193" i="5"/>
  <c r="BY116" i="1"/>
  <c r="BY118" i="1" s="1"/>
  <c r="CB120" i="1"/>
  <c r="BZ116" i="1"/>
  <c r="BZ118" i="1" s="1"/>
  <c r="KP190" i="5"/>
  <c r="CA125" i="1" s="1"/>
  <c r="CA130" i="1" s="1"/>
  <c r="KP191" i="5"/>
  <c r="CA126" i="1" s="1"/>
  <c r="KN192" i="5"/>
  <c r="KS191" i="5"/>
  <c r="KR191" i="5"/>
  <c r="KO192" i="5"/>
  <c r="BV115" i="1"/>
  <c r="BX115" i="1"/>
  <c r="BX113" i="1"/>
  <c r="CB119" i="1"/>
  <c r="BV116" i="1"/>
  <c r="BV118" i="1" s="1"/>
  <c r="BX114" i="1"/>
  <c r="BX116" i="1"/>
  <c r="BX118" i="1" s="1"/>
  <c r="BY114" i="1"/>
  <c r="BW113" i="1"/>
  <c r="BZ114" i="1"/>
  <c r="BW114" i="1"/>
  <c r="J20" i="8" l="1"/>
  <c r="CA137" i="1"/>
  <c r="CA136" i="1" s="1"/>
  <c r="J19" i="8"/>
  <c r="CA129" i="1"/>
  <c r="C21" i="8"/>
  <c r="BY117" i="1"/>
  <c r="BY137" i="1" s="1"/>
  <c r="BY136" i="1" s="1"/>
  <c r="BX117" i="1"/>
  <c r="BX137" i="1" s="1"/>
  <c r="BX136" i="1" s="1"/>
  <c r="BZ117" i="1"/>
  <c r="BZ137" i="1" s="1"/>
  <c r="BZ136" i="1" s="1"/>
  <c r="BW117" i="1"/>
  <c r="BW137" i="1" s="1"/>
  <c r="BW136" i="1" s="1"/>
  <c r="BV117" i="1"/>
  <c r="BV137" i="1" s="1"/>
  <c r="BV136" i="1" s="1"/>
  <c r="AO100" i="1"/>
  <c r="E4" i="8"/>
  <c r="M78" i="10"/>
  <c r="K78" i="10"/>
  <c r="L78" i="10"/>
  <c r="N78" i="10"/>
  <c r="J81" i="10"/>
  <c r="J21" i="8" l="1"/>
  <c r="E23" i="9"/>
  <c r="E58" i="9"/>
  <c r="E20" i="9"/>
  <c r="E26" i="9"/>
  <c r="E70" i="9"/>
  <c r="E67" i="9"/>
  <c r="E69" i="9"/>
  <c r="E75" i="9"/>
  <c r="E77" i="9"/>
  <c r="E74" i="9"/>
  <c r="E72" i="9"/>
  <c r="E76" i="9"/>
  <c r="E71" i="9"/>
  <c r="E73" i="9"/>
  <c r="E68" i="9"/>
  <c r="E24" i="9"/>
  <c r="E56" i="9"/>
  <c r="E27" i="9"/>
  <c r="E60" i="9"/>
  <c r="E44" i="9"/>
  <c r="E15" i="9"/>
  <c r="E32" i="9"/>
  <c r="E35" i="9"/>
  <c r="E8" i="9"/>
  <c r="E43" i="9"/>
  <c r="E40" i="9"/>
  <c r="E51" i="9"/>
  <c r="E64" i="9"/>
  <c r="E16" i="9"/>
  <c r="E59" i="9"/>
  <c r="E48" i="9"/>
  <c r="E2" i="9"/>
  <c r="E11" i="9"/>
  <c r="E4" i="9"/>
  <c r="E28" i="9"/>
  <c r="E36" i="9"/>
  <c r="E52" i="9"/>
  <c r="E25" i="9"/>
  <c r="E42" i="9"/>
  <c r="E63" i="9"/>
  <c r="E62" i="9"/>
  <c r="E55" i="9"/>
  <c r="E13" i="9"/>
  <c r="E47" i="9"/>
  <c r="E17" i="9"/>
  <c r="E39" i="9"/>
  <c r="E31" i="9"/>
  <c r="E21" i="9"/>
  <c r="E19" i="9"/>
  <c r="E9" i="9"/>
  <c r="E22" i="9"/>
  <c r="E66" i="9"/>
  <c r="E3" i="9"/>
  <c r="E61" i="9"/>
  <c r="E5" i="9"/>
  <c r="E57" i="9"/>
  <c r="E12" i="9"/>
  <c r="E38" i="9"/>
  <c r="E14" i="9"/>
  <c r="E45" i="9"/>
  <c r="E30" i="9"/>
  <c r="E49" i="9"/>
  <c r="E34" i="9"/>
  <c r="E54" i="9"/>
  <c r="E53" i="9"/>
  <c r="E46" i="9"/>
  <c r="E41" i="9"/>
  <c r="E7" i="9"/>
  <c r="E10" i="9"/>
  <c r="E29" i="9"/>
  <c r="E33" i="9"/>
  <c r="E6" i="9"/>
  <c r="E18" i="9"/>
  <c r="E37" i="9"/>
  <c r="E65" i="9"/>
  <c r="E50" i="9"/>
  <c r="J22" i="8" l="1"/>
  <c r="H50" i="9"/>
  <c r="G50" i="9"/>
  <c r="I50" i="9"/>
  <c r="J50" i="9"/>
  <c r="I7" i="9"/>
  <c r="H7" i="9"/>
  <c r="G7" i="9"/>
  <c r="J7" i="9"/>
  <c r="G45" i="9"/>
  <c r="J45" i="9"/>
  <c r="H45" i="9"/>
  <c r="I45" i="9"/>
  <c r="G66" i="9"/>
  <c r="I66" i="9"/>
  <c r="H66" i="9"/>
  <c r="J66" i="9"/>
  <c r="G47" i="9"/>
  <c r="H47" i="9"/>
  <c r="I47" i="9"/>
  <c r="J47" i="9"/>
  <c r="I36" i="9"/>
  <c r="G36" i="9"/>
  <c r="J36" i="9"/>
  <c r="H36" i="9"/>
  <c r="G8" i="9"/>
  <c r="J8" i="9"/>
  <c r="I8" i="9"/>
  <c r="H8" i="9"/>
  <c r="H44" i="9"/>
  <c r="G44" i="9"/>
  <c r="J44" i="9"/>
  <c r="I44" i="9"/>
  <c r="I76" i="9"/>
  <c r="G76" i="9"/>
  <c r="H76" i="9"/>
  <c r="J76" i="9"/>
  <c r="G26" i="9"/>
  <c r="I26" i="9"/>
  <c r="J26" i="9"/>
  <c r="H26" i="9"/>
  <c r="J33" i="9"/>
  <c r="G33" i="9"/>
  <c r="H33" i="9"/>
  <c r="I33" i="9"/>
  <c r="H34" i="9"/>
  <c r="I34" i="9"/>
  <c r="G34" i="9"/>
  <c r="J34" i="9"/>
  <c r="H5" i="9"/>
  <c r="G5" i="9"/>
  <c r="J5" i="9"/>
  <c r="I5" i="9"/>
  <c r="J31" i="9"/>
  <c r="H31" i="9"/>
  <c r="I31" i="9"/>
  <c r="G31" i="9"/>
  <c r="H42" i="9"/>
  <c r="G42" i="9"/>
  <c r="I42" i="9"/>
  <c r="J42" i="9"/>
  <c r="G48" i="9"/>
  <c r="I48" i="9"/>
  <c r="J48" i="9"/>
  <c r="H48" i="9"/>
  <c r="I35" i="9"/>
  <c r="J35" i="9"/>
  <c r="G35" i="9"/>
  <c r="H35" i="9"/>
  <c r="I68" i="9"/>
  <c r="G68" i="9"/>
  <c r="H68" i="9"/>
  <c r="J68" i="9"/>
  <c r="H20" i="9"/>
  <c r="G20" i="9"/>
  <c r="I20" i="9"/>
  <c r="J20" i="9"/>
  <c r="H37" i="9"/>
  <c r="G37" i="9"/>
  <c r="J37" i="9"/>
  <c r="I37" i="9"/>
  <c r="H29" i="9"/>
  <c r="G29" i="9"/>
  <c r="I29" i="9"/>
  <c r="J29" i="9"/>
  <c r="J46" i="9"/>
  <c r="H46" i="9"/>
  <c r="G46" i="9"/>
  <c r="I46" i="9"/>
  <c r="G49" i="9"/>
  <c r="J49" i="9"/>
  <c r="I49" i="9"/>
  <c r="H49" i="9"/>
  <c r="H38" i="9"/>
  <c r="I38" i="9"/>
  <c r="G38" i="9"/>
  <c r="J38" i="9"/>
  <c r="I61" i="9"/>
  <c r="J61" i="9"/>
  <c r="G61" i="9"/>
  <c r="H61" i="9"/>
  <c r="G9" i="9"/>
  <c r="I9" i="9"/>
  <c r="H9" i="9"/>
  <c r="J9" i="9"/>
  <c r="G39" i="9"/>
  <c r="J39" i="9"/>
  <c r="I39" i="9"/>
  <c r="H39" i="9"/>
  <c r="I55" i="9"/>
  <c r="O55" i="9" s="1"/>
  <c r="G55" i="9"/>
  <c r="M55" i="9" s="1"/>
  <c r="J55" i="9"/>
  <c r="P55" i="9" s="1"/>
  <c r="H55" i="9"/>
  <c r="N55" i="9" s="1"/>
  <c r="I25" i="9"/>
  <c r="H25" i="9"/>
  <c r="G25" i="9"/>
  <c r="J25" i="9"/>
  <c r="H4" i="9"/>
  <c r="I4" i="9"/>
  <c r="J4" i="9"/>
  <c r="G4" i="9"/>
  <c r="H59" i="9"/>
  <c r="I59" i="9"/>
  <c r="J59" i="9"/>
  <c r="G59" i="9"/>
  <c r="G40" i="9"/>
  <c r="I40" i="9"/>
  <c r="J40" i="9"/>
  <c r="H40" i="9"/>
  <c r="H32" i="9"/>
  <c r="I32" i="9"/>
  <c r="G32" i="9"/>
  <c r="J32" i="9"/>
  <c r="H27" i="9"/>
  <c r="G27" i="9"/>
  <c r="I27" i="9"/>
  <c r="J27" i="9"/>
  <c r="G73" i="9"/>
  <c r="H73" i="9"/>
  <c r="J73" i="9"/>
  <c r="I73" i="9"/>
  <c r="H74" i="9"/>
  <c r="J74" i="9"/>
  <c r="I74" i="9"/>
  <c r="G74" i="9"/>
  <c r="J67" i="9"/>
  <c r="P67" i="9" s="1"/>
  <c r="G67" i="9"/>
  <c r="M67" i="9" s="1"/>
  <c r="H67" i="9"/>
  <c r="N67" i="9" s="1"/>
  <c r="I67" i="9"/>
  <c r="O67" i="9" s="1"/>
  <c r="G58" i="9"/>
  <c r="I58" i="9"/>
  <c r="J58" i="9"/>
  <c r="H58" i="9"/>
  <c r="H6" i="9"/>
  <c r="J6" i="9"/>
  <c r="G6" i="9"/>
  <c r="I6" i="9"/>
  <c r="J54" i="9"/>
  <c r="G54" i="9"/>
  <c r="I54" i="9"/>
  <c r="H54" i="9"/>
  <c r="I57" i="9"/>
  <c r="G57" i="9"/>
  <c r="J57" i="9"/>
  <c r="H57" i="9"/>
  <c r="I21" i="9"/>
  <c r="G21" i="9"/>
  <c r="J21" i="9"/>
  <c r="H21" i="9"/>
  <c r="J63" i="9"/>
  <c r="G63" i="9"/>
  <c r="I63" i="9"/>
  <c r="H63" i="9"/>
  <c r="G2" i="9"/>
  <c r="H2" i="9"/>
  <c r="J2" i="9"/>
  <c r="I2" i="9"/>
  <c r="G64" i="9"/>
  <c r="I64" i="9"/>
  <c r="J64" i="9"/>
  <c r="H64" i="9"/>
  <c r="G24" i="9"/>
  <c r="H24" i="9"/>
  <c r="I24" i="9"/>
  <c r="J24" i="9"/>
  <c r="G75" i="9"/>
  <c r="H75" i="9"/>
  <c r="I75" i="9"/>
  <c r="J75" i="9"/>
  <c r="G65" i="9"/>
  <c r="H65" i="9"/>
  <c r="I65" i="9"/>
  <c r="J65" i="9"/>
  <c r="G41" i="9"/>
  <c r="I41" i="9"/>
  <c r="J41" i="9"/>
  <c r="H41" i="9"/>
  <c r="H14" i="9"/>
  <c r="G14" i="9"/>
  <c r="J14" i="9"/>
  <c r="I14" i="9"/>
  <c r="H22" i="9"/>
  <c r="J22" i="9"/>
  <c r="G22" i="9"/>
  <c r="I22" i="9"/>
  <c r="H13" i="9"/>
  <c r="G13" i="9"/>
  <c r="J13" i="9"/>
  <c r="I13" i="9"/>
  <c r="G28" i="9"/>
  <c r="J28" i="9"/>
  <c r="H28" i="9"/>
  <c r="I28" i="9"/>
  <c r="G51" i="9"/>
  <c r="J51" i="9"/>
  <c r="I51" i="9"/>
  <c r="H51" i="9"/>
  <c r="J60" i="9"/>
  <c r="H60" i="9"/>
  <c r="I60" i="9"/>
  <c r="G60" i="9"/>
  <c r="G72" i="9"/>
  <c r="I72" i="9"/>
  <c r="H72" i="9"/>
  <c r="J72" i="9"/>
  <c r="H69" i="9"/>
  <c r="N69" i="9" s="1"/>
  <c r="I69" i="9"/>
  <c r="O69" i="9" s="1"/>
  <c r="J69" i="9"/>
  <c r="P69" i="9" s="1"/>
  <c r="G69" i="9"/>
  <c r="M69" i="9" s="1"/>
  <c r="H18" i="9"/>
  <c r="J18" i="9"/>
  <c r="G18" i="9"/>
  <c r="I18" i="9"/>
  <c r="J10" i="9"/>
  <c r="H10" i="9"/>
  <c r="I10" i="9"/>
  <c r="G10" i="9"/>
  <c r="H53" i="9"/>
  <c r="I53" i="9"/>
  <c r="G53" i="9"/>
  <c r="J53" i="9"/>
  <c r="H30" i="9"/>
  <c r="I30" i="9"/>
  <c r="G30" i="9"/>
  <c r="J30" i="9"/>
  <c r="J12" i="9"/>
  <c r="H12" i="9"/>
  <c r="G12" i="9"/>
  <c r="I12" i="9"/>
  <c r="J3" i="9"/>
  <c r="I3" i="9"/>
  <c r="G3" i="9"/>
  <c r="H3" i="9"/>
  <c r="H19" i="9"/>
  <c r="G19" i="9"/>
  <c r="J19" i="9"/>
  <c r="I19" i="9"/>
  <c r="G17" i="9"/>
  <c r="I17" i="9"/>
  <c r="J17" i="9"/>
  <c r="H17" i="9"/>
  <c r="G62" i="9"/>
  <c r="M62" i="9" s="1"/>
  <c r="J62" i="9"/>
  <c r="P62" i="9" s="1"/>
  <c r="H62" i="9"/>
  <c r="N62" i="9" s="1"/>
  <c r="I62" i="9"/>
  <c r="O62" i="9" s="1"/>
  <c r="J52" i="9"/>
  <c r="G52" i="9"/>
  <c r="I52" i="9"/>
  <c r="H52" i="9"/>
  <c r="I11" i="9"/>
  <c r="J11" i="9"/>
  <c r="H11" i="9"/>
  <c r="G11" i="9"/>
  <c r="G16" i="9"/>
  <c r="J16" i="9"/>
  <c r="I16" i="9"/>
  <c r="H16" i="9"/>
  <c r="H43" i="9"/>
  <c r="I43" i="9"/>
  <c r="J43" i="9"/>
  <c r="G43" i="9"/>
  <c r="H15" i="9"/>
  <c r="G15" i="9"/>
  <c r="J15" i="9"/>
  <c r="I15" i="9"/>
  <c r="G56" i="9"/>
  <c r="J56" i="9"/>
  <c r="I56" i="9"/>
  <c r="H56" i="9"/>
  <c r="I71" i="9"/>
  <c r="H71" i="9"/>
  <c r="G71" i="9"/>
  <c r="J71" i="9"/>
  <c r="H77" i="9"/>
  <c r="J77" i="9"/>
  <c r="I77" i="9"/>
  <c r="G77" i="9"/>
  <c r="H70" i="9"/>
  <c r="G70" i="9"/>
  <c r="I70" i="9"/>
  <c r="J70" i="9"/>
  <c r="I23" i="9"/>
  <c r="G23" i="9"/>
  <c r="H23" i="9"/>
  <c r="J23" i="9"/>
  <c r="K71" i="9" l="1"/>
  <c r="Q69" i="9"/>
  <c r="R69" i="9" s="1"/>
  <c r="K11" i="9"/>
  <c r="L11" i="9" s="1"/>
  <c r="K10" i="9"/>
  <c r="L10" i="9" s="1"/>
  <c r="K60" i="9"/>
  <c r="L60" i="9" s="1"/>
  <c r="K74" i="9"/>
  <c r="L74" i="9" s="1"/>
  <c r="K59" i="9"/>
  <c r="L59" i="9" s="1"/>
  <c r="K4" i="9"/>
  <c r="L4" i="9" s="1"/>
  <c r="K31" i="9"/>
  <c r="L31" i="9" s="1"/>
  <c r="K43" i="9"/>
  <c r="L43" i="9" s="1"/>
  <c r="K3" i="9"/>
  <c r="L3" i="9" s="1"/>
  <c r="K30" i="9"/>
  <c r="L30" i="9" s="1"/>
  <c r="K18" i="9"/>
  <c r="L18" i="9" s="1"/>
  <c r="K6" i="9"/>
  <c r="L6" i="9" s="1"/>
  <c r="K32" i="9"/>
  <c r="L32" i="9" s="1"/>
  <c r="K25" i="9"/>
  <c r="L25" i="9" s="1"/>
  <c r="K38" i="9"/>
  <c r="L38" i="9" s="1"/>
  <c r="K35" i="9"/>
  <c r="L35" i="9" s="1"/>
  <c r="K77" i="9"/>
  <c r="L77" i="9" s="1"/>
  <c r="K12" i="9"/>
  <c r="L12" i="9" s="1"/>
  <c r="K53" i="9"/>
  <c r="L53" i="9" s="1"/>
  <c r="K22" i="9"/>
  <c r="L22" i="9" s="1"/>
  <c r="K61" i="9"/>
  <c r="L61" i="9" s="1"/>
  <c r="K46" i="9"/>
  <c r="L46" i="9" s="1"/>
  <c r="K34" i="9"/>
  <c r="L34" i="9" s="1"/>
  <c r="K7" i="9"/>
  <c r="L7" i="9" s="1"/>
  <c r="K23" i="9"/>
  <c r="L23" i="9" s="1"/>
  <c r="K70" i="9"/>
  <c r="L70" i="9" s="1"/>
  <c r="K15" i="9"/>
  <c r="L15" i="9" s="1"/>
  <c r="K52" i="9"/>
  <c r="L52" i="9" s="1"/>
  <c r="K19" i="9"/>
  <c r="L19" i="9" s="1"/>
  <c r="K13" i="9"/>
  <c r="L13" i="9" s="1"/>
  <c r="K14" i="9"/>
  <c r="L14" i="9" s="1"/>
  <c r="K63" i="9"/>
  <c r="L63" i="9" s="1"/>
  <c r="K21" i="9"/>
  <c r="L21" i="9" s="1"/>
  <c r="K57" i="9"/>
  <c r="L57" i="9" s="1"/>
  <c r="K54" i="9"/>
  <c r="L54" i="9" s="1"/>
  <c r="K27" i="9"/>
  <c r="L27" i="9" s="1"/>
  <c r="Q55" i="9"/>
  <c r="R55" i="9" s="1"/>
  <c r="K29" i="9"/>
  <c r="L29" i="9" s="1"/>
  <c r="K37" i="9"/>
  <c r="L37" i="9" s="1"/>
  <c r="K20" i="9"/>
  <c r="L20" i="9" s="1"/>
  <c r="K68" i="9"/>
  <c r="L68" i="9" s="1"/>
  <c r="K42" i="9"/>
  <c r="L42" i="9" s="1"/>
  <c r="K5" i="9"/>
  <c r="L5" i="9" s="1"/>
  <c r="K33" i="9"/>
  <c r="L33" i="9" s="1"/>
  <c r="K76" i="9"/>
  <c r="L76" i="9" s="1"/>
  <c r="K44" i="9"/>
  <c r="L44" i="9" s="1"/>
  <c r="K36" i="9"/>
  <c r="L36" i="9" s="1"/>
  <c r="K50" i="9"/>
  <c r="L50" i="9" s="1"/>
  <c r="K56" i="9"/>
  <c r="L56" i="9" s="1"/>
  <c r="K16" i="9"/>
  <c r="L16" i="9" s="1"/>
  <c r="Q62" i="9"/>
  <c r="R62" i="9" s="1"/>
  <c r="K17" i="9"/>
  <c r="L17" i="9" s="1"/>
  <c r="K72" i="9"/>
  <c r="L72" i="9" s="1"/>
  <c r="K51" i="9"/>
  <c r="L51" i="9" s="1"/>
  <c r="K28" i="9"/>
  <c r="L28" i="9" s="1"/>
  <c r="K41" i="9"/>
  <c r="L41" i="9" s="1"/>
  <c r="K65" i="9"/>
  <c r="L65" i="9" s="1"/>
  <c r="K75" i="9"/>
  <c r="L75" i="9" s="1"/>
  <c r="K24" i="9"/>
  <c r="L24" i="9" s="1"/>
  <c r="K64" i="9"/>
  <c r="L64" i="9" s="1"/>
  <c r="K2" i="9"/>
  <c r="L2" i="9" s="1"/>
  <c r="K58" i="9"/>
  <c r="L58" i="9" s="1"/>
  <c r="Q67" i="9"/>
  <c r="R67" i="9" s="1"/>
  <c r="K73" i="9"/>
  <c r="L73" i="9" s="1"/>
  <c r="K40" i="9"/>
  <c r="L40" i="9" s="1"/>
  <c r="K39" i="9"/>
  <c r="L39" i="9" s="1"/>
  <c r="K9" i="9"/>
  <c r="L9" i="9" s="1"/>
  <c r="K49" i="9"/>
  <c r="L49" i="9" s="1"/>
  <c r="K48" i="9"/>
  <c r="L48" i="9" s="1"/>
  <c r="K26" i="9"/>
  <c r="L26" i="9" s="1"/>
  <c r="K8" i="9"/>
  <c r="L8" i="9" s="1"/>
  <c r="K47" i="9"/>
  <c r="L47" i="9" s="1"/>
  <c r="K66" i="9"/>
  <c r="L66" i="9" s="1"/>
  <c r="K45" i="9"/>
  <c r="L45" i="9" s="1"/>
  <c r="P71" i="9" l="1"/>
  <c r="L71" i="9"/>
  <c r="K80" i="9"/>
  <c r="K82" i="9"/>
  <c r="K83" i="9" s="1"/>
  <c r="K84" i="9" s="1"/>
  <c r="K81" i="9"/>
  <c r="N71" i="9"/>
  <c r="M71" i="9"/>
  <c r="O71" i="9"/>
  <c r="P45" i="9"/>
  <c r="M45" i="9"/>
  <c r="N45" i="9"/>
  <c r="O45" i="9"/>
  <c r="P58" i="9"/>
  <c r="M58" i="9"/>
  <c r="N58" i="9"/>
  <c r="O58" i="9"/>
  <c r="P75" i="9"/>
  <c r="M75" i="9"/>
  <c r="N75" i="9"/>
  <c r="O75" i="9"/>
  <c r="P51" i="9"/>
  <c r="M51" i="9"/>
  <c r="N51" i="9"/>
  <c r="O51" i="9"/>
  <c r="P16" i="9"/>
  <c r="M16" i="9"/>
  <c r="N16" i="9"/>
  <c r="O16" i="9"/>
  <c r="P44" i="9"/>
  <c r="M44" i="9"/>
  <c r="N44" i="9"/>
  <c r="O44" i="9"/>
  <c r="P42" i="9"/>
  <c r="M42" i="9"/>
  <c r="N42" i="9"/>
  <c r="O42" i="9"/>
  <c r="P29" i="9"/>
  <c r="M29" i="9"/>
  <c r="N29" i="9"/>
  <c r="O29" i="9"/>
  <c r="P57" i="9"/>
  <c r="M57" i="9"/>
  <c r="N57" i="9"/>
  <c r="O57" i="9"/>
  <c r="P13" i="9"/>
  <c r="M13" i="9"/>
  <c r="N13" i="9"/>
  <c r="O13" i="9"/>
  <c r="P70" i="9"/>
  <c r="M70" i="9"/>
  <c r="N70" i="9"/>
  <c r="O70" i="9"/>
  <c r="P46" i="9"/>
  <c r="M46" i="9"/>
  <c r="N46" i="9"/>
  <c r="O46" i="9"/>
  <c r="P12" i="9"/>
  <c r="M12" i="9"/>
  <c r="N12" i="9"/>
  <c r="O12" i="9"/>
  <c r="P25" i="9"/>
  <c r="M25" i="9"/>
  <c r="N25" i="9"/>
  <c r="O25" i="9"/>
  <c r="P30" i="9"/>
  <c r="M30" i="9"/>
  <c r="N30" i="9"/>
  <c r="O30" i="9"/>
  <c r="O4" i="9"/>
  <c r="P4" i="9"/>
  <c r="M4" i="9"/>
  <c r="N4" i="9"/>
  <c r="P10" i="9"/>
  <c r="M10" i="9"/>
  <c r="N10" i="9"/>
  <c r="O10" i="9"/>
  <c r="P66" i="9"/>
  <c r="M66" i="9"/>
  <c r="N66" i="9"/>
  <c r="O66" i="9"/>
  <c r="P48" i="9"/>
  <c r="M48" i="9"/>
  <c r="N48" i="9"/>
  <c r="O48" i="9"/>
  <c r="P40" i="9"/>
  <c r="M40" i="9"/>
  <c r="N40" i="9"/>
  <c r="O40" i="9"/>
  <c r="M2" i="9"/>
  <c r="N2" i="9"/>
  <c r="O2" i="9"/>
  <c r="P2" i="9"/>
  <c r="P65" i="9"/>
  <c r="M65" i="9"/>
  <c r="N65" i="9"/>
  <c r="O65" i="9"/>
  <c r="P72" i="9"/>
  <c r="M72" i="9"/>
  <c r="N72" i="9"/>
  <c r="O72" i="9"/>
  <c r="P56" i="9"/>
  <c r="M56" i="9"/>
  <c r="N56" i="9"/>
  <c r="O56" i="9"/>
  <c r="P76" i="9"/>
  <c r="M76" i="9"/>
  <c r="N76" i="9"/>
  <c r="O76" i="9"/>
  <c r="P68" i="9"/>
  <c r="M68" i="9"/>
  <c r="N68" i="9"/>
  <c r="O68" i="9"/>
  <c r="P21" i="9"/>
  <c r="M21" i="9"/>
  <c r="N21" i="9"/>
  <c r="O21" i="9"/>
  <c r="P19" i="9"/>
  <c r="M19" i="9"/>
  <c r="N19" i="9"/>
  <c r="O19" i="9"/>
  <c r="P23" i="9"/>
  <c r="M23" i="9"/>
  <c r="N23" i="9"/>
  <c r="O23" i="9"/>
  <c r="P61" i="9"/>
  <c r="M61" i="9"/>
  <c r="N61" i="9"/>
  <c r="O61" i="9"/>
  <c r="P77" i="9"/>
  <c r="M77" i="9"/>
  <c r="N77" i="9"/>
  <c r="O77" i="9"/>
  <c r="P32" i="9"/>
  <c r="M32" i="9"/>
  <c r="N32" i="9"/>
  <c r="O32" i="9"/>
  <c r="O3" i="9"/>
  <c r="P3" i="9"/>
  <c r="M3" i="9"/>
  <c r="N3" i="9"/>
  <c r="P59" i="9"/>
  <c r="M59" i="9"/>
  <c r="N59" i="9"/>
  <c r="O59" i="9"/>
  <c r="P11" i="9"/>
  <c r="M11" i="9"/>
  <c r="N11" i="9"/>
  <c r="O11" i="9"/>
  <c r="P26" i="9"/>
  <c r="M26" i="9"/>
  <c r="N26" i="9"/>
  <c r="O26" i="9"/>
  <c r="P39" i="9"/>
  <c r="M39" i="9"/>
  <c r="N39" i="9"/>
  <c r="O39" i="9"/>
  <c r="P49" i="9"/>
  <c r="M49" i="9"/>
  <c r="N49" i="9"/>
  <c r="O49" i="9"/>
  <c r="P20" i="9"/>
  <c r="M20" i="9"/>
  <c r="N20" i="9"/>
  <c r="O20" i="9"/>
  <c r="P52" i="9"/>
  <c r="M52" i="9"/>
  <c r="N52" i="9"/>
  <c r="O52" i="9"/>
  <c r="P43" i="9"/>
  <c r="M43" i="9"/>
  <c r="N43" i="9"/>
  <c r="O43" i="9"/>
  <c r="P74" i="9"/>
  <c r="M74" i="9"/>
  <c r="N74" i="9"/>
  <c r="O74" i="9"/>
  <c r="P47" i="9"/>
  <c r="M47" i="9"/>
  <c r="N47" i="9"/>
  <c r="O47" i="9"/>
  <c r="P73" i="9"/>
  <c r="M73" i="9"/>
  <c r="N73" i="9"/>
  <c r="O73" i="9"/>
  <c r="P64" i="9"/>
  <c r="M64" i="9"/>
  <c r="N64" i="9"/>
  <c r="O64" i="9"/>
  <c r="P41" i="9"/>
  <c r="M41" i="9"/>
  <c r="N41" i="9"/>
  <c r="O41" i="9"/>
  <c r="P17" i="9"/>
  <c r="M17" i="9"/>
  <c r="N17" i="9"/>
  <c r="O17" i="9"/>
  <c r="P50" i="9"/>
  <c r="M50" i="9"/>
  <c r="N50" i="9"/>
  <c r="O50" i="9"/>
  <c r="P33" i="9"/>
  <c r="M33" i="9"/>
  <c r="N33" i="9"/>
  <c r="O33" i="9"/>
  <c r="P27" i="9"/>
  <c r="M27" i="9"/>
  <c r="N27" i="9"/>
  <c r="O27" i="9"/>
  <c r="P63" i="9"/>
  <c r="M63" i="9"/>
  <c r="N63" i="9"/>
  <c r="O63" i="9"/>
  <c r="P7" i="9"/>
  <c r="M7" i="9"/>
  <c r="N7" i="9"/>
  <c r="O7" i="9"/>
  <c r="P22" i="9"/>
  <c r="M22" i="9"/>
  <c r="N22" i="9"/>
  <c r="O22" i="9"/>
  <c r="P35" i="9"/>
  <c r="M35" i="9"/>
  <c r="N35" i="9"/>
  <c r="O35" i="9"/>
  <c r="P6" i="9"/>
  <c r="M6" i="9"/>
  <c r="N6" i="9"/>
  <c r="O6" i="9"/>
  <c r="P8" i="9"/>
  <c r="M8" i="9"/>
  <c r="N8" i="9"/>
  <c r="O8" i="9"/>
  <c r="P9" i="9"/>
  <c r="M9" i="9"/>
  <c r="N9" i="9"/>
  <c r="O9" i="9"/>
  <c r="P24" i="9"/>
  <c r="M24" i="9"/>
  <c r="N24" i="9"/>
  <c r="O24" i="9"/>
  <c r="P28" i="9"/>
  <c r="M28" i="9"/>
  <c r="N28" i="9"/>
  <c r="O28" i="9"/>
  <c r="P36" i="9"/>
  <c r="M36" i="9"/>
  <c r="N36" i="9"/>
  <c r="O36" i="9"/>
  <c r="P5" i="9"/>
  <c r="M5" i="9"/>
  <c r="N5" i="9"/>
  <c r="O5" i="9"/>
  <c r="P37" i="9"/>
  <c r="M37" i="9"/>
  <c r="N37" i="9"/>
  <c r="O37" i="9"/>
  <c r="P54" i="9"/>
  <c r="M54" i="9"/>
  <c r="N54" i="9"/>
  <c r="O54" i="9"/>
  <c r="P14" i="9"/>
  <c r="M14" i="9"/>
  <c r="N14" i="9"/>
  <c r="O14" i="9"/>
  <c r="P15" i="9"/>
  <c r="M15" i="9"/>
  <c r="N15" i="9"/>
  <c r="O15" i="9"/>
  <c r="P34" i="9"/>
  <c r="M34" i="9"/>
  <c r="N34" i="9"/>
  <c r="O34" i="9"/>
  <c r="P53" i="9"/>
  <c r="M53" i="9"/>
  <c r="N53" i="9"/>
  <c r="O53" i="9"/>
  <c r="P38" i="9"/>
  <c r="M38" i="9"/>
  <c r="N38" i="9"/>
  <c r="O38" i="9"/>
  <c r="P18" i="9"/>
  <c r="M18" i="9"/>
  <c r="N18" i="9"/>
  <c r="O18" i="9"/>
  <c r="P31" i="9"/>
  <c r="M31" i="9"/>
  <c r="N31" i="9"/>
  <c r="O31" i="9"/>
  <c r="P60" i="9"/>
  <c r="M60" i="9"/>
  <c r="N60" i="9"/>
  <c r="O60" i="9"/>
  <c r="O80" i="9" l="1"/>
  <c r="O82" i="9"/>
  <c r="O81" i="9"/>
  <c r="O85" i="9" s="1"/>
  <c r="P9" i="8" s="1"/>
  <c r="P81" i="9"/>
  <c r="P85" i="9" s="1"/>
  <c r="P10" i="8" s="1"/>
  <c r="P80" i="9"/>
  <c r="P82" i="9"/>
  <c r="P83" i="9" s="1"/>
  <c r="N82" i="9"/>
  <c r="N83" i="9" s="1"/>
  <c r="N81" i="9"/>
  <c r="N85" i="9" s="1"/>
  <c r="P7" i="8" s="1"/>
  <c r="N80" i="9"/>
  <c r="M80" i="9"/>
  <c r="M81" i="9"/>
  <c r="M82" i="9"/>
  <c r="M83" i="9" s="1"/>
  <c r="M84" i="9" s="1"/>
  <c r="Q71" i="9"/>
  <c r="R71" i="9" s="1"/>
  <c r="Q11" i="9"/>
  <c r="R11" i="9" s="1"/>
  <c r="Q43" i="9"/>
  <c r="R43" i="9" s="1"/>
  <c r="Q59" i="9"/>
  <c r="R59" i="9" s="1"/>
  <c r="Q31" i="9"/>
  <c r="R31" i="9" s="1"/>
  <c r="Q74" i="9"/>
  <c r="R74" i="9" s="1"/>
  <c r="Q60" i="9"/>
  <c r="R60" i="9" s="1"/>
  <c r="Q4" i="9"/>
  <c r="R4" i="9" s="1"/>
  <c r="Q37" i="9"/>
  <c r="R37" i="9" s="1"/>
  <c r="Q36" i="9"/>
  <c r="R36" i="9" s="1"/>
  <c r="Q7" i="9"/>
  <c r="R7" i="9" s="1"/>
  <c r="Q52" i="9"/>
  <c r="R52" i="9" s="1"/>
  <c r="Q63" i="9"/>
  <c r="R63" i="9" s="1"/>
  <c r="Q10" i="9"/>
  <c r="R10" i="9" s="1"/>
  <c r="Q77" i="9"/>
  <c r="R77" i="9" s="1"/>
  <c r="Q56" i="9"/>
  <c r="R56" i="9" s="1"/>
  <c r="Q40" i="9"/>
  <c r="R40" i="9" s="1"/>
  <c r="Q48" i="9"/>
  <c r="R48" i="9" s="1"/>
  <c r="Q58" i="9"/>
  <c r="R58" i="9" s="1"/>
  <c r="Q34" i="9"/>
  <c r="R34" i="9" s="1"/>
  <c r="Q64" i="9"/>
  <c r="R64" i="9" s="1"/>
  <c r="Q49" i="9"/>
  <c r="R49" i="9" s="1"/>
  <c r="Q61" i="9"/>
  <c r="R61" i="9" s="1"/>
  <c r="Q19" i="9"/>
  <c r="R19" i="9" s="1"/>
  <c r="P78" i="9"/>
  <c r="N78" i="9"/>
  <c r="Q45" i="9"/>
  <c r="R45" i="9" s="1"/>
  <c r="Q66" i="9"/>
  <c r="R66" i="9" s="1"/>
  <c r="Q18" i="9"/>
  <c r="R18" i="9" s="1"/>
  <c r="Q38" i="9"/>
  <c r="R38" i="9" s="1"/>
  <c r="Q6" i="9"/>
  <c r="R6" i="9" s="1"/>
  <c r="Q3" i="9"/>
  <c r="R3" i="9" s="1"/>
  <c r="Q32" i="9"/>
  <c r="R32" i="9" s="1"/>
  <c r="Q23" i="9"/>
  <c r="R23" i="9" s="1"/>
  <c r="Q21" i="9"/>
  <c r="R21" i="9" s="1"/>
  <c r="Q76" i="9"/>
  <c r="R76" i="9" s="1"/>
  <c r="Q72" i="9"/>
  <c r="R72" i="9" s="1"/>
  <c r="M78" i="9"/>
  <c r="Q2" i="9"/>
  <c r="Q25" i="9"/>
  <c r="R25" i="9" s="1"/>
  <c r="Q46" i="9"/>
  <c r="R46" i="9" s="1"/>
  <c r="Q57" i="9"/>
  <c r="R57" i="9" s="1"/>
  <c r="Q16" i="9"/>
  <c r="R16" i="9" s="1"/>
  <c r="Q75" i="9"/>
  <c r="R75" i="9" s="1"/>
  <c r="Q53" i="9"/>
  <c r="R53" i="9" s="1"/>
  <c r="Q14" i="9"/>
  <c r="R14" i="9" s="1"/>
  <c r="Q5" i="9"/>
  <c r="R5" i="9" s="1"/>
  <c r="Q8" i="9"/>
  <c r="R8" i="9" s="1"/>
  <c r="Q35" i="9"/>
  <c r="R35" i="9" s="1"/>
  <c r="Q22" i="9"/>
  <c r="R22" i="9" s="1"/>
  <c r="Q27" i="9"/>
  <c r="R27" i="9" s="1"/>
  <c r="Q20" i="9"/>
  <c r="R20" i="9" s="1"/>
  <c r="Q50" i="9"/>
  <c r="R50" i="9" s="1"/>
  <c r="Q41" i="9"/>
  <c r="R41" i="9" s="1"/>
  <c r="Q73" i="9"/>
  <c r="R73" i="9" s="1"/>
  <c r="O78" i="9"/>
  <c r="D4" i="11" s="1"/>
  <c r="Q30" i="9"/>
  <c r="R30" i="9" s="1"/>
  <c r="Q12" i="9"/>
  <c r="R12" i="9" s="1"/>
  <c r="Q13" i="9"/>
  <c r="R13" i="9" s="1"/>
  <c r="Q29" i="9"/>
  <c r="R29" i="9" s="1"/>
  <c r="Q68" i="9"/>
  <c r="R68" i="9" s="1"/>
  <c r="Q65" i="9"/>
  <c r="R65" i="9" s="1"/>
  <c r="Q70" i="9"/>
  <c r="R70" i="9" s="1"/>
  <c r="Q42" i="9"/>
  <c r="R42" i="9" s="1"/>
  <c r="Q44" i="9"/>
  <c r="R44" i="9" s="1"/>
  <c r="Q51" i="9"/>
  <c r="R51" i="9" s="1"/>
  <c r="Q39" i="9"/>
  <c r="R39" i="9" s="1"/>
  <c r="Q26" i="9"/>
  <c r="R26" i="9" s="1"/>
  <c r="Q15" i="9"/>
  <c r="R15" i="9" s="1"/>
  <c r="Q54" i="9"/>
  <c r="R54" i="9" s="1"/>
  <c r="Q28" i="9"/>
  <c r="R28" i="9" s="1"/>
  <c r="Q24" i="9"/>
  <c r="R24" i="9" s="1"/>
  <c r="Q9" i="9"/>
  <c r="R9" i="9" s="1"/>
  <c r="Q47" i="9"/>
  <c r="R47" i="9" s="1"/>
  <c r="Q33" i="9"/>
  <c r="R33" i="9" s="1"/>
  <c r="Q17" i="9"/>
  <c r="R17" i="9" s="1"/>
  <c r="M85" i="9" l="1"/>
  <c r="N84" i="9"/>
  <c r="B4" i="11"/>
  <c r="P84" i="9"/>
  <c r="E4" i="11"/>
  <c r="O83" i="9"/>
  <c r="O84" i="9" s="1"/>
  <c r="R2" i="9"/>
  <c r="O16" i="8"/>
  <c r="Q16" i="8" s="1"/>
  <c r="E15" i="8"/>
  <c r="X12" i="8"/>
  <c r="E14" i="8"/>
  <c r="U12" i="8"/>
  <c r="W12" i="8"/>
  <c r="R82" i="9" l="1"/>
  <c r="R81" i="9"/>
  <c r="R80" i="9"/>
  <c r="G15" i="8"/>
  <c r="I15" i="8" s="1"/>
  <c r="G14" i="8"/>
  <c r="I14" i="8" s="1"/>
  <c r="K21" i="8"/>
  <c r="L21" i="8" s="1"/>
  <c r="K19" i="8"/>
  <c r="L19" i="8" s="1"/>
  <c r="K20" i="8"/>
  <c r="L20" i="8" s="1"/>
  <c r="F4" i="11"/>
  <c r="B10" i="11" s="1"/>
  <c r="J15" i="8"/>
  <c r="H15" i="8"/>
  <c r="K15" i="8"/>
  <c r="L15" i="8" s="1"/>
  <c r="H14" i="8"/>
  <c r="K14" i="8"/>
  <c r="L14" i="8" s="1"/>
  <c r="E19" i="8" s="1"/>
  <c r="G19" i="8" s="1"/>
  <c r="J14" i="8"/>
  <c r="R83" i="9" l="1"/>
  <c r="R84" i="9" s="1"/>
  <c r="E21" i="8"/>
  <c r="G21" i="8" s="1"/>
  <c r="K22" i="8"/>
  <c r="L22" i="8" s="1"/>
  <c r="F21" i="8"/>
  <c r="B28" i="8" s="1"/>
  <c r="E20" i="8"/>
  <c r="G20" i="8" s="1"/>
  <c r="F19" i="8"/>
  <c r="F20" i="8" l="1"/>
  <c r="B27" i="8" s="1"/>
  <c r="B26" i="8"/>
  <c r="G22" i="8" l="1"/>
  <c r="F22" i="8"/>
  <c r="B29" i="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Rémi Faivre</author>
  </authors>
  <commentList>
    <comment ref="I227" authorId="0" shapeId="0" xr:uid="{00000000-0006-0000-0800-000001000000}">
      <text>
        <r>
          <rPr>
            <b/>
            <sz val="9"/>
            <color indexed="81"/>
            <rFont val="Tahoma"/>
            <family val="2"/>
          </rPr>
          <t>Rémi Faivre:</t>
        </r>
        <r>
          <rPr>
            <sz val="9"/>
            <color indexed="81"/>
            <rFont val="Tahoma"/>
            <family val="2"/>
          </rPr>
          <t xml:space="preserve">
Vente = 1 (pas 2 comme sur Odoo) Facture entrée 2 fois sur Odoo</t>
        </r>
      </text>
    </comment>
  </commentList>
</comments>
</file>

<file path=xl/sharedStrings.xml><?xml version="1.0" encoding="utf-8"?>
<sst xmlns="http://schemas.openxmlformats.org/spreadsheetml/2006/main" count="27983" uniqueCount="7202">
  <si>
    <t>start</t>
  </si>
  <si>
    <t>end</t>
  </si>
  <si>
    <t>Date of Survey</t>
  </si>
  <si>
    <t>Surveyor Name</t>
  </si>
  <si>
    <t>Respondant Name</t>
  </si>
  <si>
    <t>City</t>
  </si>
  <si>
    <t>Neigborhood</t>
  </si>
  <si>
    <t>Street Address</t>
  </si>
  <si>
    <t>Respondant Phone Number</t>
  </si>
  <si>
    <t>Household ID</t>
  </si>
  <si>
    <t>Please take the GPS coordinate</t>
  </si>
  <si>
    <t>_Please take the GPS coordinate_latitude</t>
  </si>
  <si>
    <t>_Please take the GPS coordinate_longitude</t>
  </si>
  <si>
    <t>_Please take the GPS coordinate_altitude</t>
  </si>
  <si>
    <t>_Please take the GPS coordinate_precision</t>
  </si>
  <si>
    <t>Please remember the user the safety guidelines for a safe use of LPG stove</t>
  </si>
  <si>
    <t>When the LPG stove has been installed, did the person in charge receive a short introduction tp the tehcnology and received all the safety instructions for a safe leak free operation?</t>
  </si>
  <si>
    <t>Did you ever had any security incident with the LPG stove since you bought it?</t>
  </si>
  <si>
    <t>Is the cookstove warm to touch?</t>
  </si>
  <si>
    <t>Is the cookstove rusty?</t>
  </si>
  <si>
    <t>Stove Serial Number</t>
  </si>
  <si>
    <t>Please take a picture of the stove</t>
  </si>
  <si>
    <t>Stove type</t>
  </si>
  <si>
    <t>Purchase Date</t>
  </si>
  <si>
    <t>Do you sell the food you prepare?</t>
  </si>
  <si>
    <t>Do you use your Improved Stove?</t>
  </si>
  <si>
    <t>How many LPG stoves do you own?</t>
  </si>
  <si>
    <t>If more than one, do you use the other ones?</t>
  </si>
  <si>
    <t>How often do you cook for breakfast?</t>
  </si>
  <si>
    <t>How often do you cook for lunch?</t>
  </si>
  <si>
    <t>How often do you cook for dinner?</t>
  </si>
  <si>
    <t>How many children of less than 14 years old eat regularely in this household?</t>
  </si>
  <si>
    <t>How many female older than 14 years old eat regularely in this household?</t>
  </si>
  <si>
    <t>How many male between 14 and 60 eat regularely in this household?</t>
  </si>
  <si>
    <t>How many male older than 60 eat regularely in this household?</t>
  </si>
  <si>
    <t>Adult_Equivalent</t>
  </si>
  <si>
    <t>Before you purchase your improved stove, how often did you use firewood for cooking?</t>
  </si>
  <si>
    <t>Before you purchase your improved stove, how often did you use charcoal for cooking?</t>
  </si>
  <si>
    <t>Before you purchase your improved stove, how often did you use kersone for cooking?</t>
  </si>
  <si>
    <t>Before you purchase your improved stove, how often did you use LPG for cooking?</t>
  </si>
  <si>
    <t>Before you purchase your improved stove, how often did you use Electricity for cooking?</t>
  </si>
  <si>
    <t>Since you purchased your improved stove, how often do you use firewood for cooking?</t>
  </si>
  <si>
    <t>Since you purchased your improved stove, how often do you use charcoal for cooking?</t>
  </si>
  <si>
    <t>Since you purchased your improved stove, how often do you use kerosene for cooking?</t>
  </si>
  <si>
    <t>Since you purchased your improved stove, how often do you use LPG for cooking?</t>
  </si>
  <si>
    <t>Since you purchased your improved stove, how often do you use Electricity for cooking?</t>
  </si>
  <si>
    <t>In January how does your fuel consumption compare to the rest of the year?</t>
  </si>
  <si>
    <t>In February how does your fuel consumption compare to the rest of the year?</t>
  </si>
  <si>
    <t>In March how does your fuel consumption compare to the rest of the year?</t>
  </si>
  <si>
    <t>In April how does your fuel consumption compare to the rest of the year?</t>
  </si>
  <si>
    <t>In May how does your fuel consumption compare to the rest of the year?</t>
  </si>
  <si>
    <t>In June how does your fuel consumption compare to the rest of the year?</t>
  </si>
  <si>
    <t>In July how does your fuel consumption compare to the rest of the year?</t>
  </si>
  <si>
    <t>In August how does your fuel consumption compare to the rest of the year?</t>
  </si>
  <si>
    <t>In September how does your fuel consumption compare to the rest of the year?</t>
  </si>
  <si>
    <t>In October how does your fuel consumption compare to the rest of the year?</t>
  </si>
  <si>
    <t>In November how does your fuel consumption compare to the rest of the year?</t>
  </si>
  <si>
    <t>In Decemeber how does your fuel consumption compare to the rest of the year?</t>
  </si>
  <si>
    <t>How often does your child get burnt because of the stove?</t>
  </si>
  <si>
    <t>How often do you get burnt because of the stove?</t>
  </si>
  <si>
    <t>How often do you cough because of the smoke?</t>
  </si>
  <si>
    <t>How often do you have headaches because of the smoke?</t>
  </si>
  <si>
    <t>How often do you have eyes irritations because of the smoke?</t>
  </si>
  <si>
    <t>Do you notice smoke inside the cooking area?</t>
  </si>
  <si>
    <t>If you noticed smoke inside the cooking area, is it a lot of it or not?</t>
  </si>
  <si>
    <t>Do you accept that we come back to do the KPT? If yes, a compensation will be given to you.</t>
  </si>
  <si>
    <t>__version__</t>
  </si>
  <si>
    <t>_version_</t>
  </si>
  <si>
    <t>_version__001</t>
  </si>
  <si>
    <t>_version__002</t>
  </si>
  <si>
    <t>_version__003</t>
  </si>
  <si>
    <t>_version__004</t>
  </si>
  <si>
    <t>_version__005</t>
  </si>
  <si>
    <t>_version__006</t>
  </si>
  <si>
    <t>_version__007</t>
  </si>
  <si>
    <t>What is the main fuel you currently use for cooking?</t>
  </si>
  <si>
    <t>Other (describe)</t>
  </si>
  <si>
    <t>Why do you still use fuels other than LPG?</t>
  </si>
  <si>
    <t>Why do you still use fuels other than LPG?/Some dishes are better if they are cooked with charcoal</t>
  </si>
  <si>
    <t>Why do you still use fuels other than LPG?/For some long-cooking dishes, LPG is too expensive</t>
  </si>
  <si>
    <t>Why do you still use fuels other than LPG?/I did not have enough money to buy LPG</t>
  </si>
  <si>
    <t>Why do you still use fuels other than LPG?/LPG was not available when I wanted to buy it</t>
  </si>
  <si>
    <t>Why do you still use fuels other than LPG?/LPG is too dangerous</t>
  </si>
  <si>
    <t>Why do you still use fuels other than LPG?/The LPG stove was not working</t>
  </si>
  <si>
    <t>Why do you still use fuels other than LPG?/I don't use fuels other than LPG</t>
  </si>
  <si>
    <t>Who is the person in charge of the LPG stove at home ?</t>
  </si>
  <si>
    <t>Who is the person in charge of the LPG stove at home ?/The wife</t>
  </si>
  <si>
    <t>Who is the person in charge of the LPG stove at home ?/Children</t>
  </si>
  <si>
    <t>Who is the person in charge of the LPG stove at home ?/The husband</t>
  </si>
  <si>
    <t>Who is the person in charge of the LPG stove at home ?/The cook</t>
  </si>
  <si>
    <t>Who is the person in charge of the LPG stove at home ?/No one</t>
  </si>
  <si>
    <t>How would you rate the following aspects of the product? (1 = very bad, 5 = very good)</t>
  </si>
  <si>
    <t>Sustainability</t>
  </si>
  <si>
    <t>Quality-price ratio</t>
  </si>
  <si>
    <t>Pleasant appearence</t>
  </si>
  <si>
    <t>Small fuel consumption</t>
  </si>
  <si>
    <t>Easy to use</t>
  </si>
  <si>
    <t>Cooking speed</t>
  </si>
  <si>
    <t>Taste of food</t>
  </si>
  <si>
    <t>Safe for the household</t>
  </si>
  <si>
    <t>Global</t>
  </si>
  <si>
    <t>What parts of the LPG stove did you have trouble with?</t>
  </si>
  <si>
    <t>Installation (hose, regulator, cylinder)</t>
  </si>
  <si>
    <t>The burner</t>
  </si>
  <si>
    <t>Buttons</t>
  </si>
  <si>
    <t>Hose and regulator</t>
  </si>
  <si>
    <t>How did you heard about the product?</t>
  </si>
  <si>
    <t>Did you buy the product?</t>
  </si>
  <si>
    <t>How would you rate your experience with the seller (Palmis Enèji or the reseller)? (1 = very bad, 5 = very good)</t>
  </si>
  <si>
    <t>Have you been trained in the use of the product?</t>
  </si>
  <si>
    <t>If so, what were you shown during the training?</t>
  </si>
  <si>
    <t>If so, what were you shown during the training?/Installation safety</t>
  </si>
  <si>
    <t>If so, what were you shown during the training?/Use safety</t>
  </si>
  <si>
    <t>If so, what were you shown during the training?/How to cook efficiently?</t>
  </si>
  <si>
    <t>If so, what were you shown during the training?/Where to buy LPG refills?</t>
  </si>
  <si>
    <t>If so, what were you shown during the training?/I don't remember</t>
  </si>
  <si>
    <t>What is your level of satisfaction with the formation ?  (1 = very bad, 5 = very good)</t>
  </si>
  <si>
    <t>Are you able to describe how the after sale service works?</t>
  </si>
  <si>
    <t>Are you able to describe how the guaranty works?</t>
  </si>
  <si>
    <t>Why did you buy from PALMIS Enèji or an authorized reseller? ? (first reason)</t>
  </si>
  <si>
    <t>Do you have any other comments or feedback about the product or your buying experience that you would like to share?</t>
  </si>
  <si>
    <t>In which department does the household live?</t>
  </si>
  <si>
    <t>How many members are in the household?</t>
  </si>
  <si>
    <t>In the past week, how many household members aged 10 or older worked even one hour ?</t>
  </si>
  <si>
    <t>In the past week, how many household members aged 10 or older worked even one hour?</t>
  </si>
  <si>
    <t>Can the female head of household or the spouse of the head of household read and write?</t>
  </si>
  <si>
    <t>Can the male head of household read and write?</t>
  </si>
  <si>
    <t>What is the main material of the roof?</t>
  </si>
  <si>
    <t>What is the primary method of supplying water to the household for drinking?</t>
  </si>
  <si>
    <t>BEFORE you bought the product, what was the main energy source for cooking?</t>
  </si>
  <si>
    <t>Does the household or any household member have a stove (charcoal/wood)?</t>
  </si>
  <si>
    <t>Does the household or any household member have a radio?</t>
  </si>
  <si>
    <t>Which radio station do you listen to first?</t>
  </si>
  <si>
    <t>Thank you very much!</t>
  </si>
  <si>
    <t>_version__008</t>
  </si>
  <si>
    <t>_version__009</t>
  </si>
  <si>
    <t>_version__010</t>
  </si>
  <si>
    <t>_version__011</t>
  </si>
  <si>
    <t>_version__012</t>
  </si>
  <si>
    <t>_version__013</t>
  </si>
  <si>
    <t>_id</t>
  </si>
  <si>
    <t>_uuid</t>
  </si>
  <si>
    <t>_submission_time</t>
  </si>
  <si>
    <t>_validation_status</t>
  </si>
  <si>
    <t>_notes</t>
  </si>
  <si>
    <t>_status</t>
  </si>
  <si>
    <t>_submitted_by</t>
  </si>
  <si>
    <t>_tags</t>
  </si>
  <si>
    <t>_index</t>
  </si>
  <si>
    <t>2021-05-20T14:58:14.648-05:00</t>
  </si>
  <si>
    <t>2021-05-24T09:01:31.550-05:00</t>
  </si>
  <si>
    <t>2021-05-20</t>
  </si>
  <si>
    <t>BOLIVARD Marie Christephanie</t>
  </si>
  <si>
    <t>Josiane michel</t>
  </si>
  <si>
    <t>Croix des bouquets</t>
  </si>
  <si>
    <t>Lizon,rue cossy</t>
  </si>
  <si>
    <t>#4 rue cossy, lizon</t>
  </si>
  <si>
    <t>509 48702459</t>
  </si>
  <si>
    <t>13</t>
  </si>
  <si>
    <t>18.6235375 -72.289101 20.03357307440449 5.181</t>
  </si>
  <si>
    <t>18.6235375</t>
  </si>
  <si>
    <t>-72.289101</t>
  </si>
  <si>
    <t>20.03357307440449</t>
  </si>
  <si>
    <t>5.181</t>
  </si>
  <si>
    <t>Yes</t>
  </si>
  <si>
    <t>No</t>
  </si>
  <si>
    <t>160509045</t>
  </si>
  <si>
    <t>1621541163051.jpg</t>
  </si>
  <si>
    <t>Westpoint</t>
  </si>
  <si>
    <t>2016-10-01</t>
  </si>
  <si>
    <t>1</t>
  </si>
  <si>
    <t>Always</t>
  </si>
  <si>
    <t>0</t>
  </si>
  <si>
    <t>3</t>
  </si>
  <si>
    <t>3.8</t>
  </si>
  <si>
    <t>Never</t>
  </si>
  <si>
    <t>Twice a day</t>
  </si>
  <si>
    <t>Less than once a week</t>
  </si>
  <si>
    <t>More than average</t>
  </si>
  <si>
    <t>Average</t>
  </si>
  <si>
    <t>vtuxwcAH9ZDbMyoQfvuTvE</t>
  </si>
  <si>
    <t>vMH9xpRqGANmgZvK6obaQw</t>
  </si>
  <si>
    <t>vvDDgSQQwDw7mKW7abjytb</t>
  </si>
  <si>
    <t>vp2gV9X7knPhMZaSHiC8Pk</t>
  </si>
  <si>
    <t>vfb9JXZBEGQVbKwoJuWjPS</t>
  </si>
  <si>
    <t>vrnDorJem84m5iznn3zyyT</t>
  </si>
  <si>
    <t>vmpiwfv2cNdwCLGv75szUX</t>
  </si>
  <si>
    <t>vVevn97QkAaemYzN7sfhB7</t>
  </si>
  <si>
    <t>v44vBnvQwajLB7f87P5iFV</t>
  </si>
  <si>
    <t>LPG</t>
  </si>
  <si>
    <t>For some long-cooking dishes, LPG is too expensive</t>
  </si>
  <si>
    <t>The wife</t>
  </si>
  <si>
    <t>5</t>
  </si>
  <si>
    <t>4</t>
  </si>
  <si>
    <t>No problem</t>
  </si>
  <si>
    <t>Some problems</t>
  </si>
  <si>
    <t>Promotion at the event</t>
  </si>
  <si>
    <t>Installation safety</t>
  </si>
  <si>
    <t>Good reputation</t>
  </si>
  <si>
    <t>Les foyers ne sont pas trop spacieux</t>
  </si>
  <si>
    <t>Ouest, or Grand'Anse</t>
  </si>
  <si>
    <t>Four</t>
  </si>
  <si>
    <t>One</t>
  </si>
  <si>
    <t>Metal sheets, or plastics</t>
  </si>
  <si>
    <t>Well, private faucet/DINEPA, or treated water (kiosk, truck, bottle,
bag, bucket, or jerrycan)</t>
  </si>
  <si>
    <t>Charcoal, solar, propane, electricity or kerosene</t>
  </si>
  <si>
    <t>Caraïbes</t>
  </si>
  <si>
    <t>vsKXhSmZV2PL7Tm2udZLAY</t>
  </si>
  <si>
    <t>vYu9RZBtibt9YrwBAch3hM</t>
  </si>
  <si>
    <t>vvYsL3ZUdrPYfeGwRNEtb9</t>
  </si>
  <si>
    <t>vnReK6UkRiZ9ayJMo8A2hm</t>
  </si>
  <si>
    <t>vjZmPaKaXQt5kvvKW9753z</t>
  </si>
  <si>
    <t>vsniVNs5FrajYqtPdjniT9</t>
  </si>
  <si>
    <t>c5c7eecc-0631-4173-994f-25cc81fdcc66</t>
  </si>
  <si>
    <t>2021-05-24T13:04:14</t>
  </si>
  <si>
    <t>[]</t>
  </si>
  <si>
    <t>submitted_via_web</t>
  </si>
  <si>
    <t>2021-05-19T18:20:30.562-05:00</t>
  </si>
  <si>
    <t>2021-05-19T18:44:21.499-05:00</t>
  </si>
  <si>
    <t>2021-05-19</t>
  </si>
  <si>
    <t>Azemar calinstry</t>
  </si>
  <si>
    <t>Beudet,3 rue jacob</t>
  </si>
  <si>
    <t>3 rue jacob ,meyer, tout près foyer ntre dame</t>
  </si>
  <si>
    <t>46525532</t>
  </si>
  <si>
    <t>81</t>
  </si>
  <si>
    <t>18.6079469 -72.2157651 67.54986572265625 4.288</t>
  </si>
  <si>
    <t>18.6079469</t>
  </si>
  <si>
    <t>-72.2157651</t>
  </si>
  <si>
    <t>67.54986572265625</t>
  </si>
  <si>
    <t>4.288</t>
  </si>
  <si>
    <t>170426047</t>
  </si>
  <si>
    <t>1621466815466.jpg</t>
  </si>
  <si>
    <t>2017-05-01</t>
  </si>
  <si>
    <t>2</t>
  </si>
  <si>
    <t>Often</t>
  </si>
  <si>
    <t>7</t>
  </si>
  <si>
    <t>10.4</t>
  </si>
  <si>
    <t>Less than average</t>
  </si>
  <si>
    <t>Sometimes</t>
  </si>
  <si>
    <t>Recommendation of a person</t>
  </si>
  <si>
    <t>Non les foyes ne fonctionnent pas trop bien</t>
  </si>
  <si>
    <t>Eight or more</t>
  </si>
  <si>
    <t>None</t>
  </si>
  <si>
    <t>c0d268e7-85f3-4d38-8138-8ac5e6f33f74</t>
  </si>
  <si>
    <t>2021-05-20T01:59:13</t>
  </si>
  <si>
    <t>2021-05-19T17:35:45.251-05:00</t>
  </si>
  <si>
    <t>2021-05-19T18:50:01.069-05:00</t>
  </si>
  <si>
    <t>Madame Guerline</t>
  </si>
  <si>
    <t>Lilavois</t>
  </si>
  <si>
    <t>Lilavois 33,ruelle festivale #25</t>
  </si>
  <si>
    <t>Lilavois 33 ruelle fetivale #25</t>
  </si>
  <si>
    <t>34252996</t>
  </si>
  <si>
    <t>96</t>
  </si>
  <si>
    <t>18.6219209 -72.2464148 -11.9891357421875 4.716</t>
  </si>
  <si>
    <t>18.6219209</t>
  </si>
  <si>
    <t>-72.2464148</t>
  </si>
  <si>
    <t>-11.9891357421875</t>
  </si>
  <si>
    <t>4.716</t>
  </si>
  <si>
    <t>170711047</t>
  </si>
  <si>
    <t>1621464344629.jpg</t>
  </si>
  <si>
    <t>2017-03-01</t>
  </si>
  <si>
    <t>8</t>
  </si>
  <si>
    <t>Once a day</t>
  </si>
  <si>
    <t>Non</t>
  </si>
  <si>
    <t>Six</t>
  </si>
  <si>
    <t>Two or more</t>
  </si>
  <si>
    <t>2fd04e5f-136e-4984-94ec-a9199c5ce598</t>
  </si>
  <si>
    <t>2021-05-20T01:59:12</t>
  </si>
  <si>
    <t>2021-05-19T15:54:35.937-05:00</t>
  </si>
  <si>
    <t>2021-05-19T17:11:14.704-05:00</t>
  </si>
  <si>
    <t>Moïse jean jacques</t>
  </si>
  <si>
    <t>Bon repos</t>
  </si>
  <si>
    <t>Moleyard 26 ruelle gedéon,imp géraldo</t>
  </si>
  <si>
    <t>Moleyard 26, rue gédeon ,Impasse géraldo</t>
  </si>
  <si>
    <t>39073190</t>
  </si>
  <si>
    <t>55</t>
  </si>
  <si>
    <t>18.6449763 -72.2612977 -4.0615234375 4.63</t>
  </si>
  <si>
    <t>18.6449763</t>
  </si>
  <si>
    <t>-72.2612977</t>
  </si>
  <si>
    <t>-4.0615234375</t>
  </si>
  <si>
    <t>4.63</t>
  </si>
  <si>
    <t>201474060</t>
  </si>
  <si>
    <t>1621458536090.jpg</t>
  </si>
  <si>
    <t>2016-05-01</t>
  </si>
  <si>
    <t>2.8</t>
  </si>
  <si>
    <t>At least once a week</t>
  </si>
  <si>
    <t>The husband</t>
  </si>
  <si>
    <t>A lot of problems</t>
  </si>
  <si>
    <t>Friend or relative</t>
  </si>
  <si>
    <t>Oui, seulement les bruleurs qui ne fonctionnent plus</t>
  </si>
  <si>
    <t>Aucun.</t>
  </si>
  <si>
    <t>03e14848-1dc3-4f9a-9501-6c17a90d2178</t>
  </si>
  <si>
    <t>2021-05-20T01:59:10</t>
  </si>
  <si>
    <t>2021-05-19T12:53:58.798-04:00</t>
  </si>
  <si>
    <t>2021-05-20T08:44:04.300-04:00</t>
  </si>
  <si>
    <t>PETIT FRERE Carl Eddy</t>
  </si>
  <si>
    <t>JOSEPH Margaret</t>
  </si>
  <si>
    <t>Delmas 32</t>
  </si>
  <si>
    <t>6, Delmas 32</t>
  </si>
  <si>
    <t>(509) 37328513</t>
  </si>
  <si>
    <t>20</t>
  </si>
  <si>
    <t>18.5468763 -72.3064516 83.9000015258789 4.63</t>
  </si>
  <si>
    <t>18.5468763</t>
  </si>
  <si>
    <t>-72.3064516</t>
  </si>
  <si>
    <t>83.9000015258789</t>
  </si>
  <si>
    <t>1621443539226.jpg</t>
  </si>
  <si>
    <t>Tabletop LPG</t>
  </si>
  <si>
    <t>2016-01-01</t>
  </si>
  <si>
    <t>4.9</t>
  </si>
  <si>
    <t>Not a lot of smoke</t>
  </si>
  <si>
    <t>LPG was not available when I wanted to buy it I did not have enough money to buy LPG</t>
  </si>
  <si>
    <t>Reseller recommendation</t>
  </si>
  <si>
    <t>Aucun</t>
  </si>
  <si>
    <t>One or two</t>
  </si>
  <si>
    <t>No male head/spouse</t>
  </si>
  <si>
    <t>88.7</t>
  </si>
  <si>
    <t>42252cc0-c9b0-48ae-a88a-0b0ca2eae3e2</t>
  </si>
  <si>
    <t>2021-05-20T12:44:24</t>
  </si>
  <si>
    <t>2021-05-19T16:06:03.603-04:00</t>
  </si>
  <si>
    <t>2021-05-20T09:01:08.160-04:00</t>
  </si>
  <si>
    <t>GÉDÉON Jeams</t>
  </si>
  <si>
    <t>Delmas</t>
  </si>
  <si>
    <t>Impasse Bélo delmas 40b</t>
  </si>
  <si>
    <t>8, Impasse Bélo, Delmas 40 B</t>
  </si>
  <si>
    <t>(509) 48964555</t>
  </si>
  <si>
    <t>409</t>
  </si>
  <si>
    <t>18.5403186 -72.3008131 79.30000305175781 4.639</t>
  </si>
  <si>
    <t>18.5403186</t>
  </si>
  <si>
    <t>-72.3008131</t>
  </si>
  <si>
    <t>79.30000305175781</t>
  </si>
  <si>
    <t>4.639</t>
  </si>
  <si>
    <t>200130244</t>
  </si>
  <si>
    <t>1621455093487.jpg</t>
  </si>
  <si>
    <t>2020-09-01</t>
  </si>
  <si>
    <t>3.3</t>
  </si>
  <si>
    <t>I did not have enough money to buy LPG</t>
  </si>
  <si>
    <t>Other</t>
  </si>
  <si>
    <t>Grace à Palmis Micro-Finance</t>
  </si>
  <si>
    <t>94.5</t>
  </si>
  <si>
    <t>b2dd0d20-12e8-4d5c-a665-a205bcee5f23</t>
  </si>
  <si>
    <t>2021-05-20T13:01:14</t>
  </si>
  <si>
    <t>2021-05-19T11:59:39.674-05:00</t>
  </si>
  <si>
    <t>2021-05-20T09:14:28.996-05:00</t>
  </si>
  <si>
    <t>LAINE Rodly</t>
  </si>
  <si>
    <t>PIERRE Ezechiel</t>
  </si>
  <si>
    <t>Canapé vert</t>
  </si>
  <si>
    <t>Faustin 1er</t>
  </si>
  <si>
    <t>Canapé_vert, rue faustin premier, #27bis</t>
  </si>
  <si>
    <t>33192543</t>
  </si>
  <si>
    <t>1126640645</t>
  </si>
  <si>
    <t>18.532787 -72.3219024 76.90782884793467 110.0</t>
  </si>
  <si>
    <t>18.532787</t>
  </si>
  <si>
    <t>-72.3219024</t>
  </si>
  <si>
    <t>76.90782884793467</t>
  </si>
  <si>
    <t>110.0</t>
  </si>
  <si>
    <t>1621444022586.jpg</t>
  </si>
  <si>
    <t>2016-06-01</t>
  </si>
  <si>
    <t>2.6</t>
  </si>
  <si>
    <t>I don't use fuels other than LPG</t>
  </si>
  <si>
    <t>Competitive price</t>
  </si>
  <si>
    <t>Li pa bay okenn pwoblèm.</t>
  </si>
  <si>
    <t>Three</t>
  </si>
  <si>
    <t>No, or no female head/spouse</t>
  </si>
  <si>
    <t>Zénith</t>
  </si>
  <si>
    <t>fb3c30b8-f7f4-44de-a189-612f59b4e82a</t>
  </si>
  <si>
    <t>2021-05-20T14:05:09</t>
  </si>
  <si>
    <t>2021-05-19T15:51:04.103-05:00</t>
  </si>
  <si>
    <t>2021-05-20T09:24:58.646-05:00</t>
  </si>
  <si>
    <t>Mme Jean Baptiste</t>
  </si>
  <si>
    <t>Carrefour-feuilles</t>
  </si>
  <si>
    <t>Rue tunnel</t>
  </si>
  <si>
    <t>Carrefour-feuilles, rue tunnel,#45 bis</t>
  </si>
  <si>
    <t>48127321</t>
  </si>
  <si>
    <t>07019919670100022</t>
  </si>
  <si>
    <t>18.5234498 -72.3391716 40.72482602629426 6.968</t>
  </si>
  <si>
    <t>18.5234498</t>
  </si>
  <si>
    <t>-72.3391716</t>
  </si>
  <si>
    <t>40.72482602629426</t>
  </si>
  <si>
    <t>6.968</t>
  </si>
  <si>
    <t>172143055</t>
  </si>
  <si>
    <t>1621457988512.jpg</t>
  </si>
  <si>
    <t>2019-09-01</t>
  </si>
  <si>
    <t>9</t>
  </si>
  <si>
    <t>Installation safety Use safety</t>
  </si>
  <si>
    <t>Other reason</t>
  </si>
  <si>
    <t>Lekol la te pral louvri, m te bezwen youn pou fasilite m</t>
  </si>
  <si>
    <t>Gen yon fwit gaz nan enstalasyon an. M pa konn si se nan kab oubyen tet kab la.</t>
  </si>
  <si>
    <t>Cement/concrete, tile/slate, or other</t>
  </si>
  <si>
    <t>Soleil</t>
  </si>
  <si>
    <t>d3e2fc5d-55ed-45f6-aa8c-cf45581a0560</t>
  </si>
  <si>
    <t>2021-05-19T12:42:41.600-05:00</t>
  </si>
  <si>
    <t>2021-05-20T08:59:51.137-05:00</t>
  </si>
  <si>
    <t>RODNEY Jean-Denis</t>
  </si>
  <si>
    <t>EXEMON Nathalie</t>
  </si>
  <si>
    <t>Tabarre</t>
  </si>
  <si>
    <t>Torcelle</t>
  </si>
  <si>
    <t>58,rue chateau bland</t>
  </si>
  <si>
    <t>37258881</t>
  </si>
  <si>
    <t>18.5311642 -72.2456032 96.65216064453125 4.716</t>
  </si>
  <si>
    <t>18.5311642</t>
  </si>
  <si>
    <t>-72.2456032</t>
  </si>
  <si>
    <t>96.65216064453125</t>
  </si>
  <si>
    <t>180226047</t>
  </si>
  <si>
    <t>1621454946298.jpg</t>
  </si>
  <si>
    <t>2018-06-01</t>
  </si>
  <si>
    <t>2.3</t>
  </si>
  <si>
    <t>Children The wife</t>
  </si>
  <si>
    <t>Installation safety Use safety How to cook efficiently? Where to buy LPG refills?</t>
  </si>
  <si>
    <t>Sécuritaire, efficace</t>
  </si>
  <si>
    <t>b323fe72-efd8-4db1-b52a-3e5ae8a7b4cb</t>
  </si>
  <si>
    <t>2021-05-20T14:06:53</t>
  </si>
  <si>
    <t>2021-05-19T16:43:22.991-05:00</t>
  </si>
  <si>
    <t>2021-05-20T09:06:17.851-05:00</t>
  </si>
  <si>
    <t>BRUTUS Guerlande</t>
  </si>
  <si>
    <t>Caradeux</t>
  </si>
  <si>
    <t>#27,rue duval</t>
  </si>
  <si>
    <t>37093145</t>
  </si>
  <si>
    <t>18.5541668 -72.2664598 51.400001525878906 3.977</t>
  </si>
  <si>
    <t>18.5541668</t>
  </si>
  <si>
    <t>-72.2664598</t>
  </si>
  <si>
    <t>51.400001525878906</t>
  </si>
  <si>
    <t>3.977</t>
  </si>
  <si>
    <t>1621461408704.jpg</t>
  </si>
  <si>
    <t>2020-02-01</t>
  </si>
  <si>
    <t>The wife The cook</t>
  </si>
  <si>
    <t>94.5, energie fm, RCH2000,</t>
  </si>
  <si>
    <t>c3937cc3-a191-4a2f-9f8b-cc5bdd6542f0</t>
  </si>
  <si>
    <t>2021-05-20T14:06:55</t>
  </si>
  <si>
    <t>2021-05-20T17:02:55.822-04:00</t>
  </si>
  <si>
    <t>2021-05-21T16:32:20.505-04:00</t>
  </si>
  <si>
    <t>Annaëlle LADOUCEUR</t>
  </si>
  <si>
    <t>Delmas 89 B</t>
  </si>
  <si>
    <t>19, Delmas 89 B</t>
  </si>
  <si>
    <t>(509) 38248058</t>
  </si>
  <si>
    <t>225</t>
  </si>
  <si>
    <t>18.5282373 -72.286459 201.3834228515625 4.824</t>
  </si>
  <si>
    <t>18.5282373</t>
  </si>
  <si>
    <t>-72.286459</t>
  </si>
  <si>
    <t>201.3834228515625</t>
  </si>
  <si>
    <t>4.824</t>
  </si>
  <si>
    <t>1621544956205.jpg</t>
  </si>
  <si>
    <t>2018-01-01</t>
  </si>
  <si>
    <t>LPG was not available when I wanted to buy it For some long-cooking dishes, LPG is too expensive</t>
  </si>
  <si>
    <t>Children</t>
  </si>
  <si>
    <t>C'est mon père qui l'a acheté./</t>
  </si>
  <si>
    <t>Mon père qui a acheté le produit.</t>
  </si>
  <si>
    <t>La note "Rapport qualité prix" est donnée ainsi parce que la personne enquêtée n'a aucune idée sur le coût du produit.</t>
  </si>
  <si>
    <t>No female head/spouse</t>
  </si>
  <si>
    <t>05262929-3e93-49fc-99df-5672471d4fd8</t>
  </si>
  <si>
    <t>2021-05-21T20:32:41</t>
  </si>
  <si>
    <t>2021-05-21T13:25:27.324-04:00</t>
  </si>
  <si>
    <t>2021-05-21T14:04:25.920-04:00</t>
  </si>
  <si>
    <t>2021-05-21</t>
  </si>
  <si>
    <t>Dadyson LOUIS</t>
  </si>
  <si>
    <t>Rue Isabelle</t>
  </si>
  <si>
    <t>20, Rue Isabelle, Delmas 31</t>
  </si>
  <si>
    <t>(509)36119358</t>
  </si>
  <si>
    <t>363</t>
  </si>
  <si>
    <t>18.559685 -72.3000781 42.904685324096974 4.9</t>
  </si>
  <si>
    <t>18.559685</t>
  </si>
  <si>
    <t>-72.3000781</t>
  </si>
  <si>
    <t>42.904685324096974</t>
  </si>
  <si>
    <t>181291155</t>
  </si>
  <si>
    <t>1621618226397.jpg</t>
  </si>
  <si>
    <t>2019-01-01</t>
  </si>
  <si>
    <t>En passant j'ai vu le magasin (Clercine) et j'ai pris la décision de l'acheter.</t>
  </si>
  <si>
    <t>Je l'ai vu en passant à Clercine.</t>
  </si>
  <si>
    <t>f26d1a16-96e3-4fd3-be9b-c4ddf3c1d43e</t>
  </si>
  <si>
    <t>2021-05-21T20:58:40</t>
  </si>
  <si>
    <t>2021-05-20T11:45:19.808-04:00</t>
  </si>
  <si>
    <t>2021-05-21T17:12:53.626-04:00</t>
  </si>
  <si>
    <t>Mme DUCLAIR Saint Jean</t>
  </si>
  <si>
    <t>Delmas 75 (Siloe)</t>
  </si>
  <si>
    <t>24, Rue Michelle, Delmas 75</t>
  </si>
  <si>
    <t>(509) 44215780</t>
  </si>
  <si>
    <t>46</t>
  </si>
  <si>
    <t>18.5507647 -72.2778114 137.67578125 3.9</t>
  </si>
  <si>
    <t>18.5507647</t>
  </si>
  <si>
    <t>-72.2778114</t>
  </si>
  <si>
    <t>137.67578125</t>
  </si>
  <si>
    <t>3.9</t>
  </si>
  <si>
    <t>160401288</t>
  </si>
  <si>
    <t>1621526004267.jpg</t>
  </si>
  <si>
    <t>6.4</t>
  </si>
  <si>
    <t>For some long-cooking dishes, LPG is too expensive I did not have enough money to buy LPG</t>
  </si>
  <si>
    <t>The wife Children</t>
  </si>
  <si>
    <t>Journal/advertisement</t>
  </si>
  <si>
    <t>Grâce à une annonce</t>
  </si>
  <si>
    <t>Trop chèr</t>
  </si>
  <si>
    <t>648a76e9-de2c-420a-8451-3f3d36a880ae</t>
  </si>
  <si>
    <t>2021-05-21T21:13:46</t>
  </si>
  <si>
    <t>2021-05-20T12:06:54.462-05:00</t>
  </si>
  <si>
    <t>2021-05-21T17:57:05.725-05:00</t>
  </si>
  <si>
    <t>TIMAS Fainey</t>
  </si>
  <si>
    <t>Delmas 31</t>
  </si>
  <si>
    <t>54 Delmas 31</t>
  </si>
  <si>
    <t>31233734,  43719791</t>
  </si>
  <si>
    <t>18.5586383 -72.2998664 84.02940835983924 1700.0</t>
  </si>
  <si>
    <t>18.5586383</t>
  </si>
  <si>
    <t>-72.2998664</t>
  </si>
  <si>
    <t>84.02940835983924</t>
  </si>
  <si>
    <t>1700.0</t>
  </si>
  <si>
    <t>1621530958728.jpg</t>
  </si>
  <si>
    <t>2019-04-01</t>
  </si>
  <si>
    <t>2.1</t>
  </si>
  <si>
    <t>L'experience est parfait</t>
  </si>
  <si>
    <t>aee876d9-d272-4b62-8820-36ce36f61f97</t>
  </si>
  <si>
    <t>2021-05-21T21:53:51</t>
  </si>
  <si>
    <t>2021-05-20T13:07:22.226-04:00</t>
  </si>
  <si>
    <t>2021-05-21T20:25:54.221-04:00</t>
  </si>
  <si>
    <t>BELFLEUR Claudine</t>
  </si>
  <si>
    <t>26, Rue Cassagnol P, Delmas 75 (Siloe)</t>
  </si>
  <si>
    <t>(509) 46566241</t>
  </si>
  <si>
    <t>129</t>
  </si>
  <si>
    <t>18.550567 -72.2748731 108.6968994140625 4.716</t>
  </si>
  <si>
    <t>18.550567</t>
  </si>
  <si>
    <t>-72.2748731</t>
  </si>
  <si>
    <t>108.6968994140625</t>
  </si>
  <si>
    <t>1621530884695.jpg</t>
  </si>
  <si>
    <t>2019-05-01</t>
  </si>
  <si>
    <t>Achété par mon mari</t>
  </si>
  <si>
    <t>PE doit voir le prix à la baisse.</t>
  </si>
  <si>
    <t>Five</t>
  </si>
  <si>
    <t>fa0e8b87-1027-4800-add6-97d860ba5f94</t>
  </si>
  <si>
    <t>2021-05-22T00:26:08</t>
  </si>
  <si>
    <t>2021-05-21T10:26:11.241-04:00</t>
  </si>
  <si>
    <t>2021-06-03T14:23:56.744-00:00</t>
  </si>
  <si>
    <t>MERVIL Chilène</t>
  </si>
  <si>
    <t>Impasse Daniel</t>
  </si>
  <si>
    <t>Impasse Daniel, Delmas 75 (Siloe)</t>
  </si>
  <si>
    <t>(509)34109892</t>
  </si>
  <si>
    <t>445</t>
  </si>
  <si>
    <t>18.5488153 -72.2710592 96.25146897351134 4.645</t>
  </si>
  <si>
    <t>18.5488153</t>
  </si>
  <si>
    <t>-72.2710592</t>
  </si>
  <si>
    <t>96.25146897351134</t>
  </si>
  <si>
    <t>4.645</t>
  </si>
  <si>
    <t>20072204739280</t>
  </si>
  <si>
    <t>1621607714617.jpg</t>
  </si>
  <si>
    <t>2020-12-01</t>
  </si>
  <si>
    <t>6.7</t>
  </si>
  <si>
    <t>LPG was not available when I wanted to buy it</t>
  </si>
  <si>
    <t>1- pas de satisfaction pour le prix car ce n'est pas elle qui avait acheté le produit.
2- le 3ème foyer du devant en partant du gauche ne fonctionne pas depuis l'acquisition du produit.</t>
  </si>
  <si>
    <t>Elle joue de la musique par bluetooth sur la radio.</t>
  </si>
  <si>
    <t>525ff1e0-4bbc-4657-a466-f439cdd2d9cb</t>
  </si>
  <si>
    <t>2021-05-22T00:30:05</t>
  </si>
  <si>
    <t>2021-05-20T15:39:27.234-04:00</t>
  </si>
  <si>
    <t>2021-05-21T20:31:16.011-04:00</t>
  </si>
  <si>
    <t>Tercilia ODENA</t>
  </si>
  <si>
    <t>Delmas 71</t>
  </si>
  <si>
    <t>Rue Alphée, Delmas 71 (Derrière la Unibank ou 4AC)</t>
  </si>
  <si>
    <t>(509) 49156671 / (509) 48021918</t>
  </si>
  <si>
    <t>100</t>
  </si>
  <si>
    <t>18.5393477 -72.2927481 104.07562255859375 4.58</t>
  </si>
  <si>
    <t>18.5393477</t>
  </si>
  <si>
    <t>-72.2927481</t>
  </si>
  <si>
    <t>104.07562255859375</t>
  </si>
  <si>
    <t>4.58</t>
  </si>
  <si>
    <t>1621539880974.jpg</t>
  </si>
  <si>
    <t>2016-08-01</t>
  </si>
  <si>
    <t>LPG was not available when I wanted to buy it For some long-cooking dishes, LPG is too expensive The LPG stove was not working</t>
  </si>
  <si>
    <t>Grâce à Palmis Micro-Finance</t>
  </si>
  <si>
    <t>Use safety How to cook efficiently?</t>
  </si>
  <si>
    <t>L'un des bruleurs ne fonctionne plus confortablement, car la flamme se tend vers le bas.</t>
  </si>
  <si>
    <t>Shalom</t>
  </si>
  <si>
    <t>9be2ee5c-689a-40e5-a4f3-0c4bc47e6b59</t>
  </si>
  <si>
    <t>2021-05-22T00:31:33</t>
  </si>
  <si>
    <t>2021-05-19T13:31:33.023-04:00</t>
  </si>
  <si>
    <t>2021-06-03T17:29:03.859-00:00</t>
  </si>
  <si>
    <t>POTEAU Farah</t>
  </si>
  <si>
    <t>Delmas 31 Rue Maguana</t>
  </si>
  <si>
    <t>56, Rue Maguana, Delmas 31</t>
  </si>
  <si>
    <t>(509) 36809403</t>
  </si>
  <si>
    <t>291</t>
  </si>
  <si>
    <t>18.5610841 -72.3012248 62.79766845703125 4.634</t>
  </si>
  <si>
    <t>18.5610841</t>
  </si>
  <si>
    <t>-72.3012248</t>
  </si>
  <si>
    <t>62.79766845703125</t>
  </si>
  <si>
    <t>4.634</t>
  </si>
  <si>
    <t>18022604212248</t>
  </si>
  <si>
    <t>1621643823177.jpg</t>
  </si>
  <si>
    <t>6.1</t>
  </si>
  <si>
    <t>Grâce à Palmis Micro-Finance.</t>
  </si>
  <si>
    <t>Oui, venir avec d'autres wespoint (four) de bonne qualité.</t>
  </si>
  <si>
    <t>daa78e7a-1c20-49ba-85bb-b9085cfda253</t>
  </si>
  <si>
    <t>2021-05-22T00:40:09</t>
  </si>
  <si>
    <t>2021-05-21T12:05:22.710-05:00</t>
  </si>
  <si>
    <t>2021-05-21T12:22:36.783-05:00</t>
  </si>
  <si>
    <t>JEAN LOUIS Farah</t>
  </si>
  <si>
    <t>Tabarre 28</t>
  </si>
  <si>
    <t>Tabarre28</t>
  </si>
  <si>
    <t>47068705</t>
  </si>
  <si>
    <t>6</t>
  </si>
  <si>
    <t>18.580969 -72.2687397 9.840985081154072 4.464</t>
  </si>
  <si>
    <t>18.580969</t>
  </si>
  <si>
    <t>-72.2687397</t>
  </si>
  <si>
    <t>9.840985081154072</t>
  </si>
  <si>
    <t>4.464</t>
  </si>
  <si>
    <t>1621616953010.jpg</t>
  </si>
  <si>
    <t>1.3</t>
  </si>
  <si>
    <t>Palmis n'était pas trop loin de chez moi</t>
  </si>
  <si>
    <t>Juste parce que palmis se trouvait près de chez moi</t>
  </si>
  <si>
    <t>Bon service, félicitation</t>
  </si>
  <si>
    <t>Modèl Fm</t>
  </si>
  <si>
    <t>ea10799e-2d80-4afc-bab2-67789e21b940</t>
  </si>
  <si>
    <t>2021-05-22T15:52:54</t>
  </si>
  <si>
    <t>2021-05-22T10:25:08.423-05:00</t>
  </si>
  <si>
    <t>2021-05-22T10:39:38.240-05:00</t>
  </si>
  <si>
    <t>2021-05-22</t>
  </si>
  <si>
    <t>GREATEST Similus</t>
  </si>
  <si>
    <t xml:space="preserve">Tabarre </t>
  </si>
  <si>
    <t>Tabarre27</t>
  </si>
  <si>
    <t>Tabarre 27</t>
  </si>
  <si>
    <t>34396122</t>
  </si>
  <si>
    <t>18.5755921 -72.2590835 28.742328649849604 3.977</t>
  </si>
  <si>
    <t>18.5755921</t>
  </si>
  <si>
    <t>-72.2590835</t>
  </si>
  <si>
    <t>28.742328649849604</t>
  </si>
  <si>
    <t>1621697368735.jpg</t>
  </si>
  <si>
    <t>Pas vraiment puisque c'est une bonne initiative</t>
  </si>
  <si>
    <t>94.5, 102.5</t>
  </si>
  <si>
    <t>fe263ede-f8a9-4179-ad67-0370cdad8a60</t>
  </si>
  <si>
    <t>2021-05-22T15:52:56</t>
  </si>
  <si>
    <t>2021-05-20T13:43:12.149-05:00</t>
  </si>
  <si>
    <t>2021-05-24T08:39:34.195-05:00</t>
  </si>
  <si>
    <t>Mideline alexis</t>
  </si>
  <si>
    <t>Jérusalème 3</t>
  </si>
  <si>
    <t xml:space="preserve">Jérusalème 3 #50 route montais pres de garage deboure, onaville </t>
  </si>
  <si>
    <t>38732284</t>
  </si>
  <si>
    <t>31</t>
  </si>
  <si>
    <t>18.650163 -72.2613371 -4.611348164537805 5.531</t>
  </si>
  <si>
    <t>18.650163</t>
  </si>
  <si>
    <t>-72.2613371</t>
  </si>
  <si>
    <t>-4.611348164537805</t>
  </si>
  <si>
    <t>5.531</t>
  </si>
  <si>
    <t>1621536588493.jpg</t>
  </si>
  <si>
    <t>3.6</t>
  </si>
  <si>
    <t>Use safety</t>
  </si>
  <si>
    <t>Je n'ai pas de repproche parce que c'est tout à fait normal qu'après un nombre de temps de service que le réchaud soit rouillé.</t>
  </si>
  <si>
    <t>9c95161c-bf49-4a65-bc61-700598ebb4d4</t>
  </si>
  <si>
    <t>2021-05-24T12:43:44</t>
  </si>
  <si>
    <t>2021-05-22T14:22:54.216-05:00</t>
  </si>
  <si>
    <t>2021-05-24T09:07:03.450-05:00</t>
  </si>
  <si>
    <t>Paul Alexandre laudi</t>
  </si>
  <si>
    <t>Canaan</t>
  </si>
  <si>
    <t>Avenue mont carmel impasse pierre</t>
  </si>
  <si>
    <t>Avenue mont carmel impasse pierre #4</t>
  </si>
  <si>
    <t>509 33 10 82 58</t>
  </si>
  <si>
    <t>162</t>
  </si>
  <si>
    <t>18.6499366 -72.2648011 2.8218752016623823 3.9</t>
  </si>
  <si>
    <t>18.6499366</t>
  </si>
  <si>
    <t>-72.2648011</t>
  </si>
  <si>
    <t>2.8218752016623823</t>
  </si>
  <si>
    <t>170418047</t>
  </si>
  <si>
    <t>1621711640054.jpg</t>
  </si>
  <si>
    <t>5.4</t>
  </si>
  <si>
    <t>The wife The husband</t>
  </si>
  <si>
    <t>A part des foyers qui ne sont plus en fonction il n'y a pas d'autre problème.. je suis quand même satisfait</t>
  </si>
  <si>
    <t>Caraïbe</t>
  </si>
  <si>
    <t>78afb11d-9a9b-4653-a044-f55d3b6d5670</t>
  </si>
  <si>
    <t>2021-05-24T13:06:50</t>
  </si>
  <si>
    <t>2021-05-22T10:21:30.429-04:00</t>
  </si>
  <si>
    <t>2021-06-03T17:32:43.528-00:00</t>
  </si>
  <si>
    <t>LAROSE Ermicide</t>
  </si>
  <si>
    <t>Puits Blain 32</t>
  </si>
  <si>
    <t>25, Puits Blain 32, Rue Joseph Guito, Delmas 75 (Siloe)</t>
  </si>
  <si>
    <t>(509) 36218148</t>
  </si>
  <si>
    <t>443</t>
  </si>
  <si>
    <t>18.5484078 -72.2713837 112.05546387809173 4.288</t>
  </si>
  <si>
    <t>18.5484078</t>
  </si>
  <si>
    <t>-72.2713837</t>
  </si>
  <si>
    <t>112.05546387809173</t>
  </si>
  <si>
    <t>20061005040</t>
  </si>
  <si>
    <t>1621693706521.jpg</t>
  </si>
  <si>
    <t>2020-11-01</t>
  </si>
  <si>
    <t>5.2</t>
  </si>
  <si>
    <t>Seven</t>
  </si>
  <si>
    <t>87.5 (Radio Lumière)</t>
  </si>
  <si>
    <t>b6ba4e74-2b8a-40e3-ad00-d5807c9b3165</t>
  </si>
  <si>
    <t>2021-05-24T13:10:30</t>
  </si>
  <si>
    <t>166</t>
  </si>
  <si>
    <t>19.02284362218282</t>
  </si>
  <si>
    <t>2000.0</t>
  </si>
  <si>
    <t>5.9</t>
  </si>
  <si>
    <t>Espérance</t>
  </si>
  <si>
    <t>2021-05-22T12:03:46.501-04:00</t>
  </si>
  <si>
    <t>2021-05-24T09:16:59.122-04:00</t>
  </si>
  <si>
    <t>ROCHASSE Lucille</t>
  </si>
  <si>
    <t>Ruelle Bergeaud</t>
  </si>
  <si>
    <t>29, Ruelle Bergeaud, Delmas 24 (à côté de l'Hopital Spring Hill College)</t>
  </si>
  <si>
    <t>(509) 33306880</t>
  </si>
  <si>
    <t>192</t>
  </si>
  <si>
    <t>18.5521165 -72.326682 12.630004161995831 4.824</t>
  </si>
  <si>
    <t>18.5521165</t>
  </si>
  <si>
    <t>-72.326682</t>
  </si>
  <si>
    <t>12.630004161995831</t>
  </si>
  <si>
    <t>180112047</t>
  </si>
  <si>
    <t>1621700195658.jpg</t>
  </si>
  <si>
    <t>2018-05-01</t>
  </si>
  <si>
    <t>6.9</t>
  </si>
  <si>
    <t>1- Quand PE à d'autres produits, vous devez appeller les clients pour les informer.
2- J'ai participé à une formation avec PE, ils m'ont dit que j'aurai une récompense si j'utilise bien le four mais jusqu'à présent j'ai rien reçu .</t>
  </si>
  <si>
    <t>97.7 (Radio Lumière)</t>
  </si>
  <si>
    <t>be23d9a8-8ddb-4e5d-b61d-3dfd0f1b47d0</t>
  </si>
  <si>
    <t>2021-05-24T13:17:12</t>
  </si>
  <si>
    <t>2021-05-22T12:48:02.218-05:00</t>
  </si>
  <si>
    <t>2021-05-24T09:18:58.729-05:00</t>
  </si>
  <si>
    <t xml:space="preserve">Ketlie jeune joseph
</t>
  </si>
  <si>
    <t>Beudet 7 la cour bastien</t>
  </si>
  <si>
    <t>La cour bastien # 70</t>
  </si>
  <si>
    <t>509 4375 00 03</t>
  </si>
  <si>
    <t>17</t>
  </si>
  <si>
    <t>18.6017651 -72.232092 19.02284362218282 3.9</t>
  </si>
  <si>
    <t>18.6017651</t>
  </si>
  <si>
    <t>-72.232092</t>
  </si>
  <si>
    <t>1621705938563.jpg</t>
  </si>
  <si>
    <t>2016-04-01</t>
  </si>
  <si>
    <t>Aucune repproche.</t>
  </si>
  <si>
    <t xml:space="preserve">Schekina
</t>
  </si>
  <si>
    <t>579a72d5-efe4-4b5c-9d95-2f474bcc1761</t>
  </si>
  <si>
    <t>2021-05-24T13:18:48</t>
  </si>
  <si>
    <t>2021-05-22T11:48:50.059-05:00</t>
  </si>
  <si>
    <t>2021-05-24T09:25:51.444-05:00</t>
  </si>
  <si>
    <t>Jean Baptiste Kenson</t>
  </si>
  <si>
    <t>Noailles</t>
  </si>
  <si>
    <t>47 noailles entrée route Rémy</t>
  </si>
  <si>
    <t>509 36 69 53 38</t>
  </si>
  <si>
    <t>15</t>
  </si>
  <si>
    <t>18.5716955 -72.2308766 46.13028182197219 4.824</t>
  </si>
  <si>
    <t>18.5716955</t>
  </si>
  <si>
    <t>-72.2308766</t>
  </si>
  <si>
    <t>46.13028182197219</t>
  </si>
  <si>
    <t>1621702406094.jpg</t>
  </si>
  <si>
    <t>2016-11-01</t>
  </si>
  <si>
    <t>Faire appel au SAV de PE pour reparation de son ancien regulateur. Après tt je suis satisfait</t>
  </si>
  <si>
    <t xml:space="preserve">Caraïbe
</t>
  </si>
  <si>
    <t>b76fa31b-f540-4f31-afea-6bb52e489c88</t>
  </si>
  <si>
    <t>2021-05-24T13:25:43</t>
  </si>
  <si>
    <t>2021-05-23T10:56:12.815-04:00</t>
  </si>
  <si>
    <t>2021-05-24T09:27:52.410-04:00</t>
  </si>
  <si>
    <t>2021-05-23</t>
  </si>
  <si>
    <t>DÉFONTAINE Eunice</t>
  </si>
  <si>
    <t>Ave Maïs Gaté 12</t>
  </si>
  <si>
    <t>2, Rue Jeanty, Ave Maïs Gaté 12, Delmas (tourné à gauche la première barrière grise sur la gauche après l'EGLISE DU DIEU VIVANT)</t>
  </si>
  <si>
    <t>(509) 31543568</t>
  </si>
  <si>
    <t>61</t>
  </si>
  <si>
    <t>18.5689648 -72.2875185 43.198389105069346 4.502</t>
  </si>
  <si>
    <t>18.5689648</t>
  </si>
  <si>
    <t>-72.2875185</t>
  </si>
  <si>
    <t>43.198389105069346</t>
  </si>
  <si>
    <t>4.502</t>
  </si>
  <si>
    <t>1621782340814.jpg</t>
  </si>
  <si>
    <t>6.2</t>
  </si>
  <si>
    <t>For some long-cooking dishes, LPG is too expensive LPG was not available when I wanted to buy it</t>
  </si>
  <si>
    <t>Grâce à Palmis Micro Finance.</t>
  </si>
  <si>
    <t>I don't remember</t>
  </si>
  <si>
    <t>C'est un bon produit. Je suis extrêmement satisfait.</t>
  </si>
  <si>
    <t>e2d70f38-fad0-45c3-bf35-e4ceeef264d6</t>
  </si>
  <si>
    <t>2021-05-24T13:28:07</t>
  </si>
  <si>
    <t>2021-05-22T11:04:01.254-05:00</t>
  </si>
  <si>
    <t>2021-05-24T09:31:46.428-05:00</t>
  </si>
  <si>
    <t>Jean Darline</t>
  </si>
  <si>
    <t>Marasa 10</t>
  </si>
  <si>
    <t>Marasa 10 impasse simon #5</t>
  </si>
  <si>
    <t>50937379779</t>
  </si>
  <si>
    <t>84</t>
  </si>
  <si>
    <t>18.5827433 -72.2450952 45.117477710995644 4.21</t>
  </si>
  <si>
    <t>18.5827433</t>
  </si>
  <si>
    <t>-72.2450952</t>
  </si>
  <si>
    <t>45.117477710995644</t>
  </si>
  <si>
    <t>4.21</t>
  </si>
  <si>
    <t>170113042</t>
  </si>
  <si>
    <t>1621699677443.jpg</t>
  </si>
  <si>
    <t>2017-01-01</t>
  </si>
  <si>
    <t>3.9000000000000004</t>
  </si>
  <si>
    <t>Il y a 3 foyers qui ne fonctionnent. Après je n'ai rien a repprocher</t>
  </si>
  <si>
    <t>Caraïbe.</t>
  </si>
  <si>
    <t>039c0591-afb5-4f67-be51-91387fd983e4</t>
  </si>
  <si>
    <t>2021-05-24T13:31:36</t>
  </si>
  <si>
    <t>2021-05-21T13:45:41.769-05:00</t>
  </si>
  <si>
    <t>2021-05-24T09:36:44.276-05:00</t>
  </si>
  <si>
    <t>Noël Lionel</t>
  </si>
  <si>
    <t>Canaan 3</t>
  </si>
  <si>
    <t>Canaan 3 rue adonay</t>
  </si>
  <si>
    <t>509 4828 06 88</t>
  </si>
  <si>
    <t>88</t>
  </si>
  <si>
    <t>18.6503488 -72.2700896 -13.00461743467074 4.192</t>
  </si>
  <si>
    <t>18.6503488</t>
  </si>
  <si>
    <t>-72.2700896</t>
  </si>
  <si>
    <t>-13.00461743467074</t>
  </si>
  <si>
    <t>4.192</t>
  </si>
  <si>
    <t>1621623030499.jpg</t>
  </si>
  <si>
    <t>2017-02-01</t>
  </si>
  <si>
    <t>Je suis très satisfait du produit.</t>
  </si>
  <si>
    <t xml:space="preserve">Caraïbes
</t>
  </si>
  <si>
    <t>70b2c959-7dab-482b-bd37-f8ff21d406e3</t>
  </si>
  <si>
    <t>2021-05-24T13:36:38</t>
  </si>
  <si>
    <t>2021-05-23T12:12:13.261-04:00</t>
  </si>
  <si>
    <t>2021-05-24T09:37:56.679-04:00</t>
  </si>
  <si>
    <t>MATHADOR Thamara Marie Florence</t>
  </si>
  <si>
    <t>Impasse Colombe</t>
  </si>
  <si>
    <t>7, Impasse Colombe, Rue Péralt (Village CECOM), Tabarre 48 (Caradeux)</t>
  </si>
  <si>
    <t>(509) 38878043</t>
  </si>
  <si>
    <t>277</t>
  </si>
  <si>
    <t>18.5568964 -72.2616217 54.40045285329097 4.679</t>
  </si>
  <si>
    <t>18.5568964</t>
  </si>
  <si>
    <t>-72.2616217</t>
  </si>
  <si>
    <t>54.40045285329097</t>
  </si>
  <si>
    <t>4.679</t>
  </si>
  <si>
    <t>180111204</t>
  </si>
  <si>
    <t>1621787112386.jpg</t>
  </si>
  <si>
    <t>4.1</t>
  </si>
  <si>
    <t>Grâce à Palmis Micro Finance</t>
  </si>
  <si>
    <t>Prix Compétitif : je n'avais pas l'argent en plein et la durée 5 mois était satisfaisante par rapport au prix cash de Valério Canez</t>
  </si>
  <si>
    <t>f79605f5-da58-492b-bd25-c257ae08fe74</t>
  </si>
  <si>
    <t>2021-05-24T13:38:10</t>
  </si>
  <si>
    <t>2021-05-20T17:08:37.395-05:00</t>
  </si>
  <si>
    <t>2021-05-24T09:43:48.442-05:00</t>
  </si>
  <si>
    <t>Maxon josius</t>
  </si>
  <si>
    <t>Coraille ceslesse</t>
  </si>
  <si>
    <t>509 4483 02 72</t>
  </si>
  <si>
    <t>25</t>
  </si>
  <si>
    <t>18.6540421 -72.2634791 9.997741767950844 4.63</t>
  </si>
  <si>
    <t>18.6540421</t>
  </si>
  <si>
    <t>-72.2634791</t>
  </si>
  <si>
    <t>9.997741767950844</t>
  </si>
  <si>
    <t>170203047</t>
  </si>
  <si>
    <t>1621548991963.jpg</t>
  </si>
  <si>
    <t>J'aimerais faire appel au SAV de PE</t>
  </si>
  <si>
    <t>7d0f429c-3fbc-466e-ac72-31223149ce6f</t>
  </si>
  <si>
    <t>2021-05-24T13:43:36</t>
  </si>
  <si>
    <t>2021-05-20T16:36:17.366-05:00</t>
  </si>
  <si>
    <t>2021-05-24T09:50:30.761-05:00</t>
  </si>
  <si>
    <t>Fortuné Abtherline</t>
  </si>
  <si>
    <t>Montais</t>
  </si>
  <si>
    <t>Route onavil station sable</t>
  </si>
  <si>
    <t>509 3155 27 43</t>
  </si>
  <si>
    <t>63</t>
  </si>
  <si>
    <t>18.6477196 -72.2599568 -5.94625384426204 4.873</t>
  </si>
  <si>
    <t>18.6477196</t>
  </si>
  <si>
    <t>-72.2599568</t>
  </si>
  <si>
    <t>-5.94625384426204</t>
  </si>
  <si>
    <t>4.873</t>
  </si>
  <si>
    <t>1621546926947.jpg</t>
  </si>
  <si>
    <t>A lot of smoke</t>
  </si>
  <si>
    <t>Il y a de la fumée autour du réchaud et je ne sais pas vraiment d'où ça provient. Apres ca tout va bien</t>
  </si>
  <si>
    <t>00b2d306-c844-41a2-b26d-99fd73887845</t>
  </si>
  <si>
    <t>2021-05-24T13:50:09</t>
  </si>
  <si>
    <t>2021-05-23T12:59:53.997-04:00</t>
  </si>
  <si>
    <t>2021-05-24T09:50:02.758-04:00</t>
  </si>
  <si>
    <t>BONCOEUR Yvonne</t>
  </si>
  <si>
    <t>3, Impasse Colombe, Village CECOM, Rue Péralt, Tabarre 48</t>
  </si>
  <si>
    <t>(509) 49168709</t>
  </si>
  <si>
    <t>18.5570507 -72.2616383 50.9858503923129 4.912</t>
  </si>
  <si>
    <t>18.5570507</t>
  </si>
  <si>
    <t>-72.2616383</t>
  </si>
  <si>
    <t>50.9858503923129</t>
  </si>
  <si>
    <t>4.912</t>
  </si>
  <si>
    <t>181105047</t>
  </si>
  <si>
    <t>1621789726035.jpg</t>
  </si>
  <si>
    <t>Comme le produit n'était pas de bonne qualité quelle garantie PE me donne si je veux acheter un autre.</t>
  </si>
  <si>
    <t>4b51eba5-c76d-4f03-94e7-6ddacd721cef</t>
  </si>
  <si>
    <t>2021-05-24T13:50:13</t>
  </si>
  <si>
    <t>2021-05-21T15:55:54.411-05:00</t>
  </si>
  <si>
    <t>2021-05-24T10:02:31.395-05:00</t>
  </si>
  <si>
    <t>Nancy Raymond</t>
  </si>
  <si>
    <t>Cité soleil</t>
  </si>
  <si>
    <t>Damien</t>
  </si>
  <si>
    <t>18,Damien, impasse macaya</t>
  </si>
  <si>
    <t>509 34844807</t>
  </si>
  <si>
    <t>35</t>
  </si>
  <si>
    <t>18.5901933 -72.2931242 5.707123266512333 4.853</t>
  </si>
  <si>
    <t>18.5901933</t>
  </si>
  <si>
    <t>-72.2931242</t>
  </si>
  <si>
    <t>5.707123266512333</t>
  </si>
  <si>
    <t>4.853</t>
  </si>
  <si>
    <t>1621630958667.jpg</t>
  </si>
  <si>
    <t>8.2</t>
  </si>
  <si>
    <t>Le produit était très bon il me facilite la tâche.j'aimerais avoir un rabais sur un autre produit que j'aimerais acheter.</t>
  </si>
  <si>
    <t>bbaa6bfa-3c20-4f5f-8d23-332e6e5e443a</t>
  </si>
  <si>
    <t>2021-05-24T14:02:25</t>
  </si>
  <si>
    <t>2021-05-24T16:56:37.755-05:00</t>
  </si>
  <si>
    <t>2021-05-25T13:06:58.852-05:00</t>
  </si>
  <si>
    <t>2021-05-24</t>
  </si>
  <si>
    <t>Rivière Rocelin</t>
  </si>
  <si>
    <t>Rue barbancourt, Damien</t>
  </si>
  <si>
    <t>Rue barbancourt ,ou ste etienne#47</t>
  </si>
  <si>
    <t>3846 85 07</t>
  </si>
  <si>
    <t>141</t>
  </si>
  <si>
    <t>18.6005606 -72.295423 2.675871813659747 4.853</t>
  </si>
  <si>
    <t>18.6005606</t>
  </si>
  <si>
    <t>-72.295423</t>
  </si>
  <si>
    <t>2.675871813659747</t>
  </si>
  <si>
    <t>1621893692430.jpg</t>
  </si>
  <si>
    <t>J'apprécie vraiment le produit. En cas de besoin je vous contacterez.</t>
  </si>
  <si>
    <t>59df133e-c68e-4166-865e-c0e5a54e8c3b</t>
  </si>
  <si>
    <t>2021-05-25T17:08:57</t>
  </si>
  <si>
    <t>2021-05-21T12:46:22.651-05:00</t>
  </si>
  <si>
    <t>2021-06-03T17:35:19.666-00:00</t>
  </si>
  <si>
    <t>Fidelien Roberto</t>
  </si>
  <si>
    <t>Coraille bloc 5</t>
  </si>
  <si>
    <t>Coraille bloc ,5 secteur 4</t>
  </si>
  <si>
    <t>509 37785068</t>
  </si>
  <si>
    <t>40</t>
  </si>
  <si>
    <t>18.6542219 -72.2535381 -16.78552149101153 4.347</t>
  </si>
  <si>
    <t>18.6542219</t>
  </si>
  <si>
    <t>-72.2535381</t>
  </si>
  <si>
    <t>-16.78552149101153</t>
  </si>
  <si>
    <t>4.347</t>
  </si>
  <si>
    <t>16050904591487</t>
  </si>
  <si>
    <t>1621619529313.jpg</t>
  </si>
  <si>
    <t>J'aimerais participer à un service après vente.</t>
  </si>
  <si>
    <t>372d3bd9-d73d-4ee8-b8f1-dd45ebdde38b</t>
  </si>
  <si>
    <t>2021-05-25T17:09:40</t>
  </si>
  <si>
    <t>2021-05-20T18:12:08.633-05:00</t>
  </si>
  <si>
    <t>2021-06-03T17:36:55.174-00:00</t>
  </si>
  <si>
    <t>Adeniese  Lorius</t>
  </si>
  <si>
    <t>Meyer</t>
  </si>
  <si>
    <t>Meyer, betel 2</t>
  </si>
  <si>
    <t>509 4878 14 94</t>
  </si>
  <si>
    <t>107</t>
  </si>
  <si>
    <t>18.6270564 -72.2129701 12.857810278212137 4.164</t>
  </si>
  <si>
    <t>18.6270564</t>
  </si>
  <si>
    <t>-72.2129701</t>
  </si>
  <si>
    <t>12.857810278212137</t>
  </si>
  <si>
    <t>4.164</t>
  </si>
  <si>
    <t>17051704730137</t>
  </si>
  <si>
    <t>1621552820928.jpg</t>
  </si>
  <si>
    <t>Palmis enèji ne tient pas sa promesse concernant le service après vente</t>
  </si>
  <si>
    <t>caraïbes</t>
  </si>
  <si>
    <t>9996150d-f0cc-4752-9b23-38789e06a7c1</t>
  </si>
  <si>
    <t>2021-05-25T17:10:58</t>
  </si>
  <si>
    <t>2021-05-24T13:06:01.438-04:00</t>
  </si>
  <si>
    <t>2021-05-25T16:58:13.250-04:00</t>
  </si>
  <si>
    <t>DÉCEMBRE Immacula</t>
  </si>
  <si>
    <t>Maïs Gaté 50</t>
  </si>
  <si>
    <t>44, Maïs Gaté 50, Caradeux, Delmas 75 (monté à côté de la Fusion Salon de Beauté et tourné à droite avant l'Eglise de Dieu de Maïs Gaté 50)</t>
  </si>
  <si>
    <t>(509) 46183203</t>
  </si>
  <si>
    <t>273</t>
  </si>
  <si>
    <t>18.5577555 -72.2714254 63.472329312109494 4.931</t>
  </si>
  <si>
    <t>18.5577555</t>
  </si>
  <si>
    <t>-72.2714254</t>
  </si>
  <si>
    <t>63.472329312109494</t>
  </si>
  <si>
    <t>4.931</t>
  </si>
  <si>
    <t>170816047</t>
  </si>
  <si>
    <t>1621876567992.jpg</t>
  </si>
  <si>
    <t>1.8</t>
  </si>
  <si>
    <t>Others</t>
  </si>
  <si>
    <t>Electricité</t>
  </si>
  <si>
    <t>1- Ma soeur a donné sa lampe défectieuse depuis 4 mois déjà, elle ne l'a pas encore récupéré et elle me fait regretter de l'avoir fait acheter la lampe chez PE.
2- Pour la deuxième question sur &lt;&lt; Etude de la satisfaction &gt;&gt; j'ai coché aucune des cases car la raison c'est parce qu'elle à de l'électricité 24/24.</t>
  </si>
  <si>
    <t>Shekina FM</t>
  </si>
  <si>
    <t>c0bbd92c-1830-4f15-a4d9-303407f60c1c</t>
  </si>
  <si>
    <t>2021-05-25T21:03:24</t>
  </si>
  <si>
    <t>2021-05-24T16:51:36.433-04:00</t>
  </si>
  <si>
    <t>2021-05-25T16:54:20.844-04:00</t>
  </si>
  <si>
    <t>MENÈS Nancy</t>
  </si>
  <si>
    <t>Rue Pociville, Tabarre 9</t>
  </si>
  <si>
    <t>Rue Pociville, Tabarre 9 (En face Salle des Témoins de Jéhovah - Zone Aquafine)</t>
  </si>
  <si>
    <t>(509) 44424533</t>
  </si>
  <si>
    <t>309</t>
  </si>
  <si>
    <t>18.5904848 -72.2843593 14.985067458012143 4.269</t>
  </si>
  <si>
    <t>18.5904848</t>
  </si>
  <si>
    <t>-72.2843593</t>
  </si>
  <si>
    <t>14.985067458012143</t>
  </si>
  <si>
    <t>4.269</t>
  </si>
  <si>
    <t>190322043</t>
  </si>
  <si>
    <t>1621890061843.jpg</t>
  </si>
  <si>
    <t>5.1</t>
  </si>
  <si>
    <t>Cadeau de mon fils.</t>
  </si>
  <si>
    <t>d3066b2a-7823-43d2-aa29-0b8ea907fa58</t>
  </si>
  <si>
    <t>2021-05-25T21:03:25</t>
  </si>
  <si>
    <t>2021-05-25T09:27:32.381-04:00</t>
  </si>
  <si>
    <t>2021-05-25T16:50:56.443-04:00</t>
  </si>
  <si>
    <t>2021-05-25</t>
  </si>
  <si>
    <t>DECEMBRE Maguna</t>
  </si>
  <si>
    <t>Rue Alazar Prolongée</t>
  </si>
  <si>
    <t>45, Rue Alazar Prolongée (Nan Citron)delmas33</t>
  </si>
  <si>
    <t>(509) 34465815</t>
  </si>
  <si>
    <t>474</t>
  </si>
  <si>
    <t>18.5647005 -72.2919986 36.61633719193316 3.9</t>
  </si>
  <si>
    <t>18.5647005</t>
  </si>
  <si>
    <t>-72.2919986</t>
  </si>
  <si>
    <t>36.61633719193316</t>
  </si>
  <si>
    <t>190824014</t>
  </si>
  <si>
    <t>1621949533378.jpg</t>
  </si>
  <si>
    <t>The cook</t>
  </si>
  <si>
    <t>cd19a738-62b6-4c00-b39b-24e95f3693c5</t>
  </si>
  <si>
    <t>2021-05-25T21:03:26</t>
  </si>
  <si>
    <t>2021-05-25T17:19:03.676-05:00</t>
  </si>
  <si>
    <t>2021-06-03T17:42:57.771-00:00</t>
  </si>
  <si>
    <t>Jean paul Foglas</t>
  </si>
  <si>
    <t>Tabarre 9</t>
  </si>
  <si>
    <t>Papo</t>
  </si>
  <si>
    <t>Tabarre 9 papo</t>
  </si>
  <si>
    <t>509 3733 17 69,47 64 92 20</t>
  </si>
  <si>
    <t>345</t>
  </si>
  <si>
    <t>18.5925059 -72.2861375 13.46750839788825 3.977</t>
  </si>
  <si>
    <t>18.5925059</t>
  </si>
  <si>
    <t>-72.2861375</t>
  </si>
  <si>
    <t>13.46750839788825</t>
  </si>
  <si>
    <t>1909571543</t>
  </si>
  <si>
    <t>1621981741593.jpg</t>
  </si>
  <si>
    <t>Je suis partisant de Palmis enèji. Je suis très satisfait de l'expérience</t>
  </si>
  <si>
    <t>fce42c65-f959-4672-b58f-e5c80786c565</t>
  </si>
  <si>
    <t>2021-05-26T12:53:16</t>
  </si>
  <si>
    <t>2021-05-25T09:10:35.540-05:00</t>
  </si>
  <si>
    <t>2021-05-26T09:02:12.107-05:00</t>
  </si>
  <si>
    <t>Moïse Essous Pierre</t>
  </si>
  <si>
    <t>Croix des Bouquets</t>
  </si>
  <si>
    <t>Marin 51</t>
  </si>
  <si>
    <t>Marin 51 entrée sylvina#22</t>
  </si>
  <si>
    <t>46 46 23 11</t>
  </si>
  <si>
    <t>371</t>
  </si>
  <si>
    <t>18.5348034 -72.3199763 79.42195360294217 9.716</t>
  </si>
  <si>
    <t>18.5348034</t>
  </si>
  <si>
    <t>-72.3199763</t>
  </si>
  <si>
    <t>79.42195360294217</t>
  </si>
  <si>
    <t>9.716</t>
  </si>
  <si>
    <t>1621998058636.jpg</t>
  </si>
  <si>
    <t>4.4</t>
  </si>
  <si>
    <t>Aucun commentaire. Jusque là je n'ai aucune repproche</t>
  </si>
  <si>
    <t>7deb52aa-3695-4079-940d-fe8955051985</t>
  </si>
  <si>
    <t>2021-05-26T13:02:01</t>
  </si>
  <si>
    <t>2021-05-25T18:04:03.549-05:00</t>
  </si>
  <si>
    <t>2021-06-03T17:44:48.278-00:00</t>
  </si>
  <si>
    <t>Liluce odette</t>
  </si>
  <si>
    <t>Impasse denis</t>
  </si>
  <si>
    <t>Bon repos impasse denis #130</t>
  </si>
  <si>
    <t>509 4742 76 91/ 38 29 98 52</t>
  </si>
  <si>
    <t>18.6280425 -72.2698216 8.143094409482766 4.824</t>
  </si>
  <si>
    <t>18.6280425</t>
  </si>
  <si>
    <t>-72.2698216</t>
  </si>
  <si>
    <t>8.143094409482766</t>
  </si>
  <si>
    <t>2001302906</t>
  </si>
  <si>
    <t>1621984246421.jpg</t>
  </si>
  <si>
    <t>4.6</t>
  </si>
  <si>
    <t>Non je n'ai pas d'autre commentaire aucun repproche.</t>
  </si>
  <si>
    <t>a36bd211-9825-41f8-afb6-26718551ac0d</t>
  </si>
  <si>
    <t>2021-05-26T13:06:53</t>
  </si>
  <si>
    <t>2021-05-25T13:16:57.674-05:00</t>
  </si>
  <si>
    <t>2021-05-26T10:13:09.800-05:00</t>
  </si>
  <si>
    <t>Volsaint Abner</t>
  </si>
  <si>
    <t>Turbé</t>
  </si>
  <si>
    <t>Turbé, nan village</t>
  </si>
  <si>
    <t>509 374817 64</t>
  </si>
  <si>
    <t>174</t>
  </si>
  <si>
    <t>18.534786 -72.3199862 79.4897551942606 13.058</t>
  </si>
  <si>
    <t>18.534786</t>
  </si>
  <si>
    <t>-72.3199862</t>
  </si>
  <si>
    <t>79.4897551942606</t>
  </si>
  <si>
    <t>13.058</t>
  </si>
  <si>
    <t>1622041020241.jpg</t>
  </si>
  <si>
    <t>C'est  un bon produit.pas de repproche.</t>
  </si>
  <si>
    <t>N'importe</t>
  </si>
  <si>
    <t>d0be22a7-cbbe-4073-a1a6-9a0cf895f1b0</t>
  </si>
  <si>
    <t>2021-05-26T14:13:48</t>
  </si>
  <si>
    <t>2021-05-20T16:13:21.243-05:00</t>
  </si>
  <si>
    <t>2021-05-26T10:38:59.109-05:00</t>
  </si>
  <si>
    <t>CHALERON Charité</t>
  </si>
  <si>
    <t>#20 Route Barbancourt, impasse matinale</t>
  </si>
  <si>
    <t>31287997, 40212821</t>
  </si>
  <si>
    <t>313</t>
  </si>
  <si>
    <t>18.5927003 -72.292827 7.433075103633426 4.938</t>
  </si>
  <si>
    <t>18.5927003</t>
  </si>
  <si>
    <t>-72.292827</t>
  </si>
  <si>
    <t>7.433075103633426</t>
  </si>
  <si>
    <t>4.938</t>
  </si>
  <si>
    <t>1621888061893.jpg</t>
  </si>
  <si>
    <t>2019-02-01</t>
  </si>
  <si>
    <t>88.5.</t>
  </si>
  <si>
    <t>ea3d908f-2e19-487e-b5e9-582a11fd2304</t>
  </si>
  <si>
    <t>2021-05-26T14:35:47</t>
  </si>
  <si>
    <t>2021-05-20T19:51:33.174-05:00</t>
  </si>
  <si>
    <t>2021-05-26T10:58:40.858-05:00</t>
  </si>
  <si>
    <t>Telia Rose Medjy</t>
  </si>
  <si>
    <t>Carrefour</t>
  </si>
  <si>
    <t>Bizoton6</t>
  </si>
  <si>
    <t>94, Bisoton 6</t>
  </si>
  <si>
    <t>46831022</t>
  </si>
  <si>
    <t>425</t>
  </si>
  <si>
    <t>1621559059705.jpg</t>
  </si>
  <si>
    <t>0.8</t>
  </si>
  <si>
    <t>Le rechaud a ete achete par louis Charles James mon frere</t>
  </si>
  <si>
    <t>94.5, 102.5, RCH2000.</t>
  </si>
  <si>
    <t>5e00a0bc-d554-4835-9a93-a44c416efe03</t>
  </si>
  <si>
    <t>2021-05-26T14:55:26</t>
  </si>
  <si>
    <t>2021-05-20T14:51:28.109-05:00</t>
  </si>
  <si>
    <t>2021-05-26T11:16:47.071-05:00</t>
  </si>
  <si>
    <t>Antonine Toussaint.</t>
  </si>
  <si>
    <t>Acachon 32</t>
  </si>
  <si>
    <t>Carrefour, Acachon 32, impasse Justice #24 à l'intérieur</t>
  </si>
  <si>
    <t>36977732</t>
  </si>
  <si>
    <t>79</t>
  </si>
  <si>
    <t>18.537397 -72.4005062 15.99385834481278 7.504</t>
  </si>
  <si>
    <t>18.537397</t>
  </si>
  <si>
    <t>-72.4005062</t>
  </si>
  <si>
    <t>15.99385834481278</t>
  </si>
  <si>
    <t>7.504</t>
  </si>
  <si>
    <t>170207042</t>
  </si>
  <si>
    <t>1621540650594.jpg</t>
  </si>
  <si>
    <t>For some long-cooking dishes, LPG is too expensive LPG is too dangerous</t>
  </si>
  <si>
    <t xml:space="preserve">Trois des six foyers du four ne fonctionnent pas. Le caoutchouc de la porte du four se deteriore epi </t>
  </si>
  <si>
    <t>Lumière</t>
  </si>
  <si>
    <t>0b57732e-18e1-49a4-8674-2632bf642179</t>
  </si>
  <si>
    <t>2021-05-26T15:13:28</t>
  </si>
  <si>
    <t>2021-05-20T17:25:30.589-05:00</t>
  </si>
  <si>
    <t>2021-05-26T11:24:58.387-05:00</t>
  </si>
  <si>
    <t>Adonis Causette</t>
  </si>
  <si>
    <t>Fouchard</t>
  </si>
  <si>
    <t>Rue Martineau</t>
  </si>
  <si>
    <t>Carrefour feuilles, Fouchard, Rue Martineau. Non loin du micro-crédit de la route de dalles.</t>
  </si>
  <si>
    <t>36765882</t>
  </si>
  <si>
    <t>105</t>
  </si>
  <si>
    <t>18.5276303 -72.3463366 26.44772834286148 4.931</t>
  </si>
  <si>
    <t>18.5276303</t>
  </si>
  <si>
    <t>-72.3463366</t>
  </si>
  <si>
    <t>26.44772834286148</t>
  </si>
  <si>
    <t>160700735</t>
  </si>
  <si>
    <t>1621550168458.jpg</t>
  </si>
  <si>
    <t xml:space="preserve">Le revendeur a ete tres cordial </t>
  </si>
  <si>
    <t>Certains foyer ne fonctionnent pas correctement</t>
  </si>
  <si>
    <t>Zénith.</t>
  </si>
  <si>
    <t>3dd25738-494f-4fe6-b410-03f7f565d0d1</t>
  </si>
  <si>
    <t>2021-05-26T15:21:37</t>
  </si>
  <si>
    <t>2021-05-21T12:40:00.827-05:00</t>
  </si>
  <si>
    <t>2021-05-26T11:29:20.215-05:00</t>
  </si>
  <si>
    <t>Petit-homme Roseline.</t>
  </si>
  <si>
    <t>Lison 37</t>
  </si>
  <si>
    <t>Bon repos, lison 37, #10, an fas dlo mirak la</t>
  </si>
  <si>
    <t>46270950</t>
  </si>
  <si>
    <t>434</t>
  </si>
  <si>
    <t>18.6229335 -72.2940082 -5.390210304887464 4.192</t>
  </si>
  <si>
    <t>18.6229335</t>
  </si>
  <si>
    <t>-72.2940082</t>
  </si>
  <si>
    <t>-5.390210304887464</t>
  </si>
  <si>
    <t>200130201</t>
  </si>
  <si>
    <t>1621619121819.jpg</t>
  </si>
  <si>
    <t xml:space="preserve">Le client a faciliter l'achat du rechaud </t>
  </si>
  <si>
    <t>Remerciement</t>
  </si>
  <si>
    <t>b4a1f1d5-833d-4b71-823a-06f411b3c6af</t>
  </si>
  <si>
    <t>2021-05-26T15:25:59</t>
  </si>
  <si>
    <t>2021-05-21T14:47:46.583-05:00</t>
  </si>
  <si>
    <t>2021-05-26T11:36:43.907-05:00</t>
  </si>
  <si>
    <t>Elismé Sentia</t>
  </si>
  <si>
    <t>Clercine</t>
  </si>
  <si>
    <t>Impasse Monval</t>
  </si>
  <si>
    <t>Claircine 24, impasse monval, #6 tou pre lekol St Thomas d'Aquin</t>
  </si>
  <si>
    <t>40802198</t>
  </si>
  <si>
    <t>463</t>
  </si>
  <si>
    <t>18.5914489 -72.2690871 10.937476834038002 4.931</t>
  </si>
  <si>
    <t>18.5914489</t>
  </si>
  <si>
    <t>-72.2690871</t>
  </si>
  <si>
    <t>10.937476834038002</t>
  </si>
  <si>
    <t>190551175</t>
  </si>
  <si>
    <t>1621626884352.jpg</t>
  </si>
  <si>
    <t>2020-04-01</t>
  </si>
  <si>
    <t>A acheter le rechauds dans une boutique de PE</t>
  </si>
  <si>
    <t>Geographical proximity</t>
  </si>
  <si>
    <t>Un des foyers ne fonctionne pas trop bien. Des fois prend du temps pour chauffer la nourriture.</t>
  </si>
  <si>
    <t>1ff9df68-1795-492f-9ed3-58149dc138dd</t>
  </si>
  <si>
    <t>2021-05-26T15:33:22</t>
  </si>
  <si>
    <t>2021-05-21T16:14:28.964-05:00</t>
  </si>
  <si>
    <t>2021-05-26T14:18:25.559-05:00</t>
  </si>
  <si>
    <t>FEGOND Rochnatline</t>
  </si>
  <si>
    <t>Clercine8</t>
  </si>
  <si>
    <t>24, Clercine 8</t>
  </si>
  <si>
    <t>49097942</t>
  </si>
  <si>
    <t>329</t>
  </si>
  <si>
    <t>18.5750059 -72.2787449 26.623487363168216 4.158</t>
  </si>
  <si>
    <t>18.5750059</t>
  </si>
  <si>
    <t>-72.2787449</t>
  </si>
  <si>
    <t>26.623487363168216</t>
  </si>
  <si>
    <t>4.158</t>
  </si>
  <si>
    <t>1621632199632.jpg</t>
  </si>
  <si>
    <t>2019-12-01</t>
  </si>
  <si>
    <t>4.8</t>
  </si>
  <si>
    <t>Toujours informer les clients des nouveaux produits.</t>
  </si>
  <si>
    <t>Radio mega.</t>
  </si>
  <si>
    <t>b65a63ff-70fb-484c-a8ca-2f104a8002ca</t>
  </si>
  <si>
    <t>2021-05-26T18:15:14</t>
  </si>
  <si>
    <t>2021-05-22T12:01:12.236-05:00</t>
  </si>
  <si>
    <t>2021-05-26T14:22:31.190-05:00</t>
  </si>
  <si>
    <t>GEORGES Andrelitha</t>
  </si>
  <si>
    <t>Clercine24</t>
  </si>
  <si>
    <t>24, rue royale</t>
  </si>
  <si>
    <t>36722534</t>
  </si>
  <si>
    <t>332</t>
  </si>
  <si>
    <t>18.5923991 -72.269853 12.35858477840956 4.645</t>
  </si>
  <si>
    <t>18.5923991</t>
  </si>
  <si>
    <t>-72.269853</t>
  </si>
  <si>
    <t>12.35858477840956</t>
  </si>
  <si>
    <t>1621703099924.jpg</t>
  </si>
  <si>
    <t>Est satisfait du produit</t>
  </si>
  <si>
    <t>A decouvert Palmis eneji par hasard</t>
  </si>
  <si>
    <t>Les prix du gaz sont trop chers, un bruleur mérite une réparation</t>
  </si>
  <si>
    <t>a5de3018-2a90-40e4-a0de-6b42bc58a1b2</t>
  </si>
  <si>
    <t>2021-05-26T18:19:16</t>
  </si>
  <si>
    <t>2021-05-23T10:20:11.932-05:00</t>
  </si>
  <si>
    <t>2021-05-26T14:53:27.906-05:00</t>
  </si>
  <si>
    <t>DAMIER Cathia</t>
  </si>
  <si>
    <t>Lathan</t>
  </si>
  <si>
    <t>#6 rue MBC</t>
  </si>
  <si>
    <t>39070670</t>
  </si>
  <si>
    <t>288</t>
  </si>
  <si>
    <t>18.6125619 -72.278281 5.909114709702468 4.873</t>
  </si>
  <si>
    <t>18.6125619</t>
  </si>
  <si>
    <t>-72.278281</t>
  </si>
  <si>
    <t>5.909114709702468</t>
  </si>
  <si>
    <t>180719017</t>
  </si>
  <si>
    <t>1621783596800.jpg</t>
  </si>
  <si>
    <t>Non, le numéro de série est: 18071904736531. Les bruleurs et les boutons meritent beaucoup de réparation</t>
  </si>
  <si>
    <t>94.5, RCH2000</t>
  </si>
  <si>
    <t>6d309cdd-effc-472d-8e7b-7990634ef263</t>
  </si>
  <si>
    <t>2021-05-26T18:50:27</t>
  </si>
  <si>
    <t>2021-05-23T13:24:10.733-05:00</t>
  </si>
  <si>
    <t>2021-05-26T15:00:14.635-05:00</t>
  </si>
  <si>
    <t>JEAN PIERRE Frangie</t>
  </si>
  <si>
    <t>Tabarre23</t>
  </si>
  <si>
    <t>#4,tabarre 23 bò antèn digicèl</t>
  </si>
  <si>
    <t>47906201</t>
  </si>
  <si>
    <t>299</t>
  </si>
  <si>
    <t>18.5869073 -72.261245 32.060207480900175 4.633</t>
  </si>
  <si>
    <t>18.5869073</t>
  </si>
  <si>
    <t>-72.261245</t>
  </si>
  <si>
    <t>32.060207480900175</t>
  </si>
  <si>
    <t>4.633</t>
  </si>
  <si>
    <t>1621795124179.jpg</t>
  </si>
  <si>
    <t>2018-08-01</t>
  </si>
  <si>
    <t>Un des foyers ne fonctionnent pas</t>
  </si>
  <si>
    <t>102.5, 87.9</t>
  </si>
  <si>
    <t>c39ecc79-c9af-4f67-b8b2-c84985e9d330</t>
  </si>
  <si>
    <t>2021-05-26T18:56:58</t>
  </si>
  <si>
    <t>2021-05-23T16:14:28.776-05:00</t>
  </si>
  <si>
    <t>2021-05-26T15:17:05.911-05:00</t>
  </si>
  <si>
    <t>JEAN Johnson</t>
  </si>
  <si>
    <t>Petite place cazeau</t>
  </si>
  <si>
    <t># 10 Ruelle depestre</t>
  </si>
  <si>
    <t>48523427</t>
  </si>
  <si>
    <t>233</t>
  </si>
  <si>
    <t>18.5652236 -72.2802786 32.99766916333321 4.502</t>
  </si>
  <si>
    <t>18.5652236</t>
  </si>
  <si>
    <t>-72.2802786</t>
  </si>
  <si>
    <t>32.99766916333321</t>
  </si>
  <si>
    <t>1621804748584.jpg</t>
  </si>
  <si>
    <t>5.6</t>
  </si>
  <si>
    <t>Aucun commentaire</t>
  </si>
  <si>
    <t>102.5, 103.7, 94.5</t>
  </si>
  <si>
    <t>781d63c4-73bc-40b6-9133-78da426451a7</t>
  </si>
  <si>
    <t>2021-05-26T19:13:52</t>
  </si>
  <si>
    <t>2021-05-23T17:42:20.495-05:00</t>
  </si>
  <si>
    <t>2021-05-26T15:22:09.129-05:00</t>
  </si>
  <si>
    <t>LELIN Wencesla</t>
  </si>
  <si>
    <t>Petion ville</t>
  </si>
  <si>
    <t>Girardeau</t>
  </si>
  <si>
    <t>78 Girardeau, a gauche après le pont</t>
  </si>
  <si>
    <t>33887408</t>
  </si>
  <si>
    <t>424</t>
  </si>
  <si>
    <t>18.5119093 -72.2719971 350.18145381879276 7.417</t>
  </si>
  <si>
    <t>18.5119093</t>
  </si>
  <si>
    <t>-72.2719971</t>
  </si>
  <si>
    <t>350.18145381879276</t>
  </si>
  <si>
    <t>7.417</t>
  </si>
  <si>
    <t>200316047</t>
  </si>
  <si>
    <t>1621810144865.jpg</t>
  </si>
  <si>
    <t>1.6</t>
  </si>
  <si>
    <t>La baisse des prix sur les produits. Lelin Wencesla n'habite plus à caradeux rue duval #7, elle habite maintenant à Giradeau, tourner à gauche après le pont une fois à girardau. Le numéro de série du réchaud: 20031604739272</t>
  </si>
  <si>
    <t>103.7</t>
  </si>
  <si>
    <t>dc348284-9191-4f03-bbea-7537bc3f7996</t>
  </si>
  <si>
    <t>2021-05-26T19:18:52</t>
  </si>
  <si>
    <t>2021-05-25T13:22:25.006-05:00</t>
  </si>
  <si>
    <t>2021-05-26T15:28:31.433-05:00</t>
  </si>
  <si>
    <t>LECONTE Natacha</t>
  </si>
  <si>
    <t>Santo</t>
  </si>
  <si>
    <t>Impasse massé</t>
  </si>
  <si>
    <t>Santo 19, impasse massé, enfas faktori Apaid</t>
  </si>
  <si>
    <t>37418205, 37275447</t>
  </si>
  <si>
    <t>204</t>
  </si>
  <si>
    <t>18.6085351 -72.2443879 11.386287154436609 4.824</t>
  </si>
  <si>
    <t>18.6085351</t>
  </si>
  <si>
    <t>-72.2443879</t>
  </si>
  <si>
    <t>11.386287154436609</t>
  </si>
  <si>
    <t>1621967813002.jpg</t>
  </si>
  <si>
    <t>Juste en passant devant le magasin</t>
  </si>
  <si>
    <t>Juste en passant sur la route j'ai remarqué palmis</t>
  </si>
  <si>
    <t>43acc50b-7dcb-4117-8d7e-559b344853cd</t>
  </si>
  <si>
    <t>2021-05-26T19:25:18</t>
  </si>
  <si>
    <t>2021-05-26T08:49:55.895-05:00</t>
  </si>
  <si>
    <t>2021-05-26T15:33:29.978-05:00</t>
  </si>
  <si>
    <t>2021-05-26</t>
  </si>
  <si>
    <t>CHARLES Junonne</t>
  </si>
  <si>
    <t>Canaan 3c. Nan antre sab</t>
  </si>
  <si>
    <t>47452680</t>
  </si>
  <si>
    <t>286</t>
  </si>
  <si>
    <t>1622037250812.jpg</t>
  </si>
  <si>
    <t>Cause de crédit a palmis enèji</t>
  </si>
  <si>
    <t>J'ai reçue du crédit à PALMIS ENÈJI</t>
  </si>
  <si>
    <t>Le client veut un autre rechaud comme don de palmis enèji, il y a aussi un bruleur qui mérite une réparation</t>
  </si>
  <si>
    <t>97.7</t>
  </si>
  <si>
    <t>db73278f-9e7a-41a4-9b02-20f41705b864</t>
  </si>
  <si>
    <t>2021-05-26T19:30:14</t>
  </si>
  <si>
    <t>2021-05-21T16:53:04.929-04:00</t>
  </si>
  <si>
    <t>2021-05-26T15:41:19.238-04:00</t>
  </si>
  <si>
    <t>Sanon Arienne</t>
  </si>
  <si>
    <t>Tabarre 3</t>
  </si>
  <si>
    <t>Tabarre 3, Rue Fréderic, Bò bòde.</t>
  </si>
  <si>
    <t>3767 0732</t>
  </si>
  <si>
    <t>440</t>
  </si>
  <si>
    <t>18.589703 -72.2870008 -19.52395214894584 5.145</t>
  </si>
  <si>
    <t>18.589703</t>
  </si>
  <si>
    <t>-72.2870008</t>
  </si>
  <si>
    <t>-19.52395214894584</t>
  </si>
  <si>
    <t>5.145</t>
  </si>
  <si>
    <t>200303047</t>
  </si>
  <si>
    <t>1621630730971.jpg</t>
  </si>
  <si>
    <t>2020-08-01</t>
  </si>
  <si>
    <t>7.5</t>
  </si>
  <si>
    <t xml:space="preserve">Chez PMS </t>
  </si>
  <si>
    <t>Offert par un agent de PMS</t>
  </si>
  <si>
    <t>Numero de serie complet: 20030304739203</t>
  </si>
  <si>
    <t>Shekinah</t>
  </si>
  <si>
    <t>be4cb1ec-ffac-4e3c-8a33-2b2ed970c4ce</t>
  </si>
  <si>
    <t>2021-05-26T19:41:29</t>
  </si>
  <si>
    <t>2021-05-21T18:26:50.706-04:00</t>
  </si>
  <si>
    <t>2021-05-26T16:05:42.294-04:00</t>
  </si>
  <si>
    <t>Vivensia Guerrier Dimanche</t>
  </si>
  <si>
    <t>Tabarre 27 avan pon lè w pral Crx des bouquets, impasse le rocher, 10</t>
  </si>
  <si>
    <t>37691568</t>
  </si>
  <si>
    <t>453</t>
  </si>
  <si>
    <t>18.5812829 -72.2496172 19.099083870396647 4.698</t>
  </si>
  <si>
    <t>18.5812829</t>
  </si>
  <si>
    <t>-72.2496172</t>
  </si>
  <si>
    <t>19.099083870396647</t>
  </si>
  <si>
    <t>4.698</t>
  </si>
  <si>
    <t>417241404</t>
  </si>
  <si>
    <t>1621636206058.jpg</t>
  </si>
  <si>
    <t>2020-05-01</t>
  </si>
  <si>
    <t>8.8</t>
  </si>
  <si>
    <t>Elle a visité la boutique de Clercine par hasard</t>
  </si>
  <si>
    <t>Le vendeur a été très irrespectueux. Mon pasteur avait achete un rechaud pareil</t>
  </si>
  <si>
    <t>Avait acheté un premier rechauds dr marque Bona. il n'a pas duré 6 moix . Mauvaise qualité. Les deux achetés chez Palmis sont de bonne qualité. Numero de serie: 417241404400</t>
  </si>
  <si>
    <t xml:space="preserve">Shekinah
</t>
  </si>
  <si>
    <t>25358db9-0e07-4cb3-a0f4-8c80941f0955</t>
  </si>
  <si>
    <t>2021-05-26T20:06:00</t>
  </si>
  <si>
    <t>2021-05-21T19:26:11.586-04:00</t>
  </si>
  <si>
    <t>2021-05-26T16:24:06.263-04:00</t>
  </si>
  <si>
    <t>François Remilia victor</t>
  </si>
  <si>
    <t>Tabarre 27, rue Ste philomène prolonje apre lekol ste philomène nan.</t>
  </si>
  <si>
    <t>46144107</t>
  </si>
  <si>
    <t>436</t>
  </si>
  <si>
    <t>18.5910831 -72.2572993 46.65166091878475 4.716</t>
  </si>
  <si>
    <t>18.5910831</t>
  </si>
  <si>
    <t>-72.2572993</t>
  </si>
  <si>
    <t>46.65166091878475</t>
  </si>
  <si>
    <t>200113028</t>
  </si>
  <si>
    <t>1621639901177.jpg</t>
  </si>
  <si>
    <t>C'est beneficiaire de credit de PMS.</t>
  </si>
  <si>
    <t>Tres satisfait du produit</t>
  </si>
  <si>
    <t>La voix de l'évangile, Lumière</t>
  </si>
  <si>
    <t>b2734022-4969-461f-bba7-6b77d3aef2d2</t>
  </si>
  <si>
    <t>2021-05-26T20:24:35</t>
  </si>
  <si>
    <t>2021-05-24T16:16:19.175-04:00</t>
  </si>
  <si>
    <t>2021-05-26T16:32:45.330-04:00</t>
  </si>
  <si>
    <t>Josué Jolis</t>
  </si>
  <si>
    <t>Tabarre 27, rue Galette, #12. Apre w fin vire koub ri galèt la.</t>
  </si>
  <si>
    <t>43653840</t>
  </si>
  <si>
    <t>422</t>
  </si>
  <si>
    <t>18.5845918 -72.2528783 16.35199752650132 4.402</t>
  </si>
  <si>
    <t>18.5845918</t>
  </si>
  <si>
    <t>-72.2528783</t>
  </si>
  <si>
    <t>16.35199752650132</t>
  </si>
  <si>
    <t>4.402</t>
  </si>
  <si>
    <t>200922047</t>
  </si>
  <si>
    <t>1621887561476.jpg</t>
  </si>
  <si>
    <t>5.3</t>
  </si>
  <si>
    <t>LPG is too dangerous</t>
  </si>
  <si>
    <t>Activité de promotion.</t>
  </si>
  <si>
    <t>Chiffre lanquant du Numero de serie 42156</t>
  </si>
  <si>
    <t>Méga</t>
  </si>
  <si>
    <t>f53e05ef-4ad2-4ca5-8e52-82acc32610c1</t>
  </si>
  <si>
    <t>2021-05-26T20:33:09</t>
  </si>
  <si>
    <t>2021-05-20T14:14:52.419-05:00</t>
  </si>
  <si>
    <t>2021-05-26T16:40:37.088-05:00</t>
  </si>
  <si>
    <t>JUSTIN Murielle</t>
  </si>
  <si>
    <t>Tabarre 18</t>
  </si>
  <si>
    <t>79, Tabarre 18</t>
  </si>
  <si>
    <t>49325254</t>
  </si>
  <si>
    <t>358</t>
  </si>
  <si>
    <t>18.584739 -72.278411 52.29882523497206 10.72</t>
  </si>
  <si>
    <t>18.584739</t>
  </si>
  <si>
    <t>-72.278411</t>
  </si>
  <si>
    <t>52.29882523497206</t>
  </si>
  <si>
    <t>10.72</t>
  </si>
  <si>
    <t>1621538564829.jpg</t>
  </si>
  <si>
    <t>2018-10-01</t>
  </si>
  <si>
    <t>Il y a des foyers qui ne s'allume pas</t>
  </si>
  <si>
    <t>A cause d'une réduction</t>
  </si>
  <si>
    <t>Les bruleurs mérite une réparation. Le numéro de série:1801120471860.</t>
  </si>
  <si>
    <t>102.5</t>
  </si>
  <si>
    <t>6a11b55e-8ec0-4a97-84d3-e578bacdc808</t>
  </si>
  <si>
    <t>2021-05-26T20:37:19</t>
  </si>
  <si>
    <t>2021-05-21T11:13:51.103-05:00</t>
  </si>
  <si>
    <t>2021-05-26T16:45:33.130-05:00</t>
  </si>
  <si>
    <t>ERNST Calixte</t>
  </si>
  <si>
    <t>Tabarre 26</t>
  </si>
  <si>
    <t>40075800, 47530048</t>
  </si>
  <si>
    <t>412</t>
  </si>
  <si>
    <t>18.5826777 -72.2712983 18.262429719834714 10.72</t>
  </si>
  <si>
    <t>18.5826777</t>
  </si>
  <si>
    <t>-72.2712983</t>
  </si>
  <si>
    <t>18.262429719834714</t>
  </si>
  <si>
    <t>1621614158371.jpg</t>
  </si>
  <si>
    <t>En achetant une lampe nous avions remarqué la table de gaz</t>
  </si>
  <si>
    <t>En achetant un autre produit chez palmis</t>
  </si>
  <si>
    <t>Améliorer les produits baucoup plus, tres satisfait. Un bruleur et un bouton méritent une réparation</t>
  </si>
  <si>
    <t>97.7, 95.3</t>
  </si>
  <si>
    <t>129fe0e4-a948-40ca-840d-9e544451c6bc</t>
  </si>
  <si>
    <t>2021-05-26T20:42:16</t>
  </si>
  <si>
    <t>2021-05-22T16:55:04.847-05:00</t>
  </si>
  <si>
    <t>2021-05-26T16:53:11.050-05:00</t>
  </si>
  <si>
    <t>ALYA Gertrude</t>
  </si>
  <si>
    <t>Duval22</t>
  </si>
  <si>
    <t>22 impasse la paix</t>
  </si>
  <si>
    <t>46522443</t>
  </si>
  <si>
    <t>403</t>
  </si>
  <si>
    <t>18.5809898 -72.2410514 34.782711453670224 4.502</t>
  </si>
  <si>
    <t>18.5809898</t>
  </si>
  <si>
    <t>-72.2410514</t>
  </si>
  <si>
    <t>34.782711453670224</t>
  </si>
  <si>
    <t>280228047</t>
  </si>
  <si>
    <t>1621720961543.jpg</t>
  </si>
  <si>
    <t>4.3</t>
  </si>
  <si>
    <t>Non, le numéro de série du réchaud: 20022804738689. Un bruleur mérite une réparation</t>
  </si>
  <si>
    <t>Radio exagone, shekinah</t>
  </si>
  <si>
    <t>e15e46a0-3f53-44b1-97da-468b840ab06e</t>
  </si>
  <si>
    <t>2021-05-26T20:54:12</t>
  </si>
  <si>
    <t>2021-05-24T20:39:23.082-04:00</t>
  </si>
  <si>
    <t>2021-05-26T20:14:09.331-04:00</t>
  </si>
  <si>
    <t>Florestal Bethanie</t>
  </si>
  <si>
    <t>Carrefour feuilles</t>
  </si>
  <si>
    <t>Savanne Pistache</t>
  </si>
  <si>
    <t>Savanne Pistache,Rue Monseigneur Guilloux prolongée#5, pi wo pos polis la</t>
  </si>
  <si>
    <t>31289998  / 47432031</t>
  </si>
  <si>
    <t>247</t>
  </si>
  <si>
    <t>18.5210381 -72.3477942 261.13181951315715 13.507</t>
  </si>
  <si>
    <t>18.5210381</t>
  </si>
  <si>
    <t>-72.3477942</t>
  </si>
  <si>
    <t>261.13181951315715</t>
  </si>
  <si>
    <t>13.507</t>
  </si>
  <si>
    <t>190824237</t>
  </si>
  <si>
    <t>1621943911744.jpg</t>
  </si>
  <si>
    <t>3.4000000000000004</t>
  </si>
  <si>
    <t>La bague du flexible est lache. A été enqêté dans la rue. N'etait pas disponible chez elle. Rechaud acheté par Junior Neptune. Numero de serie: 1908242372</t>
  </si>
  <si>
    <t>90eefd2e-f562-4d01-8b6a-0a542034a044</t>
  </si>
  <si>
    <t>2021-05-27T00:14:18</t>
  </si>
  <si>
    <t>2021-05-24T17:41:28.572-04:00</t>
  </si>
  <si>
    <t>2021-05-26T21:13:31.353-04:00</t>
  </si>
  <si>
    <t>Marie Louisena Mélus</t>
  </si>
  <si>
    <t>Clercine 14</t>
  </si>
  <si>
    <t>Clercine 14 a kotr legliz pastè San Rankin, Impasse Séant, #14</t>
  </si>
  <si>
    <t>38340156</t>
  </si>
  <si>
    <t>471</t>
  </si>
  <si>
    <t>18.5738688 -72.2730936 15.192982906530828 4.158</t>
  </si>
  <si>
    <t>18.5738688</t>
  </si>
  <si>
    <t>-72.2730936</t>
  </si>
  <si>
    <t>15.192982906530828</t>
  </si>
  <si>
    <t>1621892774772.jpg</t>
  </si>
  <si>
    <t>Publicité à la télevision</t>
  </si>
  <si>
    <t>La voix de l'évangile</t>
  </si>
  <si>
    <t>905951a3-0da4-4ac6-83a9-dfe8718d1ed3</t>
  </si>
  <si>
    <t>2021-05-27T01:14:00</t>
  </si>
  <si>
    <t>2021-05-24T18:50:31.979-04:00</t>
  </si>
  <si>
    <t>2021-05-26T21:23:26.777-04:00</t>
  </si>
  <si>
    <t>Adam Pierre Jacques</t>
  </si>
  <si>
    <t>Tabarre 48</t>
  </si>
  <si>
    <t>Tabarre 48, rue Bossou, #20. En face du terrain d'Aristide</t>
  </si>
  <si>
    <t>39214451</t>
  </si>
  <si>
    <t>442</t>
  </si>
  <si>
    <t>18.5594128 -72.2608789 53.336872931146985 4.845</t>
  </si>
  <si>
    <t>18.5594128</t>
  </si>
  <si>
    <t>-72.2608789</t>
  </si>
  <si>
    <t>53.336872931146985</t>
  </si>
  <si>
    <t>4.845</t>
  </si>
  <si>
    <t>192063120</t>
  </si>
  <si>
    <t>1621896919167.jpg</t>
  </si>
  <si>
    <t>Le client voudrais que le kit de rechauds contient toute les pieces et non acheter les pieces separement.donc le kit GPL doit comprendre le rechauds bouteille de gaz et les equipements de connection.Komantè m pou Palmis E. se yon kezyon. Numero de serie : 19631200</t>
  </si>
  <si>
    <t>f0f7374f-c0fb-4aca-95d6-f1cf546d408b</t>
  </si>
  <si>
    <t>2021-05-27T01:23:42</t>
  </si>
  <si>
    <t>2021-05-24T13:45:27.747-05:00</t>
  </si>
  <si>
    <t>2021-05-26T21:53:08.113-05:00</t>
  </si>
  <si>
    <t>RENE Gerdhly</t>
  </si>
  <si>
    <t>Carole Michelle</t>
  </si>
  <si>
    <t>Tabarre 29 bò Edy one</t>
  </si>
  <si>
    <t>39291653/49182349</t>
  </si>
  <si>
    <t>82</t>
  </si>
  <si>
    <t>1621901517403.jpg</t>
  </si>
  <si>
    <t>9.7</t>
  </si>
  <si>
    <t xml:space="preserve">Très bon prix . </t>
  </si>
  <si>
    <t>Caraibes ,zenithe</t>
  </si>
  <si>
    <t>a85ff047-6c64-406e-8cf8-2978811067d8</t>
  </si>
  <si>
    <t>2021-05-27T01:50:24</t>
  </si>
  <si>
    <t>2021-05-25T17:26:25.402-05:00</t>
  </si>
  <si>
    <t>2021-05-27T09:09:28.420-05:00</t>
  </si>
  <si>
    <t>Deloune Alcy</t>
  </si>
  <si>
    <t>Petite plase cazeau</t>
  </si>
  <si>
    <t>Petite plase cazeau#40</t>
  </si>
  <si>
    <t>48422319</t>
  </si>
  <si>
    <t>83</t>
  </si>
  <si>
    <t>18.5623789 -72.2765176 5.706291356728265 12.864</t>
  </si>
  <si>
    <t>18.5623789</t>
  </si>
  <si>
    <t>-72.2765176</t>
  </si>
  <si>
    <t>5.706291356728265</t>
  </si>
  <si>
    <t>12.864</t>
  </si>
  <si>
    <t>1621981876658.jpg</t>
  </si>
  <si>
    <t>Radio lumière ou shalom</t>
  </si>
  <si>
    <t>a4241b06-4cb8-453a-9b50-34473edd77fd</t>
  </si>
  <si>
    <t>2021-05-27T13:06:44</t>
  </si>
  <si>
    <t>2021-05-26T10:00:21.336-05:00</t>
  </si>
  <si>
    <t>2021-05-27T09:24:37.839-05:00</t>
  </si>
  <si>
    <t>Contant Erline</t>
  </si>
  <si>
    <t>Tabarre #27</t>
  </si>
  <si>
    <t>38552303</t>
  </si>
  <si>
    <t>139</t>
  </si>
  <si>
    <t>18.5879287 -72.2578973 10.171943586195553 3.9</t>
  </si>
  <si>
    <t>18.5879287</t>
  </si>
  <si>
    <t>-72.2578973</t>
  </si>
  <si>
    <t>10.171943586195553</t>
  </si>
  <si>
    <t>1622041421866.jpg</t>
  </si>
  <si>
    <t>N'ecoute pas la radio</t>
  </si>
  <si>
    <t>59ebdd7c-5689-4b29-bae1-dc42555f101e</t>
  </si>
  <si>
    <t>2021-05-27T13:21:45</t>
  </si>
  <si>
    <t>2021-05-26T09:46:20.586-05:00</t>
  </si>
  <si>
    <t>2021-05-27T09:34:23.488-05:00</t>
  </si>
  <si>
    <t>Allonce isablle</t>
  </si>
  <si>
    <t>Tabarre 23 rue valentin</t>
  </si>
  <si>
    <t>Rue valentin #4</t>
  </si>
  <si>
    <t>33155882</t>
  </si>
  <si>
    <t>154</t>
  </si>
  <si>
    <t>18.5880514 -72.2622853 15.856647127103829 4.63</t>
  </si>
  <si>
    <t>18.5880514</t>
  </si>
  <si>
    <t>-72.2622853</t>
  </si>
  <si>
    <t>15.856647127103829</t>
  </si>
  <si>
    <t>1622040599334.jpg</t>
  </si>
  <si>
    <t>3.1</t>
  </si>
  <si>
    <t>Caraibes</t>
  </si>
  <si>
    <t>18904c5f-d2d3-47f0-8a44-0c106bfc4975</t>
  </si>
  <si>
    <t>2021-05-27T13:31:28</t>
  </si>
  <si>
    <t>2021-05-26T07:39:23.513-05:00</t>
  </si>
  <si>
    <t>2021-05-27T09:43:41.532-05:00</t>
  </si>
  <si>
    <t>Madame Franck</t>
  </si>
  <si>
    <t>Sarthe</t>
  </si>
  <si>
    <t>Sarthe aral 8</t>
  </si>
  <si>
    <t>36603761</t>
  </si>
  <si>
    <t>58</t>
  </si>
  <si>
    <t>18.5925306 -72.3069676 -2.7718220252327828 4.565</t>
  </si>
  <si>
    <t>18.5925306</t>
  </si>
  <si>
    <t>-72.3069676</t>
  </si>
  <si>
    <t>-2.7718220252327828</t>
  </si>
  <si>
    <t>4.565</t>
  </si>
  <si>
    <t>202007</t>
  </si>
  <si>
    <t>1622033134749.jpg</t>
  </si>
  <si>
    <t>La table de gaz cuit la nourriture plus rapidement que le four</t>
  </si>
  <si>
    <t>Caraibes,RCH 2000</t>
  </si>
  <si>
    <t>eee31dd0-2de3-4a91-8d19-e9932f978ead</t>
  </si>
  <si>
    <t>2021-05-27T13:40:45</t>
  </si>
  <si>
    <t>2021-05-25T18:11:25.808-05:00</t>
  </si>
  <si>
    <t>2021-05-27T09:49:44.033-05:00</t>
  </si>
  <si>
    <t>Vile jean Meliane</t>
  </si>
  <si>
    <t>Petite plase cazeau ruelle lapaix</t>
  </si>
  <si>
    <t>37947781</t>
  </si>
  <si>
    <t>181</t>
  </si>
  <si>
    <t>18.5633952 -72.2847625 33.6954136751251 5.538</t>
  </si>
  <si>
    <t>18.5633952</t>
  </si>
  <si>
    <t>-72.2847625</t>
  </si>
  <si>
    <t>33.6954136751251</t>
  </si>
  <si>
    <t>5.538</t>
  </si>
  <si>
    <t>1621984608734.jpg</t>
  </si>
  <si>
    <t>2.9000000000000004</t>
  </si>
  <si>
    <t>Caraibes 94,5</t>
  </si>
  <si>
    <t>cdcde5c7-a9a9-4aa4-9a8d-51589d6ee48b</t>
  </si>
  <si>
    <t>2021-05-27T13:46:51</t>
  </si>
  <si>
    <t>2021-05-25T16:53:41.217-05:00</t>
  </si>
  <si>
    <t>2021-05-27T10:00:44.139-05:00</t>
  </si>
  <si>
    <t>Ylvie st cyr</t>
  </si>
  <si>
    <t>Petite plasse cazeau</t>
  </si>
  <si>
    <t>Petite plasse cazeau rue obès</t>
  </si>
  <si>
    <t>38800372/42887020</t>
  </si>
  <si>
    <t>89</t>
  </si>
  <si>
    <t>18.5611367 -72.2766446 -14.434034939355048 7.075</t>
  </si>
  <si>
    <t>18.5611367</t>
  </si>
  <si>
    <t>-72.2766446</t>
  </si>
  <si>
    <t>-14.434034939355048</t>
  </si>
  <si>
    <t>7.075</t>
  </si>
  <si>
    <t>1621980183383.jpg</t>
  </si>
  <si>
    <t>Charcoal</t>
  </si>
  <si>
    <t>For some long-cooking dishes, LPG is too expensive I did not have enough money to buy LPG The LPG stove was not working</t>
  </si>
  <si>
    <t>Le rechaud donne beaucoup de probleme avait arrêté de l'utiliser pendant quelque temps. Mais viens de recommencer de l'utiliser . A besoin de service de reparation.</t>
  </si>
  <si>
    <t>Ne possede pas de radio</t>
  </si>
  <si>
    <t>0066930c-26e6-45d7-8924-55bf8eea614e</t>
  </si>
  <si>
    <t>2021-05-27T13:57:50</t>
  </si>
  <si>
    <t>2021-05-25T16:17:35.197-05:00</t>
  </si>
  <si>
    <t>2021-05-27T10:06:32.387-05:00</t>
  </si>
  <si>
    <t>Vanie catel</t>
  </si>
  <si>
    <t>Clercine12 villa eclaire</t>
  </si>
  <si>
    <t>42204653</t>
  </si>
  <si>
    <t>106</t>
  </si>
  <si>
    <t>18.575419 -72.2743564 11.98046937298644 4.347</t>
  </si>
  <si>
    <t>18.575419</t>
  </si>
  <si>
    <t>-72.2743564</t>
  </si>
  <si>
    <t>11.98046937298644</t>
  </si>
  <si>
    <t>1621977826502.jpg</t>
  </si>
  <si>
    <t>N'utilise pas de radio</t>
  </si>
  <si>
    <t>eadf2cdf-a95a-4e89-be0c-ef00970eced3</t>
  </si>
  <si>
    <t>2021-05-27T14:03:37</t>
  </si>
  <si>
    <t>2021-05-25T15:27:26.871-05:00</t>
  </si>
  <si>
    <t>2021-05-27T10:20:43.315-05:00</t>
  </si>
  <si>
    <t>Mirlande Henry</t>
  </si>
  <si>
    <t>Clercine 12imp josephine#6bis</t>
  </si>
  <si>
    <t>46512945</t>
  </si>
  <si>
    <t>193</t>
  </si>
  <si>
    <t>18.575066 -72.2776391 -96.40806560114345 4.938</t>
  </si>
  <si>
    <t>18.575066</t>
  </si>
  <si>
    <t>-72.2776391</t>
  </si>
  <si>
    <t>-96.40806560114345</t>
  </si>
  <si>
    <t>1621974947918.jpg</t>
  </si>
  <si>
    <t xml:space="preserve">Les boutons et un bruleyr ne fonctionne pas trop bien </t>
  </si>
  <si>
    <t xml:space="preserve">Caraibes </t>
  </si>
  <si>
    <t>23bcc0f4-a812-484f-8c44-139285916a7c</t>
  </si>
  <si>
    <t>2021-05-27T14:17:50</t>
  </si>
  <si>
    <t>2021-05-25T14:41:37.900-05:00</t>
  </si>
  <si>
    <t>2021-06-03T17:45:42.681-00:00</t>
  </si>
  <si>
    <t>Oruis Jolissaint</t>
  </si>
  <si>
    <t>Tabarre#22</t>
  </si>
  <si>
    <t>40162053</t>
  </si>
  <si>
    <t>101</t>
  </si>
  <si>
    <t>18.5873034 -72.2729255 -5.303835532313316 4.502</t>
  </si>
  <si>
    <t>18.5873034</t>
  </si>
  <si>
    <t>-72.2729255</t>
  </si>
  <si>
    <t>-5.303835532313316</t>
  </si>
  <si>
    <t>16081104201457</t>
  </si>
  <si>
    <t>1621972176876.jpg</t>
  </si>
  <si>
    <t>Aucun reproche envers la compagnie. A besoin de service de reparation pour bruleur</t>
  </si>
  <si>
    <t>4f118b43-972a-45d8-893a-9c1c816ce691</t>
  </si>
  <si>
    <t>2021-05-27T14:27:41</t>
  </si>
  <si>
    <t>2021-05-25T13:49:55.924-05:00</t>
  </si>
  <si>
    <t>2021-05-27T10:38:38.068-05:00</t>
  </si>
  <si>
    <t>Augustin jean Marc</t>
  </si>
  <si>
    <t>Tabarre fleuriot</t>
  </si>
  <si>
    <t>Fleuriot #12</t>
  </si>
  <si>
    <t>34705727</t>
  </si>
  <si>
    <t>69</t>
  </si>
  <si>
    <t>18.575765 -72.2671983 8.010048592499773 15.544</t>
  </si>
  <si>
    <t>18.575765</t>
  </si>
  <si>
    <t>-72.2671983</t>
  </si>
  <si>
    <t>8.010048592499773</t>
  </si>
  <si>
    <t>15.544</t>
  </si>
  <si>
    <t>1621969145407.jpg</t>
  </si>
  <si>
    <t>Children The husband</t>
  </si>
  <si>
    <t>Mega</t>
  </si>
  <si>
    <t>e97dc435-b93f-435c-ae0f-f0eec0a165f1</t>
  </si>
  <si>
    <t>2021-05-27T14:35:42</t>
  </si>
  <si>
    <t>2021-05-24T17:14:37.213-05:00</t>
  </si>
  <si>
    <t>2021-05-27T10:57:50.394-05:00</t>
  </si>
  <si>
    <t>Sophonie pierre</t>
  </si>
  <si>
    <t>Tabarre 14</t>
  </si>
  <si>
    <t>47005012</t>
  </si>
  <si>
    <t>56</t>
  </si>
  <si>
    <t>18.5865499 -72.2828611 34.67315694824652 4.99</t>
  </si>
  <si>
    <t>18.5865499</t>
  </si>
  <si>
    <t>-72.2828611</t>
  </si>
  <si>
    <t>34.67315694824652</t>
  </si>
  <si>
    <t>4.99</t>
  </si>
  <si>
    <t>1621894725653.jpg</t>
  </si>
  <si>
    <t xml:space="preserve">A besoin de reparation de bruleur. A achete le rechaud entre les mains du revendeur Philomene Jeune. </t>
  </si>
  <si>
    <t>1617a471-b087-4c75-8363-79d702cbbe42</t>
  </si>
  <si>
    <t>2021-05-27T14:54:55</t>
  </si>
  <si>
    <t>2021-05-24T16:15:21.613-05:00</t>
  </si>
  <si>
    <t>2021-05-27T11:05:58.286-05:00</t>
  </si>
  <si>
    <t>Wilfrid Aladin</t>
  </si>
  <si>
    <t>Clercine#14  imp ceant</t>
  </si>
  <si>
    <t>33</t>
  </si>
  <si>
    <t>18.5737685 -72.2731241 40.94194941824517 4.931</t>
  </si>
  <si>
    <t>18.5737685</t>
  </si>
  <si>
    <t>-72.2731241</t>
  </si>
  <si>
    <t>40.94194941824517</t>
  </si>
  <si>
    <t>1621976667448.jpg</t>
  </si>
  <si>
    <t>2016-02-01</t>
  </si>
  <si>
    <t>Rien à reprocher</t>
  </si>
  <si>
    <t>3897c218-ab32-4c85-92c2-008fce4f7c18</t>
  </si>
  <si>
    <t>2021-05-27T15:03:04</t>
  </si>
  <si>
    <t>2021-05-24T12:25:12.469-05:00</t>
  </si>
  <si>
    <t>2021-05-27T11:11:41.371-05:00</t>
  </si>
  <si>
    <t>St Naise papouloute</t>
  </si>
  <si>
    <t>Clercine 4</t>
  </si>
  <si>
    <t>36091120</t>
  </si>
  <si>
    <t>136</t>
  </si>
  <si>
    <t>18.5698672 -72.2815348 21.730029180819873 3.9</t>
  </si>
  <si>
    <t>18.5698672</t>
  </si>
  <si>
    <t>-72.2815348</t>
  </si>
  <si>
    <t>21.730029180819873</t>
  </si>
  <si>
    <t>1621877413869.jpg</t>
  </si>
  <si>
    <t>10.9</t>
  </si>
  <si>
    <t>C'etait um revendeur de Palmis mais plus maintenant. Vend au même prix que PE</t>
  </si>
  <si>
    <t>Caraibes 94.5</t>
  </si>
  <si>
    <t>168bdeb1-a5c6-4256-8a0d-c21c40b5f230</t>
  </si>
  <si>
    <t>2021-05-27T15:08:52</t>
  </si>
  <si>
    <t>2021-05-26T10:50:02.292-05:00</t>
  </si>
  <si>
    <t>2021-05-27T11:24:52.721-05:00</t>
  </si>
  <si>
    <t>Daphnė Jozil</t>
  </si>
  <si>
    <t>Tabarre14</t>
  </si>
  <si>
    <t>Tabarre 14 imp ivoise</t>
  </si>
  <si>
    <t>44870326</t>
  </si>
  <si>
    <t>500</t>
  </si>
  <si>
    <t>18.5865902 -72.282829 10.648145903275983 4.5</t>
  </si>
  <si>
    <t>18.5865902</t>
  </si>
  <si>
    <t>-72.282829</t>
  </si>
  <si>
    <t>10.648145903275983</t>
  </si>
  <si>
    <t>4.5</t>
  </si>
  <si>
    <t>1622044491457.jpg</t>
  </si>
  <si>
    <t>Le client ne peux pas fermer le rechaud grace au bouton. Elle doit fermer la bouteille de gaz pour eteindre le rechaud. A besoin de service de reparation.</t>
  </si>
  <si>
    <t>Caraibe ,kiskeya</t>
  </si>
  <si>
    <t>e836b576-c1c3-44e8-a774-a0f073e8dc1b</t>
  </si>
  <si>
    <t>2021-05-27T15:21:56</t>
  </si>
  <si>
    <t>2021-05-25T14:25:25.619-05:00</t>
  </si>
  <si>
    <t>2021-05-27T15:16:53.103-05:00</t>
  </si>
  <si>
    <t>THEOBAL James</t>
  </si>
  <si>
    <t>Desir Jean Marc</t>
  </si>
  <si>
    <t>Carrefour Shada</t>
  </si>
  <si>
    <t>Carrefour shada,enface Ona</t>
  </si>
  <si>
    <t>38077273/36757993</t>
  </si>
  <si>
    <t>460</t>
  </si>
  <si>
    <t>18.6039265 -72.2817524 3.7125293601552203 4.744</t>
  </si>
  <si>
    <t>18.6039265</t>
  </si>
  <si>
    <t>-72.2817524</t>
  </si>
  <si>
    <t>3.7125293601552203</t>
  </si>
  <si>
    <t>4.744</t>
  </si>
  <si>
    <t>1621971230758.jpg</t>
  </si>
  <si>
    <t>2020-03-01</t>
  </si>
  <si>
    <t>Son mari est camionneur et passe devant PE ill voit souvent les produitd exposés. Comme elle avait besoin d'un rechaud il en a profité</t>
  </si>
  <si>
    <t>Marim ka ht nenpot kote,depil bezyen yon bagay</t>
  </si>
  <si>
    <t>Depi premye semène nan bouton yo kase,mwen panse recho pa superieur</t>
  </si>
  <si>
    <t>Caribes,zenith,shalom</t>
  </si>
  <si>
    <t>15937c5e-bf13-46ad-bd12-32d8c4c4fe57</t>
  </si>
  <si>
    <t>2021-05-27T19:12:57</t>
  </si>
  <si>
    <t>2021-05-24T14:15:38.870-05:00</t>
  </si>
  <si>
    <t>2021-05-27T15:30:33.642-05:00</t>
  </si>
  <si>
    <t>Francois priscar Schama</t>
  </si>
  <si>
    <t>Bon Repos</t>
  </si>
  <si>
    <t>Bon repos 17,Rue Dormeus,deyo do komisarya</t>
  </si>
  <si>
    <t>44908238/36358816</t>
  </si>
  <si>
    <t>243</t>
  </si>
  <si>
    <t>18.6314142 -72.2731383 0.1861166254883881 4.639</t>
  </si>
  <si>
    <t>18.6314142</t>
  </si>
  <si>
    <t>-72.2731383</t>
  </si>
  <si>
    <t>0.1861166254883881</t>
  </si>
  <si>
    <t>1622045703460.jpg</t>
  </si>
  <si>
    <t>2018-04-01</t>
  </si>
  <si>
    <t>Aucune reproche</t>
  </si>
  <si>
    <t>Caraibes fm 94.5</t>
  </si>
  <si>
    <t>0eb2d3ee-5926-401f-963e-2e16485102dd</t>
  </si>
  <si>
    <t>2021-05-27T19:26:44</t>
  </si>
  <si>
    <t>2021-05-24T15:26:11.182-05:00</t>
  </si>
  <si>
    <t>2021-05-27T15:37:14.670-05:00</t>
  </si>
  <si>
    <t>Alexis Andrea</t>
  </si>
  <si>
    <t>Marin</t>
  </si>
  <si>
    <t>Marin 22,impasse ikam#8</t>
  </si>
  <si>
    <t>48019749</t>
  </si>
  <si>
    <t>290</t>
  </si>
  <si>
    <t>18.6155244 -72.2919741 29.162628332587786 4.645</t>
  </si>
  <si>
    <t>18.6155244</t>
  </si>
  <si>
    <t>-72.2919741</t>
  </si>
  <si>
    <t>29.162628332587786</t>
  </si>
  <si>
    <t>1622053810664.jpg</t>
  </si>
  <si>
    <t>Satisfait du produit</t>
  </si>
  <si>
    <t>Caribes FM</t>
  </si>
  <si>
    <t>08e7f30e-6e75-4838-9176-e5827feead24</t>
  </si>
  <si>
    <t>2021-05-27T19:33:17</t>
  </si>
  <si>
    <t>2021-05-24T16:19:26.974-05:00</t>
  </si>
  <si>
    <t>2021-05-27T15:46:32.580-05:00</t>
  </si>
  <si>
    <t>Loubens Fequiere</t>
  </si>
  <si>
    <t>Lizon</t>
  </si>
  <si>
    <t>Lizon 35</t>
  </si>
  <si>
    <t>46480518</t>
  </si>
  <si>
    <t>330</t>
  </si>
  <si>
    <t>18.6245216 -72.2913681 -4.540431150288143 4.912</t>
  </si>
  <si>
    <t>18.6245216</t>
  </si>
  <si>
    <t>-72.2913681</t>
  </si>
  <si>
    <t>-4.540431150288143</t>
  </si>
  <si>
    <t>180422237</t>
  </si>
  <si>
    <t>1622039612901.jpg</t>
  </si>
  <si>
    <t>Facebook</t>
  </si>
  <si>
    <t>Elle est satisfait du produit</t>
  </si>
  <si>
    <t>Eclaire, caraibe Fm</t>
  </si>
  <si>
    <t>1efb0f48-770e-4fdf-8dca-3ee3426decb8</t>
  </si>
  <si>
    <t>2021-05-27T19:42:41</t>
  </si>
  <si>
    <t>2021-05-24T17:10:57.973-05:00</t>
  </si>
  <si>
    <t>2021-05-27T15:51:07.343-05:00</t>
  </si>
  <si>
    <t>Sofia Edouard</t>
  </si>
  <si>
    <t>Santo 13,rue Fayo,impasse lamour</t>
  </si>
  <si>
    <t>36652295</t>
  </si>
  <si>
    <t>392</t>
  </si>
  <si>
    <t>18.611264 -72.2554823 15.269428258307729 3.977</t>
  </si>
  <si>
    <t>18.611264</t>
  </si>
  <si>
    <t>-72.2554823</t>
  </si>
  <si>
    <t>15.269428258307729</t>
  </si>
  <si>
    <t>1622057359455.jpg</t>
  </si>
  <si>
    <t>7.1</t>
  </si>
  <si>
    <t>Caraibes 94,5 fm</t>
  </si>
  <si>
    <t>aaff977a-b0b6-40b8-8949-e889ac69c90d</t>
  </si>
  <si>
    <t>2021-05-27T19:47:20</t>
  </si>
  <si>
    <t>2021-05-24T19:39:55.786-05:00</t>
  </si>
  <si>
    <t>2021-05-27T15:59:01.336-05:00</t>
  </si>
  <si>
    <t>Lynch Elise</t>
  </si>
  <si>
    <t>Lizon 32,impasse Carlos</t>
  </si>
  <si>
    <t>38671797</t>
  </si>
  <si>
    <t>263</t>
  </si>
  <si>
    <t>18.6274436 -72.2836722 -20.046663414378624 4.424</t>
  </si>
  <si>
    <t>18.6274436</t>
  </si>
  <si>
    <t>-72.2836722</t>
  </si>
  <si>
    <t>-20.046663414378624</t>
  </si>
  <si>
    <t>4.424</t>
  </si>
  <si>
    <t>180321047</t>
  </si>
  <si>
    <t>1622042434908.jpg</t>
  </si>
  <si>
    <t>Habitué de chez Palmis achète des lampes regulierement</t>
  </si>
  <si>
    <t>Un bon produit rien à reprocher</t>
  </si>
  <si>
    <t>Caraibes FM,zenith FM</t>
  </si>
  <si>
    <t>372b3948-5365-4c3d-b7bf-c81ed1901410</t>
  </si>
  <si>
    <t>2021-05-27T19:55:06</t>
  </si>
  <si>
    <t>2021-05-25T15:27:10.167-05:00</t>
  </si>
  <si>
    <t>2021-05-27T16:19:18.474-05:00</t>
  </si>
  <si>
    <t>Hilaire danars</t>
  </si>
  <si>
    <t>Lililavois</t>
  </si>
  <si>
    <t>48057207</t>
  </si>
  <si>
    <t>303</t>
  </si>
  <si>
    <t>18.6267626 -72.2627217 -3.0975666788961624 4.853</t>
  </si>
  <si>
    <t>18.6267626</t>
  </si>
  <si>
    <t>-72.2627217</t>
  </si>
  <si>
    <t>-3.0975666788961624</t>
  </si>
  <si>
    <t>1621974729772.jpg</t>
  </si>
  <si>
    <t>Brochure / flyer</t>
  </si>
  <si>
    <t>Les materiaux du rechaud sont de mauvaise qualité. Le dessous du rechaud est pouri</t>
  </si>
  <si>
    <t>Zenith FM</t>
  </si>
  <si>
    <t>cb2ffe98-7746-406b-8001-cffd9a790ad2</t>
  </si>
  <si>
    <t>2021-05-27T20:15:20</t>
  </si>
  <si>
    <t>2021-05-25T06:03:45.166-05:00</t>
  </si>
  <si>
    <t>2021-05-27T16:31:41.852-05:00</t>
  </si>
  <si>
    <t>Ketely Pierre</t>
  </si>
  <si>
    <t>Sarthe 45</t>
  </si>
  <si>
    <t>Darthe 45, rue arale bò cash money</t>
  </si>
  <si>
    <t>48019749/39372322</t>
  </si>
  <si>
    <t>292</t>
  </si>
  <si>
    <t>18.5941842 -72.3086627 -11.144246086879335 4.995</t>
  </si>
  <si>
    <t>18.5941842</t>
  </si>
  <si>
    <t>-72.3086627</t>
  </si>
  <si>
    <t>-11.144246086879335</t>
  </si>
  <si>
    <t>4.995</t>
  </si>
  <si>
    <t>180515047</t>
  </si>
  <si>
    <t>1622034070547.jpg</t>
  </si>
  <si>
    <t>5.7</t>
  </si>
  <si>
    <t>Mon enfant qui a acheté le rechaud</t>
  </si>
  <si>
    <t>Rien a reprocher au produit</t>
  </si>
  <si>
    <t>Zenithe 102 ,5 fm</t>
  </si>
  <si>
    <t>5fb0a3d7-0c04-47e2-8234-fba69dd91ec2</t>
  </si>
  <si>
    <t>2021-05-27T20:27:45</t>
  </si>
  <si>
    <t>2021-05-24T23:22:40.847-05:00</t>
  </si>
  <si>
    <t>2021-05-27T16:42:43.767-05:00</t>
  </si>
  <si>
    <t>Amonise Saintil</t>
  </si>
  <si>
    <t>Lathan 12 imp Gelin#24</t>
  </si>
  <si>
    <t>36107005</t>
  </si>
  <si>
    <t>308</t>
  </si>
  <si>
    <t>18.6070023 -72.2772693 3.787016105758309 3.977</t>
  </si>
  <si>
    <t>18.6070023</t>
  </si>
  <si>
    <t>-72.2772693</t>
  </si>
  <si>
    <t>3.787016105758309</t>
  </si>
  <si>
    <t>1622050950636.jpg</t>
  </si>
  <si>
    <t>Grace a credit PMS</t>
  </si>
  <si>
    <t>Aucun reproche</t>
  </si>
  <si>
    <t>Zenith FM, Caraibes</t>
  </si>
  <si>
    <t>ab06653f-7468-4154-b1b8-6d8d9d388b8e</t>
  </si>
  <si>
    <t>2021-05-27T20:38:45</t>
  </si>
  <si>
    <t>2021-05-24T21:45:03.736-05:00</t>
  </si>
  <si>
    <t>2021-05-27T16:50:13.803-05:00</t>
  </si>
  <si>
    <t>Louis Bertha Pierre</t>
  </si>
  <si>
    <t>Duval 22</t>
  </si>
  <si>
    <t>Duval 22, imp ponpilus</t>
  </si>
  <si>
    <t>38113142</t>
  </si>
  <si>
    <t>362</t>
  </si>
  <si>
    <t>18.5802787 -72.2404458 26.82232006737609 4.759</t>
  </si>
  <si>
    <t>18.5802787</t>
  </si>
  <si>
    <t>-72.2404458</t>
  </si>
  <si>
    <t>26.82232006737609</t>
  </si>
  <si>
    <t>4.759</t>
  </si>
  <si>
    <t>1622059885809.jpg</t>
  </si>
  <si>
    <t>A visité Palmis eneji par Hasard et acheté le rechaud</t>
  </si>
  <si>
    <t>Les prix de rechauds de palmis ont considerablement augmenté</t>
  </si>
  <si>
    <t>Radio lumière ,shalom,zenith Mega</t>
  </si>
  <si>
    <t>7d2b7616-02fb-4cc8-baf5-f8668287a95b</t>
  </si>
  <si>
    <t>2021-05-27T20:46:18</t>
  </si>
  <si>
    <t>2021-05-25T20:45:30.656-05:00</t>
  </si>
  <si>
    <t>2021-05-28T10:45:26.557-05:00</t>
  </si>
  <si>
    <t>Orestal Mario</t>
  </si>
  <si>
    <t>Noalles 22,apreès ecole Notre Dame du Rosaire</t>
  </si>
  <si>
    <t>37588007/33191658</t>
  </si>
  <si>
    <t>377</t>
  </si>
  <si>
    <t>1622216324273.jpg</t>
  </si>
  <si>
    <t>Les bruleurs commencent á perir. Mais en dehors de ça le rechaud fourni de bon service.</t>
  </si>
  <si>
    <t>Caraïbes  FM</t>
  </si>
  <si>
    <t>b677020a-5227-4272-b19c-2b4150afb10c</t>
  </si>
  <si>
    <t>2021-05-28T14:41:31</t>
  </si>
  <si>
    <t>2021-05-25T06:31:11.457-05:00</t>
  </si>
  <si>
    <t>2021-05-28T10:51:27.789-05:00</t>
  </si>
  <si>
    <t>Raymonde Gracias</t>
  </si>
  <si>
    <t>Bon repos , rue dormeus# 89</t>
  </si>
  <si>
    <t>48800046</t>
  </si>
  <si>
    <t>384</t>
  </si>
  <si>
    <t>18.6310676 -72.2733182 -3.1497833660848262 4.055</t>
  </si>
  <si>
    <t>18.6310676</t>
  </si>
  <si>
    <t>-72.2733182</t>
  </si>
  <si>
    <t>-3.1497833660848262</t>
  </si>
  <si>
    <t>4.055</t>
  </si>
  <si>
    <t>1622216845433.jpg</t>
  </si>
  <si>
    <t>Le rechaud fonctionne bien. Rien à reprocher</t>
  </si>
  <si>
    <t>Shalom,zenith Fm</t>
  </si>
  <si>
    <t>aa3ec96c-0d13-4c35-8f6e-6c0dc86893ca</t>
  </si>
  <si>
    <t>2021-05-28T14:47:39</t>
  </si>
  <si>
    <t>SOURCE OF DATA</t>
  </si>
  <si>
    <t>Domestic Stove</t>
  </si>
  <si>
    <t>Baseline Survey</t>
  </si>
  <si>
    <t>Baseline KPT</t>
  </si>
  <si>
    <t>Monitoring Survey</t>
  </si>
  <si>
    <t>Usage Survey</t>
  </si>
  <si>
    <t>Project KPT</t>
  </si>
  <si>
    <t>Project Database</t>
  </si>
  <si>
    <t>registered PDD</t>
  </si>
  <si>
    <t>5th Monitoring Report</t>
  </si>
  <si>
    <t>Date</t>
  </si>
  <si>
    <t>Eligibility</t>
  </si>
  <si>
    <t>Use LPG twice a day CALCULATE</t>
  </si>
  <si>
    <t>Year</t>
  </si>
  <si>
    <t>Total général</t>
  </si>
  <si>
    <t>HH who did not use charcoal before</t>
  </si>
  <si>
    <t>HH who did use charcoal before</t>
  </si>
  <si>
    <t>Total number of households surveyed</t>
  </si>
  <si>
    <t>January - Calc</t>
  </si>
  <si>
    <t>February - Calc</t>
  </si>
  <si>
    <t>March - Calc</t>
  </si>
  <si>
    <t>April - Calc</t>
  </si>
  <si>
    <t>May - Calc</t>
  </si>
  <si>
    <t>June - Calc</t>
  </si>
  <si>
    <t>July</t>
  </si>
  <si>
    <t>July - Calc</t>
  </si>
  <si>
    <t>August - Calc</t>
  </si>
  <si>
    <t>September - Calc</t>
  </si>
  <si>
    <t>October - Calc</t>
  </si>
  <si>
    <t>November - Calc</t>
  </si>
  <si>
    <t>December - Calc</t>
  </si>
  <si>
    <t>January</t>
  </si>
  <si>
    <t>February</t>
  </si>
  <si>
    <t>March</t>
  </si>
  <si>
    <t>April</t>
  </si>
  <si>
    <t>May</t>
  </si>
  <si>
    <t>June</t>
  </si>
  <si>
    <t>August</t>
  </si>
  <si>
    <t>September</t>
  </si>
  <si>
    <t>October</t>
  </si>
  <si>
    <t>November</t>
  </si>
  <si>
    <t>December</t>
  </si>
  <si>
    <t>Total</t>
  </si>
  <si>
    <t>5th Monitoring results</t>
  </si>
  <si>
    <t>Baseline results</t>
  </si>
  <si>
    <t>Do burn yourself when using your stove?</t>
  </si>
  <si>
    <t>Do your children burn themselve because of the stove?</t>
  </si>
  <si>
    <t>Do you have some headache while cooking?</t>
  </si>
  <si>
    <t>Do your eyes get irritated while cooking?</t>
  </si>
  <si>
    <t>Do cough because of the smoke?</t>
  </si>
  <si>
    <t>never</t>
  </si>
  <si>
    <t>sometimes</t>
  </si>
  <si>
    <t>often</t>
  </si>
  <si>
    <t>always</t>
  </si>
  <si>
    <t>SECTION 1: GENERAL INFORMATION</t>
  </si>
  <si>
    <t>SECTION 2: TYPE OF DISH PREPARED</t>
  </si>
  <si>
    <t>SECTION 3: GENERAL COOKING DATA</t>
  </si>
  <si>
    <t>SECTION 4: FIREWOOD USE</t>
  </si>
  <si>
    <t>SECTION 5: CHARCOAL USE</t>
  </si>
  <si>
    <t>SECTION 6: KEROSENE USE</t>
  </si>
  <si>
    <t>SECTION 7: LPG USE</t>
  </si>
  <si>
    <t>SECTION 8: LPG PERCEPTION</t>
  </si>
  <si>
    <t>SECTION 9: ELECTRICITY USE</t>
  </si>
  <si>
    <t>SECTION 10: FUEL USE VARIATION</t>
  </si>
  <si>
    <t>SECTION 11/ COOKING HEALTH IMPACTS</t>
  </si>
  <si>
    <t>SECTION 12: RESTAURANT BUSINESS ISSUES</t>
  </si>
  <si>
    <t>SECTION 13: ICS and PALMIS AWARENESS</t>
  </si>
  <si>
    <t>CONCLUSION</t>
  </si>
  <si>
    <t>FUEL USE FREQUENCY</t>
  </si>
  <si>
    <t>ID</t>
  </si>
  <si>
    <t>Computer</t>
  </si>
  <si>
    <t>Cluster Number</t>
  </si>
  <si>
    <t>Household Number</t>
  </si>
  <si>
    <t>Household Head Name</t>
  </si>
  <si>
    <t>Phone Number</t>
  </si>
  <si>
    <t>Neighbourhood</t>
  </si>
  <si>
    <t>Respondant Address</t>
  </si>
  <si>
    <t>Male</t>
  </si>
  <si>
    <t>Female</t>
  </si>
  <si>
    <t>Respondant Age</t>
  </si>
  <si>
    <t>Do you prepare some Fritay?</t>
  </si>
  <si>
    <t>Do you prepare Juice?</t>
  </si>
  <si>
    <t>Do you prepare omlet?</t>
  </si>
  <si>
    <t>Do you prepare sandwich?</t>
  </si>
  <si>
    <t>Do you prepare fried stuffed dough?</t>
  </si>
  <si>
    <t>Do you prepare dishes with rice?</t>
  </si>
  <si>
    <t>Do you prepare bread with eggs?</t>
  </si>
  <si>
    <t>Do you prepare grilled items?</t>
  </si>
  <si>
    <t>Do you prepare spaetti?</t>
  </si>
  <si>
    <t>Do you prepare other item?</t>
  </si>
  <si>
    <t>If you prepare others item, give details:</t>
  </si>
  <si>
    <t>How many days per week do you work?</t>
  </si>
  <si>
    <t>On a good day, how many"Marmitte" of rice do you cook per day?</t>
  </si>
  <si>
    <t>On a bad day, how many "marmitte" of rice do you cook per day?</t>
  </si>
  <si>
    <t>On a good day, how many dishes do you usually cook?</t>
  </si>
  <si>
    <t>On a bad day, how many dishes do you usually cook?</t>
  </si>
  <si>
    <t>Cooking for Breakfast</t>
  </si>
  <si>
    <t>Cooking for Lunch</t>
  </si>
  <si>
    <t>Cooking for Diner</t>
  </si>
  <si>
    <t>Average Daily Cooking time (h/day)</t>
  </si>
  <si>
    <t xml:space="preserve">Do youalso  prepare foo for your family? </t>
  </si>
  <si>
    <t>If yes, for how many people?</t>
  </si>
  <si>
    <t>What is the lowest price for a dish?</t>
  </si>
  <si>
    <t>What is the highest price for a dish?</t>
  </si>
  <si>
    <t>Do you firewood as a cooking fuel ?</t>
  </si>
  <si>
    <t>How many 3 stones stove are used ?</t>
  </si>
  <si>
    <t>How often do you use your 3 stone stove?</t>
  </si>
  <si>
    <t>Is there a grid on your 3 stones stove?</t>
  </si>
  <si>
    <t>Is there a chimney on your 3 stone stove ?</t>
  </si>
  <si>
    <t>Use 3 stone Stove for Cooking ?</t>
  </si>
  <si>
    <t>Use 3 stone Stove for boiling water ?</t>
  </si>
  <si>
    <t>Do you use your 3 Stone Stove for other purposes ?</t>
  </si>
  <si>
    <t>How many other stove are used ?</t>
  </si>
  <si>
    <t>If use other stoves: what kind?</t>
  </si>
  <si>
    <t>How often do you use your other stove?</t>
  </si>
  <si>
    <t>Is there a grid on your other stove?</t>
  </si>
  <si>
    <t>Is there a chimney on your other stove ?</t>
  </si>
  <si>
    <t>Use other Stove for Cooking ?</t>
  </si>
  <si>
    <t>Use other Stove for boiling water ?</t>
  </si>
  <si>
    <t>Do you use your other Stove for other purposes ?</t>
  </si>
  <si>
    <t>Do you buy you firewood in small stacks?</t>
  </si>
  <si>
    <t>How Many Small Stacks do you buy?</t>
  </si>
  <si>
    <t>How many days can you last with the small stacks?</t>
  </si>
  <si>
    <t>What is the purchase cost of this firewood? (Haitian $)</t>
  </si>
  <si>
    <t>Do you buy your firewood in big stacks?</t>
  </si>
  <si>
    <t>How Many Big Stacks do you buy ?</t>
  </si>
  <si>
    <t>How many days can you last with the big stacks ?</t>
  </si>
  <si>
    <t>Do you collect you firewood yourself (not purchased)?</t>
  </si>
  <si>
    <t>How long does it take you to go get your firewood (roundtrip)?(minutes per time)</t>
  </si>
  <si>
    <t>Do you hire someone to deliver the firewood to you?</t>
  </si>
  <si>
    <t>How much the firewood transportation cost you? (Haitian $)</t>
  </si>
  <si>
    <t>CALCULATED
Wood Use Frequency</t>
  </si>
  <si>
    <t>CALCULATED Daily Firewood User</t>
  </si>
  <si>
    <t>Do you use Charcoal?</t>
  </si>
  <si>
    <t>How many "iron bar" stove do you use?</t>
  </si>
  <si>
    <t>How many cumulated burners do you have with all your "iron bar" stoves?</t>
  </si>
  <si>
    <t>How often do you use your "iron bar" stove ? (1= every day; 2= at least once a week; 3 = less than once a week)</t>
  </si>
  <si>
    <t>How long does your "iron bar" stove last in average? (1= up to 3 months; 2 = 3 to 6 months; 3 = 6 to 12 months; 4 = more than a year)</t>
  </si>
  <si>
    <t>Does the "iron bar" stove has a grid?</t>
  </si>
  <si>
    <t>Does the "iron bar" stove has a chimney?</t>
  </si>
  <si>
    <t>Do you use your "iron bar" stove for cooking?</t>
  </si>
  <si>
    <t>Do you use your "iron bar" stove for boiling water?</t>
  </si>
  <si>
    <t>Do you use your "iron bar" stove for other purposes?</t>
  </si>
  <si>
    <t>How many "sheet metal" stove do you use?</t>
  </si>
  <si>
    <t>How many cumulated burners do you have with all your "sheet metal" stoves?</t>
  </si>
  <si>
    <t>How often do you use your "sheet metal" stove ? (1= every day; 2= at least once a week; 3 = less than once a week)</t>
  </si>
  <si>
    <t>How long does your "sheet metal" stove last in average? (1= up to 3 months; 2 = 3 to 6 months; 3 = 6 to 12 months; 4 = more than a year)</t>
  </si>
  <si>
    <t>Does the "sheet metal" stove has a grid?</t>
  </si>
  <si>
    <t>Does the "sheet metal" stove has a chimney?</t>
  </si>
  <si>
    <t>Do you use your "sheet metal" stove for cooking?</t>
  </si>
  <si>
    <t>Do you use your "sheet metal" stove for boiling water?</t>
  </si>
  <si>
    <t>Do you use your "sheet metal" stove for other purposes?</t>
  </si>
  <si>
    <t>How many "mirak" stove do you use?</t>
  </si>
  <si>
    <t>How many cumulated burners do you have with all your "mirak" stoves?</t>
  </si>
  <si>
    <t>How often do you use your "mirak" stove ? (1= every day; 2= at least once a week; 3 = less than once a week)</t>
  </si>
  <si>
    <t>How long does your "mirak" stove last in average? (1= up to 3 months; 2 = 3 to 6 months; 3 = 6 to 12 months; 4 = more than a year)</t>
  </si>
  <si>
    <t>Does the "mirak" stove has a grid?</t>
  </si>
  <si>
    <t>Does the "mirak" stove has a chimney?</t>
  </si>
  <si>
    <t>Do you use your "mirak" stove for cooking?</t>
  </si>
  <si>
    <t>Do you use your "mirak" stove for boiling water?</t>
  </si>
  <si>
    <t>Do you use your "mirak" stove for other purposes?</t>
  </si>
  <si>
    <t>How many other stove do you use?</t>
  </si>
  <si>
    <t>How many cumulated burners do you have with all your other stoves?</t>
  </si>
  <si>
    <t>How often do you use your other stove ? (1= every day; 2= at least once a week; 3 = less than once a week)</t>
  </si>
  <si>
    <t>How long does your other stove last in average? (1= up to 3 months; 2 = 3 to 6 months; 3 = 6 to 12 months; 4 = more than a year)</t>
  </si>
  <si>
    <t>Does the other stove has a grid?</t>
  </si>
  <si>
    <t>Does the other stove has a chimney?</t>
  </si>
  <si>
    <t>Do you use your other stove for cooking?</t>
  </si>
  <si>
    <t>Do you use your other stove for boiling water?</t>
  </si>
  <si>
    <t>Do you use your other stove for other purposes?</t>
  </si>
  <si>
    <t>Do you buy your charcoal by "marmitte"?</t>
  </si>
  <si>
    <t>How many "Marmitte" do you use per week?</t>
  </si>
  <si>
    <t>What is the cost of one "Marmitte"?</t>
  </si>
  <si>
    <t>Do you buy your charcoal by "bag"?</t>
  </si>
  <si>
    <t>How long can a bag of charcoal can last?</t>
  </si>
  <si>
    <t>What is the cost of one bag of charcoal?</t>
  </si>
  <si>
    <t>Do you buy your charcoal by "little bag"</t>
  </si>
  <si>
    <t>How many "little bag" of charcoal do you buy?</t>
  </si>
  <si>
    <t>What is the price of one "little bag"?</t>
  </si>
  <si>
    <t>Do you resell your charcoal?</t>
  </si>
  <si>
    <t>If you resell "Marmitte", How many marmitte from your bag do you resell?</t>
  </si>
  <si>
    <t>If you resell "Marmitte", What price do you sell a "Marmitte" of charcoal?</t>
  </si>
  <si>
    <t>If you resell "little bags" How many "little bag" from your bag do you resell?</t>
  </si>
  <si>
    <t>If you resell "little bags", What price do you sell a "little bag" of charcoal?</t>
  </si>
  <si>
    <t>How long does it take you to go buy your charcoal (roundtrip)? (minutes per time)</t>
  </si>
  <si>
    <t>Do you pay sometime to go get your charcoal?</t>
  </si>
  <si>
    <t>How much transport cost to you pay to get your charcoal back to your place? (Haitian $/time)</t>
  </si>
  <si>
    <t>CALCULATED
Charcoal Use Frequency</t>
  </si>
  <si>
    <t>CALCULATED Daily Charcoal User</t>
  </si>
  <si>
    <t>Do you use Kerosene?</t>
  </si>
  <si>
    <t>How many classic kerosene stove do you use?</t>
  </si>
  <si>
    <t>How many cumulated burners do you have on all your classic kerosene stoves?</t>
  </si>
  <si>
    <t>How often do you use your classic kerosene stove ? (1= every day; 2= at least once a week; 3 = less than once a week)</t>
  </si>
  <si>
    <t>How long does your classic kerosene stove last in average? (1= up to 3 months; 2 = 3 to 6 months; 3 = 6 to 12 months; 4 = more than a year)</t>
  </si>
  <si>
    <t>Do you use your classic kerosene stove for cooking?</t>
  </si>
  <si>
    <t>Do you use your classic kerosene stove for boiling water?</t>
  </si>
  <si>
    <t>Do you use your classic kerosene stove for other purposes?</t>
  </si>
  <si>
    <t>What kind of stove is it?</t>
  </si>
  <si>
    <t>How many cumulated burners do you have on all your other kerosene stoves?</t>
  </si>
  <si>
    <t>Do you buy kerosene by bottle or by Gallon?</t>
  </si>
  <si>
    <t>How much do you pay? (Haitian $)</t>
  </si>
  <si>
    <t>How long does it last? (days)</t>
  </si>
  <si>
    <t>Do use kerosene for lightning purposes?</t>
  </si>
  <si>
    <t>How much time does it take you to buy your kerosene (round trip)?</t>
  </si>
  <si>
    <t>Do you pay someone to go get the kerosene for you?</t>
  </si>
  <si>
    <t>What is the cost of transport?</t>
  </si>
  <si>
    <t>CALCULATED
Kerosene Use Frequency</t>
  </si>
  <si>
    <t>CALCULATED Daily Kerosene User</t>
  </si>
  <si>
    <t>Do you use LPG ?</t>
  </si>
  <si>
    <t>How many  table LPG stove do you use?</t>
  </si>
  <si>
    <t>How many cumulated burners do you have on all your table LPG stoves?</t>
  </si>
  <si>
    <t>How often do you use your table LPG stove ? (1= every day; 2= at least once a week; 3 = less than once a week)</t>
  </si>
  <si>
    <t>How long does your table LPG stove last in average? (1= up to 3 months; 2 = 3 to 6 months; 3 = 6 to 12 months; 4 = more than a year)</t>
  </si>
  <si>
    <t>Do you use your table LPG stove for cooking?</t>
  </si>
  <si>
    <t>Do you use your table LPG stove for boiling water?</t>
  </si>
  <si>
    <t>Do you use your table LPG stove for other purposes?</t>
  </si>
  <si>
    <t>How many table "Bi Pti Cheri" stove do you use?</t>
  </si>
  <si>
    <t>How many cumulated burners do you have on all your "Bi Pti Cheri" stoves?</t>
  </si>
  <si>
    <t>How often do you use your "Bi Pti Cheri" stove ? (1= every day; 2= at least once a week; 3 = less than once a week)</t>
  </si>
  <si>
    <t>How long does your "Bi Pti Cheri" stove last in average? (1= up to 3 months; 2 = 3 to 6 months; 3 = 6 to 12 months; 4 = more than a year)</t>
  </si>
  <si>
    <t>Do you use your "Bi Pti Cheri" stove for cooking?</t>
  </si>
  <si>
    <t>Do you use your"Bi Pti Cheri" stove for boiling water?</t>
  </si>
  <si>
    <t>Do you use your "Bi Pti Cheri" stove for other purposes?</t>
  </si>
  <si>
    <t>How many  tabletop stove/oven  do you use?</t>
  </si>
  <si>
    <t>How many cumulated burners do you have on all your tabletop stove/oven?</t>
  </si>
  <si>
    <t>How often do you use your tabletop stove/oven ? (1= every day; 2= at least once a week; 3 = less than once a week)</t>
  </si>
  <si>
    <t>How long does your tabletop stove/oven last in average? (1= up to 3 months; 2 = 3 to 6 months; 3 = 6 to 12 months; 4 = more than a year)</t>
  </si>
  <si>
    <t>Do you use your tabletop stove/oven for cooking?</t>
  </si>
  <si>
    <t>Do you use your tabletop stove/oven for boiling water?</t>
  </si>
  <si>
    <t>Do you use your tabletop stove/oven for other purposes?</t>
  </si>
  <si>
    <t>How many other LPG stove do you use?</t>
  </si>
  <si>
    <t>How many cumulated burners do you have on all your other LPG stoves?</t>
  </si>
  <si>
    <t>How often do you use your other LPG stove ? (1= every day; 2= at least once a week; 3 = less than once a week)</t>
  </si>
  <si>
    <t>How long does your other LPG stove last in average? (1= up to 3 months; 2 = 3 to 6 months; 3 = 6 to 12 months; 4 = more than a year)</t>
  </si>
  <si>
    <t>Do you use your other LPG stove for cooking?</t>
  </si>
  <si>
    <t>Do you use your other LPG stove for boiling water?</t>
  </si>
  <si>
    <t>Do you use your other LPG stove for other purposes?</t>
  </si>
  <si>
    <t>Where do you buy your LPG?</t>
  </si>
  <si>
    <t>Do you buy your LPG in another place?</t>
  </si>
  <si>
    <t>What is the weight of the LPG bottle that you buy? (pounds lbs)</t>
  </si>
  <si>
    <t>How does your bottle last? (days)</t>
  </si>
  <si>
    <t>How does it cost to fill the bottle? (Haitian $)</t>
  </si>
  <si>
    <t>How much time does it takes to get your LPG bottle (round trip)? (minutes)</t>
  </si>
  <si>
    <t>Do you pay someone to go get the bottle for you?</t>
  </si>
  <si>
    <t>How much do you pay for transportation between the selling place and your home? (Haitian $)</t>
  </si>
  <si>
    <t>CALCULATED
LPG Use Frequency</t>
  </si>
  <si>
    <t>CALCULATED Daily LPG Usage</t>
  </si>
  <si>
    <t>If you use LPG, do you use it because it is faster?</t>
  </si>
  <si>
    <t>If you use LPG, do you use it because it is easy to lit?</t>
  </si>
  <si>
    <t>If you use LPG, do you use it because it create less heat in the kitchen?</t>
  </si>
  <si>
    <t>If you use LPG, do you use it because there is less smoke?</t>
  </si>
  <si>
    <t>If you use LPG, do you use it because you cook inside?</t>
  </si>
  <si>
    <t>If you use LPG, do you use it because it is cheaper?</t>
  </si>
  <si>
    <t>If you use LPG, do you use it because it makes your house more beautiful?</t>
  </si>
  <si>
    <t>If you use LPG, do you use for another reason?</t>
  </si>
  <si>
    <t>If yes, give more details</t>
  </si>
  <si>
    <t>If you are not using LPG, is it because it is too expensive?</t>
  </si>
  <si>
    <t>If you are not using LPG, is it because it would change your way of cooking?</t>
  </si>
  <si>
    <t>If you are not using LPG, is it because it is too slow?</t>
  </si>
  <si>
    <t>If you are not using LPG, is it because it is too dangerous?</t>
  </si>
  <si>
    <t>If you are not using LPG, is it because it change the taste of the food?</t>
  </si>
  <si>
    <t>If you are not using LPG, is it because you don't how it works?</t>
  </si>
  <si>
    <t>If you are not using LPG, is it because of the initial investment?</t>
  </si>
  <si>
    <t>If you are not using LPG, is it because of another reason?</t>
  </si>
  <si>
    <t>Do you use electricity?</t>
  </si>
  <si>
    <t>How many electric tabletop stove do you use?</t>
  </si>
  <si>
    <t>How many cumulated burners do you have on all your electric tabletop stoves?</t>
  </si>
  <si>
    <t>How often do you use your electric tabletop stove ? (1= every day; 2= at least once a week; 3 = less than once a week)</t>
  </si>
  <si>
    <t>How long does your electric tabletop stove last in average? (1= up to 3 months; 2 = 3 to 6 months; 3 = 6 to 12 months; 4 = more than a year)</t>
  </si>
  <si>
    <t>Do you use your electric tabletop stove for cooking?</t>
  </si>
  <si>
    <t>Do you use your electric tabletop stove for boiling water?</t>
  </si>
  <si>
    <t>Do you use your electric tabletop stove for other purposes?</t>
  </si>
  <si>
    <t>How many microwave oven do you use?</t>
  </si>
  <si>
    <t>How many cumulated burners do you have on all your microwave oven?</t>
  </si>
  <si>
    <t>How often do you use your microwave oven ? (1= every day; 2= at least once a week; 3 = less than once a week)</t>
  </si>
  <si>
    <t>How long does your microwave oven last in average? (1= up to 3 months; 2 = 3 to 6 months; 3 = 6 to 12 months; 4 = more than a year)</t>
  </si>
  <si>
    <t>Do you use your microwave oven  for cooking?</t>
  </si>
  <si>
    <t>Do you use your microwave oven for boiling water?</t>
  </si>
  <si>
    <t>Do you use your microwave oven for other purposes?</t>
  </si>
  <si>
    <t>How many other electic appliance do you use for cooking?</t>
  </si>
  <si>
    <t>What kind of electric appliance is it?</t>
  </si>
  <si>
    <t>How many cumulated burners do you have on all your other electic appliance?</t>
  </si>
  <si>
    <t>How often do you use your other electic appliance ? (1= every day; 2= at least once a week; 3 = less than once a week)</t>
  </si>
  <si>
    <t>How long does your other electic appliance last in average? (1= up to 3 months; 2 = 3 to 6 months; 3 = 6 to 12 months; 4 = more than a year)</t>
  </si>
  <si>
    <t>Do you use your other electic appliance for cooking?</t>
  </si>
  <si>
    <t>Do you use your other electic appliance for boiling water?</t>
  </si>
  <si>
    <t>Do you use your other electic appliance for other purposes?</t>
  </si>
  <si>
    <t>What is your monthly electricity bill?</t>
  </si>
  <si>
    <t>CALCULATED
Electricity Use Frequency</t>
  </si>
  <si>
    <t>CALCULATED
Daily Electricity User</t>
  </si>
  <si>
    <t>Do you use the same quantity of firewood all year long?</t>
  </si>
  <si>
    <t>Do you use the same quantity of charcoal all year long?</t>
  </si>
  <si>
    <t>Do you use the same quantity of ferosene all year long?</t>
  </si>
  <si>
    <t>Do you use the same quantity of LPG all year long?</t>
  </si>
  <si>
    <t>Do you use the same quantity of electricity all year long?</t>
  </si>
  <si>
    <t>Firewood variation in January</t>
  </si>
  <si>
    <t>Firewood variation in February</t>
  </si>
  <si>
    <t>Firewood variation in March</t>
  </si>
  <si>
    <t>Firewood variation in April</t>
  </si>
  <si>
    <t>Firewood variation in May</t>
  </si>
  <si>
    <t>Firewood variation in June</t>
  </si>
  <si>
    <t>Firewood variation in July</t>
  </si>
  <si>
    <t>Firewood variation in August</t>
  </si>
  <si>
    <t>Firewood variation in September</t>
  </si>
  <si>
    <t>Firewood variation in October</t>
  </si>
  <si>
    <t>Firewood variation in November</t>
  </si>
  <si>
    <t>Firewood variation in December</t>
  </si>
  <si>
    <t>Charcoal variation in January</t>
  </si>
  <si>
    <t>Charcoal variation in February</t>
  </si>
  <si>
    <t>Charcoal variation in March</t>
  </si>
  <si>
    <t>Charcoal variation in April</t>
  </si>
  <si>
    <t>Charcoal variation in May</t>
  </si>
  <si>
    <t>Charcoal variation in June</t>
  </si>
  <si>
    <t>Charcoal variation in July</t>
  </si>
  <si>
    <t>Charcoal variation in August</t>
  </si>
  <si>
    <t>Charcoal variation in September</t>
  </si>
  <si>
    <t>Charcoal variation in October</t>
  </si>
  <si>
    <t>Charcoal variation in November</t>
  </si>
  <si>
    <t>Charcoal variation in December</t>
  </si>
  <si>
    <t>Kerosene variation in January</t>
  </si>
  <si>
    <t>Kerosene variation in February</t>
  </si>
  <si>
    <t>Kerosene variation in March</t>
  </si>
  <si>
    <t>Kerosene variation in April</t>
  </si>
  <si>
    <t>Kerosene variation in May</t>
  </si>
  <si>
    <t>Kerosene variation in June</t>
  </si>
  <si>
    <t>Kerosene variation in July</t>
  </si>
  <si>
    <t>Kerosene variation in August</t>
  </si>
  <si>
    <t>Kerosene variation in September</t>
  </si>
  <si>
    <t>Kerosene variation in October</t>
  </si>
  <si>
    <t>Kerosene variation in November</t>
  </si>
  <si>
    <t>Kerosene variation in December</t>
  </si>
  <si>
    <t>LPG variation in January</t>
  </si>
  <si>
    <t>LPG variation in February</t>
  </si>
  <si>
    <t>LPG variation in March</t>
  </si>
  <si>
    <t>LPG variation in April</t>
  </si>
  <si>
    <t>LPG variation in May</t>
  </si>
  <si>
    <t>LPG variation in June</t>
  </si>
  <si>
    <t>LPG variation in July</t>
  </si>
  <si>
    <t>LPG variation in August</t>
  </si>
  <si>
    <t>LPG variation in September</t>
  </si>
  <si>
    <t>LPG variation in October</t>
  </si>
  <si>
    <t>LPG variation in November</t>
  </si>
  <si>
    <t>LPG variation in December</t>
  </si>
  <si>
    <t>Electricty variation in January</t>
  </si>
  <si>
    <t>Electricty variation in February</t>
  </si>
  <si>
    <t>Electricty variation in March</t>
  </si>
  <si>
    <t>Electricty variation in April</t>
  </si>
  <si>
    <t>Electricty variation in May</t>
  </si>
  <si>
    <t>Electricty variation in June</t>
  </si>
  <si>
    <t>Electricty variation in July</t>
  </si>
  <si>
    <t>Electricty variation in August</t>
  </si>
  <si>
    <t>Electricty variation in September</t>
  </si>
  <si>
    <t>Electricty variation in October</t>
  </si>
  <si>
    <t>Electricty variation in November</t>
  </si>
  <si>
    <t>Electricty variation in December</t>
  </si>
  <si>
    <t>Does your stove make a lot of smoke?</t>
  </si>
  <si>
    <t>Do you always cook inside?</t>
  </si>
  <si>
    <t>Do you often cook inside?</t>
  </si>
  <si>
    <t>Do you sometimes cook inside?</t>
  </si>
  <si>
    <t>Do you never cook inside?</t>
  </si>
  <si>
    <t>Do you use firewood when you cook inside?</t>
  </si>
  <si>
    <t>Do you use charcoal when you cook inside?</t>
  </si>
  <si>
    <t>Do you use Kerosene when you cook inside?</t>
  </si>
  <si>
    <t>Do you use electricity when you cook inside?</t>
  </si>
  <si>
    <t>Do you use LPG when you cook inside?</t>
  </si>
  <si>
    <t>Is access to your work place a big problem for your business?</t>
  </si>
  <si>
    <t>Is get back what customers owe you a big problem for your business?</t>
  </si>
  <si>
    <t>Is the humidity of firewood or charcoal a big problem for your business?</t>
  </si>
  <si>
    <t xml:space="preserve">Is the increase in food price a big problem for your business? </t>
  </si>
  <si>
    <t>Is the cost of fuel a big problem for your business?</t>
  </si>
  <si>
    <t>Is insecurity a big problem for your business?</t>
  </si>
  <si>
    <t>Is getting burnt while cooking a big problem in your business?</t>
  </si>
  <si>
    <t>Is smoke and heat a big problem for your business?</t>
  </si>
  <si>
    <t>Is there another problem for your business?</t>
  </si>
  <si>
    <t>What kind of other problem?</t>
  </si>
  <si>
    <t>Have you ever heard about Improved Cook Stove?</t>
  </si>
  <si>
    <t>By what mean did you hear about Improved Cookstove?</t>
  </si>
  <si>
    <t>Have you ever heard about Palmis Eneji?</t>
  </si>
  <si>
    <t>By what mean did you hear about Palmis Eneji?</t>
  </si>
  <si>
    <t>Do you accept that we come again to do a KPT?</t>
  </si>
  <si>
    <t>Remarks</t>
  </si>
  <si>
    <t>Firewood everyday</t>
  </si>
  <si>
    <t>Firewood at least once a week</t>
  </si>
  <si>
    <t>Firewood less than once a week</t>
  </si>
  <si>
    <t>Firewood don't use</t>
  </si>
  <si>
    <t>Charcoal everyday</t>
  </si>
  <si>
    <t>Charcoal at least once a week</t>
  </si>
  <si>
    <t>Charcoal less than once a week</t>
  </si>
  <si>
    <t>Charcoal don't use</t>
  </si>
  <si>
    <t>Kerosene everyday</t>
  </si>
  <si>
    <t>Kerosene at least once a week</t>
  </si>
  <si>
    <t>Kerosene less than once a week</t>
  </si>
  <si>
    <t>Kerosene don't use</t>
  </si>
  <si>
    <t>LPG everyday</t>
  </si>
  <si>
    <t>LPG at least once a week</t>
  </si>
  <si>
    <t>LPG less than once a week</t>
  </si>
  <si>
    <t>LPG don't use</t>
  </si>
  <si>
    <t>Acer 1</t>
  </si>
  <si>
    <t>Mackendy VALCIN</t>
  </si>
  <si>
    <t>Marie Florence MANIGAT</t>
  </si>
  <si>
    <t>4296-7598</t>
  </si>
  <si>
    <t>Grande Saline</t>
  </si>
  <si>
    <t>Route Nationale(Le lambi)</t>
  </si>
  <si>
    <t>Nou pa itilize l</t>
  </si>
  <si>
    <t>Non, li varye</t>
  </si>
  <si>
    <t>Wi</t>
  </si>
  <si>
    <t>HP 1</t>
  </si>
  <si>
    <t>Jean Wiltho PIERRE</t>
  </si>
  <si>
    <t>Claudine MILOR</t>
  </si>
  <si>
    <t>3115-1138</t>
  </si>
  <si>
    <t>Lambi 3 quincaillerie l'union</t>
  </si>
  <si>
    <t>paske se bo lari mwen ye</t>
  </si>
  <si>
    <t>mwen paka vann / anpil pousye</t>
  </si>
  <si>
    <t>li pa konnen laj li</t>
  </si>
  <si>
    <t>Macula ORAS</t>
  </si>
  <si>
    <t>3818-3793</t>
  </si>
  <si>
    <t>Eoute nationnale (kay gwo manman)</t>
  </si>
  <si>
    <t>nan television</t>
  </si>
  <si>
    <t>Anite JEAN PIERRE</t>
  </si>
  <si>
    <t>3753-2428</t>
  </si>
  <si>
    <t>Lambi 5, kay gwo manman</t>
  </si>
  <si>
    <t>nou pa tap gen kote pou n met fou</t>
  </si>
  <si>
    <t>radyo</t>
  </si>
  <si>
    <t>ti bout sak pou 20 $</t>
  </si>
  <si>
    <t>MAckendy VALCIN</t>
  </si>
  <si>
    <t>Rosemita BARJON</t>
  </si>
  <si>
    <t>3147-4872</t>
  </si>
  <si>
    <t>Rue La Montagne # 73</t>
  </si>
  <si>
    <t>lajan mwen genyen</t>
  </si>
  <si>
    <t>yo te vinn vann li lanbi</t>
  </si>
  <si>
    <t>Franciane JOSEPH</t>
  </si>
  <si>
    <t>3478-1976</t>
  </si>
  <si>
    <t>Rue la montagne</t>
  </si>
  <si>
    <t>mwen bo lari mwen paka itilize l</t>
  </si>
  <si>
    <t>Jean Witho PIERRE</t>
  </si>
  <si>
    <t>Marie Dilya PASQUIER</t>
  </si>
  <si>
    <t>4687-5081</t>
  </si>
  <si>
    <t>Rue La montagne # 91</t>
  </si>
  <si>
    <t>mwen pa gen fou</t>
  </si>
  <si>
    <t>Samsung 1</t>
  </si>
  <si>
    <t>Marie Eveline DELICE</t>
  </si>
  <si>
    <t>Route Nationale #2 (Lambi 3)</t>
  </si>
  <si>
    <t>Louisina FERDINAND</t>
  </si>
  <si>
    <t>Rosana NELSON</t>
  </si>
  <si>
    <t>Lambi 7,Ruelle Exavier</t>
  </si>
  <si>
    <t>Paske se bo lari mwen ye</t>
  </si>
  <si>
    <t>Moun yo pa achte</t>
  </si>
  <si>
    <t>Pou chabon an se ti bout sak ki vann 20$ moun sa achte.</t>
  </si>
  <si>
    <t>Jeannette MODESTIN</t>
  </si>
  <si>
    <t>Route Nationale (kay gwo manman)</t>
  </si>
  <si>
    <t>Gertha ORAS</t>
  </si>
  <si>
    <t>Route Nationale #2</t>
  </si>
  <si>
    <t>Jocelyne BIEN AIME</t>
  </si>
  <si>
    <t>Rte Nationale,Lambi 5,Kay gwo manman</t>
  </si>
  <si>
    <t>Mwen pa gen kote poum metel</t>
  </si>
  <si>
    <t>Nou pa gen lajan</t>
  </si>
  <si>
    <t>se bout sak chabon 20$ machan sa achte.</t>
  </si>
  <si>
    <t>Mme Reserve RAYMOND</t>
  </si>
  <si>
    <t>Rue la Montagne #77</t>
  </si>
  <si>
    <t>Radyo</t>
  </si>
  <si>
    <t>Lovely REMY</t>
  </si>
  <si>
    <t>Anna REMY</t>
  </si>
  <si>
    <t>46160685 / 37134702</t>
  </si>
  <si>
    <t>Lamby 5,Rue Lavillette</t>
  </si>
  <si>
    <t>se bo lari mwen ye</t>
  </si>
  <si>
    <t>Nan papye yo te banm.</t>
  </si>
  <si>
    <t>Odéna ALICE</t>
  </si>
  <si>
    <t>38624094/34489366</t>
  </si>
  <si>
    <t>352, Rue deschamps</t>
  </si>
  <si>
    <t>Mwen jwen yon restoran ki gen sevis tretè sa vle di li konn prepare manje angwo voye vann seri enstitisyon ki konn komande manje ak lot sevis patikilye</t>
  </si>
  <si>
    <t>Vilia MAURANSY</t>
  </si>
  <si>
    <t>Vilia Mauransy</t>
  </si>
  <si>
    <t>3613-6320</t>
  </si>
  <si>
    <t>Imp lubin # 93 rue vincent</t>
  </si>
  <si>
    <t>1(fe manje lakay mwen)</t>
  </si>
  <si>
    <t>paske mwen bo lari a</t>
  </si>
  <si>
    <t>Roseline SAINVILUS</t>
  </si>
  <si>
    <t>Brochette 95</t>
  </si>
  <si>
    <t>Cafe</t>
  </si>
  <si>
    <t>Li pa kapab kalkile konbyen kliyan konsa li vann kafe.Li di selman ke le sa bon li vann tout bonm kafe a,le sa pa bon li konn rete kafe.</t>
  </si>
  <si>
    <t>Yvette JOSEPH</t>
  </si>
  <si>
    <t>Stanley BLAISE</t>
  </si>
  <si>
    <t>Viege DIMANCHE</t>
  </si>
  <si>
    <t>3815-4208/3428-3208</t>
  </si>
  <si>
    <t>Martissant</t>
  </si>
  <si>
    <t>impasse Dominique prolongee</t>
  </si>
  <si>
    <t>kafe Chokola</t>
  </si>
  <si>
    <t>mamit ak siman</t>
  </si>
  <si>
    <t>Fatige pou pile kafe ak griye</t>
  </si>
  <si>
    <t>Giraldo R. CAYO</t>
  </si>
  <si>
    <t>Innocente RAYMOND</t>
  </si>
  <si>
    <t>3686-3205</t>
  </si>
  <si>
    <t>MARTISSANT</t>
  </si>
  <si>
    <t>Rue Jeannot</t>
  </si>
  <si>
    <t>Mwen pa gen recho pou li</t>
  </si>
  <si>
    <t>Elmira FREDERIC</t>
  </si>
  <si>
    <t>4756-7779/3641-3988</t>
  </si>
  <si>
    <t>Kafe, Chocolat</t>
  </si>
  <si>
    <t>Li pa gen fou pou itilize l</t>
  </si>
  <si>
    <t>Pa gen lavant twop machann kafe nan zon nan</t>
  </si>
  <si>
    <t>Mme Prinviliste VERNE</t>
  </si>
  <si>
    <t>4705-4513</t>
  </si>
  <si>
    <t>Mamit ak siman</t>
  </si>
  <si>
    <t>Pa gen lavant lè pou l soti nan demen li toujou ap prete poul achte bagay poul fe pate</t>
  </si>
  <si>
    <t>Rosette SAMEDY</t>
  </si>
  <si>
    <t>3151-4665</t>
  </si>
  <si>
    <t>Li pap vann yon kote femen</t>
  </si>
  <si>
    <t>Le li pa vann</t>
  </si>
  <si>
    <t>Nan radyo ak tele</t>
  </si>
  <si>
    <t>Li pa gen telefon nimewo li bay la se nimewo yon lot machann bo kote li a mwen te enkete tou</t>
  </si>
  <si>
    <t>Michelle VIERGELA</t>
  </si>
  <si>
    <t>4458-6317/3123-7053</t>
  </si>
  <si>
    <t>Rue jeannot en face mini phama</t>
  </si>
  <si>
    <t>Mimat ak siman</t>
  </si>
  <si>
    <t>Lèw pa vann</t>
  </si>
  <si>
    <t>Patricia THEBEAU</t>
  </si>
  <si>
    <t>3151-8319</t>
  </si>
  <si>
    <t>Rue Jannot a cote du bureau de la "La croix rouge"</t>
  </si>
  <si>
    <t>Soup</t>
  </si>
  <si>
    <t>Recho siman</t>
  </si>
  <si>
    <t>Defwa pa gen lavant</t>
  </si>
  <si>
    <t>Mwen pa sonje ki kote</t>
  </si>
  <si>
    <t>Djenson LOUIS</t>
  </si>
  <si>
    <t>Eneze LOUIS</t>
  </si>
  <si>
    <t>3451-6082</t>
  </si>
  <si>
    <t>Ruelle Crepac</t>
  </si>
  <si>
    <t>kafe, Chokolate</t>
  </si>
  <si>
    <t>Recho simon</t>
  </si>
  <si>
    <t>1 manje lakay mwen</t>
  </si>
  <si>
    <t>Le pou mwen met deyo</t>
  </si>
  <si>
    <t>Nan radyo</t>
  </si>
  <si>
    <t>Roselène Jassenat</t>
  </si>
  <si>
    <t>3771-7802</t>
  </si>
  <si>
    <t>Rue Crepsak</t>
  </si>
  <si>
    <t>0,20</t>
  </si>
  <si>
    <t>Fè Foge</t>
  </si>
  <si>
    <t>Lè Pa gen lavant</t>
  </si>
  <si>
    <t>Giraldo R CAYO</t>
  </si>
  <si>
    <t>Celine HILAIRE</t>
  </si>
  <si>
    <t>Imp Delouche</t>
  </si>
  <si>
    <t>kafe</t>
  </si>
  <si>
    <t>recho siman</t>
  </si>
  <si>
    <t>pa gen lavant</t>
  </si>
  <si>
    <t>li pa gen telefon e moun li tap bann ou kom referans lan al travay . li pa konn okenn nimewo nan tet li</t>
  </si>
  <si>
    <t>Marie Jolene LAFRANCE</t>
  </si>
  <si>
    <t>3703-5473/4778-7689</t>
  </si>
  <si>
    <t>Rue Jeannot Imp Domonique</t>
  </si>
  <si>
    <t>kafe chokola</t>
  </si>
  <si>
    <t>siman ak mamit</t>
  </si>
  <si>
    <t>nan reklam ak nan bouch moun</t>
  </si>
  <si>
    <t>Giraldo .R CAYO</t>
  </si>
  <si>
    <t>Carline SANON</t>
  </si>
  <si>
    <t>3825-6936</t>
  </si>
  <si>
    <t>Rue Jannot a l'interieur ,rue crepsak</t>
  </si>
  <si>
    <t>1(mwen k1t manje lakay mwen</t>
  </si>
  <si>
    <t>le pa gen lavant</t>
  </si>
  <si>
    <t>mwen pa sonje</t>
  </si>
  <si>
    <t>Dieudonne SULFISE</t>
  </si>
  <si>
    <t>4607-0807/3753-5073</t>
  </si>
  <si>
    <t>entre rue jeannot et crepsac prolongee</t>
  </si>
  <si>
    <t>moun yo pa gen lajan pou yo achte</t>
  </si>
  <si>
    <t>nan radyo ak tele</t>
  </si>
  <si>
    <t>Natacha PIERRE LOUIS</t>
  </si>
  <si>
    <t>3422-3059/3635-3868</t>
  </si>
  <si>
    <t>Rue jeannot pi bas lekol kolej inte- familyal</t>
  </si>
  <si>
    <t>1 ( fe manje lakay)</t>
  </si>
  <si>
    <t>pa gen lavant sa fe li fe defisi</t>
  </si>
  <si>
    <t>Sanley BLAISE</t>
  </si>
  <si>
    <t>Medilia SIDNE</t>
  </si>
  <si>
    <t>3666-6476/3882-3582</t>
  </si>
  <si>
    <t>pa gen lavant pep la pa gen kob</t>
  </si>
  <si>
    <t>Fanise NORESTANT</t>
  </si>
  <si>
    <t>Rue jeannot</t>
  </si>
  <si>
    <t>nan bouch moun</t>
  </si>
  <si>
    <t>Marie yolette TERMILIEN</t>
  </si>
  <si>
    <t>4456-6055</t>
  </si>
  <si>
    <t>Rue Jeannot Imp Delois</t>
  </si>
  <si>
    <t>1(pou k1t manje lakay)</t>
  </si>
  <si>
    <t>paske mwen pa gen fou</t>
  </si>
  <si>
    <t>defwa pa gen lavant</t>
  </si>
  <si>
    <t>nan reklam</t>
  </si>
  <si>
    <t>nan radyo</t>
  </si>
  <si>
    <t>NANCY MATHIEU</t>
  </si>
  <si>
    <t>3778-6057/3310-7681</t>
  </si>
  <si>
    <t>Imp Jeannot presc de l'eglise</t>
  </si>
  <si>
    <t>1(fe manje lakay li)</t>
  </si>
  <si>
    <t>Dyenson LOUIS</t>
  </si>
  <si>
    <t>Clemene JOSEPH</t>
  </si>
  <si>
    <t>4497-1598</t>
  </si>
  <si>
    <t>Ruelle Crepsac</t>
  </si>
  <si>
    <t>nan televizyon</t>
  </si>
  <si>
    <t>se nimewo pitit li kap vann kote l la</t>
  </si>
  <si>
    <t>Williana JEAN</t>
  </si>
  <si>
    <t>Rue Crepsac</t>
  </si>
  <si>
    <t>kafe ak let bouyi</t>
  </si>
  <si>
    <t>1(manje lakay)</t>
  </si>
  <si>
    <t>li pa nan avantaj mwen</t>
  </si>
  <si>
    <t>Monnaimable MERTILISE</t>
  </si>
  <si>
    <t>#37,Impasse Dominique,Rue Jannot prolongee</t>
  </si>
  <si>
    <t>Recho Siman</t>
  </si>
  <si>
    <t>Gina MAUVAIS</t>
  </si>
  <si>
    <t>Rue Jannot</t>
  </si>
  <si>
    <t>Manyok bouyi</t>
  </si>
  <si>
    <t>1:mwen k1t manje lakay mwen</t>
  </si>
  <si>
    <t>Paske mwen pa gen recho</t>
  </si>
  <si>
    <t>Mwen santi m'paka leve nan kabann le maten</t>
  </si>
  <si>
    <t>Relouze COBITE</t>
  </si>
  <si>
    <t>33363503 / 47961874</t>
  </si>
  <si>
    <t>Impasse Delouche</t>
  </si>
  <si>
    <t>Nan Recho</t>
  </si>
  <si>
    <t>Li pa vann vre li toujou ap fe defisi</t>
  </si>
  <si>
    <t>St Lause JOSEPH</t>
  </si>
  <si>
    <t>#117,Fontamara 27,Rue Jannot</t>
  </si>
  <si>
    <t>Mwen pa rankontre difikilte</t>
  </si>
  <si>
    <t>Se andeyo li al achte chabon paske li se madan sara.</t>
  </si>
  <si>
    <t>Francilia SYLVAIN</t>
  </si>
  <si>
    <t>Fontamara 27,Rue Jannot,4e Impasse</t>
  </si>
  <si>
    <t>Kafe</t>
  </si>
  <si>
    <t>1:pou fe manje lakay mwen</t>
  </si>
  <si>
    <t>Pa gen Lavant</t>
  </si>
  <si>
    <t>Remonde CLAIRFOND</t>
  </si>
  <si>
    <t>Mamit ak Siman</t>
  </si>
  <si>
    <t>Pa gen lavant,moun yo pa gen kob pou yo achte</t>
  </si>
  <si>
    <t>Nan tele ak radyo</t>
  </si>
  <si>
    <t>Jeanne VALES</t>
  </si>
  <si>
    <t>1:K1t manje lakay</t>
  </si>
  <si>
    <t>Recho a gen pwoblem</t>
  </si>
  <si>
    <t>Le pa gen lavant</t>
  </si>
  <si>
    <t>Nan emisyon radyo</t>
  </si>
  <si>
    <t>Carole Jn BAPTISTE</t>
  </si>
  <si>
    <t>38521081 / 42925726</t>
  </si>
  <si>
    <t>Rue Jeannot,en face college mixte Etzer Vilaire</t>
  </si>
  <si>
    <t>1:Manje lakay mwen</t>
  </si>
  <si>
    <t>Pa gen ase lajan</t>
  </si>
  <si>
    <t>Yvetta CHERY</t>
  </si>
  <si>
    <t>Imp. Deslouches</t>
  </si>
  <si>
    <t>Paske mwen pa gen fou</t>
  </si>
  <si>
    <t>Nan televizyon</t>
  </si>
  <si>
    <t>Lucxandre ST PIERRE</t>
  </si>
  <si>
    <t>Mme Gelet CADEAU</t>
  </si>
  <si>
    <t>4839-3558</t>
  </si>
  <si>
    <t>Martissant - Cité Militaire</t>
  </si>
  <si>
    <t>Ruelle Ceci Numero 84</t>
  </si>
  <si>
    <t>Pa gen lavant</t>
  </si>
  <si>
    <t>Nan radyo ak televizyon</t>
  </si>
  <si>
    <t>sak chabon sa a piti</t>
  </si>
  <si>
    <t>Etienne MOLANGE</t>
  </si>
  <si>
    <t>3609-3750</t>
  </si>
  <si>
    <t>Martissant - Cite de l'eternel</t>
  </si>
  <si>
    <t>Boulevard Harry truman(Tout près la rue)</t>
  </si>
  <si>
    <t>Paske l pa gen recho a</t>
  </si>
  <si>
    <t>Li malad souvan/Pa gen lavant</t>
  </si>
  <si>
    <t>Kendy LEGAGNEUR</t>
  </si>
  <si>
    <t>Yma Thermidor</t>
  </si>
  <si>
    <t>4706-4214</t>
  </si>
  <si>
    <t>Martissant - Cité l'eternel</t>
  </si>
  <si>
    <t>36, imp Trankil</t>
  </si>
  <si>
    <t>Boullon</t>
  </si>
  <si>
    <t>5,5</t>
  </si>
  <si>
    <t>Nan radyo ak televisyon</t>
  </si>
  <si>
    <t>Lucxande SAINT PIERRE</t>
  </si>
  <si>
    <t>Rolande MARCELIN</t>
  </si>
  <si>
    <t>4479-4539</t>
  </si>
  <si>
    <t>Martissant-Cite militaire</t>
  </si>
  <si>
    <t>Rue silence ( a l'entre de la rue)</t>
  </si>
  <si>
    <t>paske l poko gen recho a gaz la</t>
  </si>
  <si>
    <t>lajan ou depanse an konn pa rantre</t>
  </si>
  <si>
    <t>Anelise ARENA</t>
  </si>
  <si>
    <t>4443-8688</t>
  </si>
  <si>
    <t>Martissant cite l'Eternel</t>
  </si>
  <si>
    <t>14, RUELLE concorde</t>
  </si>
  <si>
    <t>cafe et chocolat</t>
  </si>
  <si>
    <t>machann nan paka evalye konbyen gode li vann pa jou</t>
  </si>
  <si>
    <t>Marie DORCIL</t>
  </si>
  <si>
    <t>3464-7912</t>
  </si>
  <si>
    <t>Rue prince</t>
  </si>
  <si>
    <t>cfe pain</t>
  </si>
  <si>
    <t>li paka vann kafe a li pran twop tan</t>
  </si>
  <si>
    <t>pa gen nimewo li pakab kontwole kantite li vann</t>
  </si>
  <si>
    <t>Josette CHARLES</t>
  </si>
  <si>
    <t>4807-7208</t>
  </si>
  <si>
    <t>Martissant cite Militaire</t>
  </si>
  <si>
    <t>29 carida 11</t>
  </si>
  <si>
    <t>kokiyol</t>
  </si>
  <si>
    <t>li paka kontwole kantite kokiyol li vann</t>
  </si>
  <si>
    <t>Monique DESIRE</t>
  </si>
  <si>
    <t>3904-2302</t>
  </si>
  <si>
    <t>rue silence</t>
  </si>
  <si>
    <t>paske pa gen recho a gaz</t>
  </si>
  <si>
    <t>li prepare de mamit farin chak jou</t>
  </si>
  <si>
    <t>Dieunitte BARREAU</t>
  </si>
  <si>
    <t>3606-1800</t>
  </si>
  <si>
    <t>Imp trankil # 47</t>
  </si>
  <si>
    <t>Mme Fritznel ST CYR</t>
  </si>
  <si>
    <t>3686-5483</t>
  </si>
  <si>
    <t>Martissant cite l'eternel</t>
  </si>
  <si>
    <t>Ruelle la paix # 56</t>
  </si>
  <si>
    <t>labapen</t>
  </si>
  <si>
    <t>paske recho a gaz la kraze</t>
  </si>
  <si>
    <t>li pa vann li pa fwa</t>
  </si>
  <si>
    <t>Mona CASSEUS</t>
  </si>
  <si>
    <t>3637-3552</t>
  </si>
  <si>
    <t>16 Rue Jerico</t>
  </si>
  <si>
    <t>mais</t>
  </si>
  <si>
    <t>pa gen lajan pou fe manje a</t>
  </si>
  <si>
    <t>Jelina BOYER</t>
  </si>
  <si>
    <t>Martissant - Cite l'Eternel</t>
  </si>
  <si>
    <t>33,Ruelle Jerusalem</t>
  </si>
  <si>
    <t>1(Li fe manje lakay li)</t>
  </si>
  <si>
    <t>Li mal pou vann</t>
  </si>
  <si>
    <t>Mme Faniel CHERY</t>
  </si>
  <si>
    <t>Martissant - Cite l'eternel</t>
  </si>
  <si>
    <t>Martissant A2</t>
  </si>
  <si>
    <t>Mais</t>
  </si>
  <si>
    <t>Manje a pran tan pou vann</t>
  </si>
  <si>
    <t>Christa THEARD</t>
  </si>
  <si>
    <t>16,Rue Silence</t>
  </si>
  <si>
    <t>Twop tan pou vann</t>
  </si>
  <si>
    <t>Lucxande ST PIERRE</t>
  </si>
  <si>
    <t>Erita PIERRE</t>
  </si>
  <si>
    <t>Martissant A2 (a l'interieur,pres du pont)</t>
  </si>
  <si>
    <t>Pa gen lavant nan moman sa a.</t>
  </si>
  <si>
    <t>Li fri 2 a 3 mamit farin pa jou. Li pa gen telefon men li chita nan plas sa a lontan.</t>
  </si>
  <si>
    <t>Dieunise JOSEPH</t>
  </si>
  <si>
    <t>Impasse Trankil #38 a l'interieur</t>
  </si>
  <si>
    <t>Li pe gaz pwopan</t>
  </si>
  <si>
    <t>Li gen kranp nan men souvan</t>
  </si>
  <si>
    <t>Yon moun ki tap pale de li.</t>
  </si>
  <si>
    <t>Rose-Marie FEVRIER</t>
  </si>
  <si>
    <t>Boulevard Harry Truman et Martissant A2</t>
  </si>
  <si>
    <t>Kafe,Chokola</t>
  </si>
  <si>
    <t>Li pe Gaz pwopan</t>
  </si>
  <si>
    <t>Defwa,komes la pa vann</t>
  </si>
  <si>
    <t>Marie Lucie SEIDE</t>
  </si>
  <si>
    <t>Antre Garaj la</t>
  </si>
  <si>
    <t>Mais,boy</t>
  </si>
  <si>
    <t>Pa gen nimero.</t>
  </si>
  <si>
    <t>Marie René DIMANCHE</t>
  </si>
  <si>
    <t>4786-2351</t>
  </si>
  <si>
    <t>Carrefour Feuille</t>
  </si>
  <si>
    <t>Impasse Faisan Numéro 2 à l'interieur</t>
  </si>
  <si>
    <t>La Croix rouge</t>
  </si>
  <si>
    <t>Marie Yolène CANON</t>
  </si>
  <si>
    <t>3484-7830</t>
  </si>
  <si>
    <t>Rue Castra</t>
  </si>
  <si>
    <t>Mwen pa gen kob poum fonksyone</t>
  </si>
  <si>
    <t>Nan bouch</t>
  </si>
  <si>
    <t>Antoine SANON</t>
  </si>
  <si>
    <t>4809-1294</t>
  </si>
  <si>
    <t>Cadet Jeremie</t>
  </si>
  <si>
    <t>Nan bouch moun nan lari</t>
  </si>
  <si>
    <t>Rosemie NORDE</t>
  </si>
  <si>
    <t>Carrefour Feuilles</t>
  </si>
  <si>
    <t>Se lem fè pèt</t>
  </si>
  <si>
    <t>Nan pwogram la Croix Rouge</t>
  </si>
  <si>
    <t>Gina BOUCICAULT</t>
  </si>
  <si>
    <t>4746-7075</t>
  </si>
  <si>
    <t>Imp Faisan # 2</t>
  </si>
  <si>
    <t>ragou kochon</t>
  </si>
  <si>
    <t>la croix-rouge</t>
  </si>
  <si>
    <t>li bwase 4 mamit farin pou l fe pate a. sak chabon sa a piti</t>
  </si>
  <si>
    <t>Malene JEAN</t>
  </si>
  <si>
    <t>Alicia SAINT FLEUR</t>
  </si>
  <si>
    <t>4409-7885</t>
  </si>
  <si>
    <t>262 Avenue Magloire Ambroise</t>
  </si>
  <si>
    <t>m pa genyen l</t>
  </si>
  <si>
    <t>Urlene THERVIL</t>
  </si>
  <si>
    <t>3719-4211</t>
  </si>
  <si>
    <t>rue Muller</t>
  </si>
  <si>
    <t>oganizasyon</t>
  </si>
  <si>
    <t>Berto THIMOTHEE</t>
  </si>
  <si>
    <t>270,Avenue Magloire Ambroise</t>
  </si>
  <si>
    <t>Pa fasil pou vann kek fwa</t>
  </si>
  <si>
    <t>Altagrace CACEUS</t>
  </si>
  <si>
    <t>Edmond Paul</t>
  </si>
  <si>
    <t>Akasan</t>
  </si>
  <si>
    <t>Pa gen mwayen pou viv vre nan biznis lan.</t>
  </si>
  <si>
    <t>Paulette NEMOUR</t>
  </si>
  <si>
    <t>Rue Becassine</t>
  </si>
  <si>
    <t>Lem fe defisi</t>
  </si>
  <si>
    <t>La croix-Rouge</t>
  </si>
  <si>
    <t>Chrisla CHARLES</t>
  </si>
  <si>
    <t>4611-2962</t>
  </si>
  <si>
    <t>Port au Prince Bd Dessalines</t>
  </si>
  <si>
    <t>564, Boulevard Jean Jacques Dessalines</t>
  </si>
  <si>
    <t>Bannan ak vyann</t>
  </si>
  <si>
    <t>Chabon pa pou van epi yo van che</t>
  </si>
  <si>
    <t>Denise GRANDIN</t>
  </si>
  <si>
    <t>4837-8288</t>
  </si>
  <si>
    <t>Port au Prince - Bd Dessaline</t>
  </si>
  <si>
    <t>570, BOULEVARD Jean Jacques Dessaline</t>
  </si>
  <si>
    <t>Claudette VALCOURT</t>
  </si>
  <si>
    <t>3836-6641</t>
  </si>
  <si>
    <t>Angle Boulvard J J Dessaline et rue du Champs de Mars</t>
  </si>
  <si>
    <t>Lot machann parey li ampechel vann</t>
  </si>
  <si>
    <t>Ketia NACUS</t>
  </si>
  <si>
    <t>4442-5279</t>
  </si>
  <si>
    <t>548, Boulevard Jean Jacques Dessaline</t>
  </si>
  <si>
    <t>Mais bannan ak ze</t>
  </si>
  <si>
    <t>Mme Venitte COMA</t>
  </si>
  <si>
    <t>3946-3462/ 4758-1528</t>
  </si>
  <si>
    <t>Rue Magasin de l'état</t>
  </si>
  <si>
    <t>Konn rete manje ki pa van</t>
  </si>
  <si>
    <t>Sonia TINE</t>
  </si>
  <si>
    <t>3727-8752/3885-8395</t>
  </si>
  <si>
    <t>Port au Prince - Bd Dessalines</t>
  </si>
  <si>
    <t>Boulevard Jean Jacques Dessalines Numéro 494</t>
  </si>
  <si>
    <t>Pen, kafe, chokolas, lèt</t>
  </si>
  <si>
    <t>Li mal poul soti lakay li ak komès la poul vinn vann li machann di li pran trop plas</t>
  </si>
  <si>
    <t>Sou radyo caraibes</t>
  </si>
  <si>
    <t>sou radyo caraibes</t>
  </si>
  <si>
    <t>Guerda DORVIL</t>
  </si>
  <si>
    <t>3856-2498</t>
  </si>
  <si>
    <t>Boulevard Jean Jacques Dessaline et rue St Honore</t>
  </si>
  <si>
    <t>Paskel pat ko gen recho ak gaz</t>
  </si>
  <si>
    <t>Li bouyi bannann tou. Pri bannann nan konn varye</t>
  </si>
  <si>
    <t>Fransly DORE</t>
  </si>
  <si>
    <t>4613-7527</t>
  </si>
  <si>
    <t>307, Rue Magazin de l'etat</t>
  </si>
  <si>
    <t>Manise JOSEPH</t>
  </si>
  <si>
    <t>3739-0457</t>
  </si>
  <si>
    <t>295, Rue Magazin de l'etat</t>
  </si>
  <si>
    <t>Nan Radyo</t>
  </si>
  <si>
    <t>Angélissia LOUIS JEAN</t>
  </si>
  <si>
    <t>4784-7054</t>
  </si>
  <si>
    <t>291, Rue Magazin de l'etat</t>
  </si>
  <si>
    <t>MAIS ET POIS</t>
  </si>
  <si>
    <t>Pa vle itilizel</t>
  </si>
  <si>
    <t>NAN BOUCH MOUN</t>
  </si>
  <si>
    <t>Bertha Thélémaque</t>
  </si>
  <si>
    <t>3872-8323</t>
  </si>
  <si>
    <t>273, Rue Magasin de l'etat</t>
  </si>
  <si>
    <t>Nan bouch moun</t>
  </si>
  <si>
    <t>Maculaise JOSEPH</t>
  </si>
  <si>
    <t>275, Rue magasin de l'état</t>
  </si>
  <si>
    <t>recho</t>
  </si>
  <si>
    <t>Li pa gen telefon</t>
  </si>
  <si>
    <t>Kerline MATHIEU</t>
  </si>
  <si>
    <t>4839-2187</t>
  </si>
  <si>
    <t>port-au-prince BD Dessalines</t>
  </si>
  <si>
    <t>Boulevard Jean Jacques Dessalines # 514</t>
  </si>
  <si>
    <t>Fleurimon ILEBY</t>
  </si>
  <si>
    <t>3106-2686/38823528</t>
  </si>
  <si>
    <t>Port- au-prince Bd Dessalines</t>
  </si>
  <si>
    <t>Boulevard jean Jacques Dessalines # 510 a l'interieur</t>
  </si>
  <si>
    <t>li pa gen kote pou l met fou aoubyen recho a gaz la</t>
  </si>
  <si>
    <t>Alexandra JOSEPH</t>
  </si>
  <si>
    <t>3811-8211</t>
  </si>
  <si>
    <t>Port-au-prince Bd Dessalines</t>
  </si>
  <si>
    <t>257, magasin de l'Etat</t>
  </si>
  <si>
    <t>Mireille JASCINTHE</t>
  </si>
  <si>
    <t>Port-au-Prince,Bd Dessalines</t>
  </si>
  <si>
    <t>Boulevard Jean Jacques Dessalines</t>
  </si>
  <si>
    <t>Manke lavant(manje a manke vann</t>
  </si>
  <si>
    <t>Li konn bouyi yanm ak bannann tou.li achte pou 50 dola e li bouyi tout. Sak chabon sa a pa gwo.</t>
  </si>
  <si>
    <t>Sylvia MYRTIL</t>
  </si>
  <si>
    <t>194,Boulevard Jean Jacques Dessalines</t>
  </si>
  <si>
    <t>Akasan ak let</t>
  </si>
  <si>
    <t>Yo pran asyet yo.</t>
  </si>
  <si>
    <t>Nan bouch moun.</t>
  </si>
  <si>
    <t>Katiana JEAN</t>
  </si>
  <si>
    <t>196,Boulevard Jean Jacques Dessalines</t>
  </si>
  <si>
    <t>Yiam,banann ak pwason</t>
  </si>
  <si>
    <t>Manje a pran trop tan pou finn vann li.</t>
  </si>
  <si>
    <t>Renette PIERRE</t>
  </si>
  <si>
    <t>Madelene SAINTVIL</t>
  </si>
  <si>
    <t>48385018 / 31991822</t>
  </si>
  <si>
    <t>Port-au-Pince,Bd Dessalines</t>
  </si>
  <si>
    <t>198,Boulevard Jean Jacques Dessalines</t>
  </si>
  <si>
    <t>Mais,banane</t>
  </si>
  <si>
    <t>Radyo ak televizyon</t>
  </si>
  <si>
    <t>Inelise JEAN PIERRE</t>
  </si>
  <si>
    <t>29,Rue Joseph Janvier</t>
  </si>
  <si>
    <t>Soup ak bwason gazez</t>
  </si>
  <si>
    <t>Radyo,televizyon ak nan bouch moun.</t>
  </si>
  <si>
    <t>Carmene CHARLES</t>
  </si>
  <si>
    <t>Yolette VILLE</t>
  </si>
  <si>
    <t>37113890 / 38162076</t>
  </si>
  <si>
    <t>Boulevard Jean Jacques Dessalines #494 a l'interieur</t>
  </si>
  <si>
    <t>Moun nan zon nan ka vole fou a oubyen recho a gaz la.Kay li piti,li pap ka antre'l anndan chak jou.</t>
  </si>
  <si>
    <t>Cerese TOUSSAINT</t>
  </si>
  <si>
    <t>Rue du Champ de Mars</t>
  </si>
  <si>
    <t>Lajan an konn pedi si l pa vann.</t>
  </si>
  <si>
    <t>Carline PIERRE</t>
  </si>
  <si>
    <t>Ginette PIERRE</t>
  </si>
  <si>
    <t>277,Rue Magasin de l'etat</t>
  </si>
  <si>
    <t>Michaelle SAINT FORT</t>
  </si>
  <si>
    <t>281,Rue Magasin de l'etat</t>
  </si>
  <si>
    <t>Cafe,chocolat</t>
  </si>
  <si>
    <t>Adeline JEAN CHARLES</t>
  </si>
  <si>
    <t>Mais ak ji</t>
  </si>
  <si>
    <t>Manje konn pa vann</t>
  </si>
  <si>
    <t>Marie Delisson PIERRE</t>
  </si>
  <si>
    <t>Bérielle JN FRANCOIS</t>
  </si>
  <si>
    <t>3782-3802</t>
  </si>
  <si>
    <t>Turgeau - Bois Patate</t>
  </si>
  <si>
    <t>Rue, Bois patate Numéro 9, l'école Diesel Institute Haiti</t>
  </si>
  <si>
    <t>Tit boutik pou replen bonbòn nan</t>
  </si>
  <si>
    <t>Maritel VALMIR</t>
  </si>
  <si>
    <t>4644-1354</t>
  </si>
  <si>
    <t>Turgeau Bois- Patate</t>
  </si>
  <si>
    <t>Rue cherie a cote college la Renaissance</t>
  </si>
  <si>
    <t>Jina JOSEPH</t>
  </si>
  <si>
    <t>3160-7733</t>
  </si>
  <si>
    <t>Turgeau Bois Patate</t>
  </si>
  <si>
    <t>ue cheriez ,a cote l'ecole kindergaden # 12</t>
  </si>
  <si>
    <t>Pierre Marie DELISSON</t>
  </si>
  <si>
    <t>Marie JOSEPH</t>
  </si>
  <si>
    <t>Marise JOSEPH</t>
  </si>
  <si>
    <t>Rue Cheriez,Barriere rouge anwo net</t>
  </si>
  <si>
    <t>Dam nan pran tout tan sa pou li al achte chabon se paske se lavil li al achte souvan.ak tout lot materyel yo.</t>
  </si>
  <si>
    <t>Marie Delison PIERRE</t>
  </si>
  <si>
    <t>Ophilia Celibrun</t>
  </si>
  <si>
    <t>Bourdon - Christ Roi</t>
  </si>
  <si>
    <t>Rue christ-Roi Numéro 25 B</t>
  </si>
  <si>
    <t>Café</t>
  </si>
  <si>
    <t>Pwoblem lavant</t>
  </si>
  <si>
    <t>kay moun</t>
  </si>
  <si>
    <t>Pou nimero telefon nan m paka jwenn li koz li pa konn pa lot moun yo e pal la te pèdi lontan sa. Men li di m ka mande pou li kote lap vann.</t>
  </si>
  <si>
    <t>Borgella Yva</t>
  </si>
  <si>
    <t>3853-1927</t>
  </si>
  <si>
    <t>Bourdon-Christ Roi</t>
  </si>
  <si>
    <t>Rue caroline Christ-Roi Numéro 7</t>
  </si>
  <si>
    <t>Problem lavant</t>
  </si>
  <si>
    <t>nan lari</t>
  </si>
  <si>
    <t>Beatrice JEAN PAUL</t>
  </si>
  <si>
    <t>Edith JOSEPH</t>
  </si>
  <si>
    <t>3792-8236/3474-8517</t>
  </si>
  <si>
    <t>Bourdon Christ Rois</t>
  </si>
  <si>
    <t>Rue acacia prolongee Rlle Moise</t>
  </si>
  <si>
    <t>pa gen ase lajan paske se lajan eskont ki nan menm</t>
  </si>
  <si>
    <t>Rosemaine SOLIDAIRE</t>
  </si>
  <si>
    <t>3778-7981</t>
  </si>
  <si>
    <t>Bourdon christ ROY</t>
  </si>
  <si>
    <t>Rue christRoy # 17 (par devant)</t>
  </si>
  <si>
    <t>se nan lari mwen ye</t>
  </si>
  <si>
    <t>meri a bay anpil pwoblem</t>
  </si>
  <si>
    <t>se yon ajan ki te pale m de sa epi mwen we l nan papye</t>
  </si>
  <si>
    <t>Odette SENAT</t>
  </si>
  <si>
    <t>3691-6300</t>
  </si>
  <si>
    <t>Bourdon christ-Roy</t>
  </si>
  <si>
    <t>Ruelle caroline a l'entre de christ-roy</t>
  </si>
  <si>
    <t>pa gen lavant epi se ladan l nou manje</t>
  </si>
  <si>
    <t>nan fomasyon nan usaid</t>
  </si>
  <si>
    <t>Saintela ARMAND</t>
  </si>
  <si>
    <t>3921-5980</t>
  </si>
  <si>
    <t>Bourdon Christ-Roy</t>
  </si>
  <si>
    <t>Rue christ-roy avant rentre ryel moin la</t>
  </si>
  <si>
    <t>cafe</t>
  </si>
  <si>
    <t>pwoblem lavant</t>
  </si>
  <si>
    <t>nan nouvel radyo</t>
  </si>
  <si>
    <t>Lucienne ELISTA</t>
  </si>
  <si>
    <t>3454-6631</t>
  </si>
  <si>
    <t>Rue Christ-ROY AVAN KLOTI TOL</t>
  </si>
  <si>
    <t>pa genyen</t>
  </si>
  <si>
    <t>nan jounal</t>
  </si>
  <si>
    <t>Gislaire FILLE DESLHOMME</t>
  </si>
  <si>
    <t>3813-2472</t>
  </si>
  <si>
    <t>Bourdon -christ-Roy</t>
  </si>
  <si>
    <t>rue acacia prolongee</t>
  </si>
  <si>
    <t>paske map vann nan lari</t>
  </si>
  <si>
    <t>Claudette LOUIS</t>
  </si>
  <si>
    <t>Rue Nemour #22,antre corridor</t>
  </si>
  <si>
    <t>Lavant</t>
  </si>
  <si>
    <t>Nan reklam</t>
  </si>
  <si>
    <t>Roseline SYLVAIN</t>
  </si>
  <si>
    <t>Bourdon - Christ Roy</t>
  </si>
  <si>
    <t>Route de Christ-Roi a cote du depot kola</t>
  </si>
  <si>
    <t>Te gaz</t>
  </si>
  <si>
    <t>Mwen nan lari</t>
  </si>
  <si>
    <t>Okenn pwoblem</t>
  </si>
  <si>
    <t>Li pa gen telefon,epi li pa al achte chabon.</t>
  </si>
  <si>
    <t>Vania SAINTISMAN</t>
  </si>
  <si>
    <t>Route de Christ-Roi</t>
  </si>
  <si>
    <t>Se avek recho mirak map fe kafe a.</t>
  </si>
  <si>
    <t>Li itilize bwa pou griye kafe.</t>
  </si>
  <si>
    <t>Marie Lourdes FRANCOIS</t>
  </si>
  <si>
    <t>#39 Rue Acacia prolongee christ-Roi</t>
  </si>
  <si>
    <t>Recho fe</t>
  </si>
  <si>
    <t>Paske nou pa gen fou</t>
  </si>
  <si>
    <t>Radyo,M konn we yo vann li tou</t>
  </si>
  <si>
    <t>Sulfanie CELESTIN</t>
  </si>
  <si>
    <t>3115-1335</t>
  </si>
  <si>
    <t>Delmas-Delmas 45</t>
  </si>
  <si>
    <t>Delmas 49 # 22</t>
  </si>
  <si>
    <t>nan reklam radyo ak tele</t>
  </si>
  <si>
    <t>Neika PIERRE</t>
  </si>
  <si>
    <t>Louinise NOEL</t>
  </si>
  <si>
    <t>3829-0721</t>
  </si>
  <si>
    <t>Delmas -Delmas 45</t>
  </si>
  <si>
    <t># 6 Delmas 47</t>
  </si>
  <si>
    <t>le lapli li pa gen lokal femen pou kliyan yo pa mouye</t>
  </si>
  <si>
    <t>Giraldo . R CAYO</t>
  </si>
  <si>
    <t>Rose Alienne ETIENNE</t>
  </si>
  <si>
    <t>3857-0152</t>
  </si>
  <si>
    <t>Delmas -Delmas</t>
  </si>
  <si>
    <t>Delmas 43, en face l'ecole michel de Montaigne</t>
  </si>
  <si>
    <t>1 (pou k1t spageti)</t>
  </si>
  <si>
    <t>li pa gen recho gaz pwopan</t>
  </si>
  <si>
    <t>nan reklam nan televizyon nan radyo , yo vann li bo lakay mwen</t>
  </si>
  <si>
    <t>se nan mwa ki gen egzamen ofisyel yo mwen vann plis</t>
  </si>
  <si>
    <t>Betina CADEAU</t>
  </si>
  <si>
    <t>3730-2409</t>
  </si>
  <si>
    <t>Delmas Delmas 45</t>
  </si>
  <si>
    <t>Delmas 43 , rue Boukman</t>
  </si>
  <si>
    <t>li pa gen lokal</t>
  </si>
  <si>
    <t>Louisenie JEUDY</t>
  </si>
  <si>
    <t>3711-4297</t>
  </si>
  <si>
    <t>Delmas 47, # 6</t>
  </si>
  <si>
    <t>Guirlene JEAN</t>
  </si>
  <si>
    <t>BON APPETIT/Osnel DILIGENT</t>
  </si>
  <si>
    <t>44943232 / 22110486</t>
  </si>
  <si>
    <t>Delmas - Delmas 45</t>
  </si>
  <si>
    <t>#19,Delmas 49 et 47 Auto route</t>
  </si>
  <si>
    <t>Gato</t>
  </si>
  <si>
    <t>6 moun ki konn manje a se amplwaye nan restoran.</t>
  </si>
  <si>
    <t>Mme Gaspard</t>
  </si>
  <si>
    <t>Psaume 23,Restaurant</t>
  </si>
  <si>
    <t>Delmas 45,Rue Boukman #15</t>
  </si>
  <si>
    <t>Le m pa vann ase pla</t>
  </si>
  <si>
    <t>Yo vann li bo lakay mwen.</t>
  </si>
  <si>
    <t>Lenise LOUISIUS</t>
  </si>
  <si>
    <t>Delmas 43,#12</t>
  </si>
  <si>
    <t>Kafe ak akasan</t>
  </si>
  <si>
    <t>De fwa konn pa gen lavant</t>
  </si>
  <si>
    <t>Yo vann li bo lakay mwen</t>
  </si>
  <si>
    <t>Roseline ZAMIR</t>
  </si>
  <si>
    <t>Delmas 43</t>
  </si>
  <si>
    <t>Nan radyo (reklam)</t>
  </si>
  <si>
    <t>Li kwit manje a anndan men le manje a bon li soti vin vann li deyo a bo lari a.</t>
  </si>
  <si>
    <t>Occey Marie Joseph</t>
  </si>
  <si>
    <t>3108-9237/3783-9960</t>
  </si>
  <si>
    <t>Delmas - Cité Militaire</t>
  </si>
  <si>
    <t>Rue Barbankou</t>
  </si>
  <si>
    <t>Lle pa gen ;lavant kob ou pedi</t>
  </si>
  <si>
    <t>Elianise Preval</t>
  </si>
  <si>
    <t>3745-4240</t>
  </si>
  <si>
    <t>Ruelle Jeudy nan do pasta mama</t>
  </si>
  <si>
    <t>Prodigaz</t>
  </si>
  <si>
    <t>Marie Rose CEIDE</t>
  </si>
  <si>
    <t>3768-3616</t>
  </si>
  <si>
    <t>Ruelle Justin Juste</t>
  </si>
  <si>
    <t>22,5</t>
  </si>
  <si>
    <t>recho fe</t>
  </si>
  <si>
    <t>Paske Komés la two raz pou map itilize gaz pwopan</t>
  </si>
  <si>
    <t>Nou pa gen lajan pou n n'envesti</t>
  </si>
  <si>
    <t>Nan télevisyon</t>
  </si>
  <si>
    <t>Olga PIERRE</t>
  </si>
  <si>
    <t>3710-0851</t>
  </si>
  <si>
    <t>Reulle Barbancourt, au dos de l'usine le natal</t>
  </si>
  <si>
    <t>Marlène VINCENT</t>
  </si>
  <si>
    <t>3108-9237</t>
  </si>
  <si>
    <t>Marie Yolaine SAINTBERT</t>
  </si>
  <si>
    <t>3495-1183</t>
  </si>
  <si>
    <t>Rue Barbancour</t>
  </si>
  <si>
    <t>Kafe, te, Chokola</t>
  </si>
  <si>
    <t>Detanzantan soley ap kouri deyem</t>
  </si>
  <si>
    <t>yon moun legliz li ki tap pale de sa</t>
  </si>
  <si>
    <t>Suzette DESHOMMES</t>
  </si>
  <si>
    <t>4470-1564</t>
  </si>
  <si>
    <t>Ruelle Jeudy en face debosselage peinture</t>
  </si>
  <si>
    <t>O</t>
  </si>
  <si>
    <t>Souvenir DOUCE</t>
  </si>
  <si>
    <t>3733-6182</t>
  </si>
  <si>
    <t>Delmas Cité Militaire</t>
  </si>
  <si>
    <t>Rue barbancourt, à coté de l'usine "Le natal"</t>
  </si>
  <si>
    <t>Recho tol</t>
  </si>
  <si>
    <t>lè mwen paka fin vann pate yo</t>
  </si>
  <si>
    <t>Mme Marcelo JEAN FRESNEL</t>
  </si>
  <si>
    <t>3857-8151/3603-8055</t>
  </si>
  <si>
    <t>Ruelle Jeudy nan Biro OXFAM</t>
  </si>
  <si>
    <t>Nan radyo ak nan bouch moun</t>
  </si>
  <si>
    <t>Oles PIERRE</t>
  </si>
  <si>
    <t>Tanise CIVIL</t>
  </si>
  <si>
    <t>4848-7826/3759-5822</t>
  </si>
  <si>
    <t>Delmas cite Militaire</t>
  </si>
  <si>
    <t>Ruelle jeudy nan do biro oxfam</t>
  </si>
  <si>
    <t>paske yo pa gen lokal femen pou fe manje</t>
  </si>
  <si>
    <t>meri Delmas kap bay pwoblem</t>
  </si>
  <si>
    <t>nan tele ak radyo</t>
  </si>
  <si>
    <t>nan nouvel</t>
  </si>
  <si>
    <t>les rechauds fer 1 place peuvent durer 1 ans .Le rechaud fer 4 places dure plus qu'une annee.</t>
  </si>
  <si>
    <t>Manette FLORISTIL</t>
  </si>
  <si>
    <t>4757--7429</t>
  </si>
  <si>
    <t>Rue B deLarnage</t>
  </si>
  <si>
    <t>paske mwen pa gen recho pou li</t>
  </si>
  <si>
    <t>Eliese JOSEPH</t>
  </si>
  <si>
    <t>3116-2192/4717-3460</t>
  </si>
  <si>
    <t>Rue B larnage prolongee</t>
  </si>
  <si>
    <t>kliyan an pa gen lajan pou yo achte</t>
  </si>
  <si>
    <t>Autil SAMEDI</t>
  </si>
  <si>
    <t>Delmas - Cite Militaire</t>
  </si>
  <si>
    <t>Ruelle Jeudy,en face "Food for the poor"</t>
  </si>
  <si>
    <t>Mwen poko konprann sistem nan</t>
  </si>
  <si>
    <t>Mwen manke mwayen pou m' fe biznis la mache</t>
  </si>
  <si>
    <t>Nan televizyon mwen te we l'.</t>
  </si>
  <si>
    <t>Li achte chabon pa bokit.Chak bokit vann 20$.Bokit la dire 4 jou.Hypothese:1 bokit=5mamites.</t>
  </si>
  <si>
    <t>Fifie ALCINDOR</t>
  </si>
  <si>
    <t>37862396 / 38624698</t>
  </si>
  <si>
    <t>Ruelle Jeudy,nan do biro Oxfam</t>
  </si>
  <si>
    <t>Li pa gen lokal pou sa</t>
  </si>
  <si>
    <t>Annia PIERRE</t>
  </si>
  <si>
    <t>Ruelle Jeudi nan do DECC</t>
  </si>
  <si>
    <t>Solange JEAN FRANCOIS</t>
  </si>
  <si>
    <t>Ruelle Jeudy,au dos de l'industrie "Le Natal"</t>
  </si>
  <si>
    <t>Kelda JEAN LOUIS</t>
  </si>
  <si>
    <t>La meri ap plede vin mete nou deyo</t>
  </si>
  <si>
    <t>Nan reklam,nan radyo</t>
  </si>
  <si>
    <t>se pa bokit li achte chabon.chak bokit vann 20$ epi chak jou li achte 2 bokit.Hypothese:1 bokit=5 marmites.</t>
  </si>
  <si>
    <t>Nolia NOEL</t>
  </si>
  <si>
    <t>34272034 / 38577696</t>
  </si>
  <si>
    <t>Rue B. de Larnage</t>
  </si>
  <si>
    <t>1:fe manje lakay li</t>
  </si>
  <si>
    <t>Kob li vann nan li peye sol,lel poko touche sol sa poze pwoblem</t>
  </si>
  <si>
    <t>Westan Emilzo JACQUES</t>
  </si>
  <si>
    <t>Marie Michelle CHARLES</t>
  </si>
  <si>
    <t>4881-1488</t>
  </si>
  <si>
    <t>Vareux lillavois</t>
  </si>
  <si>
    <t>Lillavois 14, ruelle maranatha numero 34</t>
  </si>
  <si>
    <t>Lajan poum ogmante biznis la</t>
  </si>
  <si>
    <t>RADIO</t>
  </si>
  <si>
    <t>Weston Emilzo JACQUES</t>
  </si>
  <si>
    <t>Carline CELISSAINT</t>
  </si>
  <si>
    <t>Carline Celissaint</t>
  </si>
  <si>
    <t>4021-6207/4639-7030</t>
  </si>
  <si>
    <t>Varreux Lillavois</t>
  </si>
  <si>
    <t>lilavois 20 ( route de lilavois ) en face institution mixte lumi</t>
  </si>
  <si>
    <t>Ragou</t>
  </si>
  <si>
    <t>manke finans pou sa</t>
  </si>
  <si>
    <t>radio / television</t>
  </si>
  <si>
    <t>Salva JOSEPH</t>
  </si>
  <si>
    <t>3816-5949</t>
  </si>
  <si>
    <t>Varreux -Lillavois</t>
  </si>
  <si>
    <t>Lillavois 22 (entre lillavois 22)</t>
  </si>
  <si>
    <t>Farinen (pate sucre)</t>
  </si>
  <si>
    <t>lajan pou ogmante biznis la</t>
  </si>
  <si>
    <t>li vann farinen selman ( yon pate dous)</t>
  </si>
  <si>
    <t>Wilson EUGENE</t>
  </si>
  <si>
    <t>Juslaine LOUIS</t>
  </si>
  <si>
    <t>3690-7440</t>
  </si>
  <si>
    <t>Varreux Lilavois</t>
  </si>
  <si>
    <t>Lilavois 14 prolongee</t>
  </si>
  <si>
    <t>le kafe a pa vann</t>
  </si>
  <si>
    <t>kay li pa gen nimewo</t>
  </si>
  <si>
    <t>Lazarre BENITE</t>
  </si>
  <si>
    <t>3699-2628</t>
  </si>
  <si>
    <t>Varreux-Lilavois</t>
  </si>
  <si>
    <t>Lilavois 8 , Imp Roland ,# 3</t>
  </si>
  <si>
    <t>1(manje)</t>
  </si>
  <si>
    <t>Lòt (ekri sa k li ye)</t>
  </si>
  <si>
    <t>angigaz</t>
  </si>
  <si>
    <t>Magalie PETIDA</t>
  </si>
  <si>
    <t>47880460 / 44709327</t>
  </si>
  <si>
    <t>Varreux - Lillavois</t>
  </si>
  <si>
    <t>Lilavois 22,#242</t>
  </si>
  <si>
    <t>Pwoblem lajan</t>
  </si>
  <si>
    <t>Machann lan plis enterese ak pre pou ranfose biznis li.Chak 15 jou 10 sak chabon pou 800$.Tipa Bar Resto.</t>
  </si>
  <si>
    <t>Soirelia ANELUS</t>
  </si>
  <si>
    <t>Route de Lilavois 20A(Lilavois 35,#14,Kay)</t>
  </si>
  <si>
    <t>Chabon an pi fasil paske sil raze li ka achte pou 5$ chabon pou l fe pate a.</t>
  </si>
  <si>
    <t>Nan mwa ki fe plis van yo li itilize plis chabon.Li fe pate tout pri,kidonk li gen difikilte pou l konnen konbyen pate li vann.Nan sans sa,li banm yon enteval pou vant total le sa bon ak le sa pa bon.</t>
  </si>
  <si>
    <t>Ketty BLANC</t>
  </si>
  <si>
    <t>34713238 / 44766494</t>
  </si>
  <si>
    <t>Lilavois 14 #25</t>
  </si>
  <si>
    <t>Radio / Nan vwazinaj</t>
  </si>
  <si>
    <t>Claudette ARISTENE</t>
  </si>
  <si>
    <t>Depio,Imp. Dala</t>
  </si>
  <si>
    <t>Machann sa a depi li 10 ze li gentan fin vann.Kote lap vann nan sepa,la li rete epi li pa gen nimewo telefon.Li enterese pou n tounen,men si jou sa li pa la oubyen nou pase apre 10 ze,nou ka pa jwenn li.</t>
  </si>
  <si>
    <t>Carline DORSSAINT</t>
  </si>
  <si>
    <t>4472-8206</t>
  </si>
  <si>
    <t>Croix des bouquets-Petit Bois</t>
  </si>
  <si>
    <t>Duval 30, Numero 21</t>
  </si>
  <si>
    <t>Lajan pou agrandi bisnis la</t>
  </si>
  <si>
    <t>Télévizyon</t>
  </si>
  <si>
    <t>Li fè fritay ak pate pandan tout jounen an. ki donk, ka achte oubyen pou dejene dine ou soupe</t>
  </si>
  <si>
    <t>Westen Emilzo JACQUES</t>
  </si>
  <si>
    <t>Samantha PIERRE</t>
  </si>
  <si>
    <t>Petit - Bois</t>
  </si>
  <si>
    <t>Rue A . Firmin</t>
  </si>
  <si>
    <t>Radio</t>
  </si>
  <si>
    <t>Li pa vle bay nimero l. Li aksepte pale avem men li pap bay nimewo kay li rete ak okenn nimewo telefon</t>
  </si>
  <si>
    <t>Marie Nicole ANDRE</t>
  </si>
  <si>
    <t>3135-5654/3708-6682</t>
  </si>
  <si>
    <t>Croix des bouquets - Petit bois</t>
  </si>
  <si>
    <t>Rue Firmin Numero 18(Bloc bas Remi)</t>
  </si>
  <si>
    <t>kafe, chokola, let bouyi</t>
  </si>
  <si>
    <t>Lajan pou ogmante buznis la</t>
  </si>
  <si>
    <t>Nadine JEAN</t>
  </si>
  <si>
    <t>Mona LORIANNE</t>
  </si>
  <si>
    <t>3435-1501</t>
  </si>
  <si>
    <t>Croix-des-Bouquets, Petit Bois</t>
  </si>
  <si>
    <t>Duval 30</t>
  </si>
  <si>
    <t>Celianie JOASSAINT</t>
  </si>
  <si>
    <t>3884-6273</t>
  </si>
  <si>
    <t>Croix des Bouquets -Petit Bois</t>
  </si>
  <si>
    <t>Nina GUERISSAINT</t>
  </si>
  <si>
    <t>3425-1104</t>
  </si>
  <si>
    <t>Croix des Bouquets Petits Bois</t>
  </si>
  <si>
    <t>Remy II # 7</t>
  </si>
  <si>
    <t>manke aktivite nan zon nan</t>
  </si>
  <si>
    <t>Marie PIERRE</t>
  </si>
  <si>
    <t>4873-6512</t>
  </si>
  <si>
    <t>Croix des Bouquets Petit Bois</t>
  </si>
  <si>
    <t>Angle duval 30 et Dupre</t>
  </si>
  <si>
    <t>1(manje lakay li)</t>
  </si>
  <si>
    <t>li pa gen recho</t>
  </si>
  <si>
    <t>kliyan yo ap plenyen pate yo two piti</t>
  </si>
  <si>
    <t>chak jou li itilize 7 $ chabon ki ta egal ak yon mamit , men li plis ke yon mamit</t>
  </si>
  <si>
    <t>Jean Marie BANEL</t>
  </si>
  <si>
    <t>4430-2751</t>
  </si>
  <si>
    <t>Crois des Bouquets Petit BOIS</t>
  </si>
  <si>
    <t>Rue firmin # 94</t>
  </si>
  <si>
    <t>move lavant</t>
  </si>
  <si>
    <t>li achte lo ki gen 10 sak epi li itilize yon sak pou biznis la li revann chabon an pa sak</t>
  </si>
  <si>
    <t>Marie Irma LOUIS</t>
  </si>
  <si>
    <t>3865-5366</t>
  </si>
  <si>
    <t>Crois des bouquets Petit Bois</t>
  </si>
  <si>
    <t>Rue firmin # 66</t>
  </si>
  <si>
    <t>akasan</t>
  </si>
  <si>
    <t>le pa gen lavant . li pa gen moulin pou mayi a</t>
  </si>
  <si>
    <t>televizyon</t>
  </si>
  <si>
    <t>Fizranie CRISTINVILLE</t>
  </si>
  <si>
    <t>4726-6382</t>
  </si>
  <si>
    <t>Duval 30 prolongee</t>
  </si>
  <si>
    <t>pou moulen mayi li fatigan paske se a men li ye</t>
  </si>
  <si>
    <t>nan bouch lot moun</t>
  </si>
  <si>
    <t>Charisemene CIMEON</t>
  </si>
  <si>
    <t>Croix des Bouquets - Petit Bois</t>
  </si>
  <si>
    <t>Bas Remy- (petit-Bois)</t>
  </si>
  <si>
    <t>Janette VOLDOR</t>
  </si>
  <si>
    <t>Bas Remi</t>
  </si>
  <si>
    <t>Recho Fe</t>
  </si>
  <si>
    <t>Desilia JOSEPH</t>
  </si>
  <si>
    <t>Remi,Ruelle Degrave,#00</t>
  </si>
  <si>
    <t>Pwoblem Lavant</t>
  </si>
  <si>
    <t>Rosemene DALMISSA</t>
  </si>
  <si>
    <t>34121565 / 44121565</t>
  </si>
  <si>
    <t>Duval 30 prolonge</t>
  </si>
  <si>
    <t>Kafe,chokola</t>
  </si>
  <si>
    <t>Le pou'l griye kafe a</t>
  </si>
  <si>
    <t>Se yon granmoun li ye,li te gen difikilte poul dim si se 3 ou 4 ki devan nimewo telefon nan.Pou tet sa,mwen metel de fwa.Sak ankadre ak plim nan se nan ka ou nou pata jwenn li sou premye a.</t>
  </si>
  <si>
    <t>Béatrice JEAN PAUL</t>
  </si>
  <si>
    <t>Marie Maude SAINTYL</t>
  </si>
  <si>
    <t>4312-0064</t>
  </si>
  <si>
    <t>Pernier</t>
  </si>
  <si>
    <t>Route de freres impasse gracien en face numéro 37</t>
  </si>
  <si>
    <t>Ak 100</t>
  </si>
  <si>
    <t>Twop van mwen nan lari</t>
  </si>
  <si>
    <t>televisyon</t>
  </si>
  <si>
    <t>Mme Francois Joseph INNOCENT</t>
  </si>
  <si>
    <t>3143-7600</t>
  </si>
  <si>
    <t>Route de Pernier, Pernier 16 Numero 1</t>
  </si>
  <si>
    <t>Se nan lari map vann</t>
  </si>
  <si>
    <t>Manke lajan</t>
  </si>
  <si>
    <t>Li di li paka kontrole konbyen jou sak chabon an fe paske li vann ladan tou, epi li pa ka kontrole kombyen mamit li vann ladann tou</t>
  </si>
  <si>
    <t>Marie Lyse MAITRE</t>
  </si>
  <si>
    <t>3120-3299</t>
  </si>
  <si>
    <t>Route de pernier</t>
  </si>
  <si>
    <t>Romilda CHARLES</t>
  </si>
  <si>
    <t>3822-8928</t>
  </si>
  <si>
    <t>Route Pernier 12, rue acoury nan rantre a</t>
  </si>
  <si>
    <t>nan bouch moun ak lot ong</t>
  </si>
  <si>
    <t>Ketlene JOSEPH</t>
  </si>
  <si>
    <t>#56 Impasse Pascal,Pernier 6,Route de pernier</t>
  </si>
  <si>
    <t>M pa gen fou</t>
  </si>
  <si>
    <t>Paske zonn nan pa yon lye biznis</t>
  </si>
  <si>
    <t>Lubeca SERVILLIA</t>
  </si>
  <si>
    <t>Lubeca SEVILLIA</t>
  </si>
  <si>
    <t>Rte de pernier en face de l'academie militaire</t>
  </si>
  <si>
    <t>Paske se nan lari li vann (fri)</t>
  </si>
  <si>
    <t>Danielle PASCAL</t>
  </si>
  <si>
    <t>Rte de pernier 7 Impasse Pascal #56</t>
  </si>
  <si>
    <t>Moun yo pa vle pran manje pou pri a</t>
  </si>
  <si>
    <t>Nan lari</t>
  </si>
  <si>
    <t>Jesula Volcy FAUBERT</t>
  </si>
  <si>
    <t>Impasse Gracien prolonge,Bois hauteur #16 dlo Bouva</t>
  </si>
  <si>
    <t>Pe pou l pa deranje nan men'l</t>
  </si>
  <si>
    <t>Kob la pase nan timoun yo</t>
  </si>
  <si>
    <t>Dania NERLA</t>
  </si>
  <si>
    <t>Penye 7,Rue Accoye,en fas Lycee Penye a</t>
  </si>
  <si>
    <t>Surveyor Name:</t>
  </si>
  <si>
    <t>Name of respondant</t>
  </si>
  <si>
    <t>Please take the current GPS coordinate</t>
  </si>
  <si>
    <t>_Please take the current GPS coordinate_latitude</t>
  </si>
  <si>
    <t>_Please take the current GPS coordinate_longitude</t>
  </si>
  <si>
    <t>_Please take the current GPS coordinate_altitude</t>
  </si>
  <si>
    <t>_Please take the current GPS coordinate_precision</t>
  </si>
  <si>
    <t>Give the following explanation to the household: the Kitchen Performance Test is done to measure actual fuel consumption during several days. To do so we have to measure the fuel available every day, ideally that means you should prepare a quantity of fuel you will need for 3 days. If you have to purchase new fuel during the test you should not use and keep it separate from the fuel already available until I will weight it. You should not change anything to your cooking habits and keep cooking as usual. You have the right to refuse to contribute to the test now or even after it is started. Il you choose to participate we will give you a compensation of 300 Haitian Gourde. Please use this money to purchase the fuel you will need for the next few days.</t>
  </si>
  <si>
    <t>Do you accept to do the KPT?</t>
  </si>
  <si>
    <t>End of the questionaire for today. Don't forget to save it!</t>
  </si>
  <si>
    <t>Time of visit</t>
  </si>
  <si>
    <t>Initial weight of firewood</t>
  </si>
  <si>
    <t>Measure moisture of first wood stick</t>
  </si>
  <si>
    <t>Measure moisture of second wood stick</t>
  </si>
  <si>
    <t>Measure moisture of third wood stick</t>
  </si>
  <si>
    <t>dry_firewood_weight_1</t>
  </si>
  <si>
    <t>Initial weight of charcoal</t>
  </si>
  <si>
    <t>Initial weight of kerosene</t>
  </si>
  <si>
    <t>Initial weight of LPG</t>
  </si>
  <si>
    <t>End of questionaire for today. Don't forget to save it!</t>
  </si>
  <si>
    <t>How many meals did you cook since my last visit?</t>
  </si>
  <si>
    <t>For how many children (14 years olds or less) did you prepare food?</t>
  </si>
  <si>
    <t>For how many female (older than 14) did you prepare food?</t>
  </si>
  <si>
    <t>For how many male (between 15 and 60) did you prepare food?</t>
  </si>
  <si>
    <t>For how many male (older than 60) did you prepare food?</t>
  </si>
  <si>
    <t>person_meal_1</t>
  </si>
  <si>
    <t>Did you buy any fuel since my previous visit?</t>
  </si>
  <si>
    <t>Did you use the fuel purchased or mixed it with the remaining fuel from last visit?</t>
  </si>
  <si>
    <t>Weight the newly purchased wood:</t>
  </si>
  <si>
    <t>Measure moisture of the first wood stick newly bought</t>
  </si>
  <si>
    <t>Measure moisture of the second wood stick newly bought</t>
  </si>
  <si>
    <t>Measure moisture of the third wood stick newly bought</t>
  </si>
  <si>
    <t>new_dry_firewood_weight_2</t>
  </si>
  <si>
    <t>Weight the newly purchased charcoal:</t>
  </si>
  <si>
    <t>Weight the newly purchased LPG:</t>
  </si>
  <si>
    <t>Weight the newly purchased Kerosene:</t>
  </si>
  <si>
    <t>Weight the remaing firewood from previous day</t>
  </si>
  <si>
    <t>Measure moisture of the first wood stick</t>
  </si>
  <si>
    <t>Measure moisture of the second wood stick</t>
  </si>
  <si>
    <t>Measure moisture of the third wood stick</t>
  </si>
  <si>
    <t>dry_firewood_weight_2</t>
  </si>
  <si>
    <t>Weight the remaining charcoal from previous day</t>
  </si>
  <si>
    <t>Weight the remaing kerosne from previous day</t>
  </si>
  <si>
    <t>Weight the remaining LPG from previous day</t>
  </si>
  <si>
    <t>firewood_consumption_1</t>
  </si>
  <si>
    <t>charcoal_consumption_1</t>
  </si>
  <si>
    <t>kerosene_consumption_1</t>
  </si>
  <si>
    <t>LPG_consumption_1</t>
  </si>
  <si>
    <t>firewood_person_meal_1</t>
  </si>
  <si>
    <t>charcoal_person_meal_1</t>
  </si>
  <si>
    <t>kerosene_person_meal_1</t>
  </si>
  <si>
    <t>LPG_person_meal_1</t>
  </si>
  <si>
    <t>person_meal_2</t>
  </si>
  <si>
    <t>new_dry_firewood_weight_3</t>
  </si>
  <si>
    <t>dry_firewood_weight_3</t>
  </si>
  <si>
    <t>firewood_consumption_2</t>
  </si>
  <si>
    <t>charcoal_consumption_2</t>
  </si>
  <si>
    <t>kerosene_consumption_2</t>
  </si>
  <si>
    <t>LPG_consumption_2</t>
  </si>
  <si>
    <t>firewood_person_meal_2</t>
  </si>
  <si>
    <t>charcoal_person_meal_2</t>
  </si>
  <si>
    <t>kerosene_person_meal_2</t>
  </si>
  <si>
    <t>LPG_person_meal_2</t>
  </si>
  <si>
    <t>End of questionaire for today. Please don't forget to save it!</t>
  </si>
  <si>
    <t>person_meal_3</t>
  </si>
  <si>
    <t>new_dry_firewood_weight_4</t>
  </si>
  <si>
    <t>dry_firewood_weight_4</t>
  </si>
  <si>
    <t>firewood_consumption_3</t>
  </si>
  <si>
    <t>charcoal_consumption_3</t>
  </si>
  <si>
    <t>kerosene_consumption_3</t>
  </si>
  <si>
    <t>LPG_consumption_3</t>
  </si>
  <si>
    <t>firewood_person_meal_1_001</t>
  </si>
  <si>
    <t>charcoal_person_meal_1_001</t>
  </si>
  <si>
    <t>kerosene_person_meal_1_001</t>
  </si>
  <si>
    <t>LPG_person_meal_1_001</t>
  </si>
  <si>
    <t>Comments</t>
  </si>
  <si>
    <t>2021-06-22T13:28:26.277-04:00</t>
  </si>
  <si>
    <t>2021-07-01T08:27:19.749-04:00</t>
  </si>
  <si>
    <t>2021-06-22</t>
  </si>
  <si>
    <t>Vivencia Guerrier</t>
  </si>
  <si>
    <t>18.5812313 -72.2497816 15.136299955489475 4.21</t>
  </si>
  <si>
    <t>18.5812313</t>
  </si>
  <si>
    <t>-72.2497816</t>
  </si>
  <si>
    <t>15.136299955489475</t>
  </si>
  <si>
    <t>14:33:00.000-04:00</t>
  </si>
  <si>
    <t>0.0</t>
  </si>
  <si>
    <t>14:25:00.000-04:00</t>
  </si>
  <si>
    <t>0.30303030303030304</t>
  </si>
  <si>
    <t>14:05:00.000-04:00</t>
  </si>
  <si>
    <t>14:17:00.000-04:00</t>
  </si>
  <si>
    <t>0.10582010582010583</t>
  </si>
  <si>
    <t>Dans le 2ème  jour Mme vivencia GUERRIER etait entrain de preparé un repas elle avait preferé d'etteindre le GPL pour faciliter la pesée.</t>
  </si>
  <si>
    <t>vxcS82vbgVuMkXxD2wvaqY</t>
  </si>
  <si>
    <t>vMgpaPh7Y8WxdvF4ezcsF4</t>
  </si>
  <si>
    <t>vf42nbrxnFiLP7v7i2WHt9</t>
  </si>
  <si>
    <t>vnq5hF2xw5R3kCyCXgpGMz</t>
  </si>
  <si>
    <t>vkLXXJUzVjNwwv7C2UvNCc</t>
  </si>
  <si>
    <t>6077ca10-f1a9-4677-b66f-fb07147dbe5b</t>
  </si>
  <si>
    <t>2021-07-01T12:29:23</t>
  </si>
  <si>
    <t>2021-06-22T14:40:20.360-04:00</t>
  </si>
  <si>
    <t>2021-07-01T08:32:50.956-04:00</t>
  </si>
  <si>
    <t>Pierre jacques Adam</t>
  </si>
  <si>
    <t>18.5595089 -72.2609621 46.06405660363293 10.541</t>
  </si>
  <si>
    <t>18.5595089</t>
  </si>
  <si>
    <t>-72.2609621</t>
  </si>
  <si>
    <t>46.06405660363293</t>
  </si>
  <si>
    <t>10.541</t>
  </si>
  <si>
    <t>15:07:00.000-04:00</t>
  </si>
  <si>
    <t>0.5</t>
  </si>
  <si>
    <t>15:04:00.000-04:00</t>
  </si>
  <si>
    <t>1.5</t>
  </si>
  <si>
    <t>15:06:00.000-04:00</t>
  </si>
  <si>
    <t>15:12:00.000-04:00</t>
  </si>
  <si>
    <t>0.12195121951219513</t>
  </si>
  <si>
    <t>MR. pierre Jacques ADAM utilise le charbon seulement dans le cas pour faire cuire des pois secs et c'etait le cas dans le 2ème jour , sans oublier dans le 2eme jour  jusqu'à la 4eme jour il etait entrain de preparé un repas  pour faciliter la pesée , il avait etteint le GPL . Pierre Harry Thercio</t>
  </si>
  <si>
    <t>cf5fc432-7c6f-472d-8d7e-c2719a5f621e</t>
  </si>
  <si>
    <t>2021-07-01T12:33:26</t>
  </si>
  <si>
    <t>2021-06-22T16:17:26.852-04:00</t>
  </si>
  <si>
    <t>2021-07-01T08:35:50.948-04:00</t>
  </si>
  <si>
    <t>Sanon Aniene CELESTIN</t>
  </si>
  <si>
    <t>37670732</t>
  </si>
  <si>
    <t>18.5896548 -72.2869124 10.14940683555648 4.716</t>
  </si>
  <si>
    <t>18.5896548</t>
  </si>
  <si>
    <t>-72.2869124</t>
  </si>
  <si>
    <t>10.14940683555648</t>
  </si>
  <si>
    <t>13:53:00.000-04:00</t>
  </si>
  <si>
    <t>13:49:00.000-04:00</t>
  </si>
  <si>
    <t>13:34:00.000-04:00</t>
  </si>
  <si>
    <t>13:30:00.000-04:00</t>
  </si>
  <si>
    <t>0.5300000000000011</t>
  </si>
  <si>
    <t>0.019413919413919453</t>
  </si>
  <si>
    <t>Dans le 2eme et la 3eme jour Mme Aniene CELESTIN (sanon) etait entrain de preparé un repas, elle avait preferé d'etteindre le GPL pour faciliter la pesée. Pierre Harry Thercio</t>
  </si>
  <si>
    <t>c90d5a5c-607d-4de6-bc0c-f8463c233442</t>
  </si>
  <si>
    <t>2021-07-01T12:36:12</t>
  </si>
  <si>
    <t>2021-06-23T09:39:00.800-04:00</t>
  </si>
  <si>
    <t>2021-07-01T08:38:59.531-04:00</t>
  </si>
  <si>
    <t>2021-06-23</t>
  </si>
  <si>
    <t>Ezechiel Pierre</t>
  </si>
  <si>
    <t>18.5330848 -72.321546 76.06246957987834 6.432</t>
  </si>
  <si>
    <t>18.5330848</t>
  </si>
  <si>
    <t>-72.321546</t>
  </si>
  <si>
    <t>76.06246957987834</t>
  </si>
  <si>
    <t>6.432</t>
  </si>
  <si>
    <t>09:54:00.000-04:00</t>
  </si>
  <si>
    <t>09:38:00.000-04:00</t>
  </si>
  <si>
    <t>09:45:00.000-04:00</t>
  </si>
  <si>
    <t>09:53:00.000-04:00</t>
  </si>
  <si>
    <t>Ezechiel PIERRE  a acheté de nouveaux combustibles dans le dernier jour de l'enquête , le GPL etait a 12.5 avant le dernier jour , il vient de passer a 14.5 dans le dernier jour. Pierre Harry Thercio</t>
  </si>
  <si>
    <t>3a609c07-8ea1-42fc-bfeb-d555d9d2f8d8</t>
  </si>
  <si>
    <t>2021-07-01T12:39:07</t>
  </si>
  <si>
    <t>2021-06-23T12:57:15.039-05:00</t>
  </si>
  <si>
    <t>2021-07-01T14:40:40.704-05:00</t>
  </si>
  <si>
    <t>St Naise Papouloute</t>
  </si>
  <si>
    <t>18.5699649 -72.2815439 35.94787915122775 4.99</t>
  </si>
  <si>
    <t>18.5699649</t>
  </si>
  <si>
    <t>-72.2815439</t>
  </si>
  <si>
    <t>35.94787915122775</t>
  </si>
  <si>
    <t>12:40:00.000-05:00</t>
  </si>
  <si>
    <t>12:39:00.000-05:00</t>
  </si>
  <si>
    <t>12:28:00.000-05:00</t>
  </si>
  <si>
    <t>12:20:00.000-05:00</t>
  </si>
  <si>
    <t>0.22999999999999865</t>
  </si>
  <si>
    <t>0.023958333333333193</t>
  </si>
  <si>
    <t>Je souhaite que Palmis Energie diminue le prix de leurs rechauds pour permettre  au marchands d'acheter dans leurs magasins</t>
  </si>
  <si>
    <t>0944ca73-5273-4053-8f89-6db2f6dc5141</t>
  </si>
  <si>
    <t>2021-07-01T18:39:10</t>
  </si>
  <si>
    <t>2021-06-22T16:46:24.873-05:00</t>
  </si>
  <si>
    <t>2021-07-01T14:43:32.138-05:00</t>
  </si>
  <si>
    <t>Meliane vil Jean</t>
  </si>
  <si>
    <t>34430683/46832447</t>
  </si>
  <si>
    <t>18.5632495 -72.2848576 92.361661806855 4.288</t>
  </si>
  <si>
    <t>18.5632495</t>
  </si>
  <si>
    <t>-72.2848576</t>
  </si>
  <si>
    <t>92.361661806855</t>
  </si>
  <si>
    <t>14:27:00.000-05:00</t>
  </si>
  <si>
    <t>13:22:00.000-05:00</t>
  </si>
  <si>
    <t>13:37:00.000-05:00</t>
  </si>
  <si>
    <t>13:42:00.000-05:00</t>
  </si>
  <si>
    <t>1.7600000000000016</t>
  </si>
  <si>
    <t>0.2256410256410258</t>
  </si>
  <si>
    <t>Je trouve que les prix des rechauds sont exorbitants chez palmis enèji,on attend une baisse de prix.</t>
  </si>
  <si>
    <t>b49ccef4-ed43-4964-9e2e-38f1d33a218a</t>
  </si>
  <si>
    <t>2021-07-01T18:44:50</t>
  </si>
  <si>
    <t>2021-06-22T15:40:22.647-05:00</t>
  </si>
  <si>
    <t>2021-07-01T14:50:48.581-05:00</t>
  </si>
  <si>
    <t>48422319/36683724</t>
  </si>
  <si>
    <t>18.5620246 -72.2763438 60.49412239946037 13.507</t>
  </si>
  <si>
    <t>18.5620246</t>
  </si>
  <si>
    <t>-72.2763438</t>
  </si>
  <si>
    <t>60.49412239946037</t>
  </si>
  <si>
    <t>13:33:00.000-05:00</t>
  </si>
  <si>
    <t>12:17:00.000-05:00</t>
  </si>
  <si>
    <t>12:48:00.000-05:00</t>
  </si>
  <si>
    <t>12:45:00.000-05:00</t>
  </si>
  <si>
    <t>0.870000000000001</t>
  </si>
  <si>
    <t>0.10116279069767453</t>
  </si>
  <si>
    <t>Les produits sont trop chers</t>
  </si>
  <si>
    <t>8baabc40-5fa3-476e-8913-e355f8544de3</t>
  </si>
  <si>
    <t>2021-07-01T18:48:33</t>
  </si>
  <si>
    <t>2021-06-22T15:00:19.673-05:00</t>
  </si>
  <si>
    <t>2021-07-01T14:55:14.491-05:00</t>
  </si>
  <si>
    <t>Vanie Catel</t>
  </si>
  <si>
    <t>42204853</t>
  </si>
  <si>
    <t>18.5754044 -72.2744206 20.043370731738193 4.99</t>
  </si>
  <si>
    <t>18.5754044</t>
  </si>
  <si>
    <t>-72.2744206</t>
  </si>
  <si>
    <t>20.043370731738193</t>
  </si>
  <si>
    <t>12:23:00.000-05:00</t>
  </si>
  <si>
    <t>11:32:00.000-05:00</t>
  </si>
  <si>
    <t>12:08:00.000-05:00</t>
  </si>
  <si>
    <t>11:47:00.000-05:00</t>
  </si>
  <si>
    <t>0.16000000000000014</t>
  </si>
  <si>
    <t>0.02222222222222224</t>
  </si>
  <si>
    <t>Ce client espère faire un nouvel achat chez Palmis a condition que le tôle utilisé soit de qualité superieur que le premier four acheté</t>
  </si>
  <si>
    <t>b4140a50-0f17-4096-bb34-c79b3973d442</t>
  </si>
  <si>
    <t>2021-07-01T18:53:04</t>
  </si>
  <si>
    <t>2021-06-22T14:19:50.867-05:00</t>
  </si>
  <si>
    <t>2021-07-01T14:56:58.105-05:00</t>
  </si>
  <si>
    <t>Augustin jn Marc</t>
  </si>
  <si>
    <t>18.5757123 -72.2672116 21.555942195342613 10.184</t>
  </si>
  <si>
    <t>18.5757123</t>
  </si>
  <si>
    <t>-72.2672116</t>
  </si>
  <si>
    <t>21.555942195342613</t>
  </si>
  <si>
    <t>10.184</t>
  </si>
  <si>
    <t>11:54:00.000-05:00</t>
  </si>
  <si>
    <t>11:09:00.000-05:00</t>
  </si>
  <si>
    <t>11:40:00.000-05:00</t>
  </si>
  <si>
    <t>11:23:00.000-05:00</t>
  </si>
  <si>
    <t>0.3800000000000008</t>
  </si>
  <si>
    <t>0.135714285714286</t>
  </si>
  <si>
    <t>Je pense que les produits de palmis enèji sont satisfaisants et durables</t>
  </si>
  <si>
    <t>5329e289-dbbd-4d56-a690-6c1c35815fa3</t>
  </si>
  <si>
    <t>2021-07-01T18:54:52</t>
  </si>
  <si>
    <t>2021-06-21T12:30:51.124-05:00</t>
  </si>
  <si>
    <t>2021-07-01T15:00:19.319-05:00</t>
  </si>
  <si>
    <t>Oruis jolissaint</t>
  </si>
  <si>
    <t>40162053/46127707</t>
  </si>
  <si>
    <t>18.587128 -72.2726884 12.66892988943607 4.931</t>
  </si>
  <si>
    <t>18.587128</t>
  </si>
  <si>
    <t>-72.2726884</t>
  </si>
  <si>
    <t>12.66892988943607</t>
  </si>
  <si>
    <t>11:11:00.000-05:00</t>
  </si>
  <si>
    <t>10:24:00.000-05:00</t>
  </si>
  <si>
    <t>10:34:00.000-05:00</t>
  </si>
  <si>
    <t>10:49:00.000-05:00</t>
  </si>
  <si>
    <t>0.1599999999999966</t>
  </si>
  <si>
    <t>0.02105263157894692</t>
  </si>
  <si>
    <t>J'espère que Palmis enèji vend des accesoires originaux comme bruleur,regulateurs... etc,car les bruleurs vendus dans les rues ne sont pas de bonne qualité.</t>
  </si>
  <si>
    <t>b08e427e-a79d-47ac-8457-f078cebccfdc</t>
  </si>
  <si>
    <t>2021-07-01T18:58:00</t>
  </si>
  <si>
    <t>2021-06-23T12:00:58.967-04:00</t>
  </si>
  <si>
    <t>2021-07-01T15:55:43.941-04:00</t>
  </si>
  <si>
    <t>DESULME Marie Clotilde</t>
  </si>
  <si>
    <t>32370102</t>
  </si>
  <si>
    <t>18.5240618 -72.2266088 108.8022087322788 5.925</t>
  </si>
  <si>
    <t>18.5240618</t>
  </si>
  <si>
    <t>-72.2266088</t>
  </si>
  <si>
    <t>108.8022087322788</t>
  </si>
  <si>
    <t>5.925</t>
  </si>
  <si>
    <t>11:32:00.000-04:00</t>
  </si>
  <si>
    <t>11:30:00.000-04:00</t>
  </si>
  <si>
    <t>2.5</t>
  </si>
  <si>
    <t>12:00:00.000-04:00</t>
  </si>
  <si>
    <t>0.0574712643678161</t>
  </si>
  <si>
    <t>Mme Marie clotilde DESULME utilise un combustible GPL avec un rechaud qui n'est pas professionnel pour vendre des barbecue  cependant  elle l'utilise aussi pour preparer des grands repas pour le dejeuner et le combustible avec le rechaud professionnel (westpoint) lui sert de support dans le cas des grands repas, le combustible professionnel habituellement utilisé pour preparer des petits dejeuners comme le chocolat, oeufs, marcaronis etc... sans oublier pendant le 2ème et la 4ème jour  Marie clotilde DESULME  avait preferé d'etteindre le GPL pour faciliter la pesée</t>
  </si>
  <si>
    <t>7af7e058-fbae-4076-921e-66ab486c6194</t>
  </si>
  <si>
    <t>2021-07-01T19:57:04</t>
  </si>
  <si>
    <t>2021-06-22T18:52:08.518-05:00</t>
  </si>
  <si>
    <t>2021-07-02T08:11:59.991-05:00</t>
  </si>
  <si>
    <t>Louise Bertha Pierre</t>
  </si>
  <si>
    <t>18.5801919 -72.2405098 23.10507342031244 4.727</t>
  </si>
  <si>
    <t>18.5801919</t>
  </si>
  <si>
    <t>-72.2405098</t>
  </si>
  <si>
    <t>23.10507342031244</t>
  </si>
  <si>
    <t>4.727</t>
  </si>
  <si>
    <t>12:00:00.000-05:00</t>
  </si>
  <si>
    <t>0.0847457627118644</t>
  </si>
  <si>
    <t>17:55:00.000-05:00</t>
  </si>
  <si>
    <t>0.0423728813559322</t>
  </si>
  <si>
    <t>Le dernier jour le gang de 400 mawozo etait dand la zone où habite le client.  Je nai pas pu visiter le client à la même heure que les autres jours</t>
  </si>
  <si>
    <t>a45f57dc-bdbc-4a6a-9141-86f79ecd6f6b</t>
  </si>
  <si>
    <t>2021-07-02T12:10:35</t>
  </si>
  <si>
    <t>2021-06-22T16:12:24.127-05:00</t>
  </si>
  <si>
    <t>2021-07-02T08:16:05.358-05:00</t>
  </si>
  <si>
    <t>Lynche Elise</t>
  </si>
  <si>
    <t>38671797/36593789</t>
  </si>
  <si>
    <t>18.6274308 -72.2836318 0.16264656943244904 4.931</t>
  </si>
  <si>
    <t>18.6274308</t>
  </si>
  <si>
    <t>-72.2836318</t>
  </si>
  <si>
    <t>0.16264656943244904</t>
  </si>
  <si>
    <t>15:49:00.000-05:00</t>
  </si>
  <si>
    <t>15:52:00.000-05:00</t>
  </si>
  <si>
    <t>15:09:00.000-05:00</t>
  </si>
  <si>
    <t>14:56:00.000-05:00</t>
  </si>
  <si>
    <t>0.046296296296296294</t>
  </si>
  <si>
    <t>Je felicite palmis pour le service de reparation</t>
  </si>
  <si>
    <t>95a1be7d-31a7-401f-88f6-5f308377711d</t>
  </si>
  <si>
    <t>2021-07-02T12:13:46</t>
  </si>
  <si>
    <t>2021-06-22T17:43:40.890-05:00</t>
  </si>
  <si>
    <t>2021-07-02T08:19:58.017-05:00</t>
  </si>
  <si>
    <t>18.6155047 -72.292088 4.205779960315693 12.22</t>
  </si>
  <si>
    <t>18.6155047</t>
  </si>
  <si>
    <t>-72.292088</t>
  </si>
  <si>
    <t>4.205779960315693</t>
  </si>
  <si>
    <t>12.22</t>
  </si>
  <si>
    <t>13:12:00.000-05:00</t>
  </si>
  <si>
    <t>13:08:00.000-05:00</t>
  </si>
  <si>
    <t>0.9499999999999993</t>
  </si>
  <si>
    <t>13:50:00.000-05:00</t>
  </si>
  <si>
    <t>12:27:00.000-05:00</t>
  </si>
  <si>
    <t>1.0500000000000007</t>
  </si>
  <si>
    <t>0.07446808510638302</t>
  </si>
  <si>
    <t>On aimerait que palmis offre d'autres produits comme refrigerateur et freezer</t>
  </si>
  <si>
    <t>4959cb2f-ae93-4dd9-8ed3-a1979eff35c3</t>
  </si>
  <si>
    <t>2021-07-02T12:17:30</t>
  </si>
  <si>
    <t>2021-06-22T16:55:41.387-05:00</t>
  </si>
  <si>
    <t>2021-07-02T08:24:08.174-05:00</t>
  </si>
  <si>
    <t>18.6069127 -72.2773104 0.3123437197892949 4.759</t>
  </si>
  <si>
    <t>18.6069127</t>
  </si>
  <si>
    <t>-72.2773104</t>
  </si>
  <si>
    <t>0.3123437197892949</t>
  </si>
  <si>
    <t>17:28:00.000-05:00</t>
  </si>
  <si>
    <t>17:35:00.000-05:00</t>
  </si>
  <si>
    <t>0.1388888888888889</t>
  </si>
  <si>
    <t>17:12:00.000-05:00</t>
  </si>
  <si>
    <t>16:16:00.000-05:00</t>
  </si>
  <si>
    <t>0.06944444444444445</t>
  </si>
  <si>
    <t>Je trouve que les rechauds de palmis sont de qualité superieure car le mien est là très longtemps.</t>
  </si>
  <si>
    <t>e05aef46-3ddf-43c7-a317-8d07f2b8e376</t>
  </si>
  <si>
    <t>2021-07-02T12:22:03</t>
  </si>
  <si>
    <t>2021-06-22T15:48:35.141-05:00</t>
  </si>
  <si>
    <t>2021-07-02T08:27:45.849-05:00</t>
  </si>
  <si>
    <t>Fequiere Loubens</t>
  </si>
  <si>
    <t>46480518/38864654</t>
  </si>
  <si>
    <t>18.6245259 -72.29137 -11.094931316143228 7.504</t>
  </si>
  <si>
    <t>18.6245259</t>
  </si>
  <si>
    <t>-72.29137</t>
  </si>
  <si>
    <t>-11.094931316143228</t>
  </si>
  <si>
    <t>14:48:00.000-05:00</t>
  </si>
  <si>
    <t>14:39:00.000-05:00</t>
  </si>
  <si>
    <t>3.5</t>
  </si>
  <si>
    <t>0.08928571428571429</t>
  </si>
  <si>
    <t>15:40:00.000-05:00</t>
  </si>
  <si>
    <t>14:17:00.000-05:00</t>
  </si>
  <si>
    <t>0.35714285714285715</t>
  </si>
  <si>
    <t>0.05952380952380952</t>
  </si>
  <si>
    <t>Je croix que le gaz Gpl est plus economique que le charbon mais le gallon coute trop cher ces derniers temps</t>
  </si>
  <si>
    <t>d19599ea-e42b-4832-ad61-9e5a44483621</t>
  </si>
  <si>
    <t>2021-07-02T12:25:16</t>
  </si>
  <si>
    <t>2021-06-22T14:28:10.014-05:00</t>
  </si>
  <si>
    <t>2021-07-02T08:29:57.265-05:00</t>
  </si>
  <si>
    <t>François Priscar Shamar</t>
  </si>
  <si>
    <t>18.6314356 -72.2732123 3.677778215735494 4.502</t>
  </si>
  <si>
    <t>18.6314356</t>
  </si>
  <si>
    <t>-72.2732123</t>
  </si>
  <si>
    <t>3.677778215735494</t>
  </si>
  <si>
    <t>16:46:00.000-05:00</t>
  </si>
  <si>
    <t>16:36:00.000-05:00</t>
  </si>
  <si>
    <t>16:45:00.000-05:00</t>
  </si>
  <si>
    <t>16:09:00.000-05:00</t>
  </si>
  <si>
    <t>0.11363636363636363</t>
  </si>
  <si>
    <t>J'ai reçu de l' argent pour acheter 4 gallons de gpl,c' est une très bonne initiative de la part de Palmis enèji.</t>
  </si>
  <si>
    <t>1ede46ed-a5f0-485f-ab40-ece0f20d9ee1</t>
  </si>
  <si>
    <t>2021-07-02T12:27:32</t>
  </si>
  <si>
    <t>2021-06-26T08:22:06.144-05:00</t>
  </si>
  <si>
    <t>2021-07-02T09:22:47.705-05:00</t>
  </si>
  <si>
    <t>2021-06-24</t>
  </si>
  <si>
    <t>JOSEPH Bastia</t>
  </si>
  <si>
    <t>LILUCE Odette Fleurigene</t>
  </si>
  <si>
    <t>3829-9852</t>
  </si>
  <si>
    <t>18.6275823 -72.269595 3.598710257312299 9.112</t>
  </si>
  <si>
    <t>18.6275823</t>
  </si>
  <si>
    <t>-72.269595</t>
  </si>
  <si>
    <t>3.598710257312299</t>
  </si>
  <si>
    <t>9.112</t>
  </si>
  <si>
    <t>13:25:00.000-05:00</t>
  </si>
  <si>
    <t>13:18:00.000-05:00</t>
  </si>
  <si>
    <t>13:35:00.000-05:00</t>
  </si>
  <si>
    <t>0.034722222222222224</t>
  </si>
  <si>
    <t>Je suis Bastia JOSEPH. J'ai réalisé une enquête auprès de Odette F. LILUCE durant cinq jours. Comme points a signaler, j'ai commencé à peser les bouteilles ou les combustibles dès dimanche 20 juin 2021. Cela resulte du fait que l'enquêtée en question est adventiste. Ce qui implique qu'elle ne peut prendre part à toute activité allant de vendredi à samedi. Et c'est la raison pour laquelle nous avons opté pour debuter notre enquête le jour du dimanche, car vendredi et/ou samedi content parmi les jours prevus pour l'enquête. Par ailleurs, il est aussi important de souligner que notre enquêtée avait un sac de charbon. Il semblerait qu'elle ait fait un usage très significatif du charbon durant le debut de notre enquête. La masse obtenue est une preuve a cela.</t>
  </si>
  <si>
    <t>e6d4079b-159f-4278-8bc8-71f663e53051</t>
  </si>
  <si>
    <t>2021-07-02T13:20:28</t>
  </si>
  <si>
    <t>2021-07-05T09:58:51.573-05:00</t>
  </si>
  <si>
    <t>2021-07-05T10:11:13.312-05:00</t>
  </si>
  <si>
    <t>LOUIS Dadyson</t>
  </si>
  <si>
    <t>(509)36119358 / (509)40406126</t>
  </si>
  <si>
    <t>af5d69cf-8d85-47db-aaf0-80d8d31e9348</t>
  </si>
  <si>
    <t>2021-07-05T14:15:43</t>
  </si>
  <si>
    <t>2021-06-30T18:30:02.652-05:00</t>
  </si>
  <si>
    <t>2021-07-05T12:20:57.681-05:00</t>
  </si>
  <si>
    <t>GEEDEON Jeams</t>
  </si>
  <si>
    <t>(509)48964555 / (509)47402164</t>
  </si>
  <si>
    <t>13:55:00.000-05:00</t>
  </si>
  <si>
    <t>14:18:00.000-05:00</t>
  </si>
  <si>
    <t>14:25:00.000-05:00</t>
  </si>
  <si>
    <t>14:05:00.000-05:00</t>
  </si>
  <si>
    <t>La géolocalisation ne fonctionnait pas bien. N'a pas utilise le charbon</t>
  </si>
  <si>
    <t>c5633ee4-fe16-4288-8299-866821456e1a</t>
  </si>
  <si>
    <t>2021-07-05T16:22:27</t>
  </si>
  <si>
    <t>2021-06-30T18:47:26.353-05:00</t>
  </si>
  <si>
    <t>2021-07-05T12:16:15.558-05:00</t>
  </si>
  <si>
    <t>BRICE Elitane</t>
  </si>
  <si>
    <t>(509)39293937 / (509)36809403 / (509)33996162</t>
  </si>
  <si>
    <t>13:20:00.000-05:00</t>
  </si>
  <si>
    <t>13:07:00.000-05:00</t>
  </si>
  <si>
    <t>12:05:00.000-05:00</t>
  </si>
  <si>
    <t>0.25510204081632654</t>
  </si>
  <si>
    <t xml:space="preserve">Le point de géolocalisation du téléphone ne fonctionnait pas
</t>
  </si>
  <si>
    <t>d3e151da-d5f1-4c1d-986c-9ce869610cf3</t>
  </si>
  <si>
    <t>2021-07-05T16:22:28</t>
  </si>
  <si>
    <t>2021-06-30T19:19:24.858-05:00</t>
  </si>
  <si>
    <t>2021-07-05T12:13:50.628-05:00</t>
  </si>
  <si>
    <t>(509)46566241 / (509)31114998</t>
  </si>
  <si>
    <t>12:30:00.000-05:00</t>
  </si>
  <si>
    <t>12:35:00.000-05:00</t>
  </si>
  <si>
    <t>11:00:00.000-05:00</t>
  </si>
  <si>
    <t>0.13157894736842105</t>
  </si>
  <si>
    <t>8f9405be-6eed-4948-8a3c-6818b02e9a1b</t>
  </si>
  <si>
    <t>2021-06-30T19:25:16.332-05:00</t>
  </si>
  <si>
    <t>2021-07-05T12:11:49.029-05:00</t>
  </si>
  <si>
    <t>TERCILLIA Odena</t>
  </si>
  <si>
    <t>(509)49156671 / (509)48021918</t>
  </si>
  <si>
    <t>10:30:00.000-05:00</t>
  </si>
  <si>
    <t>10:44:00.000-05:00</t>
  </si>
  <si>
    <t>0.8999999999999986</t>
  </si>
  <si>
    <t>11:30:00.000-05:00</t>
  </si>
  <si>
    <t>10:45:00.000-05:00</t>
  </si>
  <si>
    <t>Après ma dernière visite, elle n'a pas cuisiner chez-elle.</t>
  </si>
  <si>
    <t>ce4174d7-80be-4ff8-89f4-d40189db2617</t>
  </si>
  <si>
    <t>2021-07-05T16:22:29</t>
  </si>
  <si>
    <t>2021-06-30T19:47:49.650-05:00</t>
  </si>
  <si>
    <t>2021-07-05T12:10:01.544-05:00</t>
  </si>
  <si>
    <t>DOLCEUS Roselaine</t>
  </si>
  <si>
    <t>(509)44215780 / (509)42503031</t>
  </si>
  <si>
    <t>12:15:00.000-05:00</t>
  </si>
  <si>
    <t>11:46:00.000-05:00</t>
  </si>
  <si>
    <t>10:40:00.000-05:00</t>
  </si>
  <si>
    <t>-0.76</t>
  </si>
  <si>
    <t>-0.11875</t>
  </si>
  <si>
    <t>0.15625</t>
  </si>
  <si>
    <t>Est-ce que PE ne compte pas vendre des machines à laver!? Car avec son problème cardiaque elle ne peut plus faire sa lessive.</t>
  </si>
  <si>
    <t>c84122e4-f377-4be2-a3b1-9d18c9ed4fac</t>
  </si>
  <si>
    <t>2021-06-30T20:17:07.286-05:00</t>
  </si>
  <si>
    <t>2021-07-05T09:53:51.899-05:00</t>
  </si>
  <si>
    <t>2021-06-28</t>
  </si>
  <si>
    <t>(509)34489278 / (509)48905025</t>
  </si>
  <si>
    <t>c7e738b8-c4d4-4422-a62c-15677beaa518</t>
  </si>
  <si>
    <t>2021-07-05T16:22:30</t>
  </si>
  <si>
    <t>2021-06-30T20:20:17.454-05:00</t>
  </si>
  <si>
    <t>2021-07-05T12:07:49.460-05:00</t>
  </si>
  <si>
    <t>2021-06-29</t>
  </si>
  <si>
    <t>JOZIL Daphné</t>
  </si>
  <si>
    <t>(509)44870326</t>
  </si>
  <si>
    <t>18.5865687 -72.2828488 27.97905717101544 4.68</t>
  </si>
  <si>
    <t>18.5865687</t>
  </si>
  <si>
    <t>-72.2828488</t>
  </si>
  <si>
    <t>27.97905717101544</t>
  </si>
  <si>
    <t>4.68</t>
  </si>
  <si>
    <t>12:33:00.000-05:00</t>
  </si>
  <si>
    <t>0.07</t>
  </si>
  <si>
    <t>13:15:00.000-05:00</t>
  </si>
  <si>
    <t>0.025000000000000005</t>
  </si>
  <si>
    <t>0.17857142857142858</t>
  </si>
  <si>
    <t>1- Adresse : 62, Impasse Ivoise, Tabarre 14 A (à gauche "Ecole Voltaire d'Haïti")</t>
  </si>
  <si>
    <t>13622285-fee3-4038-9b64-2927722cdb93</t>
  </si>
  <si>
    <t>2021-06-30T20:24:00.244-05:00</t>
  </si>
  <si>
    <t>2021-07-05T12:05:27.881-05:00</t>
  </si>
  <si>
    <t>MENES Nancy</t>
  </si>
  <si>
    <t>(509)37800376 / (509)44424533</t>
  </si>
  <si>
    <t>18.5905723 -72.2842578 -32.55838473199294 4.966</t>
  </si>
  <si>
    <t>18.5905723</t>
  </si>
  <si>
    <t>-72.2842578</t>
  </si>
  <si>
    <t>-32.55838473199294</t>
  </si>
  <si>
    <t>4.966</t>
  </si>
  <si>
    <t>13:05:00.000-05:00</t>
  </si>
  <si>
    <t>12:56:00.000-05:00</t>
  </si>
  <si>
    <t>13:03:00.000-05:00</t>
  </si>
  <si>
    <t>13:40:00.000-05:00</t>
  </si>
  <si>
    <t>1- Adresse : Rue 12 A, Tabarre 9 (entré dans l'impasse qui est en face de la Salle des Témoins de Jéhovah)
2- Cette semaine, les 2 enfants ne sont pas à la maison.</t>
  </si>
  <si>
    <t>ac1eb437-877d-4c94-8d8e-a5c928ec1647</t>
  </si>
  <si>
    <t>2021-07-05T16:22:31</t>
  </si>
  <si>
    <t>2021-06-30T20:27:20.347-05:00</t>
  </si>
  <si>
    <t>2021-07-05T12:03:17.637-05:00</t>
  </si>
  <si>
    <t>(509)38878043 / (509)36633405</t>
  </si>
  <si>
    <t>18.5568659 -72.2615966 54.70336473467148 3.94</t>
  </si>
  <si>
    <t>18.5568659</t>
  </si>
  <si>
    <t>-72.2615966</t>
  </si>
  <si>
    <t>54.70336473467148</t>
  </si>
  <si>
    <t>3.94</t>
  </si>
  <si>
    <t>11:45:00.000-05:00</t>
  </si>
  <si>
    <t>11:44:00.000-05:00</t>
  </si>
  <si>
    <t>0.3658536585365854</t>
  </si>
  <si>
    <t>1- Grosse satisfaction pour l'enquête. Une initiative à garder qui permettra à PE d'être plus proche de ces clients.</t>
  </si>
  <si>
    <t>8824d533-2b38-4d46-b781-23db9740edd1</t>
  </si>
  <si>
    <t>2021-07-05T16:22:32</t>
  </si>
  <si>
    <t>2021-06-30T20:32:06.612-05:00</t>
  </si>
  <si>
    <t>2021-07-05T11:28:24.614-05:00</t>
  </si>
  <si>
    <t>MENARD BOUCHE Joséphine</t>
  </si>
  <si>
    <t>(509)42687011 / (509)37282914 / (509)49168709</t>
  </si>
  <si>
    <t>18.5570288 -72.2616863 100.06070070205388 4.62</t>
  </si>
  <si>
    <t>18.5570288</t>
  </si>
  <si>
    <t>-72.2616863</t>
  </si>
  <si>
    <t>100.06070070205388</t>
  </si>
  <si>
    <t>4.62</t>
  </si>
  <si>
    <t>11:35:00.000-05:00</t>
  </si>
  <si>
    <t>11:37:00.000-05:00</t>
  </si>
  <si>
    <t>11:33:00.000-05:00</t>
  </si>
  <si>
    <t>0.11904761904761904</t>
  </si>
  <si>
    <t>54148b98-d8a0-4788-8cdb-ac67bf15b7a4</t>
  </si>
  <si>
    <t>2021-06-30T20:37:40.000-05:00</t>
  </si>
  <si>
    <t>2021-07-05T10:20:32.161-05:00</t>
  </si>
  <si>
    <t>DEFONTENE Eunice</t>
  </si>
  <si>
    <t>(509)31543568 / (509)40449574</t>
  </si>
  <si>
    <t>18.5690039 -72.2874277 70.58426606765808 4.8</t>
  </si>
  <si>
    <t>18.5690039</t>
  </si>
  <si>
    <t>-72.2874277</t>
  </si>
  <si>
    <t>70.58426606765808</t>
  </si>
  <si>
    <t>11:10:00.000-05:00</t>
  </si>
  <si>
    <t>10:53:00.000-05:00</t>
  </si>
  <si>
    <t>10:56:00.000-05:00</t>
  </si>
  <si>
    <t>10:59:00.000-05:00</t>
  </si>
  <si>
    <t>0.12096774193548386</t>
  </si>
  <si>
    <t>67277dfe-6ce0-43e0-b898-8e1769426496</t>
  </si>
  <si>
    <t>2021-07-05T16:22:33</t>
  </si>
  <si>
    <t>2021-06-30T20:41:58.554-05:00</t>
  </si>
  <si>
    <t>2021-07-05T10:18:00.573-05:00</t>
  </si>
  <si>
    <t>(509)33887408 / (509)31637059</t>
  </si>
  <si>
    <t>18.5116808 -72.2717952 333.3324092160478 4.82</t>
  </si>
  <si>
    <t>18.5116808</t>
  </si>
  <si>
    <t>-72.2717952</t>
  </si>
  <si>
    <t>333.3324092160478</t>
  </si>
  <si>
    <t>4.82</t>
  </si>
  <si>
    <t>09:45:00.000-05:00</t>
  </si>
  <si>
    <t>09:40:00.000-05:00</t>
  </si>
  <si>
    <t>09:42:00.000-05:00</t>
  </si>
  <si>
    <t>09:37:00.000-05:00</t>
  </si>
  <si>
    <t>0.3125</t>
  </si>
  <si>
    <t>d69bcead-e3ae-4b36-b133-5f75701f3f5d</t>
  </si>
  <si>
    <t>2021-06-22T14:37:14.189-05:00</t>
  </si>
  <si>
    <t>2021-07-05T13:01:34.558-05:00</t>
  </si>
  <si>
    <t>31552743</t>
  </si>
  <si>
    <t>18.6477273 -72.2600814 6.22522374791817 4.998</t>
  </si>
  <si>
    <t>18.6477273</t>
  </si>
  <si>
    <t>-72.2600814</t>
  </si>
  <si>
    <t>6.22522374791817</t>
  </si>
  <si>
    <t>4.998</t>
  </si>
  <si>
    <t>10:02:00.000-05:00</t>
  </si>
  <si>
    <t>10:47:00.000-05:00</t>
  </si>
  <si>
    <t>10:51:00.000-05:00</t>
  </si>
  <si>
    <t>C'était impossible d'arriver a la même heure durant les 5 jours. A cause du désordre. La personne a une petite bouteille de gaz de 12lbs</t>
  </si>
  <si>
    <t>f392c9c9-efdd-489e-a86e-7362d255cdbc</t>
  </si>
  <si>
    <t>2021-07-05T17:06:16</t>
  </si>
  <si>
    <t>2021-06-22T15:20:05.844-05:00</t>
  </si>
  <si>
    <t>2021-07-05T12:55:33.553-05:00</t>
  </si>
  <si>
    <t>Fidélien Roberto</t>
  </si>
  <si>
    <t>37785068, 43963803,38052138</t>
  </si>
  <si>
    <t>18.6542225 -72.2536114 -5.367272790849459 6.432</t>
  </si>
  <si>
    <t>18.6542225</t>
  </si>
  <si>
    <t>-72.2536114</t>
  </si>
  <si>
    <t>-5.367272790849459</t>
  </si>
  <si>
    <t>13:26:00.000-05:00</t>
  </si>
  <si>
    <t>10:57:00.000-05:00</t>
  </si>
  <si>
    <t>11:29:00.000-05:00</t>
  </si>
  <si>
    <t>12:36:00.000-05:00</t>
  </si>
  <si>
    <t>0.09259259259259259</t>
  </si>
  <si>
    <t>L'heure n'était pas respectée à cause du désordre qu'il y avait au  cour de la route</t>
  </si>
  <si>
    <t>1de956eb-4cde-446b-b004-36b21cc4d281</t>
  </si>
  <si>
    <t>2021-07-05T17:06:17</t>
  </si>
  <si>
    <t>2021-06-22T15:49:10.856-05:00</t>
  </si>
  <si>
    <t>2021-07-05T13:05:21.692-05:00</t>
  </si>
  <si>
    <t>Alexis Modeline</t>
  </si>
  <si>
    <t>18.6501556 -72.2612547 13.509960304128864 4.63</t>
  </si>
  <si>
    <t>18.6501556</t>
  </si>
  <si>
    <t>-72.2612547</t>
  </si>
  <si>
    <t>13.509960304128864</t>
  </si>
  <si>
    <t>10:23:00.000-05:00</t>
  </si>
  <si>
    <t>11:03:00.000-05:00</t>
  </si>
  <si>
    <t>12:06:00.000-05:00</t>
  </si>
  <si>
    <t>Il y avait du désordre,de l'embouteillage,de ce fait je ne pouvais pas arriver à la même heure</t>
  </si>
  <si>
    <t>856984a6-ec0c-42fc-915c-ec025f69d60a</t>
  </si>
  <si>
    <t>2021-07-05T17:06:18</t>
  </si>
  <si>
    <t>2021-06-22T16:59:11.772-05:00</t>
  </si>
  <si>
    <t>2021-07-05T12:53:24.987-05:00</t>
  </si>
  <si>
    <t>Moïse Jean Jacques</t>
  </si>
  <si>
    <t>47372766, 39073190</t>
  </si>
  <si>
    <t>18.6340909 -72.2845585 -5.438659216983215 6.871</t>
  </si>
  <si>
    <t>18.6340909</t>
  </si>
  <si>
    <t>-72.2845585</t>
  </si>
  <si>
    <t>-5.438659216983215</t>
  </si>
  <si>
    <t>6.871</t>
  </si>
  <si>
    <t>14:50:00.000-05:00</t>
  </si>
  <si>
    <t>12:22:00.000-05:00</t>
  </si>
  <si>
    <t>14:42:00.000-05:00</t>
  </si>
  <si>
    <t>0.1785714285714286</t>
  </si>
  <si>
    <t>L'heure n'était pas respectée,il y avait du désordre</t>
  </si>
  <si>
    <t>50caebc4-b0f0-42e9-a031-73681e561526</t>
  </si>
  <si>
    <t>2021-07-05T17:06:19</t>
  </si>
  <si>
    <t>2021-06-22T18:20:53.298-05:00</t>
  </si>
  <si>
    <t>2021-07-05T12:51:25.152-05:00</t>
  </si>
  <si>
    <t>Josiane Michel</t>
  </si>
  <si>
    <t>48702459,38896035</t>
  </si>
  <si>
    <t>18.6231574 -72.2883756 -4.5132471331334525 2000.0</t>
  </si>
  <si>
    <t>18.6231574</t>
  </si>
  <si>
    <t>-72.2883756</t>
  </si>
  <si>
    <t>-4.5132471331334525</t>
  </si>
  <si>
    <t>15:37:00.000-05:00</t>
  </si>
  <si>
    <t>13:02:00.000-05:00</t>
  </si>
  <si>
    <t>13:10:00.000-05:00</t>
  </si>
  <si>
    <t>15:20:00.000-05:00</t>
  </si>
  <si>
    <t>0.32894736842105265</t>
  </si>
  <si>
    <t>Problème d'heure à cause du désordre.</t>
  </si>
  <si>
    <t>e62f8a82-5d01-4893-bf73-5be5d49bbf1e</t>
  </si>
  <si>
    <t>2021-07-05T17:06:20</t>
  </si>
  <si>
    <t>2021-06-22T19:15:16.796-05:00</t>
  </si>
  <si>
    <t>2021-07-05T12:34:16.209-05:00</t>
  </si>
  <si>
    <t>44461105,34844807</t>
  </si>
  <si>
    <t>18.5902101 -72.2928617 2.505410543254567 4.922</t>
  </si>
  <si>
    <t>18.5902101</t>
  </si>
  <si>
    <t>-72.2928617</t>
  </si>
  <si>
    <t>2.505410543254567</t>
  </si>
  <si>
    <t>4.922</t>
  </si>
  <si>
    <t>16:21:00.000-05:00</t>
  </si>
  <si>
    <t>13:56:00.000-05:00</t>
  </si>
  <si>
    <t>14:14:00.000-05:00</t>
  </si>
  <si>
    <t>15:47:00.000-05:00</t>
  </si>
  <si>
    <t>0.14705882352941177</t>
  </si>
  <si>
    <t>Il y avait du dédordre au niveau de la route, c'est pour cette raison que l'heure n'était pas respectée.</t>
  </si>
  <si>
    <t>09380432-7359-40d1-bd81-49570fd9ee9b</t>
  </si>
  <si>
    <t>2021-07-05T17:06:22</t>
  </si>
  <si>
    <t>2021-06-28T21:05:43.152-05:00</t>
  </si>
  <si>
    <t>2021-07-05T12:44:48.752-05:00</t>
  </si>
  <si>
    <t>Josius Maxon</t>
  </si>
  <si>
    <t>37678866,34442884</t>
  </si>
  <si>
    <t>18.6540047 -72.2634509 27.944774261428684 4.931</t>
  </si>
  <si>
    <t>18.6540047</t>
  </si>
  <si>
    <t>-72.2634509</t>
  </si>
  <si>
    <t>27.944774261428684</t>
  </si>
  <si>
    <t>17:37:00.000-05:00</t>
  </si>
  <si>
    <t>17:51:00.000-05:00</t>
  </si>
  <si>
    <t>18:20:00.000-05:00</t>
  </si>
  <si>
    <t>Pas de commentaire</t>
  </si>
  <si>
    <t>ed55ce16-4ca4-4332-adf2-22b5095764a5</t>
  </si>
  <si>
    <t>2021-07-05T17:06:23</t>
  </si>
  <si>
    <t>2021-06-28T21:08:59.048-05:00</t>
  </si>
  <si>
    <t>2021-07-05T12:49:40.848-05:00</t>
  </si>
  <si>
    <t>Jean Paul Foglas</t>
  </si>
  <si>
    <t>37331769,47649220</t>
  </si>
  <si>
    <t>18.5925309 -72.2861758 10.999742671252902 5.896</t>
  </si>
  <si>
    <t>18.5925309</t>
  </si>
  <si>
    <t>-72.2861758</t>
  </si>
  <si>
    <t>10.999742671252902</t>
  </si>
  <si>
    <t>5.896</t>
  </si>
  <si>
    <t>16:51:00.000-05:00</t>
  </si>
  <si>
    <t>17:16:00.000-05:00</t>
  </si>
  <si>
    <t>17:07:00.000-05:00</t>
  </si>
  <si>
    <t>17:33:00.000-05:00</t>
  </si>
  <si>
    <t>0.06578947368421052</t>
  </si>
  <si>
    <t>c8bddb79-6216-437d-9708-d06e15ae255b</t>
  </si>
  <si>
    <t>2021-07-05T17:06:33</t>
  </si>
  <si>
    <t>2021-06-28T21:11:22.981-05:00</t>
  </si>
  <si>
    <t>2021-07-05T12:41:44.070-05:00</t>
  </si>
  <si>
    <t>Ketlie Joseph</t>
  </si>
  <si>
    <t>37102025,43750003</t>
  </si>
  <si>
    <t>18.6017838 -72.2320741 29.765885654942057 4.931</t>
  </si>
  <si>
    <t>18.6017838</t>
  </si>
  <si>
    <t>-72.2320741</t>
  </si>
  <si>
    <t>29.765885654942057</t>
  </si>
  <si>
    <t>18:26:00.000-05:00</t>
  </si>
  <si>
    <t>18:45:00.000-05:00</t>
  </si>
  <si>
    <t>18:51:00.000-05:00</t>
  </si>
  <si>
    <t>19:03:00.000-05:00</t>
  </si>
  <si>
    <t>0.16129032258064516</t>
  </si>
  <si>
    <t>5bb30785-0de5-40bb-8b97-0d17040de054</t>
  </si>
  <si>
    <t>2021-07-05T17:06:34</t>
  </si>
  <si>
    <t>2021-06-28T21:13:09.251-05:00</t>
  </si>
  <si>
    <t>2021-07-05T12:47:29.473-05:00</t>
  </si>
  <si>
    <t>38468507,36720369</t>
  </si>
  <si>
    <t>18.6006875 -72.2954488 -0.08270685249309373 4.502</t>
  </si>
  <si>
    <t>18.6006875</t>
  </si>
  <si>
    <t>-72.2954488</t>
  </si>
  <si>
    <t>-0.08270685249309373</t>
  </si>
  <si>
    <t>17:32:00.000-05:00</t>
  </si>
  <si>
    <t>17:41:00.000-05:00</t>
  </si>
  <si>
    <t>17:45:00.000-05:00</t>
  </si>
  <si>
    <t>0.26785714285714285</t>
  </si>
  <si>
    <t>2e492634-cbe4-407a-87cc-df607c7aa363</t>
  </si>
  <si>
    <t>2021-06-28T21:15:51.340-05:00</t>
  </si>
  <si>
    <t>2021-07-05T12:39:47.196-05:00</t>
  </si>
  <si>
    <t>Calinstry Azémar</t>
  </si>
  <si>
    <t>38000119,36347967</t>
  </si>
  <si>
    <t>18.608094 -72.2157996 21.878793548069893 4.931</t>
  </si>
  <si>
    <t>18.608094</t>
  </si>
  <si>
    <t>-72.2157996</t>
  </si>
  <si>
    <t>21.878793548069893</t>
  </si>
  <si>
    <t>18:06:00.000-05:00</t>
  </si>
  <si>
    <t>10</t>
  </si>
  <si>
    <t>18:48:00.000-05:00</t>
  </si>
  <si>
    <t>0.13108614232209737</t>
  </si>
  <si>
    <t xml:space="preserve">La femme de Mr Azemar partage souvent la nourriture avec quelque de ces colocataires. Ils sont 4 chez eux </t>
  </si>
  <si>
    <t>dc7e17d4-47cd-430d-9721-461f7ec01fd9</t>
  </si>
  <si>
    <t>2021-07-05T17:06:35</t>
  </si>
  <si>
    <t>2021-06-29T08:45:29.231-05:00</t>
  </si>
  <si>
    <t>2021-07-05T13:30:49.616-05:00</t>
  </si>
  <si>
    <t>18.5925144 -72.3069739 -4.683332658647879 4.931</t>
  </si>
  <si>
    <t>18.5925144</t>
  </si>
  <si>
    <t>-72.3069739</t>
  </si>
  <si>
    <t>-4.683332658647879</t>
  </si>
  <si>
    <t>09:26:00.000-05:00</t>
  </si>
  <si>
    <t>09:20:00.000-05:00</t>
  </si>
  <si>
    <t>11:02:00.000-05:00</t>
  </si>
  <si>
    <t>09:35:00.000-05:00</t>
  </si>
  <si>
    <t>0.10869565217391305</t>
  </si>
  <si>
    <t>J'apprecie le travail de palmis enèji,en visitant presque chaque année certains clients, je pense que palmis est different des autres magasins.c' est un bon travail.</t>
  </si>
  <si>
    <t>b28f7ac6-ace5-47c0-acce-ba5b4a0be5c2</t>
  </si>
  <si>
    <t>2021-07-05T17:33:37</t>
  </si>
  <si>
    <t>2021-06-29T10:36:35.056-05:00</t>
  </si>
  <si>
    <t>2021-07-05T13:28:16.762-05:00</t>
  </si>
  <si>
    <t>18.5865219 -72.2829323 12.892228898519337 4.744</t>
  </si>
  <si>
    <t>18.5865219</t>
  </si>
  <si>
    <t>-72.2829323</t>
  </si>
  <si>
    <t>12.892228898519337</t>
  </si>
  <si>
    <t>0.3472222222222222</t>
  </si>
  <si>
    <t>La marque Westpoint est une bonne marque.</t>
  </si>
  <si>
    <t>6077fde1-8fa3-4f4d-8d98-ef6d1d98b9dc</t>
  </si>
  <si>
    <t>2021-07-05T17:33:38</t>
  </si>
  <si>
    <t>2021-06-29T11:37:49.442-05:00</t>
  </si>
  <si>
    <t>2021-07-05T13:25:02.016-05:00</t>
  </si>
  <si>
    <t>Allonce Isabelle</t>
  </si>
  <si>
    <t>33155782</t>
  </si>
  <si>
    <t>18.5880689 -72.2623452 17.04461437697049 4.99</t>
  </si>
  <si>
    <t>18.5880689</t>
  </si>
  <si>
    <t>-72.2623452</t>
  </si>
  <si>
    <t>17.04461437697049</t>
  </si>
  <si>
    <t>15:21:00.000-05:00</t>
  </si>
  <si>
    <t>07:54:00.000-05:00</t>
  </si>
  <si>
    <t>0.10638297872340426</t>
  </si>
  <si>
    <t>07:51:00.000-05:00</t>
  </si>
  <si>
    <t>08:13:00.000-05:00</t>
  </si>
  <si>
    <t>1)J' apprecie cette initiative de palmis,c'est à dire de fournir aux clients une quantité de  gaz Gpl pour une periode de temps données,ce  que les autres compagnies ne font pas.2) le problème de l'horaire est du a un problème de balance,j'ai du empruter une balance auprès d'autres enqueteurs travaillant dans la même zone.</t>
  </si>
  <si>
    <t>d4d870a1-e532-434f-a39e-b171c7e837fd</t>
  </si>
  <si>
    <t>2021-06-29T13:17:48.777-05:00</t>
  </si>
  <si>
    <t>2021-07-05T13:22:44.198-05:00</t>
  </si>
  <si>
    <t>Content Erlyne</t>
  </si>
  <si>
    <t>18.587751 -72.2577687 10.79404063255392 4.288</t>
  </si>
  <si>
    <t>18.587751</t>
  </si>
  <si>
    <t>-72.2577687</t>
  </si>
  <si>
    <t>10.79404063255392</t>
  </si>
  <si>
    <t>15:31:00.000-05:00</t>
  </si>
  <si>
    <t>08:03:00.000-05:00</t>
  </si>
  <si>
    <t>0.23809523809523808</t>
  </si>
  <si>
    <t>08:02:00.000-05:00</t>
  </si>
  <si>
    <t>08:20:00.000-05:00</t>
  </si>
  <si>
    <t>1)Initiative à encourager pour permettre les gens de sortir du charbon pour l' utilisation du gpl,palmis fait ce que l'etat devrait faire. 2)  Le non respect des horaire est causé par manque de materiels( balance) me permettant de respecter l'heure. Ma balance est tombé en panne</t>
  </si>
  <si>
    <t>6e9895f3-9ff1-470c-9661-0d36fd4f0db5</t>
  </si>
  <si>
    <t>2021-07-05T17:33:39</t>
  </si>
  <si>
    <t>2021-06-29T08:35:46.353-05:00</t>
  </si>
  <si>
    <t>2021-07-05T13:34:08.568-05:00</t>
  </si>
  <si>
    <t>Mona Colas</t>
  </si>
  <si>
    <t>36236401</t>
  </si>
  <si>
    <t>18.5879205 -72.2802408 9.280712312877194 4.898</t>
  </si>
  <si>
    <t>18.5879205</t>
  </si>
  <si>
    <t>-72.2802408</t>
  </si>
  <si>
    <t>9.280712312877194</t>
  </si>
  <si>
    <t>4.898</t>
  </si>
  <si>
    <t>07:15:00.000-05:00</t>
  </si>
  <si>
    <t>07:14:00.000-05:00</t>
  </si>
  <si>
    <t>06:57:00.000-05:00</t>
  </si>
  <si>
    <t>06:52:00.000-05:00</t>
  </si>
  <si>
    <t>Je pense que la marque wespoint  est de bonne qualité,elle est très rapide pour preparer les nourritures,elle ne brule pas beaucoup de gaz Gpl.</t>
  </si>
  <si>
    <t>5bdee0a4-572c-4d5a-a2c5-f382cc82a06a</t>
  </si>
  <si>
    <t>2021-07-05T17:34:09</t>
  </si>
  <si>
    <t>2021-06-29T09:13:23.143-05:00</t>
  </si>
  <si>
    <t>2021-07-05T13:58:07.451-05:00</t>
  </si>
  <si>
    <t>Pierre Kettely</t>
  </si>
  <si>
    <t>39372322/48019749</t>
  </si>
  <si>
    <t>18.5940306 -72.3086877 -14.243901055647763 4.931</t>
  </si>
  <si>
    <t>18.5940306</t>
  </si>
  <si>
    <t>-72.3086877</t>
  </si>
  <si>
    <t>-14.243901055647763</t>
  </si>
  <si>
    <t>08:54:00.000-05:00</t>
  </si>
  <si>
    <t>09:44:00.000-05:00</t>
  </si>
  <si>
    <t>11:22:00.000-05:00</t>
  </si>
  <si>
    <t>09:54:00.000-05:00</t>
  </si>
  <si>
    <t>0.08771929824561403</t>
  </si>
  <si>
    <t>Le gaz gpl est plus economique et plus rapide quand on prepare les nourritures, le gaz gpl est plus durable que lorsqu'on achète un sacre de charbon.</t>
  </si>
  <si>
    <t>0b3efcac-d4c9-44c6-a10a-546b3e3894b3</t>
  </si>
  <si>
    <t>2021-07-05T17:56:38</t>
  </si>
  <si>
    <t>2021-06-29T12:28:38.490-05:00</t>
  </si>
  <si>
    <t>2021-07-05T13:57:57.822-05:00</t>
  </si>
  <si>
    <t>Geffrard Evelyne</t>
  </si>
  <si>
    <t>36577911/36956125</t>
  </si>
  <si>
    <t>18.652339 -72.2562085 -21.08845583601078 4.824</t>
  </si>
  <si>
    <t>18.652339</t>
  </si>
  <si>
    <t>-72.2562085</t>
  </si>
  <si>
    <t>-21.08845583601078</t>
  </si>
  <si>
    <t>12:14:00.000-05:00</t>
  </si>
  <si>
    <t>0.03424657534246575</t>
  </si>
  <si>
    <t>Palmis enèji comme magasin fait ce que les autres autres magasins ne font pas, accompagnant les clients après vente. Horaire variée a cause des tensions dand la zone</t>
  </si>
  <si>
    <t>eead8714-4d11-44d8-87a1-a78b38a0475a</t>
  </si>
  <si>
    <t>2021-06-29T14:22:07.337-05:00</t>
  </si>
  <si>
    <t>2021-07-05T13:57:46.420-05:00</t>
  </si>
  <si>
    <t>44800046</t>
  </si>
  <si>
    <t>18.6305293 -72.2734341 -19.222873845129612 4.502</t>
  </si>
  <si>
    <t>18.6305293</t>
  </si>
  <si>
    <t>-72.2734341</t>
  </si>
  <si>
    <t>-19.222873845129612</t>
  </si>
  <si>
    <t>13:24:00.000-05:00</t>
  </si>
  <si>
    <t>14:45:00.000-05:00</t>
  </si>
  <si>
    <t>12:52:00.000-05:00</t>
  </si>
  <si>
    <t>0.0510204081632653</t>
  </si>
  <si>
    <t>Palmis enèji merite d'être accompagné par l'Etat,car le gaz  gpl empêchera le deboisement, le cuisson sur le rechaud utilisant le gaz gpl permet à la maison de rester .
Le traffic et parfois des manifestations ont  a la base de la variation d'horaire</t>
  </si>
  <si>
    <t>b5a2c7db-622c-4822-bce8-13a5f6fd83b6</t>
  </si>
  <si>
    <t>2021-06-29T15:38:37.942-05:00</t>
  </si>
  <si>
    <t>2021-07-05T13:57:38.053-05:00</t>
  </si>
  <si>
    <t>Sophia Edouard</t>
  </si>
  <si>
    <t>18.6113099 -72.2554156 20.34683936224135 4.716</t>
  </si>
  <si>
    <t>18.6113099</t>
  </si>
  <si>
    <t>-72.2554156</t>
  </si>
  <si>
    <t>20.34683936224135</t>
  </si>
  <si>
    <t>15:30:00.000-05:00</t>
  </si>
  <si>
    <t>0.07936507936507936</t>
  </si>
  <si>
    <t>16:34:00.000-05:00</t>
  </si>
  <si>
    <t>15:35:00.000-05:00</t>
  </si>
  <si>
    <t>J'espère que palmis continue à nous visiter, j'apprecie ce travail, nous n'utilisons que le gaz propane sauf pour des cuissons longs comme pour faire cuir du maïs moulu.</t>
  </si>
  <si>
    <t>e939f228-208e-4f44-8613-1624e582375e</t>
  </si>
  <si>
    <t>2021-07-05T17:56:39</t>
  </si>
  <si>
    <t>2021-06-29T16:24:07.939-05:00</t>
  </si>
  <si>
    <t>2021-07-05T13:57:15.131-05:00</t>
  </si>
  <si>
    <t>Natacha Leconte</t>
  </si>
  <si>
    <t>37418207/372775447</t>
  </si>
  <si>
    <t>18.6082967 -72.2443243 18.96340092382696 4.565</t>
  </si>
  <si>
    <t>18.6082967</t>
  </si>
  <si>
    <t>-72.2443243</t>
  </si>
  <si>
    <t>18.96340092382696</t>
  </si>
  <si>
    <t>15:08:00.000-05:00</t>
  </si>
  <si>
    <t>15:33:00.000-05:00</t>
  </si>
  <si>
    <t>15:11:00.000-05:00</t>
  </si>
  <si>
    <t>0.3846153846153846</t>
  </si>
  <si>
    <t>Visiter les clients de palmis enèji après vente est une bonne chose,  ça nous rassure et nous donne l' assurance de revisiter le magasin pour l' achat d'autres produits comme freezer et refrigerateur.</t>
  </si>
  <si>
    <t>006d5839-4e7c-4b9c-909e-a5349127e8a0</t>
  </si>
  <si>
    <t>2021-06-28T09:05:13.109-05:00</t>
  </si>
  <si>
    <t>2021-07-05T14:50:35.663-05:00</t>
  </si>
  <si>
    <t>Causette ADONIS</t>
  </si>
  <si>
    <t>36765882/ 42310780</t>
  </si>
  <si>
    <t>18.5276557 -72.3461902 59.41319854040556 4.716</t>
  </si>
  <si>
    <t>18.5276557</t>
  </si>
  <si>
    <t>-72.3461902</t>
  </si>
  <si>
    <t>59.41319854040556</t>
  </si>
  <si>
    <t>08:16:00.000-05:00</t>
  </si>
  <si>
    <t>-Infinity</t>
  </si>
  <si>
    <t>08:12:00.000-05:00</t>
  </si>
  <si>
    <t>24.375</t>
  </si>
  <si>
    <t>08:21:00.000-05:00</t>
  </si>
  <si>
    <t>0.625</t>
  </si>
  <si>
    <t>Le GPL de Mme Causette ADONIS etait vide dans le 2eme jour du pesée , elle n'avait pas eu le temps de faire le plein de la bouteille c'est dans le 3eme jour qu'elle avait acheté du GPL. 
Enqueteur: Pierre Harry Thercio</t>
  </si>
  <si>
    <t>3afea552-0e11-4456-af44-9cbe017893b0</t>
  </si>
  <si>
    <t>2021-07-05T19:52:01</t>
  </si>
  <si>
    <t>2021-06-28T12:38:13.011-05:00</t>
  </si>
  <si>
    <t>2021-07-05T14:50:20.760-05:00</t>
  </si>
  <si>
    <t>PETIT HOMME Roseline</t>
  </si>
  <si>
    <t>18.6229869 -72.2940223 -9.318117018411872 4.502</t>
  </si>
  <si>
    <t>18.6229869</t>
  </si>
  <si>
    <t>-72.2940223</t>
  </si>
  <si>
    <t>-9.318117018411872</t>
  </si>
  <si>
    <t>12:26:00.000-05:00</t>
  </si>
  <si>
    <t>11:50:00.000-05:00</t>
  </si>
  <si>
    <t>Infinity</t>
  </si>
  <si>
    <t>Mme Roseline PETIT HOMME après le 1er jour de la pesée , elle avait utilisé le GPL sans même attendre le 2eme jour pour la pesée , elle avait ajouté sur le combustible restant mais elle ne l'avait pas utilisé afin d'attendre qu'elle soit pesée d'abord . Elle n'a pas cuisiner le troisieme jour.
Enqueteur: Pierre Harry Thercio</t>
  </si>
  <si>
    <t>fd2f3715-1a02-4821-9e8a-ccf1cb3e9b1d</t>
  </si>
  <si>
    <t>2021-06-28T15:39:30.765-05:00</t>
  </si>
  <si>
    <t>2021-07-05T14:49:50.968-05:00</t>
  </si>
  <si>
    <t>Bethanie Marie Shandelie FLORESTAL</t>
  </si>
  <si>
    <t>31289998</t>
  </si>
  <si>
    <t>18.5178032 -72.3507047 110.05258547464025 4.931</t>
  </si>
  <si>
    <t>18.5178032</t>
  </si>
  <si>
    <t>-72.3507047</t>
  </si>
  <si>
    <t>110.05258547464025</t>
  </si>
  <si>
    <t>09:22:00.000-05:00</t>
  </si>
  <si>
    <t>09:53:00.000-05:00</t>
  </si>
  <si>
    <t>0.14705882352941174</t>
  </si>
  <si>
    <t>09:21:00.000-05:00</t>
  </si>
  <si>
    <t>09:58:00.000-05:00</t>
  </si>
  <si>
    <t>Pas de commentaire. 
Enquêteur: Pierre Harry Thercio</t>
  </si>
  <si>
    <t>9c646141-9803-42bd-a6f4-28ab14957151</t>
  </si>
  <si>
    <t>2021-07-05T19:52:02</t>
  </si>
  <si>
    <t>2021-06-28T16:36:08.442-05:00</t>
  </si>
  <si>
    <t>2021-07-05T14:49:34.256-05:00</t>
  </si>
  <si>
    <t>18.5237046 -72.3393149 110.26506923891445 8.04</t>
  </si>
  <si>
    <t>18.5237046</t>
  </si>
  <si>
    <t>-72.3393149</t>
  </si>
  <si>
    <t>110.26506923891445</t>
  </si>
  <si>
    <t>8.04</t>
  </si>
  <si>
    <t>08:52:00.000-05:00</t>
  </si>
  <si>
    <t>08:55:00.000-05:00</t>
  </si>
  <si>
    <t>09:10:00.000-05:00</t>
  </si>
  <si>
    <t>-0.41999999999999993</t>
  </si>
  <si>
    <t>-0.23333333333333328</t>
  </si>
  <si>
    <t>Pour le GPL de 20litres avec la table de gaz dans le 1er jour de la pesée Mme Jean Baptiste etait entrain de preparé un repas , elle avait preferé de l'etteindre pour faciliter la pesée. Sans oublier qu'elle utilise aussi un GPL de 25litres avec un rechaud westpoint de manière occasionel dans le 1er jour du pesée le GPL etait à 16.5 kg après avoir preparé un repas il est passé à 15.5 kg dans le 2eme jour du pesée,  en suite à 14.5 kg pour un repas dns le dernier jour du pesée. 
NB: C'est le GPL de 20 litres avec la table de gaz qu'elle utilise habituellement , l'autre GPL de 25litres elle l'a emprunté pour essayer  le westpoint
Pierre-Harry Thercio</t>
  </si>
  <si>
    <t>04dead15-de2e-40d5-8632-b34fb80cc326</t>
  </si>
  <si>
    <t>2021-07-05T09:08:12.819-05:00</t>
  </si>
  <si>
    <t>2021-07-05T14:49:12.212-05:00</t>
  </si>
  <si>
    <t>2021-07-04</t>
  </si>
  <si>
    <t>18.5345978 -72.320035 110.7068834586119 11.792</t>
  </si>
  <si>
    <t>18.5345978</t>
  </si>
  <si>
    <t>-72.320035</t>
  </si>
  <si>
    <t>110.7068834586119</t>
  </si>
  <si>
    <t>11.792</t>
  </si>
  <si>
    <t>5173e478-28d4-4619-98dc-592420586084</t>
  </si>
  <si>
    <t>2021-07-05T19:52:03</t>
  </si>
  <si>
    <t>2021-06-25T10:42:09.977-05:00</t>
  </si>
  <si>
    <t>2021-07-05T16:33:25.850-05:00</t>
  </si>
  <si>
    <t>MELUS Marie Louisena A.</t>
  </si>
  <si>
    <t>3834 0156 / 3639 7633 (son mari)</t>
  </si>
  <si>
    <t>18.5738562 -72.2731374 5.501185991179355 4.441</t>
  </si>
  <si>
    <t>18.5738562</t>
  </si>
  <si>
    <t>-72.2731374</t>
  </si>
  <si>
    <t>5.501185991179355</t>
  </si>
  <si>
    <t>4.441</t>
  </si>
  <si>
    <t>13:30:00.000-05:00</t>
  </si>
  <si>
    <t>11:57:00.000-05:00</t>
  </si>
  <si>
    <t>11:36:00.000-05:00</t>
  </si>
  <si>
    <t>0.06884057971014489</t>
  </si>
  <si>
    <t>J'ai sousigné Bastia JOSEPH avoir realisé une enquete auprès de Mme Louisena. Cette enquete a pu durée cinq jours. Au cours de la première journée, je lui ai clairement expliqué le but même de cette enquête, et tout ce que cela implique. Comme considération, elle m'a dit qu'elle se sert du charbon pour cuire les pois. Toutefois, lors de ma visite, je n'ai jamais trouvé du charbon ou un recipient qui les contient. Et c'est pourquoi, je n'ai pas mentionné la mesure de ces charbons.</t>
  </si>
  <si>
    <t>bd065fe3-f8aa-4e8c-9051-3ef16a42a1e9</t>
  </si>
  <si>
    <t>2021-07-05T20:31:34</t>
  </si>
  <si>
    <t>2021-06-25T10:50:18.375-05:00</t>
  </si>
  <si>
    <t>2021-07-05T16:29:35.911-05:00</t>
  </si>
  <si>
    <t>HENRY Mirlande</t>
  </si>
  <si>
    <t>4651-2945</t>
  </si>
  <si>
    <t>18.5747791 -72.2775035 23.91207136324842 3.763</t>
  </si>
  <si>
    <t>18.5747791</t>
  </si>
  <si>
    <t>-72.2775035</t>
  </si>
  <si>
    <t>23.91207136324842</t>
  </si>
  <si>
    <t>3.763</t>
  </si>
  <si>
    <t>12:51:00.000-05:00</t>
  </si>
  <si>
    <t>14:22:00.000-05:00</t>
  </si>
  <si>
    <t>Je suis Bastia JOSEPH. J'ai réalisé une enquête auprès de Mme Mirlande durant cinq jours. J'ai d'abord procédé à l'explication du but de l'enquête. Je lui ai demandé si elle est prête à prendre en compte les implications de l'enquête. Il important de souligner que l'enquêtée possède deux recipients de GPL. Au cours du jour 1, j'ai pris la masse des deux. Il y a un qui etait vide. Celui-ci s'évaluait à 6.50 kg. L'autre qui était rempli avait une pèse initiale de 15 kg. Lors du troisième jour, l'enquêtée m'affirme qu'elle a rempli la "bouteille". Et lorsqu'on l'a pésée son poid s'estimait à 14 kg. Par ailleurs, elle m'a demandé pourquoi on n'envoie pas comme autrefois un technicien pour réparer le rechaud, d'autant plus que le sien a un problème de bouton. Ce derniere ne marche pas trop bien depuis quelque temps.
Elle ne cuisine pas trop car elle vit seule et mange dans la rue</t>
  </si>
  <si>
    <t>2f59b024-be1a-4a63-b9b0-664d398ebea3</t>
  </si>
  <si>
    <t>2021-06-25T11:02:44.363-05:00</t>
  </si>
  <si>
    <t>2021-07-05T16:25:00.053-05:00</t>
  </si>
  <si>
    <t>MARCELIN Claudette</t>
  </si>
  <si>
    <t>4753-0048</t>
  </si>
  <si>
    <t>18.5826652 -72.2714418 16.566828042821896 4.288</t>
  </si>
  <si>
    <t>18.5826652</t>
  </si>
  <si>
    <t>-72.2714418</t>
  </si>
  <si>
    <t>16.566828042821896</t>
  </si>
  <si>
    <t>13:13:00.000-05:00</t>
  </si>
  <si>
    <t>0.04065040650406505</t>
  </si>
  <si>
    <t>J'ai sousigné Bastia JOSEPH avoir réalisé une enquette auprès de Mme Claudette. Cette enquette s'echellone sur une periode de cinq jours; de mardi à samedi. Nous avons procédé ainsi: d'abord, nous avons appelé l'enquêttée afin de planifier une visite avec elle le même jour. Ce qui est fait. Ensuite, une fois arrivé chez elle nous lui avons expliqué en gros et en large les modalités de sa participation et la necessité de son implication, ainsi que l'objectif de cette enquêtte. Les jours qui ont suivis nous ne faisons qu'appliquer ce que nous avons appris a notre formation. Comme point de clarification, il est important de mentionner que l'enquêttée a deux</t>
  </si>
  <si>
    <t>cfbba3d9-50f7-489f-bc1b-897e8eaa4755</t>
  </si>
  <si>
    <t>2021-07-05T20:31:35</t>
  </si>
  <si>
    <t>2021-06-25T14:14:20.299-05:00</t>
  </si>
  <si>
    <t>2021-07-05T16:25:07.962-05:00</t>
  </si>
  <si>
    <t>DUMAY Marie Guerline</t>
  </si>
  <si>
    <t>3425-2996/ 3640-9552</t>
  </si>
  <si>
    <t>18.6219674 -72.2463802 34.350253885945854 3.9</t>
  </si>
  <si>
    <t>18.6219674</t>
  </si>
  <si>
    <t>-72.2463802</t>
  </si>
  <si>
    <t>34.350253885945854</t>
  </si>
  <si>
    <t>17:46:00.000-05:00</t>
  </si>
  <si>
    <t>17:27:00.000-05:00</t>
  </si>
  <si>
    <t>-5</t>
  </si>
  <si>
    <t>18:30:00.000-05:00</t>
  </si>
  <si>
    <t>0.042372881355932195</t>
  </si>
  <si>
    <t>0.57909604519774</t>
  </si>
  <si>
    <t>17:47:00.000-05:00</t>
  </si>
  <si>
    <t>0.05000000000000071</t>
  </si>
  <si>
    <t>0.00105932203389832</t>
  </si>
  <si>
    <t>J'ai sousigné Bastia JOSEPH avoir réalisé une enquête pour Palmis Enèji auprès de Mme Marie Guerline. Cette enquête a été effectuée sur un intervalle de cinq (5) jours. Pour le premier jour, j'avais effectué un court entretien au cours duquel j'ai expliqué clairement à l'enquêtée l'objectif de l'enquêtte, ainsi que les differentes modalités de celle-ci. Pour le deuxième jour, j'ai relevé comme il est mentionné dans le guide d'enquête la mesure initiale de GPL detient l'enquêtée. À noter que cette dernière m'avoue qu'elle n'utilise pas de bois, seulement du charbon mais rarement. Pour le troisième et le quatrième jours, j'ai pris le soin de lui poser les questions relatives au questionnaire. Et je les ai notées sur une feuille blanche, les reponses. Comme obstacle, j'ai parfois arrivé à des heures qui ne correspondent pas à l'heure de notre jour 1 en raison des embouteillages.</t>
  </si>
  <si>
    <t>b4b2972d-bfc1-47b1-8bef-387c53ab94f8</t>
  </si>
  <si>
    <t>2021-06-28T16:47:17.256-05:00</t>
  </si>
  <si>
    <t>2021-07-05T16:19:40.523-05:00</t>
  </si>
  <si>
    <t>JEAN Darline</t>
  </si>
  <si>
    <t>3737-9779</t>
  </si>
  <si>
    <t>18.582865 -72.2451295 30.07783607071579 4.931</t>
  </si>
  <si>
    <t>18.582865</t>
  </si>
  <si>
    <t>-72.2451295</t>
  </si>
  <si>
    <t>30.07783607071579</t>
  </si>
  <si>
    <t>15:07:00.000-05:00</t>
  </si>
  <si>
    <t>15:05:00.000-05:00</t>
  </si>
  <si>
    <t>0.2564102564102564</t>
  </si>
  <si>
    <t>J'ai effectué cette enquête au cours de cinq jours comme prevue. Je n'ai pas réellement rencontré des inconvenients. Par ailleurs, l'enquêtée me confie qu'elle allait demenager dans la soirée du vendredi qui correspond même à la fin de notre enquête. J'ai pu en depit de tout bouclé l'enquête, car elle n'avait pas encore demenagé de chez lui. Son rechaud ne lui pose pas de problème pour l'instant avoue-t-elle. Toutefois, à cause qu'elle s'y trouve dans une situation d'emmenagement, delà, elle n'utilise pas regulièrement, comme autrefois,le réchaud c'est-à-dire le nombre de repas preparé par jour a considerablement diminué.</t>
  </si>
  <si>
    <t>23e4ce07-d090-432b-8ece-219e5d383308</t>
  </si>
  <si>
    <t>2021-07-05T20:31:37</t>
  </si>
  <si>
    <t>2021-06-28T19:24:10.191-05:00</t>
  </si>
  <si>
    <t>2021-07-05T16:17:39.283-05:00</t>
  </si>
  <si>
    <t>PAUL ALEXANDRE LAUDÉ Sephora</t>
  </si>
  <si>
    <t>3310-8258/ 3209-9558</t>
  </si>
  <si>
    <t>18.6499076 -72.2648019 -2.117489423036369 4.716</t>
  </si>
  <si>
    <t>18.6499076</t>
  </si>
  <si>
    <t>-72.2648019</t>
  </si>
  <si>
    <t>-2.117489423036369</t>
  </si>
  <si>
    <t>18:19:00.000-05:00</t>
  </si>
  <si>
    <t>18:02:00.000-05:00</t>
  </si>
  <si>
    <t>18:12:00.000-05:00</t>
  </si>
  <si>
    <t>18:35:00.000-05:00</t>
  </si>
  <si>
    <t>0.09259259259259257</t>
  </si>
  <si>
    <t>Cette enquête a été effectuée convenablement. Par ailleurs, la cliente ou l'enquêtée nous avoue que l'un des foyers du rechaud ne fonctionne plus. Et il y a un autre qui s'allume pas intermitence. Il compte a cet effet changer quelques pièces de son réchaud (four). Ainsi,  il me demande si l'institution ne peut envoyer des techniciens pour cela. Pour lui, son habitude alimentaire ou de consommation va de deux à trois repas habituellement. Toutefois, on peut decendre a un repas, cela depend bien entendu de sa disponibilité ou ceux et celles ayant l'habitude de cuisiner à la maison.</t>
  </si>
  <si>
    <t>22651140-c21d-4ddf-bf68-4d59f1dd9dbe</t>
  </si>
  <si>
    <t>2021-06-28T21:30:08.456-05:00</t>
  </si>
  <si>
    <t>2021-07-05T16:15:42.686-05:00</t>
  </si>
  <si>
    <t>ELISME Senthia</t>
  </si>
  <si>
    <t>4080-2198</t>
  </si>
  <si>
    <t>18.5915152 -72.2689747 21.190984893901813 5.531</t>
  </si>
  <si>
    <t>18.5915152</t>
  </si>
  <si>
    <t>-72.2689747</t>
  </si>
  <si>
    <t>21.190984893901813</t>
  </si>
  <si>
    <t>16:02:00.000-05:00</t>
  </si>
  <si>
    <t>16:12:00.000-05:00</t>
  </si>
  <si>
    <t>16:01:00.000-05:00</t>
  </si>
  <si>
    <t>19:19:00.000-05:00</t>
  </si>
  <si>
    <t>Nous avons effectué avec succes cette enquête. Toutefois, il parait judicieux de mentionner quelques difficultés et remarques rencontrées. D'abord, il etait difficile de realiser l'enquête du fait que l'enquêtée en question nous disait que son emploi du temps pourrait empecher cela. Après maintes conversations, elle avait fini par accepter en assignant que cela doit être effectué au environ de 4h de l'après midi. Ensuite, lors de notre dernier jour d'enquête en apellant l'enquêtée à l'heure où l'enquête devrait effectuer. Cette dernière nous disait qu'elle n'est pas chez lui, et elle y sera dans les environs de 7h pm. En ce sens, nous etions obligés d'aller  pousuivre une autre enquête en cours, et nous avons signalé ce problème auprès de notre superviseure. Donc, nous nous retournons vers les 7pm comme l'a si bien dit l'enquêtée afin de boucler l'enquête. Comme remarque de la part de l'enquêtée, celle-ci nous disait que l'un des "foyer" du réchaud ne fonctionne pas, et ce, cela n'a pas pris un an. Il estime que les réchaud ne dure pas. Ce sont‐là ses problèmes avec le réchaud qui, en fait, possede 4 foyers ou places.</t>
  </si>
  <si>
    <t>70ca5086-6380-44bc-ac69-6d545cad40f8</t>
  </si>
  <si>
    <t>2021-07-05T20:31:38</t>
  </si>
  <si>
    <t>2021-06-30T22:19:05.694-05:00</t>
  </si>
  <si>
    <t>2021-07-05T16:13:09.917-05:00</t>
  </si>
  <si>
    <t>2021-06-30</t>
  </si>
  <si>
    <t>NOËL Lionel</t>
  </si>
  <si>
    <t>4828-0688</t>
  </si>
  <si>
    <t>18.6503866 -72.2699815 6.6403843729893275 4.759</t>
  </si>
  <si>
    <t>18.6503866</t>
  </si>
  <si>
    <t>-72.2699815</t>
  </si>
  <si>
    <t>6.6403843729893275</t>
  </si>
  <si>
    <t>11:13:00.000-05:00</t>
  </si>
  <si>
    <t>11:24:00.000-05:00</t>
  </si>
  <si>
    <t>11:55:00.000-05:00</t>
  </si>
  <si>
    <t>0.4499999999999993</t>
  </si>
  <si>
    <t>0.07377049180327858</t>
  </si>
  <si>
    <t>Nous (Bastia JOSEPH) avons réalisé avec succes cette enquête. Toutefois, nous tenons à relater ces inconvenients suivants. En effet, l'enquêté n'était pas disponible au prime abord pour debuter l'enquête le jour prévu a cela à savoir mardi. Il était, nous dit-il, à la campagne. A cet effet, nous avons debuté l'enquête mercredi, car ces jours-ci qu'il retournait chez lui. Ce qui fait que le jour 0 et le jour 1 se font en même temps. Ce qui ne constitue pas un problème en réalité du fait que l'enquêté avait une rerserve pouvant assurer les quatres jours de suite de l'enquête. Pour finir, l'enquêté ne manifeste aucune reproche à l'encontre du réchaud. Ce dernier ne lui pose pas encore de problème, affirmait-il.</t>
  </si>
  <si>
    <t>0988111d-157d-4323-be0a-b1017ca952da</t>
  </si>
  <si>
    <t>All the measures are in Kg</t>
  </si>
  <si>
    <t>Please remind the respondant that they should not use the newly purchased fuel before it has been weighted by the surveyor,</t>
  </si>
  <si>
    <t>End of questionaire for today, Please do not forget to save it!</t>
  </si>
  <si>
    <t>day</t>
  </si>
  <si>
    <t>firewood_consumption_1_CALC</t>
  </si>
  <si>
    <t>charcoal_consumption_1_CALC</t>
  </si>
  <si>
    <t>LPG_consumption_1_CALC</t>
  </si>
  <si>
    <t>kerosene_consumption_1_CALC</t>
  </si>
  <si>
    <t>firewood_person_meal_1_CALC</t>
  </si>
  <si>
    <t>charcoal_person_meal_1_CALC</t>
  </si>
  <si>
    <t>kerosene_person_meal_1_CALC</t>
  </si>
  <si>
    <t>LPG_person_meal_1_CALC</t>
  </si>
  <si>
    <t>firewood_consumption_2_CALC</t>
  </si>
  <si>
    <t>charcoal_consumption_2_CALC</t>
  </si>
  <si>
    <t>kerosene_consumption_2_CALC</t>
  </si>
  <si>
    <t>LPG_consumption_2_CALC</t>
  </si>
  <si>
    <t>firewood_person_meal_2_CALC</t>
  </si>
  <si>
    <t>charcoal_person_meal_2_CALC</t>
  </si>
  <si>
    <t>kerosene_person_meal_2_CALC</t>
  </si>
  <si>
    <t>LPG_person_meal_2_CALC</t>
  </si>
  <si>
    <t>firewood_consumption_3_CALC</t>
  </si>
  <si>
    <t>charcoal_consumption_3_CALC</t>
  </si>
  <si>
    <t>kerosene_consumption_3_CALC</t>
  </si>
  <si>
    <t>LPG_consumption_3_CALC</t>
  </si>
  <si>
    <t>firewood_person_meal_1_001_CALC</t>
  </si>
  <si>
    <t>charcoal_person_meal_1_001_CALC</t>
  </si>
  <si>
    <t>kerosene_person_meal_1_001_CALC</t>
  </si>
  <si>
    <t>LPG_person_meal_1_001_CALC</t>
  </si>
  <si>
    <t>ID sales (16/17)</t>
    <phoneticPr fontId="11" type="noConversion"/>
  </si>
  <si>
    <t>Name</t>
    <phoneticPr fontId="0" type="noConversion"/>
  </si>
  <si>
    <t>Adress</t>
    <phoneticPr fontId="0" type="noConversion"/>
  </si>
  <si>
    <t>Delivery address</t>
  </si>
  <si>
    <t>Phone Nb</t>
    <phoneticPr fontId="0" type="noConversion"/>
  </si>
  <si>
    <t>Type of stove</t>
    <phoneticPr fontId="0" type="noConversion"/>
  </si>
  <si>
    <t>Sale Date</t>
  </si>
  <si>
    <t>Sale Year</t>
  </si>
  <si>
    <t>Sale receipt</t>
    <phoneticPr fontId="0" type="noConversion"/>
  </si>
  <si>
    <t>Quantity</t>
    <phoneticPr fontId="0" type="noConversion"/>
  </si>
  <si>
    <t>Serial Number</t>
  </si>
  <si>
    <t>End User/Reseller (1=End User)</t>
  </si>
  <si>
    <t>A BON PRIX Quincallerie</t>
  </si>
  <si>
    <t>34 Route carradeux Petite Place Cazeau Tabarre</t>
    <phoneticPr fontId="0" type="noConversion"/>
  </si>
  <si>
    <t>+ 509 3100 8704</t>
  </si>
  <si>
    <t>Table Westpoint 3F</t>
  </si>
  <si>
    <t>N/A</t>
  </si>
  <si>
    <t>ADONIS Yvonne</t>
  </si>
  <si>
    <t>Fontamara 47 Rue F.Lamarre # 18</t>
  </si>
  <si>
    <t>Agence de bon repos (Johanne Chaudry)</t>
    <phoneticPr fontId="11" type="noConversion"/>
  </si>
  <si>
    <t>Route Nationale # 1 , Lathan, impasse l'amitie # 8</t>
    <phoneticPr fontId="0" type="noConversion"/>
  </si>
  <si>
    <t>+ 509 2813 1955 / 4891 5020</t>
  </si>
  <si>
    <t>ONISE Inssait</t>
  </si>
  <si>
    <t># 31 bois patate, PaP</t>
    <phoneticPr fontId="0" type="noConversion"/>
  </si>
  <si>
    <t>48829071 / 31348558</t>
    <phoneticPr fontId="11" type="noConversion"/>
  </si>
  <si>
    <t>Table Westpoint 3F</t>
    <phoneticPr fontId="11" type="noConversion"/>
  </si>
  <si>
    <t>Fl 12365</t>
  </si>
  <si>
    <t>Table Westpoint 4F</t>
  </si>
  <si>
    <t>Pasteur Jean Edmond ( Bel kay Kiskeya) / Mme Maude</t>
    <phoneticPr fontId="11" type="noConversion"/>
  </si>
  <si>
    <t>Corail</t>
    <phoneticPr fontId="0" type="noConversion"/>
  </si>
  <si>
    <t>4445 3244 / 38221724 (Mme Maude)</t>
    <phoneticPr fontId="11" type="noConversion"/>
  </si>
  <si>
    <t>PHILOMENE Jeune</t>
  </si>
  <si>
    <t>Tabarre 14, courbe mailings</t>
    <phoneticPr fontId="0" type="noConversion"/>
  </si>
  <si>
    <t>+ 509 4437 7698</t>
  </si>
  <si>
    <t>PIERRE Bertrand</t>
    <phoneticPr fontId="0" type="noConversion"/>
  </si>
  <si>
    <t>Waney 93, Carrefour, Ruelle Cayemites prolongée #9</t>
    <phoneticPr fontId="0" type="noConversion"/>
  </si>
  <si>
    <t>+ 509 3889 2159</t>
    <phoneticPr fontId="11" type="noConversion"/>
  </si>
  <si>
    <t>PIERRE Louis Marie May</t>
  </si>
  <si>
    <t>Delmas 32 # 6</t>
    <phoneticPr fontId="0" type="noConversion"/>
  </si>
  <si>
    <t>3423 2673 / 31773631</t>
    <phoneticPr fontId="11" type="noConversion"/>
  </si>
  <si>
    <t>PIERRE Madonite</t>
  </si>
  <si>
    <t>Port-au-Prince
Delmas 24 à côté de éclair dry</t>
    <phoneticPr fontId="0" type="noConversion"/>
  </si>
  <si>
    <t>+ 509 3840 9125</t>
  </si>
  <si>
    <t>PIERRE Youyou</t>
  </si>
  <si>
    <t>Delmas 30, à côté de la pompe Total</t>
    <phoneticPr fontId="11" type="noConversion"/>
  </si>
  <si>
    <t>3712 9430</t>
    <phoneticPr fontId="11" type="noConversion"/>
  </si>
  <si>
    <t>PIRAM Wilbert</t>
    <phoneticPr fontId="11" type="noConversion"/>
  </si>
  <si>
    <t>Onavil</t>
    <phoneticPr fontId="0" type="noConversion"/>
  </si>
  <si>
    <t>+ 509 4641 7488 / 3455 7867 / 49082283</t>
    <phoneticPr fontId="11" type="noConversion"/>
  </si>
  <si>
    <t>Fl 08687</t>
  </si>
  <si>
    <t>PLACIDE Marie Nadia</t>
  </si>
  <si>
    <t>Port-au-Prince</t>
    <phoneticPr fontId="0" type="noConversion"/>
  </si>
  <si>
    <t>+ 509 3748 4486</t>
  </si>
  <si>
    <t>PLAISIMOND Joline</t>
  </si>
  <si>
    <t>Village Solidarite Rue 2
PaP</t>
    <phoneticPr fontId="11" type="noConversion"/>
  </si>
  <si>
    <t>+ 509 3780 9099</t>
  </si>
  <si>
    <t>PLUVIOSE Magaly</t>
  </si>
  <si>
    <t>Lillavois</t>
    <phoneticPr fontId="0" type="noConversion"/>
  </si>
  <si>
    <t>+ 509 4811 6691</t>
  </si>
  <si>
    <t>POLYCARTE Marie Yolette</t>
  </si>
  <si>
    <t>+ 509 4634 9762</t>
  </si>
  <si>
    <t xml:space="preserve">
Port-Au-Prince  
Haïti</t>
  </si>
  <si>
    <t>fl  126144</t>
  </si>
  <si>
    <t>fl   10521</t>
  </si>
  <si>
    <t>170300638 - 170301046 - 170300198</t>
  </si>
  <si>
    <t>PRESUME Lyse</t>
  </si>
  <si>
    <t>Delmas # 15 Carrefour Gerald Bataille</t>
    <phoneticPr fontId="0" type="noConversion"/>
  </si>
  <si>
    <t>+ 509 3743 5244</t>
  </si>
  <si>
    <t>Fl 126102</t>
  </si>
  <si>
    <t>1704000016- 1704000254- 1704001180- 1704000227- 1704000133- 1704000430-
1704001182- 1704000174- 1704000177- 1704000032- 1704000473- 1704000249-1704000399- 1704000355- 1704001216- 1704000386- 1704000392- 1704000733- 1704000114- 1704000434- 1704000047- 1704000082- 1704000472- 170400113- 170400408- 170400779</t>
  </si>
  <si>
    <t>Cuisiniere Westpoint 6 foyers</t>
  </si>
  <si>
    <t>fl 126520</t>
  </si>
  <si>
    <t>fl 126865</t>
  </si>
  <si>
    <t>fl 126860</t>
  </si>
  <si>
    <t>fl 12063</t>
  </si>
  <si>
    <t>fl 09082</t>
  </si>
  <si>
    <t>170700641- 170702362- 170702223- 170700046- 170702380- 170700666- 170700047- 170700394- 170701826- 170700640- 170700358- 170702356- 170700639- 170702014- 170702406- 170702205- 170702224- 170701808- 170702539- 170700023- 170700002- 170701875- 170701843- 170901683- 170700045- 170701891- 170700161- 170701506- 170902053- 170900584</t>
  </si>
  <si>
    <t>REMY Jean Eddy</t>
  </si>
  <si>
    <t>Route de Remy Village Noaille Croix-des-bouquets</t>
    <phoneticPr fontId="0" type="noConversion"/>
  </si>
  <si>
    <t>RENELUS Rosenie</t>
  </si>
  <si>
    <t>Delmas 33 prol</t>
    <phoneticPr fontId="0" type="noConversion"/>
  </si>
  <si>
    <t>+ 509 3782 2423</t>
  </si>
  <si>
    <t>ROMEUS Wadson</t>
  </si>
  <si>
    <t>Route de carrfour cote plage # 412</t>
    <phoneticPr fontId="0" type="noConversion"/>
  </si>
  <si>
    <t>+ 509 3124 4386</t>
  </si>
  <si>
    <t>SAINT JUSTE Eline</t>
  </si>
  <si>
    <t>Marche Tabarre Flanc 4 # 116</t>
    <phoneticPr fontId="0" type="noConversion"/>
  </si>
  <si>
    <t>+ 509 3651 0927</t>
  </si>
  <si>
    <t>SAINT LOUIS Veronique Brutus</t>
  </si>
  <si>
    <t>386, Rte de carrefour zone Diquini</t>
    <phoneticPr fontId="0" type="noConversion"/>
  </si>
  <si>
    <t>+ 509 3630 0367 / 3417 5495 / 4130 1456</t>
  </si>
  <si>
    <t>SAINT- VIL Natacha</t>
    <phoneticPr fontId="11" type="noConversion"/>
  </si>
  <si>
    <t>Damien 67, #109 en face distincion night club</t>
    <phoneticPr fontId="0" type="noConversion"/>
  </si>
  <si>
    <t>+ 509 3162 1854 / 3607 0724</t>
  </si>
  <si>
    <t xml:space="preserve">SAINT-CYR Marie Waseline </t>
  </si>
  <si>
    <t>117 route nationale, Shada - Bon Repos</t>
    <phoneticPr fontId="0" type="noConversion"/>
  </si>
  <si>
    <t>509 37 15 59 65</t>
  </si>
  <si>
    <t>SAINTELUS Marie Michel</t>
  </si>
  <si>
    <t>Santo 23 b # 178 / Delmas 2 bis a # 30</t>
    <phoneticPr fontId="0" type="noConversion"/>
  </si>
  <si>
    <t>+ 509 3102 8857 / 4165 2476</t>
  </si>
  <si>
    <t>SILLA Roselie</t>
    <phoneticPr fontId="0" type="noConversion"/>
  </si>
  <si>
    <t xml:space="preserve">Petit Place Cazeau, Port-Au-Prince  </t>
    <phoneticPr fontId="0" type="noConversion"/>
  </si>
  <si>
    <t>+ 509 4688 8475</t>
  </si>
  <si>
    <t>SIMILIEN Ketlie</t>
  </si>
  <si>
    <t>+ 509 4929 1546</t>
  </si>
  <si>
    <t>SINCERE Jeanise Saint syrin</t>
  </si>
  <si>
    <t>carrefour Route des rails # 28</t>
    <phoneticPr fontId="0" type="noConversion"/>
  </si>
  <si>
    <t>+ 509 4786 0042</t>
  </si>
  <si>
    <t>THEVENIN Vivaldy (Doudou Store)</t>
  </si>
  <si>
    <t>138 rue stenio vincent - Croix des Bouquets - en face Station National</t>
    <phoneticPr fontId="0" type="noConversion"/>
  </si>
  <si>
    <t xml:space="preserve"> +509 3780 8535 / +509 3234 2402</t>
  </si>
  <si>
    <t>TONIA Panier</t>
  </si>
  <si>
    <t>Tabarre 60 # 2</t>
    <phoneticPr fontId="0" type="noConversion"/>
  </si>
  <si>
    <t>+ 509 3416 0022</t>
  </si>
  <si>
    <t>VALCIN Ernst Franck</t>
    <phoneticPr fontId="11" type="noConversion"/>
  </si>
  <si>
    <t>Grand Rue blvd JJD # 623-625, PaP</t>
    <phoneticPr fontId="0" type="noConversion"/>
  </si>
  <si>
    <t>+ 509 3101 2135 / 3609 9569 /3837 8326</t>
  </si>
  <si>
    <t>WILFRED Wilbert</t>
  </si>
  <si>
    <t>Petion Ville (Rte Frere)</t>
    <phoneticPr fontId="0" type="noConversion"/>
  </si>
  <si>
    <t>+ 509 3426 8736</t>
  </si>
  <si>
    <t>WILTA VAUDREUIL</t>
  </si>
  <si>
    <r>
      <t xml:space="preserve">Mon repos, 36 
</t>
    </r>
    <r>
      <rPr>
        <sz val="11"/>
        <rFont val="Arial"/>
        <family val="2"/>
      </rPr>
      <t>Marché tabarre barrière 3 (travail)</t>
    </r>
  </si>
  <si>
    <t>+ 509 3105 4491</t>
  </si>
  <si>
    <t>Zachary ERASSAINT</t>
  </si>
  <si>
    <t>Delmas 47, rue boukman #32, 1er carrefour sur la droite après radio ibo (marqué 49B) - #32 est sur la droite</t>
    <phoneticPr fontId="0" type="noConversion"/>
  </si>
  <si>
    <r>
      <t xml:space="preserve">36 38 91 00 / </t>
    </r>
    <r>
      <rPr>
        <sz val="10"/>
        <rFont val="Arial"/>
        <family val="2"/>
      </rPr>
      <t>46846585 / 47003764 /  28130396</t>
    </r>
  </si>
  <si>
    <t>Delphane Joseph</t>
  </si>
  <si>
    <t>6 Imp v Jacques Delmas 75 Delmas</t>
  </si>
  <si>
    <t>Table Wespoint 3F</t>
  </si>
  <si>
    <t>Winifred Thomas</t>
  </si>
  <si>
    <t># 25 impasse le Grand Port-au-Prince</t>
  </si>
  <si>
    <t>Mme Rodrick Manigat</t>
  </si>
  <si>
    <t>Village Solidarite Port-au-Prince</t>
  </si>
  <si>
    <t>Marie Ange Milot</t>
  </si>
  <si>
    <r>
      <t>1 Rue Dupre</t>
    </r>
    <r>
      <rPr>
        <sz val="11"/>
        <rFont val="Arial"/>
        <family val="2"/>
      </rPr>
      <t xml:space="preserve"> Pacot Port-au-Prince</t>
    </r>
  </si>
  <si>
    <t xml:space="preserve">37204738 / 36402487 </t>
    <phoneticPr fontId="11" type="noConversion"/>
  </si>
  <si>
    <t>Blanchard Dumas</t>
  </si>
  <si>
    <t>Ruelle entre capois et waag</t>
    <phoneticPr fontId="0" type="noConversion"/>
  </si>
  <si>
    <t xml:space="preserve">Simon Wilda </t>
    <phoneticPr fontId="11" type="noConversion"/>
  </si>
  <si>
    <t>Cote plage 24 #118 Carrefour</t>
    <phoneticPr fontId="11" type="noConversion"/>
  </si>
  <si>
    <t xml:space="preserve">Sincere Mario </t>
  </si>
  <si>
    <t xml:space="preserve">26 Arcachon 32 </t>
  </si>
  <si>
    <t>Michel Romain</t>
  </si>
  <si>
    <t>Rue monseigneur guilloux prolongée, imp bo village, #25A (savane pistache) (entre fort mercredi et la rue monseigneur guilloux)</t>
    <phoneticPr fontId="11" type="noConversion"/>
  </si>
  <si>
    <t>32239933 / 38015263</t>
    <phoneticPr fontId="11" type="noConversion"/>
  </si>
  <si>
    <t>Prince Cassandra</t>
  </si>
  <si>
    <t>Tabarre 27 # 18 Tabarre</t>
  </si>
  <si>
    <t>Nicaisse P Cadet</t>
  </si>
  <si>
    <t>Croix des Bouquets, Dargout 5, impasse Ideal</t>
    <phoneticPr fontId="11" type="noConversion"/>
  </si>
  <si>
    <t>38249532 / 31339819 (sa femme)</t>
    <phoneticPr fontId="11" type="noConversion"/>
  </si>
  <si>
    <t>Carrier Claudy</t>
  </si>
  <si>
    <t>Clercine 22 Imp aime # 7 Tabarre</t>
  </si>
  <si>
    <t>Chery Eddy</t>
  </si>
  <si>
    <t>Crois des bouquets</t>
    <phoneticPr fontId="11" type="noConversion"/>
  </si>
  <si>
    <t>Gaus Jules</t>
  </si>
  <si>
    <t>Delmas 34 # 10 Delmas</t>
  </si>
  <si>
    <t>Jaqueline Tassin</t>
    <phoneticPr fontId="0" type="noConversion"/>
  </si>
  <si>
    <t>Clercine, imp etienne # 9 Tabarre 20</t>
    <phoneticPr fontId="11" type="noConversion"/>
  </si>
  <si>
    <t>Happy Home 2F</t>
    <phoneticPr fontId="0" type="noConversion"/>
  </si>
  <si>
    <t>Frandie JEAN GILLES  / Clay Dorléant</t>
    <phoneticPr fontId="11" type="noConversion"/>
  </si>
  <si>
    <t>OnaVille 22, #3 rue clemand</t>
    <phoneticPr fontId="11" type="noConversion"/>
  </si>
  <si>
    <t xml:space="preserve">37719613 / 36861986 </t>
    <phoneticPr fontId="11" type="noConversion"/>
  </si>
  <si>
    <t>Dous Fabienne =&gt; Jean Claude Sauveur (Dous Fabienne partie à l'étranger)</t>
    <phoneticPr fontId="11" type="noConversion"/>
  </si>
  <si>
    <t>Canapé vert, cité Meriken, pi ba boutik guerrier, à demander pour Jean Claude Sauveur ki gen machin Montero Noir.</t>
    <phoneticPr fontId="11" type="noConversion"/>
  </si>
  <si>
    <t>Dorrinvil Mardoché</t>
    <phoneticPr fontId="0" type="noConversion"/>
  </si>
  <si>
    <t>Tabarre 48, #16, rue raphaël et l'amour #16</t>
    <phoneticPr fontId="0" type="noConversion"/>
  </si>
  <si>
    <t>Table Wespoint 3F</t>
    <phoneticPr fontId="0" type="noConversion"/>
  </si>
  <si>
    <t>Almita moise</t>
    <phoneticPr fontId="0" type="noConversion"/>
  </si>
  <si>
    <t>26,rue platon pernier 23 Petion-Ville</t>
  </si>
  <si>
    <t>Gaelle jean Theus</t>
  </si>
  <si>
    <t>Cazeau en face Haojin, #42 rue Elina, tabarre 3</t>
    <phoneticPr fontId="11" type="noConversion"/>
  </si>
  <si>
    <t>Guerrier Dieudonne</t>
  </si>
  <si>
    <t>R. Valantis # 5 Delmas 30 Delmas</t>
  </si>
  <si>
    <t>Saintil Peterson</t>
  </si>
  <si>
    <t>Lilavois 28 # 25 Port-au-Prince</t>
    <phoneticPr fontId="11" type="noConversion"/>
  </si>
  <si>
    <t>36010371 / 38644187</t>
    <phoneticPr fontId="11" type="noConversion"/>
  </si>
  <si>
    <t>Michel Evens</t>
  </si>
  <si>
    <t># 17 clercine 8 prol Tabarre</t>
  </si>
  <si>
    <t>37965771 / 40847568</t>
    <phoneticPr fontId="11" type="noConversion"/>
  </si>
  <si>
    <t>Jessica Thelusmond</t>
    <phoneticPr fontId="0" type="noConversion"/>
  </si>
  <si>
    <t>Route frères, impasse st marc prolongée, entrée de l'église mormont</t>
    <phoneticPr fontId="11" type="noConversion"/>
  </si>
  <si>
    <t>3829-4161 / 32348519</t>
    <phoneticPr fontId="0" type="noConversion"/>
  </si>
  <si>
    <t>Louis Samantha</t>
    <phoneticPr fontId="0" type="noConversion"/>
  </si>
  <si>
    <t>Carrefour, Mon repos 44</t>
    <phoneticPr fontId="11" type="noConversion"/>
  </si>
  <si>
    <t>Remond Addy / Véronique Addy</t>
    <phoneticPr fontId="11" type="noConversion"/>
  </si>
  <si>
    <t>Tibay village Libia, après l'église pasteur Lionel, Croix des Bouquets, la tremblay 12</t>
    <phoneticPr fontId="11" type="noConversion"/>
  </si>
  <si>
    <t>34411019 / 44554348 / 31747015</t>
    <phoneticPr fontId="11" type="noConversion"/>
  </si>
  <si>
    <t>Happy Home 2F</t>
    <phoneticPr fontId="0" type="noConversion"/>
  </si>
  <si>
    <t>Sommer Vilisaac</t>
  </si>
  <si>
    <t xml:space="preserve">Carrefour Feuille, impasse ridore #34 </t>
    <phoneticPr fontId="11" type="noConversion"/>
  </si>
  <si>
    <r>
      <t xml:space="preserve">38420034 / </t>
    </r>
    <r>
      <rPr>
        <sz val="10"/>
        <rFont val="Arial"/>
        <family val="2"/>
      </rPr>
      <t>38898098</t>
    </r>
  </si>
  <si>
    <t>Pierre louis lony</t>
  </si>
  <si>
    <t>Rue chavanne prol Petion-Ville</t>
  </si>
  <si>
    <t>Nadege Germeil</t>
  </si>
  <si>
    <t>Delmas 33 siloe, rue michèle # 14</t>
    <phoneticPr fontId="11" type="noConversion"/>
  </si>
  <si>
    <t>James Richard</t>
  </si>
  <si>
    <t>Tabarre 36 c</t>
    <phoneticPr fontId="11" type="noConversion"/>
  </si>
  <si>
    <r>
      <t xml:space="preserve">Dabia </t>
    </r>
    <r>
      <rPr>
        <sz val="11"/>
        <color indexed="8"/>
        <rFont val="Arial"/>
        <family val="2"/>
      </rPr>
      <t>Nicole Joseph</t>
    </r>
  </si>
  <si>
    <t>Bon repos Port-au-Prince,  imp Yvonne</t>
    <phoneticPr fontId="11" type="noConversion"/>
  </si>
  <si>
    <t>Mme Wister</t>
  </si>
  <si>
    <t>Clercine 24 Tabarre</t>
  </si>
  <si>
    <r>
      <t>Duverné</t>
    </r>
    <r>
      <rPr>
        <b/>
        <sz val="11"/>
        <color indexed="53"/>
        <rFont val="Arial"/>
        <family val="2"/>
      </rPr>
      <t xml:space="preserve"> </t>
    </r>
    <r>
      <rPr>
        <sz val="11"/>
        <rFont val="Arial"/>
        <family val="2"/>
      </rPr>
      <t>Timothé</t>
    </r>
  </si>
  <si>
    <t>Laboule 21 #27</t>
    <phoneticPr fontId="0" type="noConversion"/>
  </si>
  <si>
    <t>Joseph Ervil - Jean rené Philtidor</t>
    <phoneticPr fontId="0" type="noConversion"/>
  </si>
  <si>
    <t>Bon Repos, Latan, ruelle picardie # 25, entrée sogebank</t>
    <phoneticPr fontId="0" type="noConversion"/>
  </si>
  <si>
    <t>32601245 / 36462867</t>
    <phoneticPr fontId="11" type="noConversion"/>
  </si>
  <si>
    <t>Four 4 foyer</t>
    <phoneticPr fontId="0" type="noConversion"/>
  </si>
  <si>
    <t>08578</t>
    <phoneticPr fontId="0" type="noConversion"/>
  </si>
  <si>
    <t>N/A</t>
    <phoneticPr fontId="0" type="noConversion"/>
  </si>
  <si>
    <t>Metelus Julvens</t>
    <phoneticPr fontId="0" type="noConversion"/>
  </si>
  <si>
    <t>Clercine 22 Imp. Minard</t>
  </si>
  <si>
    <t>3858-9803</t>
    <phoneticPr fontId="0" type="noConversion"/>
  </si>
  <si>
    <r>
      <t>Cean Carmene</t>
    </r>
    <r>
      <rPr>
        <sz val="11"/>
        <color indexed="8"/>
        <rFont val="Arial"/>
        <family val="2"/>
      </rPr>
      <t xml:space="preserve"> </t>
    </r>
    <r>
      <rPr>
        <sz val="11"/>
        <rFont val="Arial"/>
        <family val="2"/>
      </rPr>
      <t>(réchaud acheté par Cean Dordly, sa fille )</t>
    </r>
  </si>
  <si>
    <t>Croix des Bouquets, Dargout, Impasse idéal</t>
    <phoneticPr fontId="0" type="noConversion"/>
  </si>
  <si>
    <t>4892-6449 / 37052492 (ce sont les numéros de Cean Dordly)</t>
    <phoneticPr fontId="11" type="noConversion"/>
  </si>
  <si>
    <t>Table Wespoint 3F</t>
    <phoneticPr fontId="0" type="noConversion"/>
  </si>
  <si>
    <t>Smeralda VILME</t>
  </si>
  <si>
    <t>Bon repos Imp. Deny # 12</t>
  </si>
  <si>
    <t>4175-5333 / 36450100</t>
    <phoneticPr fontId="11" type="noConversion"/>
  </si>
  <si>
    <t>Table Wespoint 3F</t>
    <phoneticPr fontId="0" type="noConversion"/>
  </si>
  <si>
    <t>Noncent Enahie</t>
    <phoneticPr fontId="0" type="noConversion"/>
  </si>
  <si>
    <t>Tabarre 48 #5</t>
  </si>
  <si>
    <t>3674-3901</t>
  </si>
  <si>
    <t xml:space="preserve">Philemond Andre </t>
  </si>
  <si>
    <t>Santo 11 Depio # 23, route ki pase devan baz moto a</t>
    <phoneticPr fontId="11" type="noConversion"/>
  </si>
  <si>
    <t>3749-5496</t>
  </si>
  <si>
    <t>Fritznel CENOT</t>
    <phoneticPr fontId="0" type="noConversion"/>
  </si>
  <si>
    <t>Bon repos, jérusalem 8 route de la découverte, rue la foie - demander pour monsieur ou madame cenot</t>
    <phoneticPr fontId="0" type="noConversion"/>
  </si>
  <si>
    <t>3830-2047/48905763</t>
  </si>
  <si>
    <t>François Marie Lidnay</t>
    <phoneticPr fontId="0" type="noConversion"/>
  </si>
  <si>
    <t>Tabarre 23</t>
    <phoneticPr fontId="0" type="noConversion"/>
  </si>
  <si>
    <t>3739-9187</t>
    <phoneticPr fontId="0" type="noConversion"/>
  </si>
  <si>
    <t>Norzelin Evelyne</t>
    <phoneticPr fontId="0" type="noConversion"/>
  </si>
  <si>
    <t>Tabarre 27, rue Ulysse, imp Charles #2</t>
    <phoneticPr fontId="0" type="noConversion"/>
  </si>
  <si>
    <t>3460-0082</t>
    <phoneticPr fontId="0" type="noConversion"/>
  </si>
  <si>
    <t>Denefour Gaunie</t>
    <phoneticPr fontId="0" type="noConversion"/>
  </si>
  <si>
    <t>Santo 15, #1, à côté de shasha store</t>
    <phoneticPr fontId="0" type="noConversion"/>
  </si>
  <si>
    <t>4611-7110</t>
    <phoneticPr fontId="0" type="noConversion"/>
  </si>
  <si>
    <t>Timose Buchard</t>
    <phoneticPr fontId="0" type="noConversion"/>
  </si>
  <si>
    <t>Clercine 24 #27</t>
    <phoneticPr fontId="0" type="noConversion"/>
  </si>
  <si>
    <t>Rosemie Faïde</t>
  </si>
  <si>
    <t>Pétionville, rue boulard #130</t>
    <phoneticPr fontId="0" type="noConversion"/>
  </si>
  <si>
    <t>4408-2112 / 34057969</t>
    <phoneticPr fontId="0" type="noConversion"/>
  </si>
  <si>
    <t>Four 4 foyer</t>
    <phoneticPr fontId="0" type="noConversion"/>
  </si>
  <si>
    <t>Jean Marc Guvenson (via Augustin marc guvenson )</t>
    <phoneticPr fontId="11" type="noConversion"/>
  </si>
  <si>
    <t>Tabarre 37 # 12</t>
    <phoneticPr fontId="11" type="noConversion"/>
  </si>
  <si>
    <t>40380848 / 34705727 (jean marc)</t>
    <phoneticPr fontId="11" type="noConversion"/>
  </si>
  <si>
    <t>Delva Barbara</t>
    <phoneticPr fontId="0" type="noConversion"/>
  </si>
  <si>
    <t>mais gate 5 rue Bercy</t>
  </si>
  <si>
    <t>4698-1084</t>
    <phoneticPr fontId="0" type="noConversion"/>
  </si>
  <si>
    <t>Stanley</t>
    <phoneticPr fontId="0" type="noConversion"/>
  </si>
  <si>
    <t>Route croix des missions, Bitboyer à côté de l'ancien Hôtel</t>
    <phoneticPr fontId="0" type="noConversion"/>
  </si>
  <si>
    <t>3471-3275</t>
    <phoneticPr fontId="0" type="noConversion"/>
  </si>
  <si>
    <t xml:space="preserve">Mme Ronald (via Louis Guesny) ,  </t>
    <phoneticPr fontId="0" type="noConversion"/>
  </si>
  <si>
    <t>Bon Repos, Jérusalem B1, rue desauguste</t>
  </si>
  <si>
    <t>3724-7297 / 3353-0585 (Louis Guesny) // 37612489 (Mme Ronald)</t>
    <phoneticPr fontId="0" type="noConversion"/>
  </si>
  <si>
    <t>Gabriel Cheruin</t>
    <phoneticPr fontId="0" type="noConversion"/>
  </si>
  <si>
    <t>santo 19 #40</t>
    <phoneticPr fontId="0" type="noConversion"/>
  </si>
  <si>
    <t>3321-9243</t>
    <phoneticPr fontId="0" type="noConversion"/>
  </si>
  <si>
    <t>Mme Franck (Clermita lui a vendu, elle est sa voisine)</t>
    <phoneticPr fontId="0" type="noConversion"/>
  </si>
  <si>
    <t xml:space="preserve">Sarthe 55, ruelle paradis #8, près de  l'église adventiste </t>
    <phoneticPr fontId="11" type="noConversion"/>
  </si>
  <si>
    <t>36603761 / 37362552</t>
    <phoneticPr fontId="11" type="noConversion"/>
  </si>
  <si>
    <t>Jeff Brévil / Zalie Limarre (cuisinière)</t>
    <phoneticPr fontId="11" type="noConversion"/>
  </si>
  <si>
    <t>#82, Tabarre 10, rue E. Champete</t>
    <phoneticPr fontId="0" type="noConversion"/>
  </si>
  <si>
    <t>34807621 / 36255608 / 37015190 // Zalie Limarre : 43260447</t>
    <phoneticPr fontId="11" type="noConversion"/>
  </si>
  <si>
    <t xml:space="preserve">Gislaine DARIUS / Sulfana DAOUT </t>
    <phoneticPr fontId="0" type="noConversion"/>
  </si>
  <si>
    <t>Tabarre 9, rue Papot, à côté matériaux de construction,</t>
    <phoneticPr fontId="0" type="noConversion"/>
  </si>
  <si>
    <t>4929-5378 / 38526445</t>
    <phoneticPr fontId="0" type="noConversion"/>
  </si>
  <si>
    <t>Oxilien Patrick</t>
    <phoneticPr fontId="0" type="noConversion"/>
  </si>
  <si>
    <t>#8 av Christophe, imp Roux</t>
    <phoneticPr fontId="0" type="noConversion"/>
  </si>
  <si>
    <t>3461-7952 / 33257998</t>
    <phoneticPr fontId="0" type="noConversion"/>
  </si>
  <si>
    <t>Mersy Faline</t>
    <phoneticPr fontId="0" type="noConversion"/>
  </si>
  <si>
    <t>Clercine 24 #6</t>
    <phoneticPr fontId="0" type="noConversion"/>
  </si>
  <si>
    <t>3445-2645</t>
    <phoneticPr fontId="0" type="noConversion"/>
  </si>
  <si>
    <t>Emmanuella Nicolas (cadeau de Nadine Elizabeth)</t>
    <phoneticPr fontId="0" type="noConversion"/>
  </si>
  <si>
    <t>Canapé Vert, route Ste Marie, imp Nicolas #3</t>
    <phoneticPr fontId="0" type="noConversion"/>
  </si>
  <si>
    <t>3697-3903</t>
    <phoneticPr fontId="0" type="noConversion"/>
  </si>
  <si>
    <t>Clifford (Paul Coquielle est mort)</t>
    <phoneticPr fontId="0" type="noConversion"/>
  </si>
  <si>
    <t>Clercine 11, imp Philippe 9</t>
    <phoneticPr fontId="0" type="noConversion"/>
  </si>
  <si>
    <t>N/A</t>
    <phoneticPr fontId="0" type="noConversion"/>
  </si>
  <si>
    <t>Clerismé JEANLOUS</t>
    <phoneticPr fontId="0" type="noConversion"/>
  </si>
  <si>
    <t>Tabarre 23 #15, en face de la fondation Aristide</t>
    <phoneticPr fontId="0" type="noConversion"/>
  </si>
  <si>
    <t>3495-7453</t>
    <phoneticPr fontId="0" type="noConversion"/>
  </si>
  <si>
    <t>Pierre Jinette</t>
    <phoneticPr fontId="0" type="noConversion"/>
  </si>
  <si>
    <t>Toussaint</t>
    <phoneticPr fontId="0" type="noConversion"/>
  </si>
  <si>
    <t>pétionville</t>
    <phoneticPr fontId="0" type="noConversion"/>
  </si>
  <si>
    <t>Josaphat</t>
    <phoneticPr fontId="0" type="noConversion"/>
  </si>
  <si>
    <t>Babyolia</t>
    <phoneticPr fontId="0" type="noConversion"/>
  </si>
  <si>
    <t>Thomassin</t>
    <phoneticPr fontId="0" type="noConversion"/>
  </si>
  <si>
    <t>Aviole Richard</t>
    <phoneticPr fontId="0" type="noConversion"/>
  </si>
  <si>
    <t>Meyer Despinos</t>
    <phoneticPr fontId="0" type="noConversion"/>
  </si>
  <si>
    <t>Patrick</t>
    <phoneticPr fontId="0" type="noConversion"/>
  </si>
  <si>
    <t>François Wilberto</t>
    <phoneticPr fontId="0" type="noConversion"/>
  </si>
  <si>
    <t>Mohotière 75, Carrefour</t>
    <phoneticPr fontId="0" type="noConversion"/>
  </si>
  <si>
    <t>Tony Pierre Louis</t>
    <phoneticPr fontId="0" type="noConversion"/>
  </si>
  <si>
    <t>François Mirline</t>
    <phoneticPr fontId="0" type="noConversion"/>
  </si>
  <si>
    <t>Marin 2 #10</t>
    <phoneticPr fontId="0" type="noConversion"/>
  </si>
  <si>
    <t>Saint Just Desly</t>
    <phoneticPr fontId="0" type="noConversion"/>
  </si>
  <si>
    <t>Jacques Julie</t>
    <phoneticPr fontId="0" type="noConversion"/>
  </si>
  <si>
    <t>Delmas 30</t>
    <phoneticPr fontId="0" type="noConversion"/>
  </si>
  <si>
    <t>Pierre Cherline</t>
    <phoneticPr fontId="0" type="noConversion"/>
  </si>
  <si>
    <t>Gousse</t>
    <phoneticPr fontId="0" type="noConversion"/>
  </si>
  <si>
    <t>Likika</t>
    <phoneticPr fontId="0" type="noConversion"/>
  </si>
  <si>
    <t>Prévil</t>
    <phoneticPr fontId="0" type="noConversion"/>
  </si>
  <si>
    <t>Charles Marie Yadley</t>
    <phoneticPr fontId="0" type="noConversion"/>
  </si>
  <si>
    <t>Mennot St Junior</t>
    <phoneticPr fontId="0" type="noConversion"/>
  </si>
  <si>
    <t>Pierre AD</t>
    <phoneticPr fontId="0" type="noConversion"/>
  </si>
  <si>
    <t>Kettelie Hérard</t>
    <phoneticPr fontId="0" type="noConversion"/>
  </si>
  <si>
    <t>Elie Jean</t>
    <phoneticPr fontId="0" type="noConversion"/>
  </si>
  <si>
    <t>Georges Marc Germinal / Georges Marc Vanessa</t>
    <phoneticPr fontId="0" type="noConversion"/>
  </si>
  <si>
    <t>Fontamara 27, route baro, imp lumière</t>
    <phoneticPr fontId="0" type="noConversion"/>
  </si>
  <si>
    <t>Carl Lubin</t>
    <phoneticPr fontId="0" type="noConversion"/>
  </si>
  <si>
    <t>Pacot</t>
    <phoneticPr fontId="0" type="noConversion"/>
  </si>
  <si>
    <t>Verret Rose Alberte</t>
    <phoneticPr fontId="0" type="noConversion"/>
  </si>
  <si>
    <t>Goudou Jean Robert</t>
    <phoneticPr fontId="0" type="noConversion"/>
  </si>
  <si>
    <t>Four westpoint4f</t>
    <phoneticPr fontId="0" type="noConversion"/>
  </si>
  <si>
    <t>Chavane Egenne</t>
  </si>
  <si>
    <t>Duvale 26, plus haut que le carrefour marassa</t>
    <phoneticPr fontId="11" type="noConversion"/>
  </si>
  <si>
    <t>37879707 / 31547447</t>
    <phoneticPr fontId="11" type="noConversion"/>
  </si>
  <si>
    <t>N/A</t>
    <phoneticPr fontId="0" type="noConversion"/>
  </si>
  <si>
    <t>Pressoir</t>
    <phoneticPr fontId="0" type="noConversion"/>
  </si>
  <si>
    <t>46141920(80)</t>
    <phoneticPr fontId="0" type="noConversion"/>
  </si>
  <si>
    <t>Géraldine</t>
    <phoneticPr fontId="0" type="noConversion"/>
  </si>
  <si>
    <t>delmas 60</t>
    <phoneticPr fontId="0" type="noConversion"/>
  </si>
  <si>
    <t>Gustave Sherley</t>
    <phoneticPr fontId="0" type="noConversion"/>
  </si>
  <si>
    <t>#9 imp lénor clercine 24</t>
    <phoneticPr fontId="0" type="noConversion"/>
  </si>
  <si>
    <t>Isabelle Allonce</t>
  </si>
  <si>
    <t>rue valentin #4, tabarre 23</t>
    <phoneticPr fontId="11" type="noConversion"/>
  </si>
  <si>
    <t>3315578 / 34883659</t>
  </si>
  <si>
    <t>fr021782</t>
  </si>
  <si>
    <t>Moïse Jean Jacques</t>
    <phoneticPr fontId="0" type="noConversion"/>
  </si>
  <si>
    <t>Moléard 26, Bon Repos, ruelle gédéon, référence, à côté de l'arpenteur jude</t>
    <phoneticPr fontId="0" type="noConversion"/>
  </si>
  <si>
    <t>badjo marckus</t>
    <phoneticPr fontId="0" type="noConversion"/>
  </si>
  <si>
    <t>mais gate,  rue union chrétienne</t>
    <phoneticPr fontId="0" type="noConversion"/>
  </si>
  <si>
    <t>milcé idiana</t>
    <phoneticPr fontId="0" type="noConversion"/>
  </si>
  <si>
    <t>bon repos moliard 20</t>
    <phoneticPr fontId="0" type="noConversion"/>
  </si>
  <si>
    <t>Vanessa Toussaint</t>
    <phoneticPr fontId="0" type="noConversion"/>
  </si>
  <si>
    <t>Cizon</t>
    <phoneticPr fontId="0" type="noConversion"/>
  </si>
  <si>
    <t>Robuste</t>
    <phoneticPr fontId="0" type="noConversion"/>
  </si>
  <si>
    <t>Bon Repos</t>
    <phoneticPr fontId="0" type="noConversion"/>
  </si>
  <si>
    <t>Michel Noune Chelna</t>
    <phoneticPr fontId="0" type="noConversion"/>
  </si>
  <si>
    <t xml:space="preserve"> tabarre 23 - imp Lorore #6</t>
    <phoneticPr fontId="0" type="noConversion"/>
  </si>
  <si>
    <t>36791047 / 47274116</t>
    <phoneticPr fontId="11" type="noConversion"/>
  </si>
  <si>
    <r>
      <t xml:space="preserve">Maitre casimir / </t>
    </r>
    <r>
      <rPr>
        <sz val="11"/>
        <rFont val="Arial"/>
        <family val="2"/>
      </rPr>
      <t>Cantave Agnès (pour les enquêtes)</t>
    </r>
  </si>
  <si>
    <t xml:space="preserve"> santo 12, impasse dargo</t>
    <phoneticPr fontId="0" type="noConversion"/>
  </si>
  <si>
    <t>36955954/48448275 (Agnès)</t>
    <phoneticPr fontId="11" type="noConversion"/>
  </si>
  <si>
    <t>Jean André  / Brutus Cherlanda</t>
    <phoneticPr fontId="0" type="noConversion"/>
  </si>
  <si>
    <t>Tabarre 25, rue Olicien, à côté de la mairie de tabarre</t>
  </si>
  <si>
    <t>Delarage Florvil</t>
    <phoneticPr fontId="0" type="noConversion"/>
  </si>
  <si>
    <t>Dieubon Hilaire</t>
    <phoneticPr fontId="0" type="noConversion"/>
  </si>
  <si>
    <t>Florestal Mario</t>
  </si>
  <si>
    <t>Egalité Jean Claude</t>
    <phoneticPr fontId="0" type="noConversion"/>
  </si>
  <si>
    <t>Bizoton 53</t>
    <phoneticPr fontId="0" type="noConversion"/>
  </si>
  <si>
    <t>3801-9047</t>
    <phoneticPr fontId="0" type="noConversion"/>
  </si>
  <si>
    <t>Table Wespoint 3F</t>
    <phoneticPr fontId="0" type="noConversion"/>
  </si>
  <si>
    <t>fr18455</t>
  </si>
  <si>
    <t>Myriam</t>
    <phoneticPr fontId="0" type="noConversion"/>
  </si>
  <si>
    <t>Lilavois</t>
    <phoneticPr fontId="0" type="noConversion"/>
  </si>
  <si>
    <t>Christine</t>
    <phoneticPr fontId="0" type="noConversion"/>
  </si>
  <si>
    <t>Santo 11</t>
    <phoneticPr fontId="0" type="noConversion"/>
  </si>
  <si>
    <t>Fanroh François</t>
    <phoneticPr fontId="0" type="noConversion"/>
  </si>
  <si>
    <t>N/A</t>
    <phoneticPr fontId="0" type="noConversion"/>
  </si>
  <si>
    <t>Table Wespoint 3F</t>
    <phoneticPr fontId="0" type="noConversion"/>
  </si>
  <si>
    <t>Accimé Max</t>
    <phoneticPr fontId="0" type="noConversion"/>
  </si>
  <si>
    <t>Lilavois 35#4</t>
    <phoneticPr fontId="0" type="noConversion"/>
  </si>
  <si>
    <t>Table Wespoint 3F</t>
    <phoneticPr fontId="0" type="noConversion"/>
  </si>
  <si>
    <t>Cedoine</t>
    <phoneticPr fontId="0" type="noConversion"/>
  </si>
  <si>
    <t>Pintro Jean Marc Antoine / Marie Noel Chery</t>
    <phoneticPr fontId="0" type="noConversion"/>
  </si>
  <si>
    <t>Route Frère, PV
Pernier 6 imp grassien, narcise #89</t>
    <phoneticPr fontId="0" type="noConversion"/>
  </si>
  <si>
    <t>36123970 / 34528859</t>
    <phoneticPr fontId="11" type="noConversion"/>
  </si>
  <si>
    <t>Wespoint 6F</t>
    <phoneticPr fontId="0" type="noConversion"/>
  </si>
  <si>
    <t>John Smith</t>
    <phoneticPr fontId="11" type="noConversion"/>
  </si>
  <si>
    <t>Puit Blain</t>
  </si>
  <si>
    <t>Wespoint 4F</t>
    <phoneticPr fontId="0" type="noConversion"/>
  </si>
  <si>
    <t>Betsy Isemé Wiston</t>
    <phoneticPr fontId="0" type="noConversion"/>
  </si>
  <si>
    <t>tabarre 27, en face de paryaj pam</t>
    <phoneticPr fontId="11" type="noConversion"/>
  </si>
  <si>
    <t>Table Wespoint 3F</t>
    <phoneticPr fontId="0" type="noConversion"/>
  </si>
  <si>
    <t>Fontaine Marie Lucie</t>
    <phoneticPr fontId="0" type="noConversion"/>
  </si>
  <si>
    <t xml:space="preserve">Pernier 23 A, </t>
  </si>
  <si>
    <t>Table Wespoint 3F</t>
    <phoneticPr fontId="0" type="noConversion"/>
  </si>
  <si>
    <t>N/A</t>
    <phoneticPr fontId="0" type="noConversion"/>
  </si>
  <si>
    <t>Agence PMS Cabaret ( Dana Guillaume)</t>
  </si>
  <si>
    <t>Cabaret en face de tamboula Night Club
Cabaret  
Haïti</t>
  </si>
  <si>
    <t>+ 509 2813 1954 / 4890 5022</t>
  </si>
  <si>
    <t>Cuisinière Westpoint 4F</t>
  </si>
  <si>
    <t>Fl 128866</t>
  </si>
  <si>
    <t>Agence PMS - Croix-des-bouquets( Kenold Rivage)</t>
    <phoneticPr fontId="11" type="noConversion"/>
  </si>
  <si>
    <t>Rue acul Espagnol # 178
Port-Au-Prince  
Haïti</t>
  </si>
  <si>
    <t>+ 509 2813 1956 / 4890 5022</t>
  </si>
  <si>
    <t>Fl 125772</t>
  </si>
  <si>
    <t>Fl 125770</t>
  </si>
  <si>
    <t>Fl 125766</t>
  </si>
  <si>
    <t>Fl 125760</t>
  </si>
  <si>
    <t>Fl 126814</t>
  </si>
  <si>
    <t>Fl 125751</t>
  </si>
  <si>
    <t>Fl 126148</t>
  </si>
  <si>
    <t>Fl 126147</t>
  </si>
  <si>
    <t>Fl 126390</t>
  </si>
  <si>
    <t>Fl 127118</t>
  </si>
  <si>
    <t>Fl 12198</t>
  </si>
  <si>
    <t>Fl 126109</t>
  </si>
  <si>
    <t>Fl 126549</t>
  </si>
  <si>
    <t>Fl 127081</t>
  </si>
  <si>
    <t>Fl 09432</t>
  </si>
  <si>
    <t>Fl 09367</t>
  </si>
  <si>
    <t>Fl 09356</t>
  </si>
  <si>
    <t>Fl 09922</t>
  </si>
  <si>
    <t>Agence PMS Delmas( Patrick Matthieu)</t>
  </si>
  <si>
    <t>Route de Delmas 57, entre Delmas 1 et 3
Port-Au-Prince  
Haïti</t>
  </si>
  <si>
    <t>+ 509 2816  1016 / 4890 5030</t>
  </si>
  <si>
    <t>Fl 125768</t>
  </si>
  <si>
    <t>Fl 125761</t>
  </si>
  <si>
    <t>Fl 125757</t>
  </si>
  <si>
    <t>Fl 125958</t>
  </si>
  <si>
    <t>Fl 127091</t>
  </si>
  <si>
    <t>Fl 126502</t>
  </si>
  <si>
    <t>Fl 127106</t>
  </si>
  <si>
    <t>Fl 127063</t>
  </si>
  <si>
    <t>Fl 126758</t>
  </si>
  <si>
    <t>Fl 126755</t>
  </si>
  <si>
    <t>Agence PMS Fontamara ( Yvette P. Tatas)</t>
  </si>
  <si>
    <t>Fontamara 27, Rue ramier # 5</t>
    <phoneticPr fontId="11" type="noConversion"/>
  </si>
  <si>
    <t>+ 509 2813 1953 / 4890 5021</t>
  </si>
  <si>
    <t>Fl  125107</t>
    <phoneticPr fontId="11" type="noConversion"/>
  </si>
  <si>
    <t>Agence PMS Leogane ( Losse Raymond)</t>
  </si>
  <si>
    <t>Rue noir # 83 ,a cote de l'ecole zaragwa
Leogane  
Haïti</t>
  </si>
  <si>
    <t>+ 509 2813 0315 / 4890 5026</t>
  </si>
  <si>
    <t>Fl 09330</t>
  </si>
  <si>
    <t>FL 09371</t>
  </si>
  <si>
    <t>Agence PMS Petit Goave ( Judith Salomon)</t>
  </si>
  <si>
    <t>19Jubile,en face College Jacques Stephene Alexis
Petit Goave  
Haïti</t>
  </si>
  <si>
    <t>+ 509 2813 0315 / 4890 5025</t>
  </si>
  <si>
    <t>Fl 09347</t>
  </si>
  <si>
    <t>Fl 09327</t>
  </si>
  <si>
    <t>Réchaud Elektro 1F</t>
  </si>
  <si>
    <t>Fl 11526</t>
  </si>
  <si>
    <t>Fl 125106</t>
  </si>
  <si>
    <t>ANDRE Jean Claude St Charles</t>
  </si>
  <si>
    <t>327,Blvd Jean Jacques Dessalines entre rue des miracles et rue bonne foie
Port-Au-Prince  
Haïti</t>
  </si>
  <si>
    <t>+ 509 3623 0186 / 4453 7767</t>
  </si>
  <si>
    <t>Fl10715</t>
  </si>
  <si>
    <t>Fl 125297</t>
  </si>
  <si>
    <t>Fl 11523</t>
  </si>
  <si>
    <t>FL 06963</t>
  </si>
  <si>
    <t>Fl 08742</t>
  </si>
  <si>
    <t>AUGUSTIN Martide Pierre Louis</t>
    <phoneticPr fontId="11" type="noConversion"/>
  </si>
  <si>
    <t>32 Rue trazelie Clercine 4
Port-Au-Prince  
Haïti</t>
  </si>
  <si>
    <t>+ 509 3610 2217</t>
  </si>
  <si>
    <t>fl 05278</t>
  </si>
  <si>
    <t>160900948- 160900011- 160901666</t>
  </si>
  <si>
    <t>BERCY Marie Bilene</t>
  </si>
  <si>
    <t>Clercine 20 # 4 Bis Rue Chapiro
Port-Au-Prince  
Haïti</t>
  </si>
  <si>
    <t>+ 509 3622 6355</t>
  </si>
  <si>
    <t>fl 126873</t>
  </si>
  <si>
    <t>BIASSOUS Elianne</t>
  </si>
  <si>
    <t xml:space="preserve">Petion Ville Rue Rigaud # 30
</t>
  </si>
  <si>
    <t>+ 509 3864 1296</t>
  </si>
  <si>
    <t>Fl 127142</t>
  </si>
  <si>
    <t>Fl 127129</t>
  </si>
  <si>
    <t>fl 127125</t>
  </si>
  <si>
    <t>Fl 127111</t>
  </si>
  <si>
    <t>Bizoton (Brutus Rodeline Nelson)</t>
    <phoneticPr fontId="11" type="noConversion"/>
  </si>
  <si>
    <t>11 Rue Républicaine, Croix des Bouquets
(tout près sogebank, presque en face natcom, à côté camtransfert, business quincaillerie de bizoton)</t>
    <phoneticPr fontId="11" type="noConversion"/>
  </si>
  <si>
    <t>509 36 24 61 77</t>
    <phoneticPr fontId="11" type="noConversion"/>
  </si>
  <si>
    <t>Fl 126811</t>
  </si>
  <si>
    <t>Table Happy Home 2F</t>
  </si>
  <si>
    <t>fl 126548</t>
  </si>
  <si>
    <t>170400381- 170400459- 170400103- 170400124-
170400660- 170400501- 170400359- 170400448-
170400519- 170400870</t>
  </si>
  <si>
    <t>CAJOU Hermanie</t>
  </si>
  <si>
    <t xml:space="preserve">Bon repos Rosamberg # 2
Port-Au-Prince  </t>
    <phoneticPr fontId="11" type="noConversion"/>
  </si>
  <si>
    <t>+ 509 3678 2381</t>
  </si>
  <si>
    <t>fl 11632</t>
  </si>
  <si>
    <t>CELIAS Benoul</t>
  </si>
  <si>
    <t>Blvd Jean Jacques Dessalines 329 Grand-Rue</t>
    <phoneticPr fontId="11" type="noConversion"/>
  </si>
  <si>
    <t>+ 509 3730 5630 / 3480 2612</t>
  </si>
  <si>
    <t>Fl 06989</t>
  </si>
  <si>
    <t>CELONY  Marie Lamercie</t>
  </si>
  <si>
    <t>Tabarre 36 Impasse Ircue # 8</t>
    <phoneticPr fontId="11" type="noConversion"/>
  </si>
  <si>
    <t>+ 509 3654 7350</t>
  </si>
  <si>
    <t>fl 126110</t>
  </si>
  <si>
    <t>170400058- 170400227- 170400116- 1703000502-
170400212- 170400104- 170400226- 170400026-
170400386- 170301776- 170400700- 170400441</t>
  </si>
  <si>
    <t>CHARLES Joseph Lochard</t>
  </si>
  <si>
    <t>Clercine
Port-Au-Prince  
Haïti</t>
  </si>
  <si>
    <t>+ 509 3632 7531 / 46080600</t>
    <phoneticPr fontId="11" type="noConversion"/>
  </si>
  <si>
    <t>Fr 125964</t>
  </si>
  <si>
    <t>1707272001- 170727098- 170401150</t>
  </si>
  <si>
    <t>Fr 125951</t>
  </si>
  <si>
    <t>fl 12182</t>
  </si>
  <si>
    <t>fl 12118</t>
  </si>
  <si>
    <t>fl 12086</t>
  </si>
  <si>
    <t>fl 09142</t>
  </si>
  <si>
    <t>160701590- 160702212</t>
  </si>
  <si>
    <t>fl 11647</t>
  </si>
  <si>
    <t>fl 11619</t>
  </si>
  <si>
    <t>fl 05269</t>
  </si>
  <si>
    <t xml:space="preserve">160902412- 160901137- 160901506 </t>
  </si>
  <si>
    <t>CHARLES Stephanie</t>
  </si>
  <si>
    <t>Delmas 75, rue G Paul #16</t>
    <phoneticPr fontId="11" type="noConversion"/>
  </si>
  <si>
    <t>+ 509 4892 6004</t>
  </si>
  <si>
    <t>Fr 18841</t>
  </si>
  <si>
    <t>CHERY Joseph Lionel</t>
  </si>
  <si>
    <t>69 Belval
Leogane  
Haïti</t>
  </si>
  <si>
    <t>509 38 09 69 36</t>
  </si>
  <si>
    <t>FL 11576</t>
  </si>
  <si>
    <t>COMPAS Market</t>
  </si>
  <si>
    <t xml:space="preserve">Petion Ville Rue Panamericaine # 42
</t>
  </si>
  <si>
    <t xml:space="preserve"> + 509 3855 9787 / 3480 2425</t>
  </si>
  <si>
    <t>125983</t>
  </si>
  <si>
    <t>Fl 127117</t>
  </si>
  <si>
    <t>Fl 127110</t>
  </si>
  <si>
    <t>170400791- 170400762- 170400588- 170400554-
170400569</t>
  </si>
  <si>
    <t>CONTENT Erlyne</t>
    <phoneticPr fontId="11" type="noConversion"/>
  </si>
  <si>
    <t xml:space="preserve">Tabarre 27 rue antoine duprès #13 zone ste philomène </t>
    <phoneticPr fontId="11" type="noConversion"/>
  </si>
  <si>
    <t>+ 509 3855 2303 / 4866 3709</t>
    <phoneticPr fontId="11" type="noConversion"/>
  </si>
  <si>
    <t>l 125982</t>
  </si>
  <si>
    <t>Fl 126112</t>
  </si>
  <si>
    <t>DABIA Herby Jeff</t>
  </si>
  <si>
    <t xml:space="preserve">Rue des fonfort, Port-Au-Prince  </t>
    <phoneticPr fontId="11" type="noConversion"/>
  </si>
  <si>
    <t>+ 509 3424 5555 / 4632 4522</t>
  </si>
  <si>
    <t>11596</t>
  </si>
  <si>
    <t>DESCOBETH Cetoute Limene</t>
  </si>
  <si>
    <t xml:space="preserve">Marche Tabarre, Port-Au-Prince  </t>
    <phoneticPr fontId="11" type="noConversion"/>
  </si>
  <si>
    <t>+ 509 3115-2409</t>
  </si>
  <si>
    <t>fl 12127</t>
  </si>
  <si>
    <t>170300943- 170200809- 170300802- 170200843-
170201687- 170200863- 170300773- 170202354-
170201542- 170201985- 170202316- 170202212</t>
  </si>
  <si>
    <t>DESIMART Frantz</t>
  </si>
  <si>
    <t xml:space="preserve">Leogane </t>
    <phoneticPr fontId="11" type="noConversion"/>
  </si>
  <si>
    <t>+ 509 3727 7693</t>
  </si>
  <si>
    <t>Fl 126545</t>
  </si>
  <si>
    <t>DESIR Evens</t>
  </si>
  <si>
    <t>1 Fermathe 64 Kenscoff
Port-Au-Prince  
Haïti</t>
  </si>
  <si>
    <t>+ 509 3441 0674</t>
  </si>
  <si>
    <t>fl  4223</t>
  </si>
  <si>
    <t>fl 127087</t>
  </si>
  <si>
    <t>Fl 09426</t>
  </si>
  <si>
    <t>fl 09424</t>
  </si>
  <si>
    <t>160700293-  160700390- 160701593- 160700576</t>
  </si>
  <si>
    <t>Fl 11618</t>
  </si>
  <si>
    <t>Fl 09095</t>
  </si>
  <si>
    <t>DESIR Velida</t>
  </si>
  <si>
    <t xml:space="preserve">
</t>
  </si>
  <si>
    <t>+ 509 3689 9567</t>
  </si>
  <si>
    <t>Fl 127115</t>
  </si>
  <si>
    <t>170400121- 170400429- 170400065- 170400012-
170400637- 170400579</t>
  </si>
  <si>
    <t>DORILAS Ghislaine</t>
  </si>
  <si>
    <t>Kafou Marassa 219  Apres Blok La</t>
    <phoneticPr fontId="11" type="noConversion"/>
  </si>
  <si>
    <t>fl  10516</t>
  </si>
  <si>
    <t>170301113- 170301269- 170300120- 170300196-
170301140- 170301266- 170301128- 170300081</t>
  </si>
  <si>
    <t>DORZIL Luckner</t>
  </si>
  <si>
    <t>Carrefour
Port-au-Prince  
Haïti</t>
  </si>
  <si>
    <t>fl 09114</t>
  </si>
  <si>
    <t>16130359- 16130314</t>
  </si>
  <si>
    <t>Fl 09107</t>
  </si>
  <si>
    <t>ERNEST Gerard</t>
  </si>
  <si>
    <t>Rue Macajoux # 53
Port-Au-Prince  
Haïti</t>
    <phoneticPr fontId="11" type="noConversion"/>
  </si>
  <si>
    <t>+ 509 4471 9814</t>
  </si>
  <si>
    <t>Fl 127159</t>
  </si>
  <si>
    <t>ESTELHOMME David</t>
  </si>
  <si>
    <t>2e Ruelle Myriame #321 Port-de-Paix
Port-Au-Prince  
Haïti</t>
    <phoneticPr fontId="11" type="noConversion"/>
  </si>
  <si>
    <t>50936541426/33331426</t>
  </si>
  <si>
    <t>fl 126107</t>
  </si>
  <si>
    <t>fl 12065</t>
  </si>
  <si>
    <t>FENELON Emmanuella Derthalie</t>
  </si>
  <si>
    <t>Delmas 75 rue regine # 20</t>
    <phoneticPr fontId="11" type="noConversion"/>
  </si>
  <si>
    <t>+ 509 4267 3659</t>
  </si>
  <si>
    <t>fl 127444</t>
  </si>
  <si>
    <t>FLEURENCIER Hernsony (Hemke Construction)</t>
  </si>
  <si>
    <t>Rue Castra # 20
Port-Au-Prince  
Haïti</t>
  </si>
  <si>
    <t>+ 509 3759 1353 / 4489 4723</t>
  </si>
  <si>
    <t>Fl 11521</t>
  </si>
  <si>
    <t>Fl 11525</t>
  </si>
  <si>
    <t>FRANCOIS Bruno</t>
  </si>
  <si>
    <t>Pernier 28 Rue casimir
Port-Au-Prince  
Haïti</t>
  </si>
  <si>
    <t>+ 509 3778 2815 / 3844 1304</t>
  </si>
  <si>
    <t>fl 12248</t>
  </si>
  <si>
    <t>fl 09117</t>
  </si>
  <si>
    <t>FRANCOIS Gesmar</t>
  </si>
  <si>
    <t>Bas puits blain , rue la victoire # 21 Delmas 75</t>
    <phoneticPr fontId="11" type="noConversion"/>
  </si>
  <si>
    <t>+ 509 3790-0465 / 4078-7633</t>
  </si>
  <si>
    <t>fl 05268</t>
  </si>
  <si>
    <t>FREDERIC Gina</t>
  </si>
  <si>
    <t>Fleuriot imp Biatha # 7
Port-Au-Prince  
Haïti</t>
  </si>
  <si>
    <t>+ 509 3677 9515 / 3608 5786</t>
  </si>
  <si>
    <t>fl 12191</t>
  </si>
  <si>
    <t>fl 126874</t>
  </si>
  <si>
    <t>fl 12058</t>
  </si>
  <si>
    <t>fl 11638</t>
  </si>
  <si>
    <t>160730228- 160701618- 160700188- 160700241-
160701605- 160700282- 160700360- 160701625-
160701608- 160700992- 160700244- 160700236-
160700363- 160701629- 160700326</t>
  </si>
  <si>
    <t>fl 11605</t>
  </si>
  <si>
    <t>fl 09929</t>
  </si>
  <si>
    <t>160900452- 160900423- 160901577- 160901519- 160702526- 160900375</t>
  </si>
  <si>
    <t>JANVIER Marie Sonie</t>
  </si>
  <si>
    <t># 50 Route Montais, près garage deboure, Onaville Pont montais (Bon repos)
Port-Au-Prince  
Haïti</t>
    <phoneticPr fontId="11" type="noConversion"/>
  </si>
  <si>
    <t>+ 509 3631 1718 / 3257 6765</t>
  </si>
  <si>
    <t>fl 11140</t>
  </si>
  <si>
    <t>fl 12743</t>
  </si>
  <si>
    <t>Fl 127418</t>
  </si>
  <si>
    <t>fl 12098</t>
  </si>
  <si>
    <t>fl 09126</t>
  </si>
  <si>
    <t>JEAN BAPTISTE Sylvana</t>
  </si>
  <si>
    <t>Canaan B
Port-Au-Prince  
Haïti</t>
  </si>
  <si>
    <t>fl 126822</t>
  </si>
  <si>
    <t>cl 12741</t>
  </si>
  <si>
    <t>JEAN JACQUES Mithline</t>
  </si>
  <si>
    <t>Christ-Roi Rue Lamertine # 1</t>
    <phoneticPr fontId="11" type="noConversion"/>
  </si>
  <si>
    <t>+ 509 4299 8408</t>
  </si>
  <si>
    <t>fl  10552</t>
  </si>
  <si>
    <t>JEAN PAUL Sherloune / Delsa Ousni (sa sœur)</t>
    <phoneticPr fontId="11" type="noConversion"/>
  </si>
  <si>
    <t xml:space="preserve">Gerald Bataille # 12 Rue Philocle, Port-Au-Prince  </t>
    <phoneticPr fontId="11" type="noConversion"/>
  </si>
  <si>
    <t>47191111/38488729/42268562
48049647 (Delsa Ousni)</t>
    <phoneticPr fontId="11" type="noConversion"/>
  </si>
  <si>
    <t>Fl 11105</t>
  </si>
  <si>
    <t>170300333- 170301321- 170301702- 170301525</t>
  </si>
  <si>
    <t>JEUNE Marie Line</t>
  </si>
  <si>
    <t>Christ-Roi Carrefour samida</t>
    <phoneticPr fontId="11" type="noConversion"/>
  </si>
  <si>
    <t>+ 509 4805 3209</t>
  </si>
  <si>
    <t>Fl11541</t>
  </si>
  <si>
    <t>JEUNE Viola</t>
  </si>
  <si>
    <t>Marche Tabarre Flanc 4 # 118
Port-Au-Prince  
Haïti</t>
  </si>
  <si>
    <t>+ 509 4819 7597</t>
  </si>
  <si>
    <t>fl   10518</t>
  </si>
  <si>
    <t>fl 127426</t>
  </si>
  <si>
    <t>fl 126872</t>
  </si>
  <si>
    <t>JOSEPH Calixte</t>
  </si>
  <si>
    <t>fl 126740</t>
  </si>
  <si>
    <t>fl 12114</t>
  </si>
  <si>
    <t>JOSEPH Claudette Guerrier</t>
  </si>
  <si>
    <t>Delmas 33 St Patrick # 11
Port-Au-Prince  
Haïti</t>
  </si>
  <si>
    <t>+ 509 3800 6377</t>
  </si>
  <si>
    <t>fl 125989</t>
  </si>
  <si>
    <t>fl 12208</t>
  </si>
  <si>
    <t>Fl 09122</t>
  </si>
  <si>
    <t>JOSEPH Elissainthe Bonhomme</t>
    <phoneticPr fontId="11" type="noConversion"/>
  </si>
  <si>
    <t>Marché Tabarre (business)
Vivi Michel (Kay)</t>
    <phoneticPr fontId="11" type="noConversion"/>
  </si>
  <si>
    <t>3803 1172</t>
    <phoneticPr fontId="11" type="noConversion"/>
  </si>
  <si>
    <t>fl 126718</t>
  </si>
  <si>
    <t>fl 125975</t>
  </si>
  <si>
    <t>170400100- 170400766- 170400257- 170400348- 1707271005- 17041161- 170400270- 1707271002- 1707272002- 1707272009- 1707270987- 1707270994- 1707270980- 170401105- 1707270979</t>
  </si>
  <si>
    <t>KAY Azar M.C</t>
    <phoneticPr fontId="11" type="noConversion"/>
  </si>
  <si>
    <t>3656 5378</t>
    <phoneticPr fontId="11" type="noConversion"/>
  </si>
  <si>
    <t>fl 126381</t>
  </si>
  <si>
    <t>1708810754- 1708811778- 1708810714- 1708810487- 1708810449</t>
  </si>
  <si>
    <t>fl 127094</t>
  </si>
  <si>
    <t>160701486- 160701426- 160700107- 170300145- 170301176</t>
  </si>
  <si>
    <t>fl 126869</t>
  </si>
  <si>
    <t>170300994- 170300783- 170301018- 170300739- 170300867</t>
  </si>
  <si>
    <t>fl09917</t>
  </si>
  <si>
    <t>160701036- 160701821- 160701823- 160701827- 160702550</t>
  </si>
  <si>
    <t>LAFORTUNE Claire Marie</t>
  </si>
  <si>
    <t>Clercine 22 # 2
Port-Au-Prince  
Haïti</t>
  </si>
  <si>
    <t>+ 509 3775 2256</t>
  </si>
  <si>
    <t>Fl 127067</t>
  </si>
  <si>
    <t>Fl 127058</t>
  </si>
  <si>
    <t>fl 09110</t>
  </si>
  <si>
    <t>LEFEVRE Jean Fride</t>
    <phoneticPr fontId="11" type="noConversion"/>
  </si>
  <si>
    <t>Sarthe 53, route nationale #1, #169 à côté graham garage</t>
    <phoneticPr fontId="11" type="noConversion"/>
  </si>
  <si>
    <t>+ 509 3240 3781 / 3108 9181</t>
  </si>
  <si>
    <t>fl 07849</t>
  </si>
  <si>
    <t>Bon repos, imp Denis #130 (après radio zenith bo depo charbon nan yon koulwa 2e baryè nan mitan yon studio ak yon legliz)</t>
    <phoneticPr fontId="11" type="noConversion"/>
  </si>
  <si>
    <t>4742 7691 / 32965614 (mme mano)</t>
    <phoneticPr fontId="11" type="noConversion"/>
  </si>
  <si>
    <t>fl 09052</t>
  </si>
  <si>
    <t>LORVIUS Jean Maxo</t>
  </si>
  <si>
    <t>28 Delmas 33 - en face parc midoré</t>
    <phoneticPr fontId="11" type="noConversion"/>
  </si>
  <si>
    <t>+ 509 3707 3505</t>
  </si>
  <si>
    <t>fl 12708</t>
  </si>
  <si>
    <t>LOUIS Wedeline</t>
  </si>
  <si>
    <t>Villembeta Carredeux Tabarre 48 # 0066
Port-Au-Prince  
Haïti</t>
  </si>
  <si>
    <t>+ 509 3455 8873</t>
  </si>
  <si>
    <t>Fl 126858</t>
  </si>
  <si>
    <t>MARCELIN Nadia Nougaisse ( Courtoisie store )</t>
  </si>
  <si>
    <t>Grand-Rue # 321, zone rue bonnefoie
Port-Au-Prince  
Haïti</t>
    <phoneticPr fontId="11" type="noConversion"/>
  </si>
  <si>
    <t>+ 509 3794 4541</t>
  </si>
  <si>
    <t>Fl 09335</t>
  </si>
  <si>
    <t>Fl 11524</t>
  </si>
  <si>
    <t>FL 125111</t>
  </si>
  <si>
    <t>FL 06968</t>
  </si>
  <si>
    <t>MARDOCHE Brunette Axava</t>
  </si>
  <si>
    <t>Rue des miracles</t>
    <phoneticPr fontId="11" type="noConversion"/>
  </si>
  <si>
    <t xml:space="preserve"> + 509 3807 7115</t>
  </si>
  <si>
    <t>FL 06969</t>
  </si>
  <si>
    <t>MARICIDE Louis Joseph</t>
  </si>
  <si>
    <t>Petite Place Cazeau Rue Robes</t>
    <phoneticPr fontId="11" type="noConversion"/>
  </si>
  <si>
    <t>+ 509 4696 5277</t>
  </si>
  <si>
    <t>Fl 12163</t>
  </si>
  <si>
    <t>MARIE Jose Fevrier</t>
  </si>
  <si>
    <t>Rue des Miracles 31 B</t>
    <phoneticPr fontId="11" type="noConversion"/>
  </si>
  <si>
    <t>+ 509 3710 6010</t>
  </si>
  <si>
    <t>Fl 11798</t>
  </si>
  <si>
    <t>MARIE LOURDE Cadeau</t>
  </si>
  <si>
    <t>Santo 22 # 799 Marche Tabarre
Port-Au-Prince  
Haïti</t>
  </si>
  <si>
    <t>38793363 / 40093463</t>
    <phoneticPr fontId="11" type="noConversion"/>
  </si>
  <si>
    <t>fl 12120</t>
  </si>
  <si>
    <t>MATHURIN Joel</t>
  </si>
  <si>
    <t>3883 2702</t>
    <phoneticPr fontId="11" type="noConversion"/>
  </si>
  <si>
    <t>fl 12214</t>
  </si>
  <si>
    <t>fl 05275</t>
  </si>
  <si>
    <t xml:space="preserve">160900837- 160900880- 160901672- 160900589-
168901661- 160901685
</t>
  </si>
  <si>
    <t>Fl 09317</t>
  </si>
  <si>
    <t>MICHEL Overnie / Gilaine DERCIS</t>
    <phoneticPr fontId="11" type="noConversion"/>
  </si>
  <si>
    <t xml:space="preserve"> Marche Tabarre #112 (à côté CAMEP) (daniel 3 verset 17)
Maison : 4 bis imp etienne (à côté de l'hopital HOMEC) clercine 20</t>
    <phoneticPr fontId="11" type="noConversion"/>
  </si>
  <si>
    <t xml:space="preserve"> 4722 4945 /  31636113 (gilaine)</t>
    <phoneticPr fontId="11" type="noConversion"/>
  </si>
  <si>
    <t>fl 126130</t>
  </si>
  <si>
    <t>1708810573- 1708810489- 1708810664- 1708810697- 1708810953- 1708810849-1708810590- 1708810557- 1708810833- 1708810783</t>
  </si>
  <si>
    <t>MIDY Hathney Bijoux</t>
  </si>
  <si>
    <t>Rue macajoux # 45</t>
    <phoneticPr fontId="11" type="noConversion"/>
  </si>
  <si>
    <t>+ 509 3726 0477</t>
  </si>
  <si>
    <t>Fl 127154</t>
  </si>
  <si>
    <t>MILORIN Isma Michel</t>
  </si>
  <si>
    <t>Jerusalem 8
Port-Au-Prince  
Haïti</t>
  </si>
  <si>
    <t>Fr 125271</t>
  </si>
  <si>
    <t>170400838- 170401488- 170400399</t>
  </si>
  <si>
    <t>fl 127448</t>
  </si>
  <si>
    <t>MOROSE Ronitha</t>
  </si>
  <si>
    <t>Delmas 32 # 1</t>
    <phoneticPr fontId="11" type="noConversion"/>
  </si>
  <si>
    <t>+ 509 3716 1460</t>
  </si>
  <si>
    <t>126501</t>
  </si>
  <si>
    <t xml:space="preserve">170301428- 170301418- 1703011730- 1703011698- 1703010762- 1703011165- 1703010012- 1703010717- 1703011184- 1703010732- 1703010331- 1703011181- 1703011122-1703011201- 1703010765- 1703010367-
1703010814- 1703010764- 1703010401- 1703010035- 1703011185- 1703010307- 1703010381-
1703010734- 1703010778- 1703010778-
1703011671- 1703010421- 1703010350-
1703010358- 1703011183- 1703011705 </t>
  </si>
  <si>
    <t>NEPTUNE Therese</t>
  </si>
  <si>
    <t xml:space="preserve">Bizoton 59 # 360 Bis
Port-Au-Prince  </t>
    <phoneticPr fontId="11" type="noConversion"/>
  </si>
  <si>
    <t>+ 509 3472 4944</t>
  </si>
  <si>
    <t>Fl 10716</t>
  </si>
  <si>
    <t>MILCE Emet</t>
    <phoneticPr fontId="11" type="noConversion"/>
  </si>
  <si>
    <t>Clercine 14 # 6 / Santho 25 imp Miciade, presque enface rosa linda hotel, milce electronique</t>
    <phoneticPr fontId="11" type="noConversion"/>
  </si>
  <si>
    <t>+ 509 3778 9164</t>
  </si>
  <si>
    <t>Fl 125952</t>
  </si>
  <si>
    <t>NOEL Francois</t>
  </si>
  <si>
    <t xml:space="preserve"> Clercine 20 # 38
</t>
  </si>
  <si>
    <t>+ 509 3783 1341</t>
  </si>
  <si>
    <t>Fl 10594</t>
  </si>
  <si>
    <t>178008- 0031- 0086- 10205- 0473- 01177- 11873- 10203- 11877- 10087-</t>
  </si>
  <si>
    <t>Fl 10597</t>
  </si>
  <si>
    <t>OBRY Sherly</t>
  </si>
  <si>
    <t>EDM</t>
  </si>
  <si>
    <t>Fr 09211</t>
  </si>
  <si>
    <t>PAMPHILE Marie Yolene</t>
  </si>
  <si>
    <t xml:space="preserve">15 Rue Panamericaine
</t>
  </si>
  <si>
    <t>+ 509 4600 9760</t>
  </si>
  <si>
    <t>fl 125569</t>
  </si>
  <si>
    <t>Fl 127127</t>
  </si>
  <si>
    <t>fl 127124</t>
  </si>
  <si>
    <t>170400400- 1707270995- 1707271001-1707271004-170400785- 1707272007- 1707272008</t>
  </si>
  <si>
    <t xml:space="preserve"> Fl 127112</t>
  </si>
  <si>
    <t>170400343- 170400331- 170400347- 170400552- 170400489</t>
  </si>
  <si>
    <t>PHENISSE Wilmino</t>
  </si>
  <si>
    <t>Ave Santo # 58
Leogane  
Haïti</t>
  </si>
  <si>
    <t>+ 509 3729 6923/3762 7586</t>
  </si>
  <si>
    <t>Fl 10717</t>
  </si>
  <si>
    <t>Fl 10706</t>
  </si>
  <si>
    <t>FL 125112</t>
  </si>
  <si>
    <t>FL 09372</t>
  </si>
  <si>
    <t>Fl 11502</t>
  </si>
  <si>
    <t>PHILIPPAUX Simone</t>
  </si>
  <si>
    <t xml:space="preserve">Rue Rois # (14 Bis)
Port-Au-Prince  </t>
    <phoneticPr fontId="11" type="noConversion"/>
  </si>
  <si>
    <t>+ 509 3413 0648</t>
  </si>
  <si>
    <t>Fl 12352</t>
  </si>
  <si>
    <t>PIERRE Cenita</t>
  </si>
  <si>
    <t>Fl 09423</t>
  </si>
  <si>
    <t>Séphora PAUL ALEXANDRE LAUDE (cadeau de Lordeus, employé de PE)</t>
    <phoneticPr fontId="11" type="noConversion"/>
  </si>
  <si>
    <t>Delmas 95 - Bon Repos</t>
    <phoneticPr fontId="11" type="noConversion"/>
  </si>
  <si>
    <t>Fr 18840</t>
  </si>
  <si>
    <t>PIERRE Nicolas Ignas</t>
  </si>
  <si>
    <t># 3 impasse gerand carrefour shada</t>
    <phoneticPr fontId="11" type="noConversion"/>
  </si>
  <si>
    <t>+ 509 3653 7339</t>
  </si>
  <si>
    <t>Fl 11142</t>
  </si>
  <si>
    <t>Fr 11559</t>
  </si>
  <si>
    <t>Fl 08748</t>
  </si>
  <si>
    <t>POLYNICE Mirlene</t>
  </si>
  <si>
    <t>Marche Tabarre 
Port-Au-Prince  
Haïti</t>
  </si>
  <si>
    <t>+ 509 3116 9711</t>
  </si>
  <si>
    <t>Fl 126757</t>
  </si>
  <si>
    <t xml:space="preserve">170300759- 170300982- 170300730-
170300884- 170300843- 170300899-
170300747- 170300916- 170300895- 170302088-
170302226- 170300862- 170301990-  170301523-170302357- 170301665- 170302518- 170301516- 170302337- 170300487- 170300804- 170300821- 170302345- 170300819- 170201533-
170202084 - 170202348- </t>
  </si>
  <si>
    <t>Fl 126756</t>
  </si>
  <si>
    <t>ROSE BASTIEN ( Dinasty Boutique)</t>
  </si>
  <si>
    <t>P.V Rue panamericaine # 17 en face St jean bosco</t>
    <phoneticPr fontId="11" type="noConversion"/>
  </si>
  <si>
    <t>+ 509 3902 7492</t>
  </si>
  <si>
    <t>Fl 127145</t>
  </si>
  <si>
    <t>Marche Tabarre Flanc 4 # 116</t>
    <phoneticPr fontId="11" type="noConversion"/>
  </si>
  <si>
    <t>fl 12122</t>
  </si>
  <si>
    <t>SAINT LOUIS Garry</t>
  </si>
  <si>
    <t>ONAVIL 18 Rte Nationale # 3</t>
    <phoneticPr fontId="11" type="noConversion"/>
  </si>
  <si>
    <t>+ 509 3263 5836</t>
  </si>
  <si>
    <t>fl 125968</t>
  </si>
  <si>
    <t>SALVANT Antoine Jacques</t>
  </si>
  <si>
    <t>Leogane
Port-Au-Prince  
Haïti</t>
  </si>
  <si>
    <t>+ 509 3753 5899</t>
  </si>
  <si>
    <t>Fl 10718</t>
  </si>
  <si>
    <t>Fl 12460</t>
  </si>
  <si>
    <t>FL 11573</t>
  </si>
  <si>
    <t>ST-NAISE Papouloute</t>
  </si>
  <si>
    <t>Clercine 4 # 29 (Nayou dépôt)
 Delmas 40 b (kay li)</t>
    <phoneticPr fontId="11" type="noConversion"/>
  </si>
  <si>
    <t>3609 1120 / 49244260</t>
    <phoneticPr fontId="11" type="noConversion"/>
  </si>
  <si>
    <t>fl 126868</t>
  </si>
  <si>
    <t>170200072- 170300745- 170301025- 170300867</t>
  </si>
  <si>
    <t>fl 09430</t>
  </si>
  <si>
    <t>160700624- 160701070- 160700824- 160700203- 160702104- 160701574</t>
  </si>
  <si>
    <t>fl 09420</t>
  </si>
  <si>
    <t>160700294- 160700286- 160701573</t>
  </si>
  <si>
    <t>138 rue stenio vincent - Croix des Bouquets - en face Station National
Port-Au-Prince  
Haïti</t>
  </si>
  <si>
    <t>fl 125580</t>
  </si>
  <si>
    <t>Fl 10570</t>
  </si>
  <si>
    <t>fl  10566</t>
  </si>
  <si>
    <t>Table Happy Home 1F</t>
  </si>
  <si>
    <t>fl 11637</t>
  </si>
  <si>
    <t>Tabarre 60 # 2
Port-Au-Prince  
Haïti</t>
  </si>
  <si>
    <t>fl  125762</t>
  </si>
  <si>
    <t>fl  126149</t>
  </si>
  <si>
    <t>fl  126145</t>
  </si>
  <si>
    <t>170300345- 170301014- 170300247</t>
  </si>
  <si>
    <t>fl 127107</t>
  </si>
  <si>
    <t>fl 126871</t>
  </si>
  <si>
    <t>TOUSSAINT Jesula</t>
  </si>
  <si>
    <t>Delmas 33 # 7</t>
    <phoneticPr fontId="11" type="noConversion"/>
  </si>
  <si>
    <t>+ 509 3697 4537</t>
  </si>
  <si>
    <t>Fl 09924</t>
  </si>
  <si>
    <t>16090040-160900529-160900544</t>
  </si>
  <si>
    <t>ULYSSE Clenert</t>
  </si>
  <si>
    <t># 26a,en face,rue St lot Fontamara
Port-Au-Prince</t>
    <phoneticPr fontId="11" type="noConversion"/>
  </si>
  <si>
    <t>509 31 06 39 96</t>
  </si>
  <si>
    <t>Fl 127157</t>
  </si>
  <si>
    <t>VINCENT Kerline</t>
    <phoneticPr fontId="11" type="noConversion"/>
  </si>
  <si>
    <t>Delmas 33 Rue Famosa # 34
Port-Au-Prince  
Haïti</t>
  </si>
  <si>
    <t>+ 509 4657 3607</t>
  </si>
  <si>
    <t>fl 126396</t>
  </si>
  <si>
    <t>Fl 11797</t>
  </si>
  <si>
    <t>Fl 11092</t>
  </si>
  <si>
    <t>Gustave Luz Amellise</t>
  </si>
  <si>
    <t>Fr20966</t>
  </si>
  <si>
    <t>Mme Jouna (via Chaumy Francois)</t>
    <phoneticPr fontId="11" type="noConversion"/>
  </si>
  <si>
    <t>34407635 (Chaumy François)
 47378289 (Mme Jouna)</t>
    <phoneticPr fontId="11" type="noConversion"/>
  </si>
  <si>
    <t>Fr18616</t>
  </si>
  <si>
    <t>Jean Magdala</t>
    <phoneticPr fontId="11" type="noConversion"/>
  </si>
  <si>
    <t>Tabarre 7 (en face novamate) #75</t>
    <phoneticPr fontId="11" type="noConversion"/>
  </si>
  <si>
    <t>Fr 20981</t>
  </si>
  <si>
    <t>Nazaire Pat</t>
  </si>
  <si>
    <t>Tabarre</t>
    <phoneticPr fontId="11" type="noConversion"/>
  </si>
  <si>
    <t>Fr20967</t>
  </si>
  <si>
    <t>Camille Renier</t>
  </si>
  <si>
    <t>Fr021727</t>
  </si>
  <si>
    <t>Philisse Simone</t>
    <phoneticPr fontId="11" type="noConversion"/>
  </si>
  <si>
    <t>Croix des bouquets</t>
    <phoneticPr fontId="11" type="noConversion"/>
  </si>
  <si>
    <t>Fr021722</t>
  </si>
  <si>
    <t>Edith Alcine</t>
  </si>
  <si>
    <t>Fr20963</t>
  </si>
  <si>
    <t>Fr17056</t>
  </si>
  <si>
    <t>Vilmont Louissaint</t>
  </si>
  <si>
    <t>Fr021706</t>
  </si>
  <si>
    <t>Frantz Joseph</t>
  </si>
  <si>
    <t>Employé PMS</t>
  </si>
  <si>
    <t>Fr021589</t>
  </si>
  <si>
    <r>
      <t>ALEUS</t>
    </r>
    <r>
      <rPr>
        <b/>
        <sz val="11"/>
        <color indexed="8"/>
        <rFont val="Arial"/>
        <family val="2"/>
      </rPr>
      <t xml:space="preserve"> Caleb</t>
    </r>
  </si>
  <si>
    <t>Tabarre 27 Rue Milien</t>
  </si>
  <si>
    <t>Fr17069</t>
  </si>
  <si>
    <t>Phildor Marc Christian</t>
  </si>
  <si>
    <t>Santo10 num 4</t>
  </si>
  <si>
    <t>Fr 022286</t>
  </si>
  <si>
    <t>Altime Sounegré</t>
  </si>
  <si>
    <t>Source Matelas, Cabaret</t>
    <phoneticPr fontId="11" type="noConversion"/>
  </si>
  <si>
    <t>Fr17055</t>
  </si>
  <si>
    <t>St Gille Angela</t>
  </si>
  <si>
    <t>Puits Blain 9</t>
  </si>
  <si>
    <t>Fr022267</t>
  </si>
  <si>
    <t>Daniel jumenese</t>
  </si>
  <si>
    <t xml:space="preserve">Tabarre 27 </t>
  </si>
  <si>
    <t>Fr021581</t>
  </si>
  <si>
    <t>Bince arslin  / ELISMA Wilfrid</t>
    <phoneticPr fontId="11" type="noConversion"/>
  </si>
  <si>
    <t>bitboyer 9, #58 - en face de Konek Teyat - Clercine</t>
    <phoneticPr fontId="11" type="noConversion"/>
  </si>
  <si>
    <t>36540245 / 31450425</t>
    <phoneticPr fontId="11" type="noConversion"/>
  </si>
  <si>
    <t>Fr20952</t>
  </si>
  <si>
    <t>Ketlene</t>
  </si>
  <si>
    <t>Fr17057</t>
  </si>
  <si>
    <t>Marie louis</t>
  </si>
  <si>
    <t>Fr17081</t>
  </si>
  <si>
    <t>davidson Choumy Francois</t>
  </si>
  <si>
    <t>Josue michel</t>
  </si>
  <si>
    <t>cabaret</t>
  </si>
  <si>
    <t>Fr20970</t>
  </si>
  <si>
    <t>Calixte ernst</t>
  </si>
  <si>
    <t>Fr17059</t>
  </si>
  <si>
    <t xml:space="preserve"> Berlus jannot</t>
  </si>
  <si>
    <t>Fr20558</t>
  </si>
  <si>
    <t>Gerina philogene</t>
  </si>
  <si>
    <t>fleurio</t>
  </si>
  <si>
    <t>Fr021712</t>
  </si>
  <si>
    <t>Louis marie mirtha</t>
  </si>
  <si>
    <t>fr021720</t>
  </si>
  <si>
    <t>dorulus berson</t>
  </si>
  <si>
    <t>fr021709</t>
  </si>
  <si>
    <t>marie denise noel</t>
  </si>
  <si>
    <t>fr20979</t>
  </si>
  <si>
    <t>isabel</t>
  </si>
  <si>
    <t>fr021708</t>
  </si>
  <si>
    <t>alcide makenson</t>
  </si>
  <si>
    <t>debussy rue lamort</t>
  </si>
  <si>
    <t>fr18833</t>
  </si>
  <si>
    <t>aquin rue de la paix</t>
  </si>
  <si>
    <t>fr18846</t>
  </si>
  <si>
    <t>estime marie denise</t>
  </si>
  <si>
    <t>fr17065</t>
  </si>
  <si>
    <t>junior</t>
  </si>
  <si>
    <t>fr022284</t>
  </si>
  <si>
    <t>chery marie elda</t>
  </si>
  <si>
    <t>fr18207</t>
  </si>
  <si>
    <t>valery dubon</t>
  </si>
  <si>
    <t xml:space="preserve">tabarre </t>
  </si>
  <si>
    <t>fr19132</t>
  </si>
  <si>
    <t xml:space="preserve">daniel </t>
  </si>
  <si>
    <t>fr19130</t>
  </si>
  <si>
    <t>joseph richena</t>
  </si>
  <si>
    <t xml:space="preserve"> delmas 33, à côté du peligre place morne jeudi</t>
    <phoneticPr fontId="11" type="noConversion"/>
  </si>
  <si>
    <t>36023487 / 33108390</t>
    <phoneticPr fontId="11" type="noConversion"/>
  </si>
  <si>
    <t>fr19150</t>
  </si>
  <si>
    <t>Janvier Herriot / Michel Vertulia (sa maman)</t>
    <phoneticPr fontId="11" type="noConversion"/>
  </si>
  <si>
    <t>Rue Villegrain #13, Centre Ville, zone 1ere avenue</t>
    <phoneticPr fontId="11" type="noConversion"/>
  </si>
  <si>
    <t>fr18811</t>
  </si>
  <si>
    <t>Enolène Yolanda Jean</t>
    <phoneticPr fontId="11" type="noConversion"/>
  </si>
  <si>
    <t>Tabarre 3, Frederic</t>
    <phoneticPr fontId="11" type="noConversion"/>
  </si>
  <si>
    <t>fr18458</t>
  </si>
  <si>
    <t>isarel</t>
  </si>
  <si>
    <t>tabarre</t>
  </si>
  <si>
    <t>fr18471</t>
  </si>
  <si>
    <t>joel</t>
  </si>
  <si>
    <t>fr15573</t>
  </si>
  <si>
    <t>Francisque</t>
  </si>
  <si>
    <t>fr15600</t>
  </si>
  <si>
    <t>franceline</t>
  </si>
  <si>
    <t>fr18777</t>
  </si>
  <si>
    <t>francois miryam</t>
  </si>
  <si>
    <t>lilavois</t>
  </si>
  <si>
    <t>fr16716</t>
  </si>
  <si>
    <t>chevri pressoir</t>
  </si>
  <si>
    <t>fr18572</t>
  </si>
  <si>
    <t>Frederick Luckson / Severe Nadeige</t>
    <phoneticPr fontId="11" type="noConversion"/>
  </si>
  <si>
    <t>Sarthe 45, rue arole Prolongée #45, Blanchard 54</t>
    <phoneticPr fontId="11" type="noConversion"/>
  </si>
  <si>
    <t>fr20551</t>
  </si>
  <si>
    <t>Claudette Marcelin</t>
  </si>
  <si>
    <t xml:space="preserve"> Tabarre 26, # 24 impasse lucien</t>
    <phoneticPr fontId="11" type="noConversion"/>
  </si>
  <si>
    <t>47530048 /  41647727</t>
    <phoneticPr fontId="11" type="noConversion"/>
  </si>
  <si>
    <t>fr19127</t>
  </si>
  <si>
    <t>Dupont Sleeve (acheté à Jeff Dupont)</t>
    <phoneticPr fontId="11" type="noConversion"/>
  </si>
  <si>
    <t>Lilavois</t>
    <phoneticPr fontId="11" type="noConversion"/>
  </si>
  <si>
    <t>fr022252</t>
  </si>
  <si>
    <t>Tellus Elysee Antoinette (via Clerismé )</t>
    <phoneticPr fontId="11" type="noConversion"/>
  </si>
  <si>
    <t>Tabarre 26 num 24 // Clercine 12 (Antoinette)</t>
    <phoneticPr fontId="11" type="noConversion"/>
  </si>
  <si>
    <t xml:space="preserve"> 38531905 / 43147952 / 36911764 (antoinette)</t>
    <phoneticPr fontId="11" type="noConversion"/>
  </si>
  <si>
    <t>fr16715</t>
  </si>
  <si>
    <t>charles Emmanuel</t>
  </si>
  <si>
    <t>fr18470</t>
  </si>
  <si>
    <t>Jean baptiste</t>
  </si>
  <si>
    <t>Gerald Bataille, Delmas33</t>
    <phoneticPr fontId="11" type="noConversion"/>
  </si>
  <si>
    <t>fr18224</t>
  </si>
  <si>
    <t>Blavert amanise</t>
  </si>
  <si>
    <t>fr18229</t>
  </si>
  <si>
    <t>espa</t>
  </si>
  <si>
    <t>fr16707</t>
  </si>
  <si>
    <t>meus pertuel</t>
  </si>
  <si>
    <t>fr18463</t>
  </si>
  <si>
    <t>Mario Eurestal / Minouche Timothé (vivent sous le meme toit)</t>
    <phoneticPr fontId="11" type="noConversion"/>
  </si>
  <si>
    <t>croix des bouquets, village noailles, num 22, après école st luc</t>
  </si>
  <si>
    <t>37588007
Marie Eurestal : 37734272</t>
    <phoneticPr fontId="11" type="noConversion"/>
  </si>
  <si>
    <t>fr18247</t>
  </si>
  <si>
    <t>Thomas Jn Judel =&gt; sa maman Mme Margaret</t>
    <phoneticPr fontId="11" type="noConversion"/>
  </si>
  <si>
    <t>Lilavois 22 prolongé, 2e maison après église de dieu la vérité, barrière verte (Mme Margaret)</t>
    <phoneticPr fontId="11" type="noConversion"/>
  </si>
  <si>
    <t>38234371 / 37737539</t>
    <phoneticPr fontId="11" type="noConversion"/>
  </si>
  <si>
    <t>Happy Home</t>
  </si>
  <si>
    <t>fr18793</t>
  </si>
  <si>
    <t>Dorsainvil Jhonny</t>
  </si>
  <si>
    <t>#5 rue  a montagne pacot</t>
  </si>
  <si>
    <t>46886070 /  22289354</t>
    <phoneticPr fontId="11" type="noConversion"/>
  </si>
  <si>
    <t>fr18836</t>
  </si>
  <si>
    <t>Claisee Charles</t>
  </si>
  <si>
    <t>croix des bouquets, village pacific of god, impasse bellard L.Delo</t>
    <phoneticPr fontId="11" type="noConversion"/>
  </si>
  <si>
    <t>47678746 / 38148856</t>
    <phoneticPr fontId="11" type="noConversion"/>
  </si>
  <si>
    <t>Table Westpoint4F</t>
  </si>
  <si>
    <t>Gerald Sartine</t>
  </si>
  <si>
    <t>Electro</t>
  </si>
  <si>
    <t>Banacheca</t>
  </si>
  <si>
    <t>Berlus Jeannot</t>
  </si>
  <si>
    <t xml:space="preserve">#1,Rte NT carrefour shada,  rue paul lazarre, à l'intérieur, #4 </t>
    <phoneticPr fontId="11" type="noConversion"/>
  </si>
  <si>
    <t>37197244 / 37715923</t>
    <phoneticPr fontId="11" type="noConversion"/>
  </si>
  <si>
    <t>Clement Arinx / pour les enquêtes: Luma Philimose Clement</t>
    <phoneticPr fontId="11" type="noConversion"/>
  </si>
  <si>
    <t>mais gate 47, impasse aurélia num 36 bis, local patoutou studio de beauté</t>
    <phoneticPr fontId="11" type="noConversion"/>
  </si>
  <si>
    <t>37253231 /  38124188 (Luma)</t>
    <phoneticPr fontId="11" type="noConversion"/>
  </si>
  <si>
    <t>Voltaire James</t>
    <phoneticPr fontId="11" type="noConversion"/>
  </si>
  <si>
    <t>Delmas75</t>
  </si>
  <si>
    <t>Happy Home 2F</t>
  </si>
  <si>
    <t>Jeme Albert</t>
  </si>
  <si>
    <t>Clercine24#12</t>
  </si>
  <si>
    <t>Clifoed Ranfort</t>
  </si>
  <si>
    <t>Guiteau Eloy</t>
  </si>
  <si>
    <t>Tabarre41 #34</t>
  </si>
  <si>
    <t>161000159/160500119</t>
  </si>
  <si>
    <t>Samy</t>
  </si>
  <si>
    <t>Westpoint 4F</t>
  </si>
  <si>
    <t>Merline Ciceron</t>
  </si>
  <si>
    <t>Mirebalais</t>
  </si>
  <si>
    <r>
      <t>Meliana</t>
    </r>
    <r>
      <rPr>
        <sz val="11"/>
        <color indexed="8"/>
        <rFont val="Arial"/>
        <family val="2"/>
      </rPr>
      <t xml:space="preserve"> Rivière</t>
    </r>
  </si>
  <si>
    <t>Damien , rue barbancourt prolongée ou rue st etienne</t>
    <phoneticPr fontId="11" type="noConversion"/>
  </si>
  <si>
    <t>38468507 / 36720369</t>
    <phoneticPr fontId="11" type="noConversion"/>
  </si>
  <si>
    <t>Allaindy's Restaurant</t>
  </si>
  <si>
    <t>72 Christ Roi</t>
  </si>
  <si>
    <t>Jessica</t>
  </si>
  <si>
    <t>Cuisinniere 4F</t>
  </si>
  <si>
    <t>Mugline Charles</t>
  </si>
  <si>
    <t>Fritz Gerald Muscadin</t>
  </si>
  <si>
    <t>Diquini63, #1 rue de la mairie prolongée</t>
    <phoneticPr fontId="11" type="noConversion"/>
  </si>
  <si>
    <t>Judith (Miguel louis qui lui a offert)</t>
    <phoneticPr fontId="11" type="noConversion"/>
  </si>
  <si>
    <r>
      <t>49255936 = Mme Judith</t>
    </r>
    <r>
      <rPr>
        <sz val="11"/>
        <rFont val="Arial"/>
        <family val="2"/>
      </rPr>
      <t xml:space="preserve">
48930178 = Miguel Louis. Mais ne pas le rappeler pour enquête</t>
    </r>
  </si>
  <si>
    <t>Mme Judith Adrien Printemps</t>
    <phoneticPr fontId="11" type="noConversion"/>
  </si>
  <si>
    <t>delmas 33 zone gerlad bataille, impasse Dalhem</t>
  </si>
  <si>
    <t>49255936 / 37634974</t>
    <phoneticPr fontId="11" type="noConversion"/>
  </si>
  <si>
    <t>Table Westpoint 4f</t>
  </si>
  <si>
    <t>00000</t>
  </si>
  <si>
    <t>Client Final Boutique Pacot</t>
  </si>
  <si>
    <t xml:space="preserve">
 +509 
Haïti</t>
  </si>
  <si>
    <t>3744-2882/3707-1321</t>
  </si>
  <si>
    <t>Réchaud Elektro 2 F</t>
  </si>
  <si>
    <t>Pacot/0270</t>
  </si>
  <si>
    <t>Client Final Boutique Clercine</t>
  </si>
  <si>
    <t>Clercine
 +509 
Haïti</t>
  </si>
  <si>
    <t>+ 509 3883 2702</t>
  </si>
  <si>
    <t>Table 2F Westpoint</t>
  </si>
  <si>
    <t>Main/1717</t>
  </si>
  <si>
    <t>Main/1716</t>
  </si>
  <si>
    <t>849</t>
  </si>
  <si>
    <t>Agence PMS Croix-des-bouquets( Frandz JOSEPH  )</t>
  </si>
  <si>
    <t>Rue acul Espagnol # 178
Port-Au-Prince +509 
Haïti</t>
  </si>
  <si>
    <t>1.Croix-des-Bouquets</t>
  </si>
  <si>
    <t>CR 6997</t>
  </si>
  <si>
    <t>Cuisinière MABE 4F (four 20 pouces)</t>
  </si>
  <si>
    <t>Main/1711</t>
  </si>
  <si>
    <t>Main/1703</t>
  </si>
  <si>
    <t>Main/1697</t>
  </si>
  <si>
    <t>Main/1683</t>
  </si>
  <si>
    <t>Main/1682</t>
  </si>
  <si>
    <t>513</t>
  </si>
  <si>
    <t>DESIR Marie Dite Rosita</t>
  </si>
  <si>
    <t>clercine 4
Port-Au-Prince +509 
Haïti</t>
  </si>
  <si>
    <t>+509 3665-8734</t>
  </si>
  <si>
    <t>Main/1681</t>
  </si>
  <si>
    <t>Main/1673</t>
  </si>
  <si>
    <t>Main/1672</t>
  </si>
  <si>
    <t>1.Tabarre</t>
  </si>
  <si>
    <t>Cr 6901</t>
  </si>
  <si>
    <t>Main/1664</t>
  </si>
  <si>
    <t>Pacot/0266</t>
  </si>
  <si>
    <t>Main/1651</t>
  </si>
  <si>
    <t>Main/1650</t>
  </si>
  <si>
    <t>909</t>
  </si>
  <si>
    <t>CHARLES Mia chlide</t>
  </si>
  <si>
    <t>Route de bordes
 + 509 
Haïti</t>
  </si>
  <si>
    <t>+509 3655-5508</t>
  </si>
  <si>
    <t>Hinche/0544</t>
  </si>
  <si>
    <t>+509 3718-8068</t>
  </si>
  <si>
    <t>Pacot/0264</t>
  </si>
  <si>
    <t>Pacot/0261</t>
  </si>
  <si>
    <t>798</t>
  </si>
  <si>
    <t>JEAN BAPTISTE Guerlanda</t>
  </si>
  <si>
    <t>Impasse Norgaisse, Christ Roi
 +509 
Haïti</t>
  </si>
  <si>
    <t>1.Port-au-Prince</t>
  </si>
  <si>
    <t>3839-7181/3361-8959/ 4208-3354</t>
  </si>
  <si>
    <t>CR 6868</t>
  </si>
  <si>
    <t>CR 6876</t>
  </si>
  <si>
    <t>Main/1647</t>
  </si>
  <si>
    <t>Main/1645</t>
  </si>
  <si>
    <t>Main/1644</t>
  </si>
  <si>
    <t>Main/1643</t>
  </si>
  <si>
    <t>Main/1641</t>
  </si>
  <si>
    <t>Main/1639</t>
  </si>
  <si>
    <t>675</t>
  </si>
  <si>
    <t>Bas puits blain , rue la victoire # 21 Delmas 75
Port-Au-Prince +509 
Haïti</t>
  </si>
  <si>
    <t>Main/1632</t>
  </si>
  <si>
    <t>CR 6860</t>
  </si>
  <si>
    <t>Cuisinière MABE 6 foyers</t>
  </si>
  <si>
    <t>Main/1619</t>
  </si>
  <si>
    <t>Main/1618</t>
  </si>
  <si>
    <t>Main/1609</t>
  </si>
  <si>
    <t>EP 00011</t>
  </si>
  <si>
    <t>Nadine elizabeth SAINCLAIR</t>
  </si>
  <si>
    <t>101, rte delmas 65, appartement 7
 +509 
Haïti</t>
  </si>
  <si>
    <t>1.Delmas</t>
  </si>
  <si>
    <t>+509 4764-7859</t>
  </si>
  <si>
    <t>Ca 12010</t>
  </si>
  <si>
    <t>864</t>
  </si>
  <si>
    <t>ANTOINE Gerda</t>
  </si>
  <si>
    <t>Colas
 + 509 
Haïti</t>
  </si>
  <si>
    <t>Hinche/0539</t>
  </si>
  <si>
    <t>Cuisinière Midea 4F</t>
  </si>
  <si>
    <t>Cr 5958</t>
  </si>
  <si>
    <t>Ca 12005</t>
  </si>
  <si>
    <t>Jean Baptiste Tamar ( Projet Raja)</t>
  </si>
  <si>
    <t>+509 3684-4341</t>
  </si>
  <si>
    <t>Ca 12079</t>
  </si>
  <si>
    <t>Saint Fort Marie</t>
  </si>
  <si>
    <t>Ave Jean Paul
 +509 
Haïti</t>
  </si>
  <si>
    <t>44491385</t>
  </si>
  <si>
    <t>Ca 12081</t>
  </si>
  <si>
    <t>Main/1587</t>
  </si>
  <si>
    <t>473</t>
  </si>
  <si>
    <t>Pascal Stanley</t>
  </si>
  <si>
    <t>Rue N, Gerome , Delmas 33
 +509 
Haïti</t>
  </si>
  <si>
    <t>40418581 /</t>
  </si>
  <si>
    <t>Main/1581</t>
  </si>
  <si>
    <t>EP 00037</t>
  </si>
  <si>
    <t>JEAN LOUIS Wilson</t>
  </si>
  <si>
    <t xml:space="preserve">delmas 32
</t>
  </si>
  <si>
    <t>+509 4875-087</t>
  </si>
  <si>
    <t>CR 6763</t>
  </si>
  <si>
    <t>PRENEL Couba</t>
  </si>
  <si>
    <t>chateau
 + 509 
Haïti</t>
  </si>
  <si>
    <t>+509 3647-1149</t>
  </si>
  <si>
    <t>Hinche/0533</t>
  </si>
  <si>
    <t>226</t>
  </si>
  <si>
    <t>Pernier 28 Rue casimir
Port-Au-Prince +509 
Haïti</t>
  </si>
  <si>
    <t>Main/1577</t>
  </si>
  <si>
    <t>Main/1574</t>
  </si>
  <si>
    <t>Main/1571</t>
  </si>
  <si>
    <t>Main/1567</t>
  </si>
  <si>
    <t>Main/1566</t>
  </si>
  <si>
    <t>Main/1563</t>
  </si>
  <si>
    <t>EP 00026</t>
  </si>
  <si>
    <t>Azor Guerre Chome</t>
  </si>
  <si>
    <t>144- Canape vert
 +509 
Haïti</t>
  </si>
  <si>
    <t>48712830</t>
  </si>
  <si>
    <t>Ca 12088</t>
  </si>
  <si>
    <t>636</t>
  </si>
  <si>
    <t>Clercine
Port-Au-Prince +509 
Haïti</t>
  </si>
  <si>
    <t>+ 509 3632 7531</t>
  </si>
  <si>
    <t>Main/1555</t>
  </si>
  <si>
    <t>Main/1551</t>
  </si>
  <si>
    <t>Main/1550</t>
  </si>
  <si>
    <t>Main/1549</t>
  </si>
  <si>
    <t>Main/1546</t>
  </si>
  <si>
    <t>Donatien Role Rousse</t>
  </si>
  <si>
    <t>#16, Delmas 42
 +509 
Haïti</t>
  </si>
  <si>
    <t>36273933/32208453</t>
  </si>
  <si>
    <t>Main/1545</t>
  </si>
  <si>
    <t>Main/1542</t>
  </si>
  <si>
    <t>Main/1539</t>
  </si>
  <si>
    <t>CR 6676</t>
  </si>
  <si>
    <t>EP 00040</t>
  </si>
  <si>
    <t xml:space="preserve">Sanon Clevenchy </t>
  </si>
  <si>
    <t>15, Rue Omega, Bon Repos
 +509 
Haïti</t>
  </si>
  <si>
    <t>+509 49323536</t>
  </si>
  <si>
    <t>CR 6682</t>
  </si>
  <si>
    <t>CR 6673</t>
  </si>
  <si>
    <t>Main/1532</t>
  </si>
  <si>
    <t>LIZETTE Cheron ( Projet Raja)</t>
  </si>
  <si>
    <t>Turegeau
 +509 
Haïti</t>
  </si>
  <si>
    <t>46860696</t>
  </si>
  <si>
    <t>Ca 12221</t>
  </si>
  <si>
    <t>Main/1528</t>
  </si>
  <si>
    <t>Hinche/0524</t>
  </si>
  <si>
    <t>Main/1525</t>
  </si>
  <si>
    <t>Main/1517</t>
  </si>
  <si>
    <t>Main/1505</t>
  </si>
  <si>
    <t>Main/1500</t>
  </si>
  <si>
    <t>739</t>
  </si>
  <si>
    <t>Delmas 75 rue regine # 20
Port-au-Prince +509 
Haïti</t>
  </si>
  <si>
    <t>Main/1495</t>
  </si>
  <si>
    <t>Main/1476</t>
  </si>
  <si>
    <t>Main/1472</t>
  </si>
  <si>
    <t>Main/1471</t>
  </si>
  <si>
    <t>Main/1467</t>
  </si>
  <si>
    <t>1013</t>
  </si>
  <si>
    <t>JEAN Verna CLEOPHAT</t>
  </si>
  <si>
    <t>61, Boulevard jean Jacques Dessalines, Verettes
 ( 509 ) 
Haïti</t>
  </si>
  <si>
    <t>+509 3232-3282/ 3170-5605</t>
  </si>
  <si>
    <t>Main/1466</t>
  </si>
  <si>
    <t>BEATRICE Andre (Projet Raja)</t>
  </si>
  <si>
    <t>Angle Ave Jean Paul 2, Rue Ducombre
 +509 
Haïti</t>
  </si>
  <si>
    <t>34434764</t>
  </si>
  <si>
    <t>Ca 12057</t>
  </si>
  <si>
    <t>FATIMA Pigeot ( Projet Raja)</t>
  </si>
  <si>
    <t>10, Cite Meriken , sainte Marie ,Canape vert
 +509 
Haïti</t>
  </si>
  <si>
    <t>37583781</t>
  </si>
  <si>
    <t>Ca 12059</t>
  </si>
  <si>
    <t>Jadris Pigeot ( Projet Raja)</t>
  </si>
  <si>
    <t>10,Ruelle Rosemond , Christ-Roi
 +509 
Haïti</t>
  </si>
  <si>
    <t>47881199</t>
  </si>
  <si>
    <t>Ca 12058</t>
  </si>
  <si>
    <t>Dieunise Desna (Projet Raja)</t>
  </si>
  <si>
    <t>20, Ruelle Acacia, Christ-Roi
 +509 
Haïti</t>
  </si>
  <si>
    <t>34222390</t>
  </si>
  <si>
    <t>Ca 12054</t>
  </si>
  <si>
    <t>Dieunette Kestin ( Projet Raja )</t>
  </si>
  <si>
    <t>14, Ruelle Rosemond , Christ-Roi
 +509 
Haïti</t>
  </si>
  <si>
    <t>37557577</t>
  </si>
  <si>
    <t>Ca 12053</t>
  </si>
  <si>
    <t>JOCELYN Chrislene ( Projet Raja )</t>
  </si>
  <si>
    <t>24 A, Christ Roi
 +509 
Haïti</t>
  </si>
  <si>
    <t>Ca 12055</t>
  </si>
  <si>
    <t>Hinche/0504</t>
  </si>
  <si>
    <t>Bazelais Economic  Plus</t>
  </si>
  <si>
    <t>Jacmel
 (509) 
Haïti</t>
  </si>
  <si>
    <t>CR 002915</t>
  </si>
  <si>
    <t>EP 00012</t>
  </si>
  <si>
    <t>Lordéus Pierre</t>
  </si>
  <si>
    <t>34,Delmas 95, Jacquet, rue promeyrac,delmas 95
 +509 
Haïti</t>
  </si>
  <si>
    <t>+509 3679-7248/3729-1449</t>
  </si>
  <si>
    <t>Ca 12232</t>
  </si>
  <si>
    <t>JEAN Herzulira (Projet Raja)</t>
  </si>
  <si>
    <t>36, Rue Sicot Prolonge , Carrefour- Feuilles
 +509 
Haïti</t>
  </si>
  <si>
    <t>31356235</t>
  </si>
  <si>
    <t>Ca 12222</t>
  </si>
  <si>
    <t>Marie Montout ( Projet Raja )</t>
  </si>
  <si>
    <t>10,Ruelle Rosemond ,Christ-Roi
 +509 
Haïti</t>
  </si>
  <si>
    <t>31192973</t>
  </si>
  <si>
    <t>Ca 12223</t>
  </si>
  <si>
    <t>OSLINE Pradet ( Projet Raja )</t>
  </si>
  <si>
    <t>Impasse  Tranten , Rue Collines , Pacot
 +509 
Haïti</t>
  </si>
  <si>
    <t>1233934</t>
  </si>
  <si>
    <t>Ca 12213</t>
  </si>
  <si>
    <t>978</t>
  </si>
  <si>
    <t>Marc OLGER</t>
  </si>
  <si>
    <t>Carrefour, Mariani
 +509 
Haïti</t>
  </si>
  <si>
    <t>+509 3648-8787</t>
  </si>
  <si>
    <t>CR 5960</t>
  </si>
  <si>
    <t>Port-au-Prince</t>
  </si>
  <si>
    <t>CR 6589</t>
  </si>
  <si>
    <t>Main/1452</t>
  </si>
  <si>
    <t>Ca 9753</t>
  </si>
  <si>
    <t>Ca 9756</t>
  </si>
  <si>
    <t>Ca 9759</t>
  </si>
  <si>
    <t>Main/1329</t>
  </si>
  <si>
    <t>CR 3854</t>
  </si>
  <si>
    <t>Main/1336</t>
  </si>
  <si>
    <t>CR 5659</t>
  </si>
  <si>
    <t>Main/1378</t>
  </si>
  <si>
    <t>Main/1389</t>
  </si>
  <si>
    <t>Main/1327</t>
  </si>
  <si>
    <t>Main/1325</t>
  </si>
  <si>
    <t>Cuisinière Berklays 4F</t>
  </si>
  <si>
    <t>Main/1317</t>
  </si>
  <si>
    <t>Main/1316</t>
  </si>
  <si>
    <t>Main/1313</t>
  </si>
  <si>
    <t>Main/1312</t>
  </si>
  <si>
    <t>Main/1311</t>
  </si>
  <si>
    <t>Main/1307</t>
  </si>
  <si>
    <t>Main/1306</t>
  </si>
  <si>
    <t>Main/1290</t>
  </si>
  <si>
    <t>Main/1273</t>
  </si>
  <si>
    <t>Main/1272</t>
  </si>
  <si>
    <t>Main/1271</t>
  </si>
  <si>
    <t>Main/1270</t>
  </si>
  <si>
    <t>Main/1259</t>
  </si>
  <si>
    <t>Main/1258</t>
  </si>
  <si>
    <t>Main/1254</t>
  </si>
  <si>
    <t>Main/1235</t>
  </si>
  <si>
    <t>Main/1216</t>
  </si>
  <si>
    <t>Main/1215</t>
  </si>
  <si>
    <t>Main/1214</t>
  </si>
  <si>
    <t>Main/1202</t>
  </si>
  <si>
    <t>Main/1201</t>
  </si>
  <si>
    <t>Main/1189</t>
  </si>
  <si>
    <t>Main/1188</t>
  </si>
  <si>
    <t>CR 003829</t>
  </si>
  <si>
    <t>Main/1171</t>
  </si>
  <si>
    <t>Main/1152</t>
  </si>
  <si>
    <t>Main/1143</t>
  </si>
  <si>
    <t>Main/1127</t>
  </si>
  <si>
    <t>CA 6402</t>
  </si>
  <si>
    <t>Main/1122</t>
  </si>
  <si>
    <t>Cr et Re 004227 ( Produits vendus sans facture à la foire de Cavaillon)</t>
  </si>
  <si>
    <t>Main/1084</t>
  </si>
  <si>
    <t>CR 004908</t>
  </si>
  <si>
    <t>CR 6146</t>
  </si>
  <si>
    <t>Main/1076</t>
  </si>
  <si>
    <t>Main/1065</t>
  </si>
  <si>
    <t>Main/1063</t>
  </si>
  <si>
    <t>Main/1045</t>
  </si>
  <si>
    <t>CA 7496</t>
  </si>
  <si>
    <t>Main/1033</t>
  </si>
  <si>
    <t>Main/1029</t>
  </si>
  <si>
    <t>Main/1022</t>
  </si>
  <si>
    <t>Main/1021</t>
  </si>
  <si>
    <t>Main/1018</t>
  </si>
  <si>
    <t>Main/1017</t>
  </si>
  <si>
    <t>Main/1014</t>
  </si>
  <si>
    <t>Main/1004</t>
  </si>
  <si>
    <t>Main/0994</t>
  </si>
  <si>
    <t>Main/0972</t>
  </si>
  <si>
    <t>Main/0969</t>
  </si>
  <si>
    <t>Main/0967</t>
  </si>
  <si>
    <t>CR 004457</t>
  </si>
  <si>
    <t>CR 5400</t>
  </si>
  <si>
    <t>Main/0928</t>
  </si>
  <si>
    <t>Main/0919</t>
  </si>
  <si>
    <t>Main/0910</t>
  </si>
  <si>
    <t>Main/0896</t>
  </si>
  <si>
    <t>Main/0890</t>
  </si>
  <si>
    <t>Main/0887</t>
  </si>
  <si>
    <t>Main/0884</t>
  </si>
  <si>
    <t>CR 5307</t>
  </si>
  <si>
    <t>Main/0881</t>
  </si>
  <si>
    <t>Main/0873</t>
  </si>
  <si>
    <t>Main/0867</t>
  </si>
  <si>
    <t>Main/0862</t>
  </si>
  <si>
    <t>Main/0844</t>
  </si>
  <si>
    <t>Main/0841</t>
  </si>
  <si>
    <t>Main/0837</t>
  </si>
  <si>
    <t>Main/0833</t>
  </si>
  <si>
    <t>Main/0824</t>
  </si>
  <si>
    <t>Main/0820</t>
  </si>
  <si>
    <t>CR 5038</t>
  </si>
  <si>
    <t>Main/0815</t>
  </si>
  <si>
    <t>Main/0812</t>
  </si>
  <si>
    <t>Main/0803</t>
  </si>
  <si>
    <t>Main/0792</t>
  </si>
  <si>
    <t>Main/0791</t>
  </si>
  <si>
    <t>Main/0789</t>
  </si>
  <si>
    <t>Main/0785</t>
  </si>
  <si>
    <t>Main/0759</t>
  </si>
  <si>
    <t>Main/0737</t>
  </si>
  <si>
    <t>CR 5223</t>
  </si>
  <si>
    <t>Main/0703</t>
  </si>
  <si>
    <t>Main/0700</t>
  </si>
  <si>
    <t>Main/0698</t>
  </si>
  <si>
    <t>CR 001364</t>
  </si>
  <si>
    <t>Main/0689</t>
  </si>
  <si>
    <t>CA 002644</t>
  </si>
  <si>
    <t>Main/0686</t>
  </si>
  <si>
    <t>CR 001361</t>
  </si>
  <si>
    <t>Main/0646</t>
  </si>
  <si>
    <t>Main/0645</t>
  </si>
  <si>
    <t>Main/0644</t>
  </si>
  <si>
    <t>Main/0643</t>
  </si>
  <si>
    <t>Main/0642</t>
  </si>
  <si>
    <t>Main/0636</t>
  </si>
  <si>
    <t>Main/0631</t>
  </si>
  <si>
    <t>PV Clercine - Main/0604</t>
  </si>
  <si>
    <t>Main/0623</t>
  </si>
  <si>
    <t>Main/0611</t>
  </si>
  <si>
    <t>Main/0610</t>
  </si>
  <si>
    <t>Main/0609</t>
  </si>
  <si>
    <t>Main/0604</t>
  </si>
  <si>
    <t>Main/0601</t>
  </si>
  <si>
    <t>CR 001866</t>
  </si>
  <si>
    <t>Main/0600</t>
  </si>
  <si>
    <t>Main/0597</t>
  </si>
  <si>
    <t>CA 000060</t>
  </si>
  <si>
    <t>Main/0590</t>
  </si>
  <si>
    <t>Main/0585</t>
  </si>
  <si>
    <t>Main/0580</t>
  </si>
  <si>
    <t>Main/0578</t>
  </si>
  <si>
    <t>Main/0572</t>
  </si>
  <si>
    <t>Main/0562</t>
  </si>
  <si>
    <t>Main/0561</t>
  </si>
  <si>
    <t>Main/0560</t>
  </si>
  <si>
    <t>Main/0552</t>
  </si>
  <si>
    <t>Main/0548</t>
  </si>
  <si>
    <t>Main/0547</t>
  </si>
  <si>
    <t>Main/0546</t>
  </si>
  <si>
    <t>Main/0535</t>
  </si>
  <si>
    <t>Main/0526</t>
  </si>
  <si>
    <t>Main/0518</t>
  </si>
  <si>
    <t>Main/0517</t>
  </si>
  <si>
    <t>Main/0516</t>
  </si>
  <si>
    <t>Main/0510</t>
  </si>
  <si>
    <t>Main/0498</t>
  </si>
  <si>
    <t>Main/0497</t>
  </si>
  <si>
    <t>CA 002881</t>
  </si>
  <si>
    <t>Main/0491</t>
  </si>
  <si>
    <t>Main/0483</t>
  </si>
  <si>
    <t>Main/0475</t>
  </si>
  <si>
    <t>Main/0474</t>
  </si>
  <si>
    <t>Main/0469</t>
  </si>
  <si>
    <t>CR 001340</t>
  </si>
  <si>
    <t>Main/0464</t>
  </si>
  <si>
    <t>Main/0460</t>
  </si>
  <si>
    <t>Main/0458</t>
  </si>
  <si>
    <t>CR 001325</t>
  </si>
  <si>
    <t>CR 001324</t>
  </si>
  <si>
    <t>Main/0450</t>
  </si>
  <si>
    <t>Main/0442</t>
  </si>
  <si>
    <t>Main/0439</t>
  </si>
  <si>
    <t>CR 001217</t>
  </si>
  <si>
    <t>Main/0431</t>
  </si>
  <si>
    <t>Main/0414</t>
  </si>
  <si>
    <t>Main/0397</t>
  </si>
  <si>
    <t>Main/0393</t>
  </si>
  <si>
    <t>Main/0385</t>
  </si>
  <si>
    <t>Main/0380</t>
  </si>
  <si>
    <t>Main/0376</t>
  </si>
  <si>
    <t>Main/0345</t>
  </si>
  <si>
    <t>Main/0342</t>
  </si>
  <si>
    <t>Main/0331</t>
  </si>
  <si>
    <t>Main/0307</t>
  </si>
  <si>
    <t>Main/0305</t>
  </si>
  <si>
    <t>Main/0300</t>
  </si>
  <si>
    <t>Main/0291</t>
  </si>
  <si>
    <t>Main/0275</t>
  </si>
  <si>
    <t>Main/0272</t>
  </si>
  <si>
    <t>Main/0271</t>
  </si>
  <si>
    <t>Main/0269</t>
  </si>
  <si>
    <t>Main/0261</t>
  </si>
  <si>
    <t>Main/0255</t>
  </si>
  <si>
    <t>Main/0251</t>
  </si>
  <si>
    <t>Main/0250</t>
  </si>
  <si>
    <t>Main/0242</t>
  </si>
  <si>
    <t>Main/0241</t>
  </si>
  <si>
    <t>Main/0240</t>
  </si>
  <si>
    <t>Main/0207</t>
  </si>
  <si>
    <t>Main/0200</t>
  </si>
  <si>
    <t>Main/0198</t>
  </si>
  <si>
    <t>Main/0186</t>
  </si>
  <si>
    <t>CR 00279</t>
  </si>
  <si>
    <t>Main/0166</t>
  </si>
  <si>
    <t>Main/0146</t>
  </si>
  <si>
    <t>Main/0142</t>
  </si>
  <si>
    <t>Main/0138</t>
  </si>
  <si>
    <t>Main/0111</t>
  </si>
  <si>
    <t>Main/0109</t>
  </si>
  <si>
    <t>Main/0103</t>
  </si>
  <si>
    <t>CR 000232</t>
  </si>
  <si>
    <t>Main/0080</t>
  </si>
  <si>
    <t>Main/0059</t>
  </si>
  <si>
    <t>Main/0058</t>
  </si>
  <si>
    <t>Main/0028</t>
  </si>
  <si>
    <t>Main/0014</t>
  </si>
  <si>
    <t>Main/0009</t>
  </si>
  <si>
    <t>ca  000330</t>
  </si>
  <si>
    <t>ca  000325</t>
  </si>
  <si>
    <t>Ca 319</t>
  </si>
  <si>
    <t>CR 000098</t>
  </si>
  <si>
    <t>ca  000304</t>
  </si>
  <si>
    <t>ca  000022</t>
  </si>
  <si>
    <t>ca  000030</t>
  </si>
  <si>
    <t>ca   000028</t>
  </si>
  <si>
    <t>ca  000426</t>
  </si>
  <si>
    <t>ca  000422</t>
  </si>
  <si>
    <t>ca  000420</t>
  </si>
  <si>
    <t>ca  000421</t>
  </si>
  <si>
    <t>ca   000416</t>
  </si>
  <si>
    <t>ac  000408</t>
  </si>
  <si>
    <t>ca  000399</t>
  </si>
  <si>
    <t>Ca 000367</t>
  </si>
  <si>
    <t>ca  000370</t>
  </si>
  <si>
    <t>ca  000367</t>
  </si>
  <si>
    <t>ca  000354</t>
  </si>
  <si>
    <t>ac  000542</t>
  </si>
  <si>
    <t>ca  000543</t>
  </si>
  <si>
    <t>ac000535</t>
  </si>
  <si>
    <t>ac  0000529</t>
  </si>
  <si>
    <t>ca 000534</t>
  </si>
  <si>
    <t>ac  000522</t>
  </si>
  <si>
    <t>ac  000524</t>
  </si>
  <si>
    <t>000510</t>
  </si>
  <si>
    <t>fr  20583</t>
  </si>
  <si>
    <t>fr  20578</t>
  </si>
  <si>
    <t>fr  20574</t>
  </si>
  <si>
    <t>fr  20573</t>
  </si>
  <si>
    <t>fr  20570</t>
  </si>
  <si>
    <t>fr  20567</t>
  </si>
  <si>
    <t>fr 20562</t>
  </si>
  <si>
    <t>fr 20560</t>
  </si>
  <si>
    <t>fr 22217</t>
  </si>
  <si>
    <t>Fr 22214</t>
  </si>
  <si>
    <t>Fr 022210</t>
  </si>
  <si>
    <t>fr 22204</t>
  </si>
  <si>
    <t>fr 21745</t>
  </si>
  <si>
    <t>fr 21744</t>
  </si>
  <si>
    <t>fr 21739</t>
  </si>
  <si>
    <t>fr21740</t>
  </si>
  <si>
    <t>fr 21738</t>
  </si>
  <si>
    <t>Pacot/0242</t>
  </si>
  <si>
    <t>Ca 9937</t>
  </si>
  <si>
    <t>Pacot/0240</t>
  </si>
  <si>
    <t>Pacot/0236</t>
  </si>
  <si>
    <t>Pacot/0231</t>
  </si>
  <si>
    <t>Pacot/0218</t>
  </si>
  <si>
    <t>Pacot/0104</t>
  </si>
  <si>
    <t>Pacot/0100</t>
  </si>
  <si>
    <t>Pacot/0099</t>
  </si>
  <si>
    <t>Pacot/0098</t>
  </si>
  <si>
    <t>CR 5133</t>
  </si>
  <si>
    <t>Ca 5256</t>
  </si>
  <si>
    <t>Ca 03633</t>
  </si>
  <si>
    <t>Pacot/0040</t>
  </si>
  <si>
    <t>Pacot/0034</t>
  </si>
  <si>
    <t>Pacot/0016</t>
  </si>
  <si>
    <t>CR 000047</t>
  </si>
  <si>
    <t>CA 001014</t>
  </si>
  <si>
    <t>CA 001012</t>
  </si>
  <si>
    <t>fr 21959</t>
  </si>
  <si>
    <t>fr21966</t>
  </si>
  <si>
    <t>fr 21954</t>
  </si>
  <si>
    <t>fr 21952</t>
  </si>
  <si>
    <t>fr 14770</t>
  </si>
  <si>
    <t>fl 12381</t>
  </si>
  <si>
    <t>DURAND Natalie</t>
  </si>
  <si>
    <t>Rue petion, Puits- blain 4</t>
    <phoneticPr fontId="5" type="noConversion"/>
  </si>
  <si>
    <t>+509 3744-2899/ 3417-5300</t>
  </si>
  <si>
    <t>CR 004282</t>
  </si>
  <si>
    <t>JEAN JUSTE Marc Antoine</t>
  </si>
  <si>
    <t>38, Delmas 31, Rue magloire prolongee</t>
    <phoneticPr fontId="5" type="noConversion"/>
  </si>
  <si>
    <t>+509 4652-0015/ 4269 - 7061</t>
  </si>
  <si>
    <t>CA 003509</t>
  </si>
  <si>
    <t>MADAME Jean Baptiste</t>
  </si>
  <si>
    <t>Carrefour Feuilles
 +509 
Haïti</t>
  </si>
  <si>
    <t>3662-7160</t>
  </si>
  <si>
    <t>CR 5765</t>
  </si>
  <si>
    <t>CR 000336</t>
  </si>
  <si>
    <t>Nadine SAINT-FLEUR( projet raja)</t>
  </si>
  <si>
    <t>67, rue alexandre Saint-vil, tabarre 33</t>
    <phoneticPr fontId="5" type="noConversion"/>
  </si>
  <si>
    <t>+509 4838-2335</t>
  </si>
  <si>
    <t>CR 5017</t>
  </si>
  <si>
    <t>Natacha Client Final</t>
  </si>
  <si>
    <t>Gerald Bataille</t>
    <phoneticPr fontId="5" type="noConversion"/>
  </si>
  <si>
    <t>+ 509 4890 8970</t>
  </si>
  <si>
    <t>Hinche/0287</t>
  </si>
  <si>
    <t>Pétion-ville</t>
  </si>
  <si>
    <t>CR 000246</t>
  </si>
  <si>
    <t>WILLIAMS Audrey</t>
  </si>
  <si>
    <t>34,Rue toussaint louverture, delmas 33
 +509 
Haïti</t>
  </si>
  <si>
    <t>+509 4937-3201</t>
  </si>
  <si>
    <t>CR 5165</t>
  </si>
  <si>
    <t>131</t>
  </si>
  <si>
    <t>FERTILIEN Nelson Rodeline</t>
  </si>
  <si>
    <t>QUOTA, CROIX DES BOUQUETS,PLAINES
Port-Au-Prince +509 
Haïti</t>
  </si>
  <si>
    <t>+509 38 47 22 50</t>
  </si>
  <si>
    <t>CR 000185</t>
  </si>
  <si>
    <t>158</t>
  </si>
  <si>
    <t>JOSEPH Bito</t>
  </si>
  <si>
    <t># 7 Imp Duverger Turgeau 
Port-Au-prince +509 
Haïti</t>
  </si>
  <si>
    <t>+ 509 3695 9423 /4384 7184</t>
  </si>
  <si>
    <t>171</t>
  </si>
  <si>
    <t>BASTIEN FRANKLIN Guirlande</t>
  </si>
  <si>
    <t># 5 Tabarre 27 ruelle de l'eglise imp la paix
Port-Au-Prince +509 
Haïti</t>
  </si>
  <si>
    <t>+ 509 3443 4788 /3399 9555</t>
  </si>
  <si>
    <t>Main/1426</t>
  </si>
  <si>
    <t>Main/1046</t>
  </si>
  <si>
    <t>Main/1041</t>
  </si>
  <si>
    <t>Main/1003</t>
  </si>
  <si>
    <t>Main/0818</t>
  </si>
  <si>
    <t>Main/0723</t>
  </si>
  <si>
    <t>Main/0257</t>
  </si>
  <si>
    <t>Main/0030</t>
  </si>
  <si>
    <t>ac  000531</t>
  </si>
  <si>
    <t>fl 125372</t>
  </si>
  <si>
    <t>fl125370</t>
  </si>
  <si>
    <t>221</t>
  </si>
  <si>
    <t>LAJOIE Dieumatant</t>
  </si>
  <si>
    <t>Cota 50 A
Port-Au-Prince +509 
Haïti</t>
  </si>
  <si>
    <t>+ 509 4682 7541</t>
  </si>
  <si>
    <t>Main/1435</t>
  </si>
  <si>
    <t>Main/1390</t>
  </si>
  <si>
    <t>Main/1255</t>
  </si>
  <si>
    <t>Main/1108</t>
  </si>
  <si>
    <t>Main/1094</t>
  </si>
  <si>
    <t>CR 5311</t>
  </si>
  <si>
    <t>Main/0858</t>
  </si>
  <si>
    <t>Main/0721</t>
  </si>
  <si>
    <t>Main/0680</t>
  </si>
  <si>
    <t>Main/0672</t>
  </si>
  <si>
    <t>Main/0396</t>
  </si>
  <si>
    <t>Main/0245</t>
  </si>
  <si>
    <t>Main/0115</t>
  </si>
  <si>
    <t>Main/0089</t>
  </si>
  <si>
    <t>Main/0063</t>
  </si>
  <si>
    <t>ca  000332</t>
  </si>
  <si>
    <t>fl 125062</t>
  </si>
  <si>
    <t>fl 125055</t>
  </si>
  <si>
    <t>fl 125052</t>
  </si>
  <si>
    <t>232</t>
  </si>
  <si>
    <t>ALEXANDRE Hophny</t>
  </si>
  <si>
    <t>Sarthe 39 # 39 Rue Nerette
Port-Au-Prince +509 
Haïti</t>
  </si>
  <si>
    <t>Croix-des-Bouquets</t>
  </si>
  <si>
    <t>509 34 77 56 96</t>
  </si>
  <si>
    <t>Main/0886</t>
  </si>
  <si>
    <t>Main/0861</t>
  </si>
  <si>
    <t>241</t>
  </si>
  <si>
    <t>ANDRESE Dumeus</t>
  </si>
  <si>
    <t>Clercine 4 Delmas 33 Prolongee
Port-Au-Prince +509 
Haïti</t>
  </si>
  <si>
    <t>+ 509 3878 4775</t>
  </si>
  <si>
    <t>Main/1416</t>
  </si>
  <si>
    <t>Main/1380</t>
  </si>
  <si>
    <t>Main/1369</t>
  </si>
  <si>
    <t>Main/1187</t>
  </si>
  <si>
    <t>Main/1154</t>
  </si>
  <si>
    <t>Main/1141</t>
  </si>
  <si>
    <t>Main/1099</t>
  </si>
  <si>
    <t>Main/1079</t>
  </si>
  <si>
    <t>Main/1037</t>
  </si>
  <si>
    <t>Main/1001</t>
  </si>
  <si>
    <t>Main/0859</t>
  </si>
  <si>
    <t>Main/0621</t>
  </si>
  <si>
    <t>Main/0583</t>
  </si>
  <si>
    <t>Main/0488</t>
  </si>
  <si>
    <t>Main/0445</t>
  </si>
  <si>
    <t>Main/0323</t>
  </si>
  <si>
    <t>Main/0320</t>
  </si>
  <si>
    <t>Main/0246</t>
  </si>
  <si>
    <t>Main/0145</t>
  </si>
  <si>
    <t>Main/0031</t>
  </si>
  <si>
    <t>Main/0010</t>
  </si>
  <si>
    <t>ca  000312</t>
  </si>
  <si>
    <t>fl  125083</t>
  </si>
  <si>
    <t>#7, tabarre 58, Rue C.Sylvain, en face Sun Auto
Port-Au-Prince +509 
Haïti</t>
  </si>
  <si>
    <t>CR 000227</t>
  </si>
  <si>
    <t>MARCELIN Nadia Nougaisse (Courtoisie)</t>
  </si>
  <si>
    <t>Grand-Rue # 321
Port-Au-Prince +509 
Haïti</t>
  </si>
  <si>
    <t>+ 509 3794 4541/3464-1848</t>
  </si>
  <si>
    <t>CR 5759</t>
  </si>
  <si>
    <t>CR 5399</t>
  </si>
  <si>
    <t>Cr 5245</t>
  </si>
  <si>
    <t>CR 001300</t>
  </si>
  <si>
    <t>CR 001206</t>
  </si>
  <si>
    <t>CR 000360</t>
  </si>
  <si>
    <t>CR 000216</t>
  </si>
  <si>
    <t>CR 000064</t>
  </si>
  <si>
    <t>fl 126490</t>
  </si>
  <si>
    <t>321</t>
  </si>
  <si>
    <t>ALTILUS PAPOUTOUTE Jesula</t>
  </si>
  <si>
    <t>Debyssy rue armand holly # 28
Port-Au-Prince +509 
Haïti</t>
  </si>
  <si>
    <t>+ 509 3677 4615</t>
  </si>
  <si>
    <t>Main/0865</t>
  </si>
  <si>
    <t>324</t>
  </si>
  <si>
    <t>ca  000386</t>
  </si>
  <si>
    <t>438</t>
  </si>
  <si>
    <t>JANVIER Herriot</t>
  </si>
  <si>
    <t>Rue Mgr Guilloux # 16
Port-Au-Prince  
Haïti</t>
  </si>
  <si>
    <t>+ 509 3883 2676</t>
  </si>
  <si>
    <t>CR 6161</t>
  </si>
  <si>
    <t>CR 000315</t>
  </si>
  <si>
    <t>448</t>
  </si>
  <si>
    <t>Ave Santo # 58
Leogane +509 
Haïti</t>
  </si>
  <si>
    <t>CR 5619</t>
  </si>
  <si>
    <t>462</t>
  </si>
  <si>
    <t>ESTILIEN Olanie</t>
  </si>
  <si>
    <t>Damien Zone Barbancourt
Port-Au-Prince +509 
Haïti</t>
  </si>
  <si>
    <t>+ 509 4465 8473</t>
  </si>
  <si>
    <t>Main/0755</t>
  </si>
  <si>
    <t>PIERRE Nerlande</t>
  </si>
  <si>
    <t>Tabarre 48 Mais Gate
Port-Au-Prince +509 
Haïti</t>
    <phoneticPr fontId="5" type="noConversion"/>
  </si>
  <si>
    <t>+ 509 3759 1056 / 3356 9556</t>
  </si>
  <si>
    <t>Main/0966</t>
  </si>
  <si>
    <t>Tabarre 48 Mais Gate
Port-Au-Prince +509 
Haïti</t>
  </si>
  <si>
    <t>476</t>
  </si>
  <si>
    <t>Delmas 32 # 6
Port-Au-Prince +509 
Haïti</t>
  </si>
  <si>
    <t>+ 509 3423 2673/3177-3631</t>
  </si>
  <si>
    <t>CR 003833</t>
  </si>
  <si>
    <t>480</t>
  </si>
  <si>
    <t>DENAUD Erick</t>
  </si>
  <si>
    <t>Croix des bouquets Cottard 58 # 10
Port-Au-Prince +509 
Haïti</t>
  </si>
  <si>
    <t>+ 509 3474 3984</t>
  </si>
  <si>
    <t>Main/0774</t>
  </si>
  <si>
    <t>Main/0768</t>
  </si>
  <si>
    <t>Main/0235</t>
  </si>
  <si>
    <t>505</t>
  </si>
  <si>
    <t>Canaan B
Port-Au-Prince +509 
Haïti</t>
  </si>
  <si>
    <t>+ 509 3617 4849</t>
  </si>
  <si>
    <t>Main/1170</t>
  </si>
  <si>
    <t>Main/1134</t>
  </si>
  <si>
    <t>Main/0829</t>
  </si>
  <si>
    <t>Main/0389</t>
  </si>
  <si>
    <t>ac  000550</t>
  </si>
  <si>
    <t>1.Tabarre</t>
    <phoneticPr fontId="5" type="noConversion"/>
  </si>
  <si>
    <t>Main/1365</t>
  </si>
  <si>
    <t>Main/1395</t>
  </si>
  <si>
    <t>Main/1428</t>
  </si>
  <si>
    <t>Main/1088</t>
  </si>
  <si>
    <t>Main/1080</t>
  </si>
  <si>
    <t>Main/1019</t>
  </si>
  <si>
    <t>Main/0653</t>
  </si>
  <si>
    <t>Main/0021</t>
  </si>
  <si>
    <t>fl 125060</t>
  </si>
  <si>
    <t>fl 125719</t>
  </si>
  <si>
    <t>Bizoton (Brutus Rodeline Nelson)</t>
  </si>
  <si>
    <t>11 Rue Républicaine, Croix des Bouquets
Port-Au-Prince +509 
Haïti</t>
  </si>
  <si>
    <t>509 36 24 61 77</t>
  </si>
  <si>
    <t>CR 003855</t>
  </si>
  <si>
    <t>CR 003326</t>
  </si>
  <si>
    <t>CR 000445</t>
  </si>
  <si>
    <t>CR 000171</t>
  </si>
  <si>
    <t>fl 125059</t>
  </si>
  <si>
    <t>fl125394</t>
  </si>
  <si>
    <t>557</t>
  </si>
  <si>
    <t>Delmas # 15 Carrefour Gerald Bataille
Port-Au-prince +509 
Haïti</t>
  </si>
  <si>
    <t>ca  000309</t>
  </si>
  <si>
    <t>588</t>
  </si>
  <si>
    <t>Marche Tabarre Flanc 4 # 118
Port-Au-Prince +509 
Haïti</t>
  </si>
  <si>
    <t>CR 5026</t>
  </si>
  <si>
    <t>CR 5217</t>
  </si>
  <si>
    <t>Cr 001245</t>
  </si>
  <si>
    <t>CR 000018</t>
  </si>
  <si>
    <t>fl 10848</t>
  </si>
  <si>
    <t>589</t>
  </si>
  <si>
    <t>Marche Tabarre Flanc 4 # 116
Port-Au-Prince +509 
Haïti</t>
  </si>
  <si>
    <t>+ 509 3651 0927 / 34165851</t>
  </si>
  <si>
    <t>CR 6163</t>
  </si>
  <si>
    <t>CR 000461</t>
  </si>
  <si>
    <t>CR 000218</t>
  </si>
  <si>
    <t>590</t>
  </si>
  <si>
    <t>Santo 22 # 799 Marche Tabarre
Port-Au-Prince +509 
Haïti</t>
  </si>
  <si>
    <t>+ 509 3879 3363 / 3424 5555</t>
  </si>
  <si>
    <t>CR 001873</t>
  </si>
  <si>
    <t>592</t>
  </si>
  <si>
    <t>Clercine 20 # 4 Bis Rue Chapiro
Port-Au-Prince +509 
Haïti</t>
  </si>
  <si>
    <t>CR 6162</t>
  </si>
  <si>
    <t>CR 001872</t>
  </si>
  <si>
    <t>CR 000434</t>
  </si>
  <si>
    <t>CR 000321</t>
  </si>
  <si>
    <t>CR 000072</t>
  </si>
  <si>
    <t>603</t>
  </si>
  <si>
    <t>LOUIS JEUNE Meritane</t>
  </si>
  <si>
    <t>La Plaine Camp Rony colin bon repos
Port-Au-Prince +509 
Haïti</t>
  </si>
  <si>
    <t>1.Port-au-Prince</t>
    <phoneticPr fontId="5" type="noConversion"/>
  </si>
  <si>
    <t>+ 509 3418 6417 / 3217 8661</t>
  </si>
  <si>
    <t>Main/0650</t>
  </si>
  <si>
    <t>Ca 000450</t>
  </si>
  <si>
    <t>614</t>
  </si>
  <si>
    <t>KAY Azar M.C</t>
  </si>
  <si>
    <t xml:space="preserve">     2 , Clercine 4
Port-Au-Prince +509 
Haïti</t>
  </si>
  <si>
    <t>CR 000097</t>
  </si>
  <si>
    <t>ca  000381</t>
  </si>
  <si>
    <t>619</t>
  </si>
  <si>
    <t># 31 bois patate
Port-Au-Prince +509 
Haïti</t>
  </si>
  <si>
    <t>+ 509 4882 9071 / 3134 8558</t>
  </si>
  <si>
    <t>CR 000384</t>
  </si>
  <si>
    <t>fl 125209</t>
  </si>
  <si>
    <t>629</t>
  </si>
  <si>
    <t>DIEUVIL Laforet</t>
  </si>
  <si>
    <t>Blvd Jean Jacques Dessalines
Port-Au-Prince +509 
Haïti</t>
  </si>
  <si>
    <t>+ 509 3449 4453 / 4852 6620</t>
  </si>
  <si>
    <t>CR 000170</t>
  </si>
  <si>
    <t>Main/1413</t>
  </si>
  <si>
    <t>Main/0568</t>
  </si>
  <si>
    <t>Main/0280</t>
  </si>
  <si>
    <t>Main/0267</t>
  </si>
  <si>
    <t>651</t>
  </si>
  <si>
    <t>MICHEL Overnio</t>
  </si>
  <si>
    <t>Marche Hyppolite # 70 / Marche Tabarre
Port-Au-Prince +509 
Haïti</t>
  </si>
  <si>
    <t>+ 509 4722 4945</t>
  </si>
  <si>
    <t>CR 001886</t>
  </si>
  <si>
    <t>CR 000076</t>
  </si>
  <si>
    <t>656</t>
  </si>
  <si>
    <t>Route de tabarre # 62
Port-Au-Prince +509 
Haïti</t>
  </si>
  <si>
    <t>Main/0879</t>
  </si>
  <si>
    <t>672</t>
  </si>
  <si>
    <t>Delmas 33 St Patrick # 11
Port-Au-Prince +509 
Haïti</t>
  </si>
  <si>
    <t>Main/1059</t>
  </si>
  <si>
    <t>Main/0062</t>
  </si>
  <si>
    <t>ca  000393</t>
  </si>
  <si>
    <t>Main/0917</t>
  </si>
  <si>
    <t>Main/0559</t>
  </si>
  <si>
    <t>Main/0223</t>
  </si>
  <si>
    <t>688</t>
  </si>
  <si>
    <t>Fleuriot imp Biatha # 7
Port-Au-Prince +509 
Haïti</t>
  </si>
  <si>
    <t>CR 003346</t>
  </si>
  <si>
    <t>ca  000428</t>
  </si>
  <si>
    <t>ca  000375</t>
  </si>
  <si>
    <t>138 rue stenio vincent - Croix des Bouquets - en face Station National
Port-Au-Prince +509 
Haïti</t>
  </si>
  <si>
    <t>ac  000537</t>
  </si>
  <si>
    <t>713</t>
  </si>
  <si>
    <t>VINCENT Kerline</t>
  </si>
  <si>
    <t>Delmas 33 Rue Famosa # 34
Port-Au-Prince +509 
Haïti</t>
  </si>
  <si>
    <t>CA 000366</t>
  </si>
  <si>
    <t>fl 10872</t>
  </si>
  <si>
    <t>fll125087</t>
  </si>
  <si>
    <t>fl 126489</t>
  </si>
  <si>
    <t>FL 126652</t>
  </si>
  <si>
    <t>730</t>
  </si>
  <si>
    <t>JULES Marie</t>
  </si>
  <si>
    <t>Villembeta Carradeux , Tabarre 48
Port-Au-Prince +509 
Haïti</t>
  </si>
  <si>
    <t>+ 509 4790 0291</t>
  </si>
  <si>
    <t>Ca  000542</t>
  </si>
  <si>
    <t>737</t>
  </si>
  <si>
    <t>Marche Tabarre
Port-Au-Prince +509 
Haïti</t>
  </si>
  <si>
    <t>Main/0783</t>
  </si>
  <si>
    <t>Main/0756</t>
  </si>
  <si>
    <t>CR 000042</t>
  </si>
  <si>
    <t>Main/0869</t>
  </si>
  <si>
    <t>CR 5164</t>
  </si>
  <si>
    <t>CR 001821</t>
  </si>
  <si>
    <t>Main/0438</t>
  </si>
  <si>
    <t>fl  125068</t>
  </si>
  <si>
    <t>749</t>
  </si>
  <si>
    <t>Petion Ville Rue Panamericaine # 42
Petionville +509 
Haïti</t>
  </si>
  <si>
    <t>1.Petionville</t>
  </si>
  <si>
    <t>+ 509 3855 9787 / 3480 2425</t>
  </si>
  <si>
    <t>CR 6564</t>
  </si>
  <si>
    <t>Ca 9918</t>
  </si>
  <si>
    <t>CR 5603</t>
  </si>
  <si>
    <t>CR 003810</t>
  </si>
  <si>
    <t>CR 004274</t>
  </si>
  <si>
    <t>Cr 001312</t>
  </si>
  <si>
    <t>CR 000367</t>
  </si>
  <si>
    <t>CR 000192</t>
  </si>
  <si>
    <t>000021</t>
  </si>
  <si>
    <t>fl 125731</t>
  </si>
  <si>
    <t>750</t>
  </si>
  <si>
    <t>Petion Ville Rue Rigaud # 30
Petionville +509 
Haïti</t>
  </si>
  <si>
    <t>fl 125066</t>
  </si>
  <si>
    <t>fl 125748</t>
  </si>
  <si>
    <t>fl126746</t>
  </si>
  <si>
    <t>755</t>
  </si>
  <si>
    <t>CONTENT Erlyne</t>
  </si>
  <si>
    <t>Delams 17
Delmas +509 
Haïti</t>
  </si>
  <si>
    <t>+ 509 3855 2303 / 4866 3709</t>
  </si>
  <si>
    <t>Main/0260</t>
  </si>
  <si>
    <t>757</t>
  </si>
  <si>
    <t>33, maïs gaté 10 Tabarre +509 
Haïti</t>
  </si>
  <si>
    <t>CR 000020</t>
  </si>
  <si>
    <t>CR 000029</t>
  </si>
  <si>
    <t>762</t>
  </si>
  <si>
    <t>DARIUS Gardy</t>
  </si>
  <si>
    <t xml:space="preserve">   292,Rue Ampère 3,Delamas 33
Delmas +509 
Haïti</t>
  </si>
  <si>
    <t>fl 125380</t>
  </si>
  <si>
    <t>776</t>
  </si>
  <si>
    <t>Ginel BAPTISTE</t>
  </si>
  <si>
    <t>Carrefour
Carrefour +509 
Haïti</t>
  </si>
  <si>
    <t>1.Carrefour</t>
  </si>
  <si>
    <t>+ 509 3674-6131</t>
  </si>
  <si>
    <t>fl 125163</t>
  </si>
  <si>
    <t>Fl 10807</t>
  </si>
  <si>
    <t>fl 10726</t>
  </si>
  <si>
    <t>fl 12380</t>
  </si>
  <si>
    <t>789</t>
  </si>
  <si>
    <t>ALEXIS Jonita</t>
  </si>
  <si>
    <t>Tabarre 28
Tabarre +509 
Haïti</t>
  </si>
  <si>
    <t>ac  000525</t>
  </si>
  <si>
    <t>791</t>
  </si>
  <si>
    <t>market West side / Eddy JUNOT</t>
  </si>
  <si>
    <t>Croix-des-Bouquets
Croix des Bouquets  +509 
Haïti</t>
  </si>
  <si>
    <t>+509 3623-7339</t>
  </si>
  <si>
    <t>CR 5387</t>
  </si>
  <si>
    <t>CR 001330</t>
  </si>
  <si>
    <t>CR 000082</t>
  </si>
  <si>
    <t>CR 000024</t>
  </si>
  <si>
    <t>792</t>
  </si>
  <si>
    <t>CANOUBI Store( BISSAINIHE Jean canes Mackenson)</t>
  </si>
  <si>
    <t>Rue coded,Duval 33, Croix-des-Bouquets
Croix des Bouquets +509 
Haïti</t>
  </si>
  <si>
    <t>3866-0082</t>
  </si>
  <si>
    <t>Main/1101</t>
  </si>
  <si>
    <t>Main/0946</t>
  </si>
  <si>
    <t>Main/0634</t>
  </si>
  <si>
    <t>Main/0618</t>
  </si>
  <si>
    <t>Main/0603</t>
  </si>
  <si>
    <t>Main/0599</t>
  </si>
  <si>
    <t>Main/0536</t>
  </si>
  <si>
    <t>Main/0477</t>
  </si>
  <si>
    <t>Main/0377</t>
  </si>
  <si>
    <t>Main/0194</t>
  </si>
  <si>
    <t>Main/0008</t>
  </si>
  <si>
    <t>ca  000410</t>
  </si>
  <si>
    <t>3839-7181</t>
  </si>
  <si>
    <t>CR 000157</t>
  </si>
  <si>
    <t>799</t>
  </si>
  <si>
    <t>GERMEIL Rosemonde</t>
  </si>
  <si>
    <t>Marassa 11 # 24
Croix des Bouquets  +509 
Haïti</t>
  </si>
  <si>
    <t>3457-8453</t>
  </si>
  <si>
    <t>Main/0232</t>
  </si>
  <si>
    <t>Main/0097</t>
  </si>
  <si>
    <t>CASIMIR Changler</t>
  </si>
  <si>
    <t>Carrefour Feuille 
Port-Au-Prince +509 
Haïti</t>
  </si>
  <si>
    <t>509 38 72 26 88</t>
  </si>
  <si>
    <t>CR 000217</t>
  </si>
  <si>
    <t>JEAN BAPTISTE SYLVAIN Katheline</t>
  </si>
  <si>
    <t>Blanchard # 19
Port-Au-Prince +509 
Haïti</t>
  </si>
  <si>
    <t>+ 509 3750 0131 / 2243 396</t>
  </si>
  <si>
    <t>fl  10861</t>
  </si>
  <si>
    <t>822</t>
  </si>
  <si>
    <t>PIERRE Obenson</t>
  </si>
  <si>
    <t>Carrefour shada
 +509 
Haïti</t>
  </si>
  <si>
    <t>+509 3825-0849</t>
  </si>
  <si>
    <t>CR 003347</t>
  </si>
  <si>
    <t>CR 003319</t>
  </si>
  <si>
    <t>CR 000451</t>
  </si>
  <si>
    <t>CR 001258</t>
  </si>
  <si>
    <t>CR 000424</t>
  </si>
  <si>
    <t>834</t>
  </si>
  <si>
    <t>LOUISSAINT Vilmont</t>
  </si>
  <si>
    <t>10, tabarre 42
 +509 
Haïti</t>
  </si>
  <si>
    <t>+509 4918-7042</t>
  </si>
  <si>
    <t>Main/0950</t>
  </si>
  <si>
    <t>Main/0911</t>
  </si>
  <si>
    <t>Main/0907</t>
  </si>
  <si>
    <t>844</t>
  </si>
  <si>
    <t>GEFFRARD Dideline</t>
  </si>
  <si>
    <t>Lilavois 28, Bon-repos
 +509 
Haïti</t>
  </si>
  <si>
    <t>+509 4600-6127</t>
  </si>
  <si>
    <t>Main/1137</t>
  </si>
  <si>
    <t>CR 5590</t>
  </si>
  <si>
    <t>CR 5591</t>
  </si>
  <si>
    <t>CR 5637</t>
  </si>
  <si>
    <t>CR 5632</t>
  </si>
  <si>
    <t>CR 6226</t>
  </si>
  <si>
    <t>CR 003897</t>
  </si>
  <si>
    <t>CR 003898</t>
  </si>
  <si>
    <t>CR 003899</t>
  </si>
  <si>
    <t>CR 003892</t>
  </si>
  <si>
    <t>CR 003891</t>
  </si>
  <si>
    <t>CR 003870</t>
  </si>
  <si>
    <t>CR 003801</t>
  </si>
  <si>
    <t>CR 6178</t>
  </si>
  <si>
    <t>CR 5376</t>
  </si>
  <si>
    <t>CR 5377</t>
  </si>
  <si>
    <t>CR 5046</t>
  </si>
  <si>
    <t>CR 001363</t>
  </si>
  <si>
    <t>CR 003336</t>
  </si>
  <si>
    <t>CR 003325</t>
  </si>
  <si>
    <t>CR 001298</t>
  </si>
  <si>
    <t>CR 001869</t>
  </si>
  <si>
    <t>CR 001223</t>
  </si>
  <si>
    <t>CR 000400</t>
  </si>
  <si>
    <t>CR 000378</t>
  </si>
  <si>
    <t>CR 000380</t>
  </si>
  <si>
    <t>CR 000379</t>
  </si>
  <si>
    <t>CR 000355</t>
  </si>
  <si>
    <t>CR 000293</t>
  </si>
  <si>
    <t>CR 000295</t>
  </si>
  <si>
    <t>CR 000282</t>
  </si>
  <si>
    <t>CR 000276</t>
  </si>
  <si>
    <t>CR 000253</t>
  </si>
  <si>
    <t>CR 000220</t>
  </si>
  <si>
    <t>CR 000200</t>
  </si>
  <si>
    <t>CR 000195</t>
  </si>
  <si>
    <t>CR 000196</t>
  </si>
  <si>
    <t>CR 000194</t>
  </si>
  <si>
    <t>CR 000183</t>
  </si>
  <si>
    <t>CR 000173</t>
  </si>
  <si>
    <t>CR 000175</t>
  </si>
  <si>
    <t>CR 000156</t>
  </si>
  <si>
    <t>CR 000148</t>
  </si>
  <si>
    <t>CR 000133</t>
  </si>
  <si>
    <t>CR 000112</t>
  </si>
  <si>
    <t>CR 000084</t>
  </si>
  <si>
    <t>CR 000022</t>
  </si>
  <si>
    <t>cr 000057</t>
  </si>
  <si>
    <t>FL 10860</t>
  </si>
  <si>
    <t>fl 10850</t>
  </si>
  <si>
    <t>FL 127264</t>
  </si>
  <si>
    <t>850</t>
  </si>
  <si>
    <t>Agence PMS Delmas( Joane CHAUDRY)</t>
  </si>
  <si>
    <t>Route de Delmas 57, entre Delmas 1 et 3
Port-Au-Prince +509 
Haïti</t>
  </si>
  <si>
    <t>CR 5954</t>
  </si>
  <si>
    <t>CR 003884</t>
  </si>
  <si>
    <t>CR 003817</t>
  </si>
  <si>
    <t>CR 004255</t>
  </si>
  <si>
    <t>CR 6195</t>
  </si>
  <si>
    <t>CR 5193</t>
  </si>
  <si>
    <t>CR 5044</t>
  </si>
  <si>
    <t>CR 5030</t>
  </si>
  <si>
    <t>CR 5201</t>
  </si>
  <si>
    <t>CR 001856</t>
  </si>
  <si>
    <t>CR 000410</t>
  </si>
  <si>
    <t>CR 000296</t>
  </si>
  <si>
    <t>CR 000197</t>
  </si>
  <si>
    <t>cr 000052</t>
  </si>
  <si>
    <t>fl 126654</t>
  </si>
  <si>
    <t>851</t>
  </si>
  <si>
    <t>Agence PMS Fontamara ( Nandy Julmiste LAPOLICE)</t>
  </si>
  <si>
    <t>Fontamara 27, Rue ramier # 5
Port-Au-Prince +509 
Haïti</t>
  </si>
  <si>
    <t>CR 000443</t>
  </si>
  <si>
    <t>CR 000299</t>
  </si>
  <si>
    <t>fl 126474</t>
  </si>
  <si>
    <t>93</t>
  </si>
  <si>
    <t>CLEDANOR Jean Larack</t>
  </si>
  <si>
    <t>Delams 95 Rue Promeyrac #29
Port-Au-Prince +509 
Haïti</t>
  </si>
  <si>
    <t>+ 509 3332 0445/ 3719 5392</t>
  </si>
  <si>
    <t>Main/1318</t>
  </si>
  <si>
    <t>Cr 004302</t>
  </si>
  <si>
    <t>EP 00022</t>
  </si>
  <si>
    <t>Delmas 75
 +509 
Haïti</t>
  </si>
  <si>
    <t>CR 5499</t>
  </si>
  <si>
    <t>EP 00024</t>
  </si>
  <si>
    <t>Dieubon SAINTINE</t>
  </si>
  <si>
    <t>66,Impasse Medilien ,Delmas 24
 +509 
Haïti</t>
  </si>
  <si>
    <t>fl 125818</t>
  </si>
  <si>
    <t>EP 00035</t>
  </si>
  <si>
    <t xml:space="preserve">PLATEL Ausnithe clerna </t>
  </si>
  <si>
    <t>Rue Pomeyrac, Jacquet tibill
 +509 
Haïti</t>
  </si>
  <si>
    <t>+509 4619-7391/3403-3041</t>
  </si>
  <si>
    <t>CR 5240</t>
  </si>
  <si>
    <t>EP 00039</t>
  </si>
  <si>
    <t>Michel LADOUCEUR</t>
  </si>
  <si>
    <t>Centre-ville, rue magasin de l'Etat
 +509 
Haïti</t>
  </si>
  <si>
    <t>Port-auPrince</t>
  </si>
  <si>
    <t>+509 3451-6946</t>
  </si>
  <si>
    <t>CR 6190</t>
  </si>
  <si>
    <t>CR 5455</t>
  </si>
  <si>
    <t>CR 6191</t>
  </si>
  <si>
    <t>EP 00041</t>
  </si>
  <si>
    <t>BIEN-AIME Nadjeda</t>
  </si>
  <si>
    <t>Montagne Noir
 +509 
Haïti</t>
  </si>
  <si>
    <t>Ca 9985</t>
  </si>
  <si>
    <t>BRUNEL Lyse</t>
  </si>
  <si>
    <t xml:space="preserve">Clercine 4, Station croix des bouquets
 +509 
</t>
  </si>
  <si>
    <t>+509 3759-4742</t>
  </si>
  <si>
    <t>CR 000043</t>
  </si>
  <si>
    <t>CARTER Jimmy</t>
  </si>
  <si>
    <t xml:space="preserve">carrefour, lamentin 52
</t>
  </si>
  <si>
    <t>+509 4617-9714</t>
  </si>
  <si>
    <t>CR 000337</t>
  </si>
  <si>
    <t>CASSEUS Gaz</t>
  </si>
  <si>
    <t>Rte Aeoport et st-marc avant ginou market
Port-Au-Prince +509 
Haïti</t>
  </si>
  <si>
    <t>+5004699-0675</t>
  </si>
  <si>
    <t>CR 000314</t>
  </si>
  <si>
    <t>923</t>
  </si>
  <si>
    <t>DELAROSE Nagela</t>
  </si>
  <si>
    <t>Appartement 2, Village Arvada, Zone Casimir,Bon repos
 +509 
Haïti</t>
  </si>
  <si>
    <t>+509 3707-1459/3318-1491</t>
  </si>
  <si>
    <t>Main/1320</t>
  </si>
  <si>
    <t>Main/1241</t>
  </si>
  <si>
    <t>Devico hardware</t>
  </si>
  <si>
    <t>rte frères, après rue des pins
 +509 
Haïti</t>
  </si>
  <si>
    <t>+509 3708-6868</t>
  </si>
  <si>
    <t>CR 5239</t>
  </si>
  <si>
    <t>DUPONT Niphaella</t>
  </si>
  <si>
    <t>Delmas 75, Puits blain
 +509 
Haïti</t>
  </si>
  <si>
    <t>+509 3651-6230</t>
  </si>
  <si>
    <t>CR 003851</t>
  </si>
  <si>
    <t>FECCANO (Monise Jean)</t>
  </si>
  <si>
    <t>CA 798</t>
  </si>
  <si>
    <t>FORTUNE Abterline</t>
  </si>
  <si>
    <t>20, rte Onaville, canaan B
 +509 
Haïti</t>
  </si>
  <si>
    <t>+509 3155-2743</t>
  </si>
  <si>
    <t>Main/0876</t>
  </si>
  <si>
    <t>FRANCOISE Jean Baptiste</t>
  </si>
  <si>
    <t>CA 003508</t>
  </si>
  <si>
    <t>GENOIS Pierre Rigaud</t>
  </si>
  <si>
    <t>Delmas 30, en face GS matelas
 +509 
Haïti</t>
  </si>
  <si>
    <t>+509 4018-6644</t>
  </si>
  <si>
    <t>CR 6198</t>
  </si>
  <si>
    <t>JEAN JACQUES Jacquelin</t>
  </si>
  <si>
    <t>Bourdon Imp Pierre Louis # 07
Port-Au-Prince  
Haïti</t>
  </si>
  <si>
    <t>509 36 15 04 57</t>
  </si>
  <si>
    <t>CR 5389</t>
  </si>
  <si>
    <t>JOSEPH Sovenie</t>
  </si>
  <si>
    <t xml:space="preserve">A1, Bas blanchard, Route neuf
</t>
  </si>
  <si>
    <t>+509 4295-7783</t>
  </si>
  <si>
    <t>Main/0435</t>
  </si>
  <si>
    <t>Lionel PETIT-HOMME</t>
  </si>
  <si>
    <t xml:space="preserve">CARREFOUR LAMENTIN
</t>
  </si>
  <si>
    <t>CR 001277</t>
  </si>
  <si>
    <t>LOUISE Bertha Pierre</t>
  </si>
  <si>
    <t xml:space="preserve">Crois des Bouquets , Duval 22 Imp Pompulise
</t>
  </si>
  <si>
    <t>+ 509 3811 3140</t>
  </si>
  <si>
    <t>fl  125094</t>
  </si>
  <si>
    <t>Loulouse DÉUS</t>
  </si>
  <si>
    <t>Rue des Lattes Prolongée
 +509 
Haïti</t>
  </si>
  <si>
    <t>+ 509 3349 139</t>
  </si>
  <si>
    <t>Fl 126003</t>
  </si>
  <si>
    <t>Madame cine</t>
  </si>
  <si>
    <t xml:space="preserve">marche tabarre
 +509 
</t>
  </si>
  <si>
    <t>+509 3398-3942</t>
  </si>
  <si>
    <t>CR 6116</t>
  </si>
  <si>
    <t>Madame Scutt/ Store Carrefour</t>
  </si>
  <si>
    <t xml:space="preserve">carrefour
</t>
  </si>
  <si>
    <t>+509 3785-7075</t>
  </si>
  <si>
    <t>CR 5310</t>
  </si>
  <si>
    <t>CR 003900</t>
  </si>
  <si>
    <t>CR 6150</t>
  </si>
  <si>
    <t>Cr 5022</t>
  </si>
  <si>
    <t>CR 003302</t>
  </si>
  <si>
    <t>CA 001339</t>
  </si>
  <si>
    <t>CR 000409</t>
  </si>
  <si>
    <t>Croix-des-Bouquets
Croix des Bouquets  +509 
Haïti</t>
  </si>
  <si>
    <t>CR 6240</t>
  </si>
  <si>
    <t>MENTOR Gerson</t>
  </si>
  <si>
    <t>Rue Mgr Guilloux # 404
Port-Au-Prince  
Haïti</t>
  </si>
  <si>
    <t>+509 37 43 88 94</t>
  </si>
  <si>
    <t>CR 6214</t>
  </si>
  <si>
    <t>CR 001454</t>
  </si>
  <si>
    <t>CR 000404</t>
  </si>
  <si>
    <t>CR 000187</t>
  </si>
  <si>
    <t>CR 000103</t>
  </si>
  <si>
    <t>ca 000017</t>
  </si>
  <si>
    <t>NOEL Maykens /Auto Parts</t>
  </si>
  <si>
    <t xml:space="preserve">Bizoton 49
</t>
  </si>
  <si>
    <t>+509 3866 6087</t>
  </si>
  <si>
    <t>Cr 5009</t>
  </si>
  <si>
    <t>PE - Junet Denis</t>
  </si>
  <si>
    <t>CR 001299</t>
  </si>
  <si>
    <t>PIERRE Albanise</t>
  </si>
  <si>
    <t xml:space="preserve">Carrefour, Lamentin 52
</t>
  </si>
  <si>
    <t>+509 4463-7822</t>
  </si>
  <si>
    <t>Cr 5247</t>
  </si>
  <si>
    <t>CR 5221</t>
  </si>
  <si>
    <t>CR 001859</t>
  </si>
  <si>
    <t>CR 001860</t>
  </si>
  <si>
    <t>CR 000393</t>
  </si>
  <si>
    <t>117 route nationale, Shada - Bon Repos
Port Au Prince  
Haïti</t>
  </si>
  <si>
    <t>CR 5460</t>
  </si>
  <si>
    <t>CR 004453</t>
  </si>
  <si>
    <t>CR 5329</t>
  </si>
  <si>
    <t>CR 5234</t>
  </si>
  <si>
    <t>CR 003337</t>
  </si>
  <si>
    <t>CR 001858</t>
  </si>
  <si>
    <t>CR 000471</t>
  </si>
  <si>
    <t>CR 001332</t>
  </si>
  <si>
    <t>CR 000426</t>
  </si>
  <si>
    <t>CR 000324</t>
  </si>
  <si>
    <t>ALEXIS Pouchon</t>
  </si>
  <si>
    <t>Pacot
 +509 
Haïti</t>
  </si>
  <si>
    <t>+509 3739-8955</t>
  </si>
  <si>
    <t>CR 5631</t>
  </si>
  <si>
    <t>ALMONORD Chania</t>
  </si>
  <si>
    <t>50, Clercine 8
 +509 
Haïti</t>
  </si>
  <si>
    <t>+509 4903-8962/ 4070-3740</t>
  </si>
  <si>
    <t>CR 5768</t>
  </si>
  <si>
    <t>Average number of stove owned for end users</t>
  </si>
  <si>
    <t>Monitoring year start date</t>
  </si>
  <si>
    <t>Monitoring year stop date</t>
  </si>
  <si>
    <t>Users who own only one stove</t>
  </si>
  <si>
    <t>(vide)</t>
  </si>
  <si>
    <t>Last purchase</t>
  </si>
  <si>
    <t>Number of stove</t>
  </si>
  <si>
    <t>time difference</t>
  </si>
  <si>
    <t>Avg sales time</t>
  </si>
  <si>
    <t>2021-06-22T14:40:34.891-05:00</t>
  </si>
  <si>
    <t>2021-07-12T08:32:37.681-05:00</t>
  </si>
  <si>
    <t>48740263/33334216/37258881</t>
  </si>
  <si>
    <t>18.5311186 -72.2455896 107.17235623955636 3.9</t>
  </si>
  <si>
    <t>18.5311186</t>
  </si>
  <si>
    <t>-72.2455896</t>
  </si>
  <si>
    <t>107.17235623955636</t>
  </si>
  <si>
    <t>09:29:00.000-05:00</t>
  </si>
  <si>
    <t>10:16:00,000-05:00</t>
  </si>
  <si>
    <t>10:36:00,000-05:00</t>
  </si>
  <si>
    <t>10:24:00,000-05:00</t>
  </si>
  <si>
    <t>Malgré toutes les récommandations fait au client, il a acheté du combustible GPL le deuxième jour de l'enquête et commence a l'utilisé sans nous attendre pour la pesée.</t>
  </si>
  <si>
    <t>4960bb1e-7154-4ae9-a1ef-1d9d65d418b2</t>
  </si>
  <si>
    <t>2021-07-21T19:32:30</t>
  </si>
  <si>
    <t>2021-06-23T10:39:59.285-05:00</t>
  </si>
  <si>
    <t>2021-07-12T08:30:25.062-05:00</t>
  </si>
  <si>
    <t>4852 3427/37527840</t>
  </si>
  <si>
    <t>18.5652864 -72.2802856 42.36012226862112 4.931</t>
  </si>
  <si>
    <t>18.5652864</t>
  </si>
  <si>
    <t>-72.2802856</t>
  </si>
  <si>
    <t>42.36012226862112</t>
  </si>
  <si>
    <t>10:42:00.000-05:00</t>
  </si>
  <si>
    <t>11:21:00,000-05:00</t>
  </si>
  <si>
    <t>11:44:00,000-05:00</t>
  </si>
  <si>
    <t>11:18:00,000-05:00</t>
  </si>
  <si>
    <t>4fb7b9e7-f779-4f2c-a0d0-b57411956d80</t>
  </si>
  <si>
    <t>2021-07-21T19:32:41</t>
  </si>
  <si>
    <t>2021-06-23T11:52:47.697-05:00</t>
  </si>
  <si>
    <t>2021-07-12T08:29:07.128-05:00</t>
  </si>
  <si>
    <t>18.5843206 -72.2782676 27.412351306623037 3.9</t>
  </si>
  <si>
    <t>18.5843206</t>
  </si>
  <si>
    <t>-72.2782676</t>
  </si>
  <si>
    <t>27.412351306623037</t>
  </si>
  <si>
    <t>12:22:00,000-05:00</t>
  </si>
  <si>
    <t>12:37:00,000-05:00</t>
  </si>
  <si>
    <t>12:14:00,000-05:00</t>
  </si>
  <si>
    <t>Le client a acheté de nouveau combustible GPL le deuxième jour de l'enquête et nous l'avons pesée avant l'utilisation</t>
  </si>
  <si>
    <t>2ca7b60e-8826-4ea4-8413-9746d2019d6f</t>
  </si>
  <si>
    <t>2021-06-23T12:30:24.231-05:00</t>
  </si>
  <si>
    <t>2021-07-12T08:27:04.137-05:00</t>
  </si>
  <si>
    <t>Jn LOUIS Farah</t>
  </si>
  <si>
    <t>18.580954 -72.2687489 18.612494233811486 3.9</t>
  </si>
  <si>
    <t>18.580954</t>
  </si>
  <si>
    <t>-72.2687489</t>
  </si>
  <si>
    <t>18.612494233811486</t>
  </si>
  <si>
    <t>12:31:00.000-05:00</t>
  </si>
  <si>
    <t>12:00:00,000-05:00</t>
  </si>
  <si>
    <t>12:16:00,000-05:00</t>
  </si>
  <si>
    <t>11:51:00,000-05:00</t>
  </si>
  <si>
    <t>1c55f2d7-70c9-4b9f-9341-451f2e9e6b15</t>
  </si>
  <si>
    <t>2021-06-23T16:13:58.276-05:00</t>
  </si>
  <si>
    <t>2021-07-12T08:25:36.659-05:00</t>
  </si>
  <si>
    <t>35217335/39070670</t>
  </si>
  <si>
    <t>18.6125729 -72.2782114 8.408795390956616 4.094</t>
  </si>
  <si>
    <t>18.6125729</t>
  </si>
  <si>
    <t>-72.2782114</t>
  </si>
  <si>
    <t>8.408795390956616</t>
  </si>
  <si>
    <t>4.094</t>
  </si>
  <si>
    <t>15:09:00,000-05:00</t>
  </si>
  <si>
    <t>15:47:00,000-05:00</t>
  </si>
  <si>
    <t>16:19:00,000-05:00</t>
  </si>
  <si>
    <t>Malheureusement le  récipient GPL de ce client était vide les deux derniers jours de l'enquête. Il avait pris le frais de 1000 gourdes sans remplir le remplir</t>
  </si>
  <si>
    <t>c6b50ffc-470a-45cd-a8bf-f0e11032b9d7</t>
  </si>
  <si>
    <t>2021-06-23T16:57:06.402-05:00</t>
  </si>
  <si>
    <t>2021-07-12T08:22:33.331-05:00</t>
  </si>
  <si>
    <t>CHARLERON Charité</t>
  </si>
  <si>
    <t>31287997/33193666/40212821</t>
  </si>
  <si>
    <t>18.5926379 -72.2928534 -1.8140142056664827 4.698</t>
  </si>
  <si>
    <t>18.5926379</t>
  </si>
  <si>
    <t>-72.2928534</t>
  </si>
  <si>
    <t>-1.8140142056664827</t>
  </si>
  <si>
    <t>17:00:00.000-05:00</t>
  </si>
  <si>
    <t>15:43:00,000-05:00</t>
  </si>
  <si>
    <t>16:48:00,000-05:00</t>
  </si>
  <si>
    <t>16:47:00,000-05:00</t>
  </si>
  <si>
    <t>Ce client vit seul chez lui, il n'a pas utiliser le réchaud GPL les deux derniers jours de l'enquête.</t>
  </si>
  <si>
    <t>bcee2dc6-a31c-4819-bc9f-768ba8eb82df</t>
  </si>
  <si>
    <t>2021-07-21T19:32:42</t>
  </si>
  <si>
    <t>2021-06-29T08:05:41.969-05:00</t>
  </si>
  <si>
    <t>2021-07-12T08:16:35.156-05:00</t>
  </si>
  <si>
    <t>Timas Faimey</t>
  </si>
  <si>
    <t>43719791/31233734</t>
  </si>
  <si>
    <t>18.5592354 -72.2990361 60.42887139691959 6.646</t>
  </si>
  <si>
    <t>18.5592354</t>
  </si>
  <si>
    <t>-72.2990361</t>
  </si>
  <si>
    <t>60.42887139691959</t>
  </si>
  <si>
    <t>6.646</t>
  </si>
  <si>
    <t>08:08:00.000-05:00</t>
  </si>
  <si>
    <t>07:58:00,000-05:00</t>
  </si>
  <si>
    <t>08:03:00,000-05:00</t>
  </si>
  <si>
    <t>08:17:00,000-05:00</t>
  </si>
  <si>
    <t>b89e88b5-7032-4b44-951a-29992511bd4e</t>
  </si>
  <si>
    <t>2021-06-29T10:53:46.250-05:00</t>
  </si>
  <si>
    <t>2021-07-12T08:14:54.001-05:00</t>
  </si>
  <si>
    <t>18.5799558 -72.2409452 60.42887139691959 1600.0</t>
  </si>
  <si>
    <t>18.5799558</t>
  </si>
  <si>
    <t>-72.2409452</t>
  </si>
  <si>
    <t>1600.0</t>
  </si>
  <si>
    <t>10:14:00.000-05:00</t>
  </si>
  <si>
    <t>09:41:00,000-05:00</t>
  </si>
  <si>
    <t>10:11:00,000-05:00</t>
  </si>
  <si>
    <t>09:52:00,000-05:00</t>
  </si>
  <si>
    <t>751bd114-cdf8-48ba-bf52-18429d7a5ce7</t>
  </si>
  <si>
    <t>2021-06-29T12:55:15.245-05:00</t>
  </si>
  <si>
    <t>2021-07-12T08:13:48.042-05:00</t>
  </si>
  <si>
    <t>18.5749819 -72.2786888 18.320923809070568 4.269</t>
  </si>
  <si>
    <t>18.5749819</t>
  </si>
  <si>
    <t>-72.2786888</t>
  </si>
  <si>
    <t>18.320923809070568</t>
  </si>
  <si>
    <t>11:49:00.000-05:00</t>
  </si>
  <si>
    <t>11:15:00,000-05:00</t>
  </si>
  <si>
    <t>12:08:00,000-05:00</t>
  </si>
  <si>
    <t>f631c664-9950-40a7-8db9-870ba2012c70</t>
  </si>
  <si>
    <t>2021-07-21T19:32:43</t>
  </si>
  <si>
    <t>2021-06-29T13:52:52.515-05:00</t>
  </si>
  <si>
    <t>2021-07-12T08:12:24.650-05:00</t>
  </si>
  <si>
    <t>36762534</t>
  </si>
  <si>
    <t>18.592153 -72.2698217 18.155004994524848 4.406</t>
  </si>
  <si>
    <t>18.592153</t>
  </si>
  <si>
    <t>-72.2698217</t>
  </si>
  <si>
    <t>18.155004994524848</t>
  </si>
  <si>
    <t>4.406</t>
  </si>
  <si>
    <t>12:55:00.000-05:00</t>
  </si>
  <si>
    <t>12:01:00,000-05:00</t>
  </si>
  <si>
    <t>19</t>
  </si>
  <si>
    <t>13:34:00,000-05:00</t>
  </si>
  <si>
    <t>9f59057d-5646-4202-8cfc-632dd176c625</t>
  </si>
  <si>
    <t>2021-06-29T15:45:17.099-05:00</t>
  </si>
  <si>
    <t>2021-07-12T08:09:32.381-05:00</t>
  </si>
  <si>
    <t>18.5540862 -72.2664339 82.87421734217841 3.977</t>
  </si>
  <si>
    <t>18.5540862</t>
  </si>
  <si>
    <t>-72.2664339</t>
  </si>
  <si>
    <t>82.87421734217841</t>
  </si>
  <si>
    <t>14:06:00.000-05:00</t>
  </si>
  <si>
    <t>13:22:00,000-05:00</t>
  </si>
  <si>
    <t>14:07:00,000-05:00</t>
  </si>
  <si>
    <t>13:30:00,000-05:00</t>
  </si>
  <si>
    <t>Le client a acheté du charbon le dernier jour.</t>
  </si>
  <si>
    <t>82e68def-d47c-4fb6-925e-a4c9f5d2e0ec</t>
  </si>
  <si>
    <t>2021-07-21T19:32:44</t>
  </si>
  <si>
    <t>Table Bona 2F</t>
  </si>
  <si>
    <t>Table Bona 3F</t>
  </si>
  <si>
    <t>Ben</t>
  </si>
  <si>
    <t>2020-100</t>
  </si>
  <si>
    <t>Dupre Louisa</t>
  </si>
  <si>
    <t>Bon repos Lilavois 2</t>
  </si>
  <si>
    <t>2020-101</t>
  </si>
  <si>
    <t>Jean Delcave</t>
  </si>
  <si>
    <t>Tabarre Rue Grande .S</t>
  </si>
  <si>
    <t>Table Westpoint 2F</t>
  </si>
  <si>
    <t>2020-102</t>
  </si>
  <si>
    <t xml:space="preserve">Joseph Moise </t>
  </si>
  <si>
    <t xml:space="preserve">Carrefour Aeroport </t>
  </si>
  <si>
    <t>48729161/41819929</t>
  </si>
  <si>
    <t>Cuisiniere Westpoint 6 F</t>
  </si>
  <si>
    <t>200 22704738238</t>
  </si>
  <si>
    <t>2020-103</t>
  </si>
  <si>
    <t>Jean Louis Wilson</t>
  </si>
  <si>
    <t>Delmas 37</t>
  </si>
  <si>
    <t xml:space="preserve">Delmas </t>
  </si>
  <si>
    <t>2020-104</t>
  </si>
  <si>
    <t>Juillet Markens</t>
  </si>
  <si>
    <t xml:space="preserve">Clercine22 #6 </t>
  </si>
  <si>
    <t>2020-105</t>
  </si>
  <si>
    <t>PMS Croix-des-Bouquets</t>
  </si>
  <si>
    <t>Tabarre 49 Galette Gref.</t>
  </si>
  <si>
    <t>Cuisiniere Westpoint 4F</t>
  </si>
  <si>
    <t>200 31604739752</t>
  </si>
  <si>
    <t>2020-106</t>
  </si>
  <si>
    <t>Tiplas Cazeau Rue St Pierre</t>
  </si>
  <si>
    <t>2020-107</t>
  </si>
  <si>
    <t>Daphcar Desrosier</t>
  </si>
  <si>
    <t>Delmas 40 B</t>
  </si>
  <si>
    <t>Table westpoint 3 F</t>
  </si>
  <si>
    <t>2020-108</t>
  </si>
  <si>
    <t xml:space="preserve">Louis Jean </t>
  </si>
  <si>
    <t>Clercine 20</t>
  </si>
  <si>
    <t>Table Westpoint 3 F</t>
  </si>
  <si>
    <t>2020-109</t>
  </si>
  <si>
    <t>Croix-des Bouquets</t>
  </si>
  <si>
    <t>200 31604739687</t>
  </si>
  <si>
    <t>2020-110</t>
  </si>
  <si>
    <t>Belizaire Jean H.</t>
  </si>
  <si>
    <t>Bon repos Canaan 3</t>
  </si>
  <si>
    <t>Cuisiniere Westpoint 4 F</t>
  </si>
  <si>
    <t>2020-111</t>
  </si>
  <si>
    <t>Janvier Herriot</t>
  </si>
  <si>
    <t xml:space="preserve">Port-au-Prince </t>
  </si>
  <si>
    <t>Table Westpoint xF</t>
  </si>
  <si>
    <t>2020-112</t>
  </si>
  <si>
    <t xml:space="preserve">Entrepreneurs du Monde </t>
  </si>
  <si>
    <t>1Rue De la Montagne</t>
  </si>
  <si>
    <t>2020-113</t>
  </si>
  <si>
    <t>Rose Nerline</t>
  </si>
  <si>
    <t>18Tabarre 12</t>
  </si>
  <si>
    <t>2020-114</t>
  </si>
  <si>
    <t xml:space="preserve">Linado </t>
  </si>
  <si>
    <t>2020-115</t>
  </si>
  <si>
    <t xml:space="preserve">Jean Baptiste </t>
  </si>
  <si>
    <t>Christ-Roi impasse N</t>
  </si>
  <si>
    <t xml:space="preserve">Pétion-ville </t>
  </si>
  <si>
    <t>200 22704738529</t>
  </si>
  <si>
    <t>2020-116</t>
  </si>
  <si>
    <t xml:space="preserve">Calixte </t>
  </si>
  <si>
    <t>2020-117</t>
  </si>
  <si>
    <t>Jeanille Visly</t>
  </si>
  <si>
    <t>Croix des missions</t>
  </si>
  <si>
    <t>2020-118</t>
  </si>
  <si>
    <t>Petit place Cazeau</t>
  </si>
  <si>
    <t>2020-119</t>
  </si>
  <si>
    <t>Cuisiniere westpoint 4F</t>
  </si>
  <si>
    <t>200 30304739203</t>
  </si>
  <si>
    <t>2020-120</t>
  </si>
  <si>
    <t>PMS Fontama</t>
  </si>
  <si>
    <t>Fontamara</t>
  </si>
  <si>
    <t xml:space="preserve">2001301502/2001303245/2001302344
</t>
  </si>
  <si>
    <t>2020-121</t>
  </si>
  <si>
    <t xml:space="preserve">Madame Olivier </t>
  </si>
  <si>
    <t xml:space="preserve">Fermathe </t>
  </si>
  <si>
    <t>36824703/47068972</t>
  </si>
  <si>
    <t>2020-122</t>
  </si>
  <si>
    <t>Courtoisie Store</t>
  </si>
  <si>
    <t>Grand Rue</t>
  </si>
  <si>
    <t>34641848/37944541</t>
  </si>
  <si>
    <t>2020-123</t>
  </si>
  <si>
    <t>34641848/37944542</t>
  </si>
  <si>
    <t>Table Westpoint 2 F</t>
  </si>
  <si>
    <t>2020-124</t>
  </si>
  <si>
    <t>34641848/37944543</t>
  </si>
  <si>
    <t>2020-125</t>
  </si>
  <si>
    <t>34641848/37944544</t>
  </si>
  <si>
    <t>2020-126</t>
  </si>
  <si>
    <t>Betty</t>
  </si>
  <si>
    <t>cuisiniere Midea 4F</t>
  </si>
  <si>
    <t>2020-127</t>
  </si>
  <si>
    <t>Alexis Arolph</t>
  </si>
  <si>
    <t>Sn:2006641012</t>
  </si>
  <si>
    <t>2020-128</t>
  </si>
  <si>
    <t xml:space="preserve">Pierre Kesnel </t>
  </si>
  <si>
    <t>10 Tabarre 43</t>
  </si>
  <si>
    <t>Sn:2001302053</t>
  </si>
  <si>
    <t>2020-129</t>
  </si>
  <si>
    <t>Gesner Chery</t>
  </si>
  <si>
    <t>2020-130</t>
  </si>
  <si>
    <t>Ruelle Vilfran</t>
  </si>
  <si>
    <t>2020-131</t>
  </si>
  <si>
    <t>MrsLushnie</t>
  </si>
  <si>
    <t>croix des bouquets</t>
  </si>
  <si>
    <t>2020-132</t>
  </si>
  <si>
    <t>Massene B.</t>
  </si>
  <si>
    <t xml:space="preserve">Bon repos </t>
  </si>
  <si>
    <t>Table westpoint 3F</t>
  </si>
  <si>
    <t>2020-133</t>
  </si>
  <si>
    <t xml:space="preserve">PMS Delmas </t>
  </si>
  <si>
    <t>2001301561/2001302016/2001302442</t>
  </si>
  <si>
    <t>2020-134</t>
  </si>
  <si>
    <t>calixte Dario</t>
  </si>
  <si>
    <t>Champs de Mars</t>
  </si>
  <si>
    <t>2006641052/2006640884</t>
  </si>
  <si>
    <t>2020-135</t>
  </si>
  <si>
    <t>Table Westpoint3f</t>
  </si>
  <si>
    <t>2020-136</t>
  </si>
  <si>
    <t xml:space="preserve">Germain Marie Guerdy </t>
  </si>
  <si>
    <t xml:space="preserve">Table Wespoint 2f </t>
  </si>
  <si>
    <t>2020-137</t>
  </si>
  <si>
    <t xml:space="preserve">Paul Minoude </t>
  </si>
  <si>
    <t xml:space="preserve">7, Gerald Bataille </t>
  </si>
  <si>
    <t>2001302804/2001303700/2001301981</t>
  </si>
  <si>
    <t>2020-138</t>
  </si>
  <si>
    <t xml:space="preserve">Clergé Joseph </t>
  </si>
  <si>
    <t xml:space="preserve">14,Rue depestre , Clercine 8 </t>
  </si>
  <si>
    <t xml:space="preserve">Cuisinière Wespoint 4F </t>
  </si>
  <si>
    <t>2020-139</t>
  </si>
  <si>
    <t xml:space="preserve">Ladouceur Magalie </t>
  </si>
  <si>
    <t xml:space="preserve">69 ,Rue Victoria ,Bute Boyer </t>
  </si>
  <si>
    <t xml:space="preserve">Table Wespoint 3F </t>
  </si>
  <si>
    <t>2020-140</t>
  </si>
  <si>
    <t xml:space="preserve">Compas Market </t>
  </si>
  <si>
    <t xml:space="preserve">Rue Panaméricaine , Pétion Ville </t>
  </si>
  <si>
    <t>2020-141</t>
  </si>
  <si>
    <t xml:space="preserve">Table Wespoint 4f </t>
  </si>
  <si>
    <t>2020-142</t>
  </si>
  <si>
    <t>2020-143</t>
  </si>
  <si>
    <t xml:space="preserve"> Table Wespoint 4F </t>
  </si>
  <si>
    <t>2020-144</t>
  </si>
  <si>
    <t>2020-145</t>
  </si>
  <si>
    <t xml:space="preserve">Fritz Lapine </t>
  </si>
  <si>
    <t xml:space="preserve">Carrefour </t>
  </si>
  <si>
    <t xml:space="preserve">Table Wespoint 3f </t>
  </si>
  <si>
    <t>2020-146</t>
  </si>
  <si>
    <t xml:space="preserve">Marie Rosita </t>
  </si>
  <si>
    <t xml:space="preserve">Clercine </t>
  </si>
  <si>
    <t>2020-147</t>
  </si>
  <si>
    <t xml:space="preserve">Cupidon Carl Hertz </t>
  </si>
  <si>
    <t>77,Tabarre 16</t>
  </si>
  <si>
    <t xml:space="preserve">Table Wespoint 2F </t>
  </si>
  <si>
    <t>2020-148</t>
  </si>
  <si>
    <t xml:space="preserve">Madame Robillard </t>
  </si>
  <si>
    <t xml:space="preserve">Tabarre 11 </t>
  </si>
  <si>
    <t xml:space="preserve">Table Wespoint 4F </t>
  </si>
  <si>
    <t>2020-149</t>
  </si>
  <si>
    <t xml:space="preserve">Hudson Lafontant </t>
  </si>
  <si>
    <t>2020-150</t>
  </si>
  <si>
    <t xml:space="preserve">Mireille Rosenie </t>
  </si>
  <si>
    <t>5, Impasse Vilien ,Tabarre 53</t>
  </si>
  <si>
    <t>2020-151</t>
  </si>
  <si>
    <t xml:space="preserve">PMS croix des Bouquets </t>
  </si>
  <si>
    <t xml:space="preserve">Carradeux </t>
  </si>
  <si>
    <t>2020-152</t>
  </si>
  <si>
    <t>2020-153</t>
  </si>
  <si>
    <t xml:space="preserve">Canapé-vert </t>
  </si>
  <si>
    <t>2020-154</t>
  </si>
  <si>
    <t>1920831996/192</t>
  </si>
  <si>
    <t>2020-155</t>
  </si>
  <si>
    <t xml:space="preserve">Luckens </t>
  </si>
  <si>
    <t>11 Rue Bredie Carrefour- Feuille</t>
  </si>
  <si>
    <t>Table Westpoint 2f</t>
  </si>
  <si>
    <t>SN:200341247</t>
  </si>
  <si>
    <t>2020-156</t>
  </si>
  <si>
    <t>Calixte Dario</t>
  </si>
  <si>
    <t>Route Frere</t>
  </si>
  <si>
    <t>2020-157</t>
  </si>
  <si>
    <t>Abterline Fortune</t>
  </si>
  <si>
    <t>Bon repos #56</t>
  </si>
  <si>
    <t>1920630902/1920630787</t>
  </si>
  <si>
    <t>2020-158</t>
  </si>
  <si>
    <t xml:space="preserve">Chantale </t>
  </si>
  <si>
    <t>Duval 30 # 3</t>
  </si>
  <si>
    <t>Cuisiniere Berklays 4F</t>
  </si>
  <si>
    <t>2020-159</t>
  </si>
  <si>
    <t>Junot</t>
  </si>
  <si>
    <t>Delmas 19</t>
  </si>
  <si>
    <t>2020-160</t>
  </si>
  <si>
    <t xml:space="preserve">Rosita </t>
  </si>
  <si>
    <t>2020-161</t>
  </si>
  <si>
    <t>SN:1920631601</t>
  </si>
  <si>
    <t>2020-162</t>
  </si>
  <si>
    <t>Cleopathe</t>
  </si>
  <si>
    <t>table Westpoint 3 F</t>
  </si>
  <si>
    <t>1920632567/2001302624/2001303885/2001302663/2001302978</t>
  </si>
  <si>
    <t>2020-163</t>
  </si>
  <si>
    <t>Stanley Jean</t>
  </si>
  <si>
    <t xml:space="preserve">Petion-Ville </t>
  </si>
  <si>
    <t>2020-164</t>
  </si>
  <si>
    <t xml:space="preserve">Miltose </t>
  </si>
  <si>
    <t xml:space="preserve">Bon Repos </t>
  </si>
  <si>
    <t xml:space="preserve">1920630438/1920630339/1920630453
</t>
  </si>
  <si>
    <t>2020-165</t>
  </si>
  <si>
    <t>Affilié</t>
  </si>
  <si>
    <t xml:space="preserve">Pernier 28 Rue Casimir </t>
  </si>
  <si>
    <t>Cuisiniere Midea 4F</t>
  </si>
  <si>
    <t>340A02437010424490009S</t>
  </si>
  <si>
    <t>2020-166</t>
  </si>
  <si>
    <t>Simeon marc</t>
  </si>
  <si>
    <t xml:space="preserve">Bon Repos # 12 </t>
  </si>
  <si>
    <t>2020-167</t>
  </si>
  <si>
    <t>Rosaline jean</t>
  </si>
  <si>
    <t>Rue barbancourt</t>
  </si>
  <si>
    <t>Table Westpoint 2 f</t>
  </si>
  <si>
    <t>2020-168</t>
  </si>
  <si>
    <t xml:space="preserve">Myrtho Ernso </t>
  </si>
  <si>
    <t>Route Boyer # 36 impasse Ca.</t>
  </si>
  <si>
    <t>Table Elektro 3 F</t>
  </si>
  <si>
    <t>2020-169</t>
  </si>
  <si>
    <t>Jean Pierre Daph</t>
  </si>
  <si>
    <t>2020-170</t>
  </si>
  <si>
    <t>Sherly Obry</t>
  </si>
  <si>
    <t>Juvenat</t>
  </si>
  <si>
    <t>2020-171</t>
  </si>
  <si>
    <t xml:space="preserve">Vladimir </t>
  </si>
  <si>
    <t>Delmas 75 Puit blain</t>
  </si>
  <si>
    <t>Cuisiniere Mabe 6F</t>
  </si>
  <si>
    <t>SW20066005040</t>
  </si>
  <si>
    <t>2020-172</t>
  </si>
  <si>
    <t>Saint Juste Eline</t>
  </si>
  <si>
    <t>petion Ville rue faubert</t>
  </si>
  <si>
    <t>2020-173</t>
  </si>
  <si>
    <t xml:space="preserve">PMS Croix des bouquets </t>
  </si>
  <si>
    <t>Marassa</t>
  </si>
  <si>
    <t>2020-174</t>
  </si>
  <si>
    <t>2020-175</t>
  </si>
  <si>
    <t xml:space="preserve">Tabarre 52 </t>
  </si>
  <si>
    <t>200 31604739272</t>
  </si>
  <si>
    <t>2020-176</t>
  </si>
  <si>
    <t>Jean Stanley</t>
  </si>
  <si>
    <t>Table westpoint 4 f</t>
  </si>
  <si>
    <t>2020-177</t>
  </si>
  <si>
    <t>Gerald Bataille</t>
  </si>
  <si>
    <t>2011230562   20112306676   2011230562</t>
  </si>
  <si>
    <t>2020-178</t>
  </si>
  <si>
    <t>Cuisiniere westpoint 4 f</t>
  </si>
  <si>
    <t>2020-179</t>
  </si>
  <si>
    <t>Pms Delmas</t>
  </si>
  <si>
    <t>Cuisiniere Mabe 4 f</t>
  </si>
  <si>
    <t>2020-180</t>
  </si>
  <si>
    <t>Table westpoint 2 f</t>
  </si>
  <si>
    <t>1920630350      2007341008     1920631184</t>
  </si>
  <si>
    <t>2020-181</t>
  </si>
  <si>
    <t xml:space="preserve">Croix des Bouquets </t>
  </si>
  <si>
    <t>Cuisinire westpoint 4 f</t>
  </si>
  <si>
    <t>2020-182</t>
  </si>
  <si>
    <t>Vincent Jean Pagaire</t>
  </si>
  <si>
    <t>Table bona 3 f</t>
  </si>
  <si>
    <t>2020-183</t>
  </si>
  <si>
    <t>Paul Guy</t>
  </si>
  <si>
    <t>Delmas 11</t>
  </si>
  <si>
    <t>Table bona 2 f</t>
  </si>
  <si>
    <t>2021-1</t>
  </si>
  <si>
    <t>Denizard Yolna</t>
  </si>
  <si>
    <t>Torcelle 53#4</t>
  </si>
  <si>
    <t>38111395/31661882</t>
  </si>
  <si>
    <t>2021-2</t>
  </si>
  <si>
    <t>Rolansin Fobus</t>
  </si>
  <si>
    <t>Jerusalem 8</t>
  </si>
  <si>
    <t>2021-3</t>
  </si>
  <si>
    <t>Miltose</t>
  </si>
  <si>
    <t>Table bona 2F</t>
  </si>
  <si>
    <t>2021-4</t>
  </si>
  <si>
    <t>Samson J. Hervil</t>
  </si>
  <si>
    <t>Bon Repos, impasse alde 15Marin 2</t>
  </si>
  <si>
    <t>36848494/47832001</t>
  </si>
  <si>
    <t>Cuisiniere Midea 4 F</t>
  </si>
  <si>
    <t>340B180190108264900022</t>
  </si>
  <si>
    <t>2021-5</t>
  </si>
  <si>
    <t>Natou</t>
  </si>
  <si>
    <t>Sarte route Ntional #1 a cote de BRANA #12</t>
  </si>
  <si>
    <t>2021-6</t>
  </si>
  <si>
    <t>Zephir Isnol</t>
  </si>
  <si>
    <t>Route National #3 apres commissaria</t>
  </si>
  <si>
    <t>2021-7</t>
  </si>
  <si>
    <t>Wendyna Nafague(marleine)</t>
  </si>
  <si>
    <t>clercine 24 prolongee impasse cene #29</t>
  </si>
  <si>
    <t>2021-8</t>
  </si>
  <si>
    <t>Orel Mamoune</t>
  </si>
  <si>
    <t xml:space="preserve">Tabarre 70 impasse Flamboyant </t>
  </si>
  <si>
    <t>48765857/ 48094882</t>
  </si>
  <si>
    <t>2021-9</t>
  </si>
  <si>
    <t xml:space="preserve">Charlot Lynda </t>
  </si>
  <si>
    <t>Clercine 22 # 22</t>
  </si>
  <si>
    <t>2021-10</t>
  </si>
  <si>
    <t>Bruno Francois</t>
  </si>
  <si>
    <t>2021-13</t>
  </si>
  <si>
    <t xml:space="preserve">Marseille rosaline </t>
  </si>
  <si>
    <t xml:space="preserve">Avenue Pouplard </t>
  </si>
  <si>
    <t>2021-14</t>
  </si>
  <si>
    <t xml:space="preserve">Wilson Jean Louis </t>
  </si>
  <si>
    <t xml:space="preserve">264 impasse hector Waney 87 </t>
  </si>
  <si>
    <t>2021-15</t>
  </si>
  <si>
    <t>PMS</t>
  </si>
  <si>
    <t>20092204742169/20092204742485</t>
  </si>
  <si>
    <t>2021-16</t>
  </si>
  <si>
    <t>Clercine 8</t>
  </si>
  <si>
    <t xml:space="preserve"> PMS Julmiste Police </t>
  </si>
  <si>
    <t xml:space="preserve">Magloire amboise, </t>
  </si>
  <si>
    <t>Table Bona 2 F</t>
  </si>
  <si>
    <t>2021-17</t>
  </si>
  <si>
    <t>Magloire amboise, Fontamara</t>
  </si>
  <si>
    <t>2021-18</t>
  </si>
  <si>
    <t xml:space="preserve">Polite Joseph </t>
  </si>
  <si>
    <t>Tabarre 23 # 10</t>
  </si>
  <si>
    <t>SN62017241538</t>
  </si>
  <si>
    <t>2021-19</t>
  </si>
  <si>
    <t>Marie carmelle</t>
  </si>
  <si>
    <t>2021-20</t>
  </si>
  <si>
    <t xml:space="preserve">Jean baptiste Lylianne </t>
  </si>
  <si>
    <t>jerusaleme 2 # 13</t>
  </si>
  <si>
    <t>36098094/32299856</t>
  </si>
  <si>
    <t>table Westpoint 3F</t>
  </si>
  <si>
    <t>SN2017241695</t>
  </si>
  <si>
    <t>2021-21</t>
  </si>
  <si>
    <t>Pierre St</t>
  </si>
  <si>
    <t>delmas 60 # 14</t>
  </si>
  <si>
    <t>Cuisiniere Mabe 6 F</t>
  </si>
  <si>
    <t>2021-22</t>
  </si>
  <si>
    <t>Estime yadley</t>
  </si>
  <si>
    <t>Santo 15 A # 6</t>
  </si>
  <si>
    <t>2021-23</t>
  </si>
  <si>
    <t>Sulvain Bazene</t>
  </si>
  <si>
    <t>tabarre 62 # 15</t>
  </si>
  <si>
    <t>2021-24</t>
  </si>
  <si>
    <t>Jean Moise</t>
  </si>
  <si>
    <t xml:space="preserve">carrefour feuille </t>
  </si>
  <si>
    <t>2021-25</t>
  </si>
  <si>
    <t>Marie Carmelle</t>
  </si>
  <si>
    <t>Tabarre 27 impasse le rocher a cote orange moto</t>
  </si>
  <si>
    <t>2021-26</t>
  </si>
  <si>
    <t>Pertil dougeline</t>
  </si>
  <si>
    <t>santo 9</t>
  </si>
  <si>
    <t>table westpoint 3F</t>
  </si>
  <si>
    <t>SN2018652971/2018652950/2018652945</t>
  </si>
  <si>
    <t>2021-27</t>
  </si>
  <si>
    <t>Siranie Zamor</t>
  </si>
  <si>
    <t>Tabarre 15</t>
  </si>
  <si>
    <t>table Gaz 3 F</t>
  </si>
  <si>
    <t>2021-28</t>
  </si>
  <si>
    <t>Edwige Ramond</t>
  </si>
  <si>
    <t>Delmas 75</t>
  </si>
  <si>
    <t>Table werstpoint 3 F</t>
  </si>
  <si>
    <t>SN2018652963</t>
  </si>
  <si>
    <t>2021-29</t>
  </si>
  <si>
    <t>Yvose Alfred</t>
  </si>
  <si>
    <t xml:space="preserve">Tabarre 16 </t>
  </si>
  <si>
    <t>2021-30</t>
  </si>
  <si>
    <t xml:space="preserve">jean watson </t>
  </si>
  <si>
    <t>Ruelle St Michel #1</t>
  </si>
  <si>
    <t>2021-31</t>
  </si>
  <si>
    <t>Jochenson Troversiere</t>
  </si>
  <si>
    <t xml:space="preserve">Tabarre 18 # 89 </t>
  </si>
  <si>
    <t>2021-33</t>
  </si>
  <si>
    <t xml:space="preserve">Joseph Madelene </t>
  </si>
  <si>
    <t>tabarre 26</t>
  </si>
  <si>
    <t>2021-34</t>
  </si>
  <si>
    <t xml:space="preserve">Cassandra  Ebel Valentine </t>
  </si>
  <si>
    <t>Village Solidarite</t>
  </si>
  <si>
    <t>table Bona 2F</t>
  </si>
  <si>
    <t>2021-35</t>
  </si>
  <si>
    <t xml:space="preserve">Ismael Duckens </t>
  </si>
  <si>
    <t xml:space="preserve">Delmas 60#20 rue Emerick en Face ramada boutique </t>
  </si>
  <si>
    <t xml:space="preserve">Table gaz PL 2F </t>
  </si>
  <si>
    <t>2021-36</t>
  </si>
  <si>
    <t>entrepreneur du monde</t>
  </si>
  <si>
    <t>Canapevert rue Cheriez # 35</t>
  </si>
  <si>
    <t>Cuisiniere westpoint 4 F</t>
  </si>
  <si>
    <t>2021-37</t>
  </si>
  <si>
    <t xml:space="preserve">Ecole mariani </t>
  </si>
  <si>
    <t xml:space="preserve">Mariani 10 # 12 </t>
  </si>
  <si>
    <t xml:space="preserve">table Westpoint 3F </t>
  </si>
  <si>
    <t>2021-38</t>
  </si>
  <si>
    <t xml:space="preserve">Ecole siloe </t>
  </si>
  <si>
    <t xml:space="preserve">80 rue estofa Fond parisien , Ganthier </t>
  </si>
  <si>
    <t>31444367/28179569</t>
  </si>
  <si>
    <t xml:space="preserve">Table gaz professionnelle </t>
  </si>
  <si>
    <t>2021-39</t>
  </si>
  <si>
    <t xml:space="preserve">PMS delmas </t>
  </si>
  <si>
    <t xml:space="preserve">Delmas 19 </t>
  </si>
  <si>
    <t>2018652698/2018652700/2018653382/2018653373/2018652933/2018652932</t>
  </si>
  <si>
    <t>2021-40</t>
  </si>
  <si>
    <t>2012L324738/2010L197793/2010L329189/2010L329153</t>
  </si>
  <si>
    <t>2021-41</t>
  </si>
  <si>
    <t>2018652712/2018653403/2018652762</t>
  </si>
  <si>
    <t>2021-42</t>
  </si>
  <si>
    <t>2018040588/2018650549</t>
  </si>
  <si>
    <t>2021-43</t>
  </si>
  <si>
    <t xml:space="preserve">Edner Therne </t>
  </si>
  <si>
    <t>#12 ave Mont carmel Bon repos</t>
  </si>
  <si>
    <t xml:space="preserve">Cuisiniere 4 F Midea </t>
  </si>
  <si>
    <t>2021-47</t>
  </si>
  <si>
    <t>Markanta Mars</t>
  </si>
  <si>
    <t>Four Midea 4 F</t>
  </si>
  <si>
    <t>2021-48</t>
  </si>
  <si>
    <t xml:space="preserve">James Ricardo </t>
  </si>
  <si>
    <t xml:space="preserve">rue mettelus </t>
  </si>
  <si>
    <t>Table gaz P L 3F</t>
  </si>
  <si>
    <t>2021-50</t>
  </si>
  <si>
    <t xml:space="preserve">Joseph Bito </t>
  </si>
  <si>
    <t>2em ave Wilson #11 Pacot</t>
  </si>
  <si>
    <t>2021-51</t>
  </si>
  <si>
    <t>Florence Laforest</t>
  </si>
  <si>
    <t xml:space="preserve">Jerusaleme # 14 </t>
  </si>
  <si>
    <t>2021-52</t>
  </si>
  <si>
    <t>Isvol Libanes</t>
  </si>
  <si>
    <t xml:space="preserve">Geron 4 carreaux route nat #1 avant la tranblais </t>
  </si>
  <si>
    <t>2021-53</t>
  </si>
  <si>
    <t>Robenson Pierre</t>
  </si>
  <si>
    <t>tabarre #</t>
  </si>
  <si>
    <t>table Westoint 2 F</t>
  </si>
  <si>
    <t>SN2018040223</t>
  </si>
  <si>
    <t>2021-54</t>
  </si>
  <si>
    <t>Senatus Wastson</t>
  </si>
  <si>
    <t>2021-55</t>
  </si>
  <si>
    <t>Stanley Pascal ( employer)</t>
  </si>
  <si>
    <t>Delmas 33 # 5 (citron )</t>
  </si>
  <si>
    <t>2021-56</t>
  </si>
  <si>
    <t xml:space="preserve">Estiverne Erla </t>
  </si>
  <si>
    <t>Clercine 22 # 98 rue Joseph gith</t>
  </si>
  <si>
    <t>2021-57</t>
  </si>
  <si>
    <t>Joseph Mackensi</t>
  </si>
  <si>
    <t>Frere, Impasse Jn Paul</t>
  </si>
  <si>
    <t>37274321/48929965</t>
  </si>
  <si>
    <t>Table Wespoint 3 F</t>
  </si>
  <si>
    <t>2021-58</t>
  </si>
  <si>
    <t>Charles Laehtka (marchande</t>
  </si>
  <si>
    <t xml:space="preserve">Clercine 22 </t>
  </si>
  <si>
    <t>table Westpoint 2 F</t>
  </si>
  <si>
    <t>2021-59</t>
  </si>
  <si>
    <t>Slyse Michele</t>
  </si>
  <si>
    <t>2021-60</t>
  </si>
  <si>
    <t>Rolin Jordany</t>
  </si>
  <si>
    <t>Delmas 32 rue Victoire 3 8</t>
  </si>
  <si>
    <t>2021-61</t>
  </si>
  <si>
    <t xml:space="preserve">Jesula Mireille </t>
  </si>
  <si>
    <t>55 C. Boulevard 15octobre</t>
  </si>
  <si>
    <t>2021-62</t>
  </si>
  <si>
    <t xml:space="preserve">Courtoisie Store </t>
  </si>
  <si>
    <t>centre Ville</t>
  </si>
  <si>
    <t>Cuisiniere westpoint 6f</t>
  </si>
  <si>
    <t>2021-63</t>
  </si>
  <si>
    <t>2021-64</t>
  </si>
  <si>
    <t>Compas Market</t>
  </si>
  <si>
    <t>Petion Ville</t>
  </si>
  <si>
    <t>2021-65</t>
  </si>
  <si>
    <t>2021-66</t>
  </si>
  <si>
    <t>Table Westpoint 4 F</t>
  </si>
  <si>
    <t>2021-67</t>
  </si>
  <si>
    <t xml:space="preserve">M. Juste </t>
  </si>
  <si>
    <t xml:space="preserve">rue Faubert </t>
  </si>
  <si>
    <t>2018652977/2018653379/2018652915/2018653350/2018653349/2018652926</t>
  </si>
  <si>
    <t>2021-68</t>
  </si>
  <si>
    <t>Lelette Bokey</t>
  </si>
  <si>
    <t xml:space="preserve">Gerald Bataille </t>
  </si>
  <si>
    <t>Table gaz 3 F</t>
  </si>
  <si>
    <t>2021-69</t>
  </si>
  <si>
    <t xml:space="preserve">Nigles yolaine </t>
  </si>
  <si>
    <t>Tabarre 36 #20</t>
  </si>
  <si>
    <t>Macul Cheri (employe pe)</t>
  </si>
  <si>
    <t>Pernier 37</t>
  </si>
  <si>
    <t>33390534/38577550</t>
  </si>
  <si>
    <t>2021-70</t>
  </si>
  <si>
    <t>Frantz Pierre</t>
  </si>
  <si>
    <t>Tabarre 27 # 124</t>
  </si>
  <si>
    <t>2021-71</t>
  </si>
  <si>
    <t xml:space="preserve">Laurent Peterson </t>
  </si>
  <si>
    <t xml:space="preserve">Tabarre 27 Rue St filomene </t>
  </si>
  <si>
    <t>table Bona 2 f</t>
  </si>
  <si>
    <t>2021-72</t>
  </si>
  <si>
    <t>Rene Johny</t>
  </si>
  <si>
    <t xml:space="preserve">2021-73 </t>
  </si>
  <si>
    <t>Calvaire Yanick</t>
  </si>
  <si>
    <t>Carrefour feuille ,rue tunelle #45</t>
  </si>
  <si>
    <t>48127321/36627160</t>
  </si>
  <si>
    <t>2021-74</t>
  </si>
  <si>
    <t>Bertrand</t>
  </si>
  <si>
    <t>Bon repos , Jerusaleme 3</t>
  </si>
  <si>
    <t>2021-75</t>
  </si>
  <si>
    <t>INFP</t>
  </si>
  <si>
    <t xml:space="preserve">3 Galerie 126 Juvenat </t>
  </si>
  <si>
    <t>Table GPL 3 F</t>
  </si>
  <si>
    <t>2021-76</t>
  </si>
  <si>
    <t>C. Marassa</t>
  </si>
  <si>
    <t>2021-77</t>
  </si>
  <si>
    <t>2021-79</t>
  </si>
  <si>
    <t xml:space="preserve">Sunshine </t>
  </si>
  <si>
    <t>Table westpoint 2F</t>
  </si>
  <si>
    <t>2021-82</t>
  </si>
  <si>
    <t>Jacquelin Jean J. (employer PE)</t>
  </si>
  <si>
    <t>Tabarre 52 rue de jean 26</t>
  </si>
  <si>
    <t>2021-83</t>
  </si>
  <si>
    <t>Nobert Jean</t>
  </si>
  <si>
    <t>Surazin</t>
  </si>
  <si>
    <t>2021-84</t>
  </si>
  <si>
    <t>Tabkle Westpoint 3 F</t>
  </si>
  <si>
    <t>2021-85</t>
  </si>
  <si>
    <t>Tabkle Westpoint 4 F</t>
  </si>
  <si>
    <t>2021-86</t>
  </si>
  <si>
    <t xml:space="preserve">Cherly Michel </t>
  </si>
  <si>
    <t>cazeau</t>
  </si>
  <si>
    <t>Table westpoint 2 F</t>
  </si>
  <si>
    <t>2021-87</t>
  </si>
  <si>
    <t>Constant Yacinth( employe</t>
  </si>
  <si>
    <t xml:space="preserve">Pernier 37 </t>
  </si>
  <si>
    <t>2021-88</t>
  </si>
  <si>
    <t>Joseph Jerry</t>
  </si>
  <si>
    <t xml:space="preserve">Table Westpoint 2 F </t>
  </si>
  <si>
    <t>2022341821/2022341792/2021340608</t>
  </si>
  <si>
    <t>2021-89</t>
  </si>
  <si>
    <t>2018041998/2018042110</t>
  </si>
  <si>
    <t>2021-90</t>
  </si>
  <si>
    <t xml:space="preserve">Julena  Pierre Louis </t>
  </si>
  <si>
    <t xml:space="preserve">Clercine 24 # 10 </t>
  </si>
  <si>
    <t>2021-91</t>
  </si>
  <si>
    <t xml:space="preserve">Mele Claire Marie </t>
  </si>
  <si>
    <t xml:space="preserve">Tabarre 27 Santo </t>
  </si>
  <si>
    <t>340B74346020B264A00094</t>
  </si>
  <si>
    <t>First purchase</t>
  </si>
  <si>
    <t xml:space="preserve">Vintage line </t>
  </si>
  <si>
    <t>Classification of stove type into domestic and commercial users.</t>
  </si>
  <si>
    <t>FUEL CONSUMPTION SUMMARY</t>
  </si>
  <si>
    <t>Value</t>
  </si>
  <si>
    <t>Unit</t>
  </si>
  <si>
    <t>Source</t>
  </si>
  <si>
    <t>stove day</t>
  </si>
  <si>
    <t>% of stove used for commercial purpose</t>
  </si>
  <si>
    <t>% of stove used for domestic  purpose</t>
  </si>
  <si>
    <t>% of household who did not use charcoal before</t>
  </si>
  <si>
    <t>% of household who did  use charcoal before</t>
  </si>
  <si>
    <t>Average charcoal baseline consumption of domestic users</t>
  </si>
  <si>
    <t>kg/day</t>
  </si>
  <si>
    <t>Light Duty stove</t>
  </si>
  <si>
    <t>Average firewood baseline consumption of domestic users</t>
  </si>
  <si>
    <t>Average kerosene baseline consumption of domestic users</t>
  </si>
  <si>
    <t>Average LPG baseline consumption of domestic users</t>
  </si>
  <si>
    <t>Average charcoal project consumption of domestic users</t>
  </si>
  <si>
    <t>Average firewood project consumption of domestic users</t>
  </si>
  <si>
    <t>Average kerosene project consumption of domestic users</t>
  </si>
  <si>
    <t>Average LPG project consumption of domestic users</t>
  </si>
  <si>
    <t>DOMESTIC</t>
  </si>
  <si>
    <t>Firewood</t>
  </si>
  <si>
    <t>Kerosene</t>
  </si>
  <si>
    <t>Number of day in year for domestic users</t>
  </si>
  <si>
    <t>Day/year</t>
  </si>
  <si>
    <t>definition</t>
  </si>
  <si>
    <t>Baseline</t>
  </si>
  <si>
    <t>Mean Number of person meal/day/household in the domestic use project scenarion</t>
  </si>
  <si>
    <t xml:space="preserve"> person meal/day/household</t>
  </si>
  <si>
    <t>KPT</t>
  </si>
  <si>
    <t>Project</t>
  </si>
  <si>
    <t>GHG Emissions (tCO2eq/stove/year)</t>
  </si>
  <si>
    <t>Mean baseline emissions</t>
  </si>
  <si>
    <t>Baseline KPT sample size</t>
  </si>
  <si>
    <t>Standard deviation of baseline emission</t>
  </si>
  <si>
    <t>Mean project emissions</t>
  </si>
  <si>
    <t>Project KPT sample size</t>
  </si>
  <si>
    <t>Standard deviation of project emission</t>
  </si>
  <si>
    <t>Emission Reduction (tCO2/stove/year)</t>
  </si>
  <si>
    <t>90% CI spread</t>
  </si>
  <si>
    <t>30% mean difference</t>
  </si>
  <si>
    <t>adjusted VER/stove/year</t>
  </si>
  <si>
    <t>adjusted VER/stove/day</t>
  </si>
  <si>
    <t>VER at project scale</t>
  </si>
  <si>
    <t>stove day (domestic use)</t>
  </si>
  <si>
    <t>Usage Rate</t>
  </si>
  <si>
    <t>% of household who did use charcoal before purchasing a LPG stove with the project</t>
  </si>
  <si>
    <t>Overall VER (tCO2e)</t>
  </si>
  <si>
    <t>VER per vintage</t>
  </si>
  <si>
    <t>Comparison with Ex-Ante estimation</t>
  </si>
  <si>
    <t>Estimated VER 2017</t>
  </si>
  <si>
    <t>Reported VER 2017</t>
  </si>
  <si>
    <t>Estimated VER 2018</t>
  </si>
  <si>
    <t>Reported VER 2018</t>
  </si>
  <si>
    <t>Parameter Used into Calculations</t>
  </si>
  <si>
    <t>fuel</t>
  </si>
  <si>
    <t>NCV (MJ/kg)</t>
  </si>
  <si>
    <t xml:space="preserve">default thermal efficiency* </t>
  </si>
  <si>
    <t>EF (kg CO2e/GJ)</t>
  </si>
  <si>
    <t>EF non CO2 (kg CO2e/GJ)</t>
  </si>
  <si>
    <t>NRB</t>
  </si>
  <si>
    <t>EF tot (kg CO2/MJ)</t>
  </si>
  <si>
    <t>firewood</t>
  </si>
  <si>
    <t>charcoal</t>
  </si>
  <si>
    <t>kerosene</t>
  </si>
  <si>
    <t>CH4</t>
  </si>
  <si>
    <t>N2O</t>
  </si>
  <si>
    <t>EF (kg/TJ)</t>
  </si>
  <si>
    <t xml:space="preserve">IPCC 2006 Vol2 Chap 2 Table 2.9 </t>
  </si>
  <si>
    <t>GWP</t>
  </si>
  <si>
    <t>CDM GWP Value</t>
  </si>
  <si>
    <t>EF(kg CO2eq/GJ)</t>
  </si>
  <si>
    <t>calculated based on above</t>
  </si>
  <si>
    <t>Day Number</t>
  </si>
  <si>
    <t>Used fuel before weighting</t>
  </si>
  <si>
    <t>Weighting error (negative consumption)</t>
  </si>
  <si>
    <t>Outlier</t>
  </si>
  <si>
    <t>Person-Meal</t>
  </si>
  <si>
    <t>Useful Energy (MJ/person-meal)</t>
  </si>
  <si>
    <t>Firewood (kg/hh/day)</t>
  </si>
  <si>
    <t>Charcoal (kg/hh/day)</t>
  </si>
  <si>
    <t>Kerosene (kg/hh/day)</t>
  </si>
  <si>
    <t>LPG (kg/hh/day)</t>
  </si>
  <si>
    <t>median</t>
  </si>
  <si>
    <t>first quartile</t>
  </si>
  <si>
    <t>third quartile</t>
  </si>
  <si>
    <t xml:space="preserve">Outlier limit </t>
  </si>
  <si>
    <t>mean</t>
  </si>
  <si>
    <t>st dev</t>
  </si>
  <si>
    <t>tCO2eq/person-meal</t>
  </si>
  <si>
    <t>x</t>
  </si>
  <si>
    <t>Stove day 2019</t>
  </si>
  <si>
    <t>Stove day 2020</t>
  </si>
  <si>
    <t>Stove day 2021</t>
  </si>
  <si>
    <t>Total serveyed</t>
  </si>
  <si>
    <t>number of HH that only own 1 stove</t>
  </si>
  <si>
    <t>% of HH owning only 1 stove</t>
  </si>
  <si>
    <t>Total days</t>
  </si>
  <si>
    <t>5th MR</t>
  </si>
  <si>
    <t>HH that usage the stove</t>
  </si>
  <si>
    <t>Stoves</t>
  </si>
  <si>
    <t>Number domestic stoves</t>
  </si>
  <si>
    <t xml:space="preserve">Yes </t>
  </si>
  <si>
    <t>no</t>
  </si>
  <si>
    <t>Net benefits</t>
  </si>
  <si>
    <t>Impacts</t>
  </si>
  <si>
    <t>Charcoal (Kg/person-meal)</t>
  </si>
  <si>
    <t>Firewood (Kg/person-meal)</t>
  </si>
  <si>
    <t>Kerosene (Kg/person-meal)</t>
  </si>
  <si>
    <t>LPG (Kg/person-meal)</t>
  </si>
  <si>
    <t>tCO2eq/hh/yr</t>
  </si>
  <si>
    <t>BE</t>
  </si>
  <si>
    <t>PE</t>
  </si>
  <si>
    <t>ER</t>
  </si>
  <si>
    <t>Baseline energy output (GWth)</t>
  </si>
  <si>
    <t>Project energy output (GWth)</t>
  </si>
  <si>
    <t>Energy Savings (GWth)</t>
  </si>
  <si>
    <t>The analysis of the baseline and project energy outputs, as well as the energy savings associated with the implementation of the project, are presented below.</t>
  </si>
  <si>
    <t>AR4</t>
  </si>
  <si>
    <t xml:space="preserve">AR5 </t>
  </si>
  <si>
    <t>AR5</t>
  </si>
  <si>
    <t>domestic usage AR4</t>
  </si>
  <si>
    <t>domestic usage AR5</t>
  </si>
  <si>
    <t xml:space="preserve">Total energy </t>
  </si>
  <si>
    <t xml:space="preserve">LPG Stoves </t>
  </si>
  <si>
    <t>year</t>
  </si>
  <si>
    <t>Age group</t>
  </si>
  <si>
    <t>4_5</t>
  </si>
  <si>
    <t>3_4</t>
  </si>
  <si>
    <t>2_3</t>
  </si>
  <si>
    <t>1_2</t>
  </si>
  <si>
    <t>0_1</t>
  </si>
  <si>
    <t>Weighted average 2020</t>
  </si>
  <si>
    <t>Weighted average 2019</t>
  </si>
  <si>
    <t>z</t>
  </si>
  <si>
    <t>N</t>
  </si>
  <si>
    <t>P</t>
  </si>
  <si>
    <t>q</t>
  </si>
  <si>
    <t>e</t>
  </si>
  <si>
    <t>Line labels</t>
  </si>
  <si>
    <t>June to July of 2021</t>
  </si>
  <si>
    <t>May to June of 2021</t>
  </si>
  <si>
    <t>Total without 2021 stoves</t>
  </si>
  <si>
    <t>Sanple size</t>
  </si>
  <si>
    <t>Fuel savings</t>
  </si>
  <si>
    <t>Project energy inputs (MJ)</t>
  </si>
  <si>
    <t>Baseline energy inputs (MJ)</t>
  </si>
  <si>
    <t>Sample size</t>
  </si>
  <si>
    <t>VER Adjusted with Lower Bound (tCO2)</t>
  </si>
  <si>
    <t>Mean</t>
  </si>
  <si>
    <t>SD</t>
  </si>
  <si>
    <t>S error</t>
  </si>
  <si>
    <t>tCO2eq/hh/day</t>
  </si>
  <si>
    <t>Precision</t>
  </si>
  <si>
    <t>Useful Energy (MJ/hh/day)</t>
  </si>
  <si>
    <t>Upper bound</t>
  </si>
  <si>
    <t>Standard error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</si>
</sst>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1" formatCode="_-* #,##0_-;\-* #,##0_-;_-* &quot;-&quot;_-;_-@_-"/>
    <numFmt numFmtId="43" formatCode="_-* #,##0.00_-;\-* #,##0.00_-;_-* &quot;-&quot;??_-;_-@_-"/>
    <numFmt numFmtId="164" formatCode="_-* #,##0.00\ _€_-;\-* #,##0.00\ _€_-;_-* &quot;-&quot;??\ _€_-;_-@_-"/>
    <numFmt numFmtId="165" formatCode="_(* #,##0.00_);_(* \(#,##0.00\);_(* &quot;-&quot;??_);_(@_)"/>
    <numFmt numFmtId="166" formatCode="_(* #,##0_);_(* \(#,##0\);_(* &quot;-&quot;??_);_(@_)"/>
    <numFmt numFmtId="167" formatCode="_-* #,##0\ _€_-;\-* #,##0\ _€_-;_-* &quot;-&quot;??\ _€_-;_-@_-"/>
    <numFmt numFmtId="168" formatCode="[$-13C0C]d\ mmm\ yyyy;@"/>
    <numFmt numFmtId="169" formatCode="[$-13C0C]dd/mm/yyyy;@"/>
    <numFmt numFmtId="170" formatCode="_(* #,##0.0000_);_(* \(#,##0.0000\);_(* &quot;-&quot;??_);_(@_)"/>
    <numFmt numFmtId="171" formatCode="_(* #,##0.000_);_(* \(#,##0.000\);_(* &quot;-&quot;??_);_(@_)"/>
    <numFmt numFmtId="172" formatCode="0.0"/>
    <numFmt numFmtId="173" formatCode="0.000"/>
    <numFmt numFmtId="174" formatCode="0.000%"/>
    <numFmt numFmtId="175" formatCode="_-* #,##0.00000_-;\-* #,##0.00000_-;_-* &quot;-&quot;??_-;_-@_-"/>
    <numFmt numFmtId="176" formatCode="0.0000"/>
  </numFmts>
  <fonts count="35" x14ac:knownFonts="1">
    <font>
      <sz val="11"/>
      <color theme="1"/>
      <name val="Calibri"/>
      <family val="2"/>
      <scheme val="minor"/>
    </font>
    <font>
      <sz val="11"/>
      <color theme="1"/>
      <name val="Calibri"/>
      <family val="2"/>
      <scheme val="minor"/>
    </font>
    <font>
      <b/>
      <sz val="11"/>
      <color theme="1"/>
      <name val="Calibri"/>
      <family val="2"/>
      <scheme val="minor"/>
    </font>
    <font>
      <b/>
      <sz val="11"/>
      <color rgb="FF000000"/>
      <name val="Calibri"/>
      <family val="2"/>
    </font>
    <font>
      <b/>
      <sz val="12"/>
      <color theme="1"/>
      <name val="Calibri"/>
      <family val="2"/>
      <scheme val="minor"/>
    </font>
    <font>
      <sz val="11"/>
      <color rgb="FF000000"/>
      <name val="Calibri"/>
      <family val="2"/>
      <scheme val="minor"/>
    </font>
    <font>
      <b/>
      <sz val="10"/>
      <color rgb="FF000000"/>
      <name val="Calibri"/>
      <family val="2"/>
      <scheme val="minor"/>
    </font>
    <font>
      <b/>
      <sz val="18"/>
      <color rgb="FF000000"/>
      <name val="Calibri"/>
      <family val="2"/>
      <scheme val="minor"/>
    </font>
    <font>
      <b/>
      <sz val="10"/>
      <color rgb="FFFF0000"/>
      <name val="Calibri"/>
      <family val="2"/>
      <scheme val="minor"/>
    </font>
    <font>
      <b/>
      <sz val="10"/>
      <name val="Calibri"/>
      <family val="2"/>
      <scheme val="minor"/>
    </font>
    <font>
      <b/>
      <sz val="11"/>
      <color rgb="FF000000"/>
      <name val="Calibri"/>
      <family val="2"/>
      <scheme val="minor"/>
    </font>
    <font>
      <sz val="10"/>
      <color rgb="FF000000"/>
      <name val="Calibri"/>
      <family val="2"/>
      <scheme val="minor"/>
    </font>
    <font>
      <sz val="10"/>
      <name val="Calibri"/>
      <family val="2"/>
      <scheme val="minor"/>
    </font>
    <font>
      <sz val="11"/>
      <name val="Calibri"/>
      <family val="2"/>
      <scheme val="minor"/>
    </font>
    <font>
      <b/>
      <sz val="11"/>
      <color indexed="8"/>
      <name val="Arial"/>
      <family val="2"/>
    </font>
    <font>
      <sz val="11"/>
      <color indexed="8"/>
      <name val="Arial"/>
      <family val="2"/>
    </font>
    <font>
      <sz val="10"/>
      <name val="Arial"/>
      <family val="2"/>
    </font>
    <font>
      <sz val="11"/>
      <name val="Arial"/>
      <family val="2"/>
    </font>
    <font>
      <sz val="10"/>
      <name val="Verdana"/>
      <family val="2"/>
    </font>
    <font>
      <sz val="10"/>
      <color indexed="8"/>
      <name val="Arial"/>
      <family val="2"/>
    </font>
    <font>
      <b/>
      <sz val="11"/>
      <color indexed="53"/>
      <name val="Arial"/>
      <family val="2"/>
    </font>
    <font>
      <u/>
      <sz val="11"/>
      <name val="Arial"/>
      <family val="2"/>
    </font>
    <font>
      <b/>
      <sz val="9"/>
      <color indexed="81"/>
      <name val="Tahoma"/>
      <family val="2"/>
    </font>
    <font>
      <sz val="9"/>
      <color indexed="81"/>
      <name val="Tahoma"/>
      <family val="2"/>
    </font>
    <font>
      <sz val="9"/>
      <name val="Calibri"/>
      <family val="2"/>
    </font>
    <font>
      <sz val="10"/>
      <color indexed="8"/>
      <name val="Calibri"/>
      <family val="2"/>
    </font>
    <font>
      <sz val="9"/>
      <color indexed="8"/>
      <name val="Calibri"/>
      <family val="2"/>
    </font>
    <font>
      <sz val="9"/>
      <color theme="1"/>
      <name val="Calibri"/>
      <family val="2"/>
    </font>
    <font>
      <sz val="10"/>
      <name val="Verdana"/>
      <family val="2"/>
    </font>
    <font>
      <b/>
      <sz val="10"/>
      <name val="Verdana"/>
      <family val="2"/>
    </font>
    <font>
      <sz val="11"/>
      <color rgb="FF000000"/>
      <name val="Calibri"/>
      <family val="2"/>
    </font>
    <font>
      <sz val="12"/>
      <color theme="1"/>
      <name val="Calibri"/>
      <family val="2"/>
      <scheme val="minor"/>
    </font>
    <font>
      <b/>
      <sz val="12"/>
      <name val="Verdana"/>
      <family val="2"/>
    </font>
    <font>
      <sz val="11"/>
      <color theme="0"/>
      <name val="Calibri"/>
      <family val="2"/>
      <scheme val="minor"/>
    </font>
    <font>
      <sz val="10"/>
      <color theme="0"/>
      <name val="Verdana"/>
      <family val="2"/>
    </font>
  </fonts>
  <fills count="28">
    <fill>
      <patternFill patternType="none"/>
    </fill>
    <fill>
      <patternFill patternType="gray125"/>
    </fill>
    <fill>
      <patternFill patternType="solid">
        <fgColor theme="3"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8" tint="0.59999389629810485"/>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0"/>
        <bgColor indexed="64"/>
      </patternFill>
    </fill>
    <fill>
      <patternFill patternType="solid">
        <fgColor theme="4" tint="0.79998168889431442"/>
        <bgColor indexed="64"/>
      </patternFill>
    </fill>
    <fill>
      <patternFill patternType="solid">
        <fgColor theme="7" tint="-0.249977111117893"/>
        <bgColor indexed="64"/>
      </patternFill>
    </fill>
    <fill>
      <patternFill patternType="solid">
        <fgColor theme="5" tint="0.79998168889431442"/>
        <bgColor indexed="64"/>
      </patternFill>
    </fill>
    <fill>
      <patternFill patternType="solid">
        <fgColor theme="7" tint="0.59999389629810485"/>
        <bgColor indexed="64"/>
      </patternFill>
    </fill>
    <fill>
      <patternFill patternType="solid">
        <fgColor theme="5" tint="-0.249977111117893"/>
        <bgColor indexed="64"/>
      </patternFill>
    </fill>
    <fill>
      <patternFill patternType="solid">
        <fgColor rgb="FFCC66FF"/>
        <bgColor indexed="64"/>
      </patternFill>
    </fill>
    <fill>
      <patternFill patternType="solid">
        <fgColor rgb="FF00B0F0"/>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9" tint="0.59999389629810485"/>
        <bgColor indexed="64"/>
      </patternFill>
    </fill>
    <fill>
      <patternFill patternType="solid">
        <fgColor indexed="9"/>
        <bgColor indexed="64"/>
      </patternFill>
    </fill>
    <fill>
      <patternFill patternType="solid">
        <fgColor indexed="53"/>
        <bgColor indexed="64"/>
      </patternFill>
    </fill>
    <fill>
      <patternFill patternType="solid">
        <fgColor indexed="23"/>
        <bgColor indexed="64"/>
      </patternFill>
    </fill>
    <fill>
      <patternFill patternType="solid">
        <fgColor rgb="FFFFFF00"/>
        <bgColor indexed="64"/>
      </patternFill>
    </fill>
    <fill>
      <patternFill patternType="solid">
        <fgColor rgb="FFFF0000"/>
        <bgColor indexed="64"/>
      </patternFill>
    </fill>
    <fill>
      <patternFill patternType="solid">
        <fgColor theme="1" tint="0.499984740745262"/>
        <bgColor indexed="64"/>
      </patternFill>
    </fill>
    <fill>
      <patternFill patternType="solid">
        <fgColor rgb="FF00206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3">
    <xf numFmtId="0" fontId="0" fillId="0" borderId="0"/>
    <xf numFmtId="0" fontId="1" fillId="0" borderId="0"/>
    <xf numFmtId="9" fontId="1" fillId="0" borderId="0" applyFont="0" applyFill="0" applyBorder="0" applyAlignment="0" applyProtection="0"/>
    <xf numFmtId="0" fontId="1" fillId="0" borderId="0"/>
    <xf numFmtId="165" fontId="1" fillId="0" borderId="0" applyFont="0" applyFill="0" applyBorder="0" applyAlignment="0" applyProtection="0"/>
    <xf numFmtId="0" fontId="16" fillId="0" borderId="0" applyNumberFormat="0" applyFill="0" applyBorder="0" applyAlignment="0" applyProtection="0"/>
    <xf numFmtId="0" fontId="18" fillId="0" borderId="0"/>
    <xf numFmtId="0" fontId="28" fillId="0" borderId="0"/>
    <xf numFmtId="165" fontId="18" fillId="0" borderId="0" applyFont="0" applyFill="0" applyBorder="0" applyAlignment="0" applyProtection="0"/>
    <xf numFmtId="9" fontId="18" fillId="0" borderId="0" applyFont="0" applyFill="0" applyBorder="0" applyAlignment="0" applyProtection="0"/>
    <xf numFmtId="165" fontId="1" fillId="0" borderId="0" applyFont="0" applyFill="0" applyBorder="0" applyAlignment="0" applyProtection="0"/>
    <xf numFmtId="41" fontId="1" fillId="0" borderId="0" applyFont="0" applyFill="0" applyBorder="0" applyAlignment="0" applyProtection="0"/>
    <xf numFmtId="0" fontId="1" fillId="0" borderId="0"/>
  </cellStyleXfs>
  <cellXfs count="436">
    <xf numFmtId="0" fontId="0" fillId="0" borderId="0" xfId="0"/>
    <xf numFmtId="0" fontId="1" fillId="0" borderId="1" xfId="1" applyFont="1" applyBorder="1"/>
    <xf numFmtId="0" fontId="0" fillId="0" borderId="1" xfId="0" applyBorder="1"/>
    <xf numFmtId="0" fontId="2" fillId="0" borderId="1" xfId="0" applyFont="1" applyBorder="1"/>
    <xf numFmtId="0" fontId="0" fillId="2" borderId="1" xfId="0" applyFill="1" applyBorder="1"/>
    <xf numFmtId="0" fontId="0" fillId="4" borderId="1" xfId="0" applyFill="1" applyBorder="1"/>
    <xf numFmtId="0" fontId="0" fillId="6" borderId="1" xfId="0" applyFill="1" applyBorder="1"/>
    <xf numFmtId="0" fontId="2" fillId="0" borderId="0" xfId="0" applyFont="1" applyAlignment="1">
      <alignment horizontal="center" vertical="center" wrapText="1"/>
    </xf>
    <xf numFmtId="0" fontId="2" fillId="2"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0" fillId="3" borderId="1" xfId="0" applyFill="1" applyBorder="1"/>
    <xf numFmtId="14" fontId="0" fillId="2" borderId="1" xfId="0" applyNumberFormat="1" applyFill="1" applyBorder="1"/>
    <xf numFmtId="9" fontId="0" fillId="4" borderId="1" xfId="2" applyFont="1" applyFill="1" applyBorder="1"/>
    <xf numFmtId="9" fontId="0" fillId="4" borderId="1" xfId="0" applyNumberFormat="1" applyFill="1" applyBorder="1"/>
    <xf numFmtId="0" fontId="2" fillId="4" borderId="1" xfId="0" applyFont="1" applyFill="1" applyBorder="1" applyAlignment="1">
      <alignment wrapText="1"/>
    </xf>
    <xf numFmtId="9" fontId="0" fillId="0" borderId="0" xfId="0" applyNumberFormat="1"/>
    <xf numFmtId="0" fontId="0" fillId="0" borderId="0" xfId="0" applyAlignment="1">
      <alignment wrapText="1"/>
    </xf>
    <xf numFmtId="0" fontId="2" fillId="8" borderId="1" xfId="0" applyFont="1" applyFill="1" applyBorder="1" applyAlignment="1">
      <alignment horizontal="center" vertical="center" wrapText="1"/>
    </xf>
    <xf numFmtId="0" fontId="0" fillId="8" borderId="1" xfId="0" applyFill="1" applyBorder="1"/>
    <xf numFmtId="9" fontId="0" fillId="4" borderId="2" xfId="2" applyFont="1" applyFill="1" applyBorder="1"/>
    <xf numFmtId="9" fontId="0" fillId="0" borderId="1" xfId="0" applyNumberFormat="1" applyBorder="1"/>
    <xf numFmtId="0" fontId="2" fillId="5" borderId="1" xfId="0" applyFont="1" applyFill="1" applyBorder="1" applyAlignment="1">
      <alignment horizontal="center" vertical="center" wrapText="1"/>
    </xf>
    <xf numFmtId="0" fontId="0" fillId="5" borderId="1" xfId="0" applyFill="1" applyBorder="1"/>
    <xf numFmtId="0" fontId="2" fillId="10" borderId="1" xfId="0" applyFont="1" applyFill="1" applyBorder="1" applyAlignment="1">
      <alignment horizontal="center" vertical="center" wrapText="1"/>
    </xf>
    <xf numFmtId="0" fontId="2" fillId="0" borderId="3" xfId="0" applyFont="1" applyBorder="1"/>
    <xf numFmtId="0" fontId="2" fillId="0" borderId="4" xfId="0" applyFont="1" applyFill="1" applyBorder="1"/>
    <xf numFmtId="0" fontId="2" fillId="0" borderId="1" xfId="0" applyFont="1" applyFill="1" applyBorder="1"/>
    <xf numFmtId="0" fontId="2" fillId="0" borderId="3" xfId="0" applyFont="1" applyFill="1" applyBorder="1"/>
    <xf numFmtId="9" fontId="0" fillId="0" borderId="1" xfId="2" applyFont="1" applyBorder="1"/>
    <xf numFmtId="0" fontId="5" fillId="0" borderId="1" xfId="0" applyFont="1" applyBorder="1"/>
    <xf numFmtId="0" fontId="6" fillId="0" borderId="1" xfId="0" applyFont="1" applyFill="1" applyBorder="1" applyAlignment="1">
      <alignment horizontal="center" vertical="center" wrapText="1"/>
    </xf>
    <xf numFmtId="0" fontId="5" fillId="0" borderId="1" xfId="0" applyFont="1" applyFill="1" applyBorder="1"/>
    <xf numFmtId="9" fontId="5" fillId="0" borderId="1" xfId="2" applyFont="1" applyBorder="1"/>
    <xf numFmtId="0" fontId="7" fillId="0" borderId="0" xfId="0" applyFont="1"/>
    <xf numFmtId="0" fontId="6" fillId="12" borderId="1" xfId="0" applyFont="1" applyFill="1" applyBorder="1" applyAlignment="1">
      <alignment horizontal="center" vertical="center" wrapText="1"/>
    </xf>
    <xf numFmtId="0" fontId="6" fillId="13"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8" fillId="13"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6" fillId="6" borderId="1"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6" fillId="14" borderId="1" xfId="0" applyFont="1" applyFill="1" applyBorder="1" applyAlignment="1">
      <alignment horizontal="center" vertical="center" wrapText="1"/>
    </xf>
    <xf numFmtId="0" fontId="6" fillId="15" borderId="1" xfId="0" applyFont="1" applyFill="1" applyBorder="1" applyAlignment="1">
      <alignment horizontal="center" vertical="center" wrapText="1"/>
    </xf>
    <xf numFmtId="0" fontId="6" fillId="16" borderId="1" xfId="0" applyFont="1" applyFill="1" applyBorder="1" applyAlignment="1">
      <alignment horizontal="center" vertical="center" wrapText="1"/>
    </xf>
    <xf numFmtId="0" fontId="6" fillId="17" borderId="1" xfId="0" applyFont="1" applyFill="1" applyBorder="1" applyAlignment="1">
      <alignment horizontal="center" vertical="center" wrapText="1"/>
    </xf>
    <xf numFmtId="0" fontId="10" fillId="17" borderId="1" xfId="0" applyFont="1" applyFill="1" applyBorder="1" applyAlignment="1">
      <alignment horizontal="center" vertical="center" wrapText="1"/>
    </xf>
    <xf numFmtId="0" fontId="6" fillId="11" borderId="1" xfId="0" applyFont="1" applyFill="1" applyBorder="1" applyAlignment="1">
      <alignment horizontal="center" vertical="center" wrapText="1"/>
    </xf>
    <xf numFmtId="0" fontId="6" fillId="18" borderId="1" xfId="0" applyFont="1" applyFill="1" applyBorder="1" applyAlignment="1">
      <alignment horizontal="center" vertical="center" wrapText="1"/>
    </xf>
    <xf numFmtId="0" fontId="6" fillId="18" borderId="3" xfId="0" applyFont="1" applyFill="1" applyBorder="1" applyAlignment="1">
      <alignment horizontal="center" vertical="center" wrapText="1"/>
    </xf>
    <xf numFmtId="0" fontId="10" fillId="9" borderId="8" xfId="0" applyFont="1" applyFill="1" applyBorder="1" applyAlignment="1">
      <alignment horizontal="center" vertical="center" wrapText="1"/>
    </xf>
    <xf numFmtId="0" fontId="10" fillId="9" borderId="9" xfId="0" applyFont="1" applyFill="1" applyBorder="1" applyAlignment="1">
      <alignment horizontal="center" vertical="center" wrapText="1"/>
    </xf>
    <xf numFmtId="0" fontId="10" fillId="9" borderId="10" xfId="0" applyFont="1" applyFill="1" applyBorder="1" applyAlignment="1">
      <alignment horizontal="center" vertical="center" wrapText="1"/>
    </xf>
    <xf numFmtId="0" fontId="10" fillId="0" borderId="0" xfId="0" applyFont="1" applyAlignment="1">
      <alignment horizontal="center" vertical="center"/>
    </xf>
    <xf numFmtId="0" fontId="11" fillId="12" borderId="1" xfId="0" applyFont="1" applyFill="1" applyBorder="1" applyAlignment="1">
      <alignment wrapText="1"/>
    </xf>
    <xf numFmtId="14" fontId="11" fillId="12" borderId="1" xfId="0" applyNumberFormat="1" applyFont="1" applyFill="1" applyBorder="1" applyAlignment="1">
      <alignment wrapText="1"/>
    </xf>
    <xf numFmtId="0" fontId="11" fillId="13" borderId="1" xfId="0" applyFont="1" applyFill="1" applyBorder="1" applyAlignment="1">
      <alignment wrapText="1"/>
    </xf>
    <xf numFmtId="0" fontId="11" fillId="4" borderId="1" xfId="0" applyFont="1" applyFill="1" applyBorder="1" applyAlignment="1">
      <alignment wrapText="1"/>
    </xf>
    <xf numFmtId="0" fontId="12" fillId="4" borderId="1" xfId="0" applyFont="1" applyFill="1" applyBorder="1" applyAlignment="1">
      <alignment wrapText="1"/>
    </xf>
    <xf numFmtId="0" fontId="13" fillId="4" borderId="1" xfId="0" applyFont="1" applyFill="1" applyBorder="1"/>
    <xf numFmtId="0" fontId="11" fillId="3" borderId="1" xfId="0" applyFont="1" applyFill="1" applyBorder="1" applyAlignment="1">
      <alignment wrapText="1"/>
    </xf>
    <xf numFmtId="0" fontId="11" fillId="6" borderId="1" xfId="0" applyFont="1" applyFill="1" applyBorder="1" applyAlignment="1">
      <alignment wrapText="1"/>
    </xf>
    <xf numFmtId="0" fontId="11" fillId="14" borderId="1" xfId="0" applyFont="1" applyFill="1" applyBorder="1" applyAlignment="1">
      <alignment wrapText="1"/>
    </xf>
    <xf numFmtId="0" fontId="11" fillId="15" borderId="1" xfId="0" applyFont="1" applyFill="1" applyBorder="1" applyAlignment="1">
      <alignment wrapText="1"/>
    </xf>
    <xf numFmtId="0" fontId="11" fillId="16" borderId="1" xfId="0" applyFont="1" applyFill="1" applyBorder="1" applyAlignment="1">
      <alignment wrapText="1"/>
    </xf>
    <xf numFmtId="0" fontId="11" fillId="17" borderId="1" xfId="0" applyFont="1" applyFill="1" applyBorder="1" applyAlignment="1">
      <alignment wrapText="1"/>
    </xf>
    <xf numFmtId="0" fontId="11" fillId="11" borderId="1" xfId="0" applyFont="1" applyFill="1" applyBorder="1" applyAlignment="1">
      <alignment wrapText="1"/>
    </xf>
    <xf numFmtId="0" fontId="11" fillId="18" borderId="1" xfId="0" applyFont="1" applyFill="1" applyBorder="1" applyAlignment="1">
      <alignment wrapText="1"/>
    </xf>
    <xf numFmtId="0" fontId="11" fillId="18" borderId="3" xfId="0" applyFont="1" applyFill="1" applyBorder="1" applyAlignment="1">
      <alignment wrapText="1"/>
    </xf>
    <xf numFmtId="0" fontId="5" fillId="9" borderId="11" xfId="0" applyFont="1" applyFill="1" applyBorder="1"/>
    <xf numFmtId="0" fontId="5" fillId="9" borderId="1" xfId="0" applyFont="1" applyFill="1" applyBorder="1"/>
    <xf numFmtId="0" fontId="5" fillId="9" borderId="12" xfId="0" applyFont="1" applyFill="1" applyBorder="1"/>
    <xf numFmtId="0" fontId="5" fillId="0" borderId="0" xfId="0" applyFont="1"/>
    <xf numFmtId="0" fontId="12" fillId="12" borderId="1" xfId="0" applyFont="1" applyFill="1" applyBorder="1" applyAlignment="1">
      <alignment wrapText="1"/>
    </xf>
    <xf numFmtId="14" fontId="12" fillId="12" borderId="1" xfId="0" applyNumberFormat="1" applyFont="1" applyFill="1" applyBorder="1" applyAlignment="1">
      <alignment wrapText="1"/>
    </xf>
    <xf numFmtId="0" fontId="12" fillId="13" borderId="1" xfId="0" applyFont="1" applyFill="1" applyBorder="1" applyAlignment="1">
      <alignment wrapText="1"/>
    </xf>
    <xf numFmtId="0" fontId="12" fillId="3" borderId="1" xfId="0" applyFont="1" applyFill="1" applyBorder="1" applyAlignment="1">
      <alignment wrapText="1"/>
    </xf>
    <xf numFmtId="0" fontId="12" fillId="6" borderId="1" xfId="0" applyFont="1" applyFill="1" applyBorder="1" applyAlignment="1">
      <alignment wrapText="1"/>
    </xf>
    <xf numFmtId="0" fontId="12" fillId="14" borderId="1" xfId="0" applyFont="1" applyFill="1" applyBorder="1" applyAlignment="1">
      <alignment wrapText="1"/>
    </xf>
    <xf numFmtId="0" fontId="12" fillId="15" borderId="1" xfId="0" applyFont="1" applyFill="1" applyBorder="1" applyAlignment="1">
      <alignment wrapText="1"/>
    </xf>
    <xf numFmtId="0" fontId="12" fillId="16" borderId="1" xfId="0" applyFont="1" applyFill="1" applyBorder="1" applyAlignment="1">
      <alignment wrapText="1"/>
    </xf>
    <xf numFmtId="0" fontId="12" fillId="17" borderId="1" xfId="0" applyFont="1" applyFill="1" applyBorder="1" applyAlignment="1">
      <alignment wrapText="1"/>
    </xf>
    <xf numFmtId="0" fontId="12" fillId="11" borderId="1" xfId="0" applyFont="1" applyFill="1" applyBorder="1" applyAlignment="1">
      <alignment wrapText="1"/>
    </xf>
    <xf numFmtId="0" fontId="12" fillId="18" borderId="1" xfId="0" applyFont="1" applyFill="1" applyBorder="1" applyAlignment="1">
      <alignment wrapText="1"/>
    </xf>
    <xf numFmtId="0" fontId="12" fillId="18" borderId="3" xfId="0" applyFont="1" applyFill="1" applyBorder="1" applyAlignment="1">
      <alignment wrapText="1"/>
    </xf>
    <xf numFmtId="0" fontId="13" fillId="0" borderId="0" xfId="0" applyFont="1"/>
    <xf numFmtId="0" fontId="5" fillId="9" borderId="13" xfId="0" applyFont="1" applyFill="1" applyBorder="1"/>
    <xf numFmtId="0" fontId="5" fillId="9" borderId="14" xfId="0" applyFont="1" applyFill="1" applyBorder="1"/>
    <xf numFmtId="0" fontId="5" fillId="9" borderId="15" xfId="0" applyFont="1" applyFill="1" applyBorder="1"/>
    <xf numFmtId="0" fontId="2" fillId="0" borderId="0" xfId="0" applyFont="1" applyAlignment="1">
      <alignment vertical="center" wrapText="1"/>
    </xf>
    <xf numFmtId="0" fontId="2" fillId="2" borderId="1" xfId="0" applyFont="1" applyFill="1" applyBorder="1" applyAlignment="1">
      <alignment vertical="center" wrapText="1"/>
    </xf>
    <xf numFmtId="0" fontId="2" fillId="13" borderId="1" xfId="0" applyFont="1" applyFill="1" applyBorder="1" applyAlignment="1">
      <alignment vertical="center" wrapText="1"/>
    </xf>
    <xf numFmtId="0" fontId="2" fillId="7" borderId="1" xfId="0" applyFont="1" applyFill="1" applyBorder="1" applyAlignment="1">
      <alignment vertical="center" wrapText="1"/>
    </xf>
    <xf numFmtId="0" fontId="0" fillId="0" borderId="0" xfId="0" applyAlignment="1">
      <alignment vertical="center" wrapText="1"/>
    </xf>
    <xf numFmtId="0" fontId="0" fillId="13" borderId="1" xfId="0" applyFill="1" applyBorder="1"/>
    <xf numFmtId="0" fontId="0" fillId="7" borderId="1" xfId="0" applyFill="1" applyBorder="1"/>
    <xf numFmtId="0" fontId="1" fillId="11" borderId="1" xfId="1" applyFill="1" applyBorder="1"/>
    <xf numFmtId="0" fontId="2" fillId="11" borderId="1" xfId="1" applyFont="1" applyFill="1" applyBorder="1"/>
    <xf numFmtId="0" fontId="3" fillId="11" borderId="1" xfId="0" applyFont="1" applyFill="1" applyBorder="1" applyAlignment="1">
      <alignment horizontal="center" vertical="center" wrapText="1"/>
    </xf>
    <xf numFmtId="0" fontId="2" fillId="11" borderId="1" xfId="0" applyFont="1" applyFill="1" applyBorder="1"/>
    <xf numFmtId="0" fontId="2" fillId="0" borderId="1" xfId="0" applyFont="1" applyBorder="1" applyAlignment="1">
      <alignment vertical="center" wrapText="1"/>
    </xf>
    <xf numFmtId="0" fontId="2" fillId="19" borderId="1" xfId="0" applyFont="1" applyFill="1" applyBorder="1" applyAlignment="1">
      <alignment vertical="center" wrapText="1"/>
    </xf>
    <xf numFmtId="0" fontId="0" fillId="19" borderId="1" xfId="0" applyFill="1" applyBorder="1"/>
    <xf numFmtId="0" fontId="2" fillId="20" borderId="1" xfId="0" applyFont="1" applyFill="1" applyBorder="1" applyAlignment="1">
      <alignment vertical="center" wrapText="1"/>
    </xf>
    <xf numFmtId="0" fontId="0" fillId="20" borderId="1" xfId="0" applyFill="1" applyBorder="1"/>
    <xf numFmtId="0" fontId="14" fillId="0" borderId="1" xfId="3" applyFont="1" applyFill="1" applyBorder="1" applyAlignment="1">
      <alignment horizontal="center" vertical="center" wrapText="1"/>
    </xf>
    <xf numFmtId="0" fontId="14" fillId="0" borderId="0" xfId="3" applyFont="1" applyAlignment="1">
      <alignment vertical="center" wrapText="1"/>
    </xf>
    <xf numFmtId="0" fontId="15" fillId="0" borderId="0" xfId="3" applyFont="1" applyAlignment="1">
      <alignment vertical="center" wrapText="1"/>
    </xf>
    <xf numFmtId="0" fontId="15" fillId="0" borderId="1" xfId="3" applyFont="1" applyFill="1" applyBorder="1" applyAlignment="1">
      <alignment horizontal="left" vertical="center" wrapText="1"/>
    </xf>
    <xf numFmtId="14" fontId="15" fillId="0" borderId="1" xfId="3" applyNumberFormat="1" applyFont="1" applyFill="1" applyBorder="1" applyAlignment="1">
      <alignment vertical="center" wrapText="1"/>
    </xf>
    <xf numFmtId="166" fontId="15" fillId="0" borderId="1" xfId="4" applyNumberFormat="1" applyFont="1" applyFill="1" applyBorder="1" applyAlignment="1">
      <alignment vertical="center" wrapText="1"/>
    </xf>
    <xf numFmtId="0" fontId="15" fillId="0" borderId="1" xfId="3" applyFont="1" applyFill="1" applyBorder="1" applyAlignment="1">
      <alignment vertical="center"/>
    </xf>
    <xf numFmtId="0" fontId="15" fillId="0" borderId="1" xfId="3" applyFont="1" applyFill="1" applyBorder="1" applyAlignment="1">
      <alignment horizontal="center" vertical="center" wrapText="1"/>
    </xf>
    <xf numFmtId="0" fontId="15" fillId="0" borderId="1" xfId="3" applyFont="1" applyFill="1" applyBorder="1" applyAlignment="1">
      <alignment horizontal="right" vertical="center" wrapText="1"/>
    </xf>
    <xf numFmtId="0" fontId="17" fillId="0" borderId="1" xfId="5" applyFont="1" applyFill="1" applyBorder="1" applyAlignment="1">
      <alignment vertical="center"/>
    </xf>
    <xf numFmtId="0" fontId="15" fillId="0" borderId="1" xfId="3" applyFont="1" applyFill="1" applyBorder="1" applyAlignment="1">
      <alignment vertical="center" wrapText="1"/>
    </xf>
    <xf numFmtId="0" fontId="15" fillId="0" borderId="0" xfId="3" applyFont="1" applyFill="1" applyAlignment="1">
      <alignment vertical="center" wrapText="1"/>
    </xf>
    <xf numFmtId="0" fontId="0" fillId="0" borderId="1" xfId="0" applyFill="1" applyBorder="1" applyAlignment="1">
      <alignment horizontal="left" vertical="center" wrapText="1"/>
    </xf>
    <xf numFmtId="0" fontId="15" fillId="21" borderId="0" xfId="3" applyFont="1" applyFill="1" applyAlignment="1">
      <alignment vertical="center" wrapText="1"/>
    </xf>
    <xf numFmtId="0" fontId="17" fillId="0" borderId="1" xfId="3" applyFont="1" applyFill="1" applyBorder="1" applyAlignment="1">
      <alignment horizontal="left" vertical="center" wrapText="1"/>
    </xf>
    <xf numFmtId="0" fontId="15" fillId="0" borderId="1" xfId="3" quotePrefix="1" applyFont="1" applyFill="1" applyBorder="1" applyAlignment="1">
      <alignment horizontal="left" vertical="center" wrapText="1"/>
    </xf>
    <xf numFmtId="14" fontId="17" fillId="0" borderId="1" xfId="3" applyNumberFormat="1" applyFont="1" applyFill="1" applyBorder="1" applyAlignment="1">
      <alignment vertical="center" wrapText="1"/>
    </xf>
    <xf numFmtId="166" fontId="17" fillId="0" borderId="1" xfId="4" applyNumberFormat="1" applyFont="1" applyFill="1" applyBorder="1" applyAlignment="1">
      <alignment vertical="center" wrapText="1"/>
    </xf>
    <xf numFmtId="0" fontId="17" fillId="0" borderId="1" xfId="3" applyFont="1" applyFill="1" applyBorder="1" applyAlignment="1">
      <alignment vertical="center"/>
    </xf>
    <xf numFmtId="0" fontId="17" fillId="0" borderId="1" xfId="3" applyFont="1" applyFill="1" applyBorder="1" applyAlignment="1">
      <alignment horizontal="center" vertical="center" wrapText="1"/>
    </xf>
    <xf numFmtId="0" fontId="17" fillId="0" borderId="1" xfId="3" applyFont="1" applyFill="1" applyBorder="1" applyAlignment="1">
      <alignment horizontal="right" vertical="center" wrapText="1"/>
    </xf>
    <xf numFmtId="0" fontId="17" fillId="0" borderId="1" xfId="3" applyFont="1" applyFill="1" applyBorder="1" applyAlignment="1">
      <alignment vertical="center" wrapText="1"/>
    </xf>
    <xf numFmtId="0" fontId="17" fillId="0" borderId="0" xfId="3" applyFont="1" applyFill="1" applyAlignment="1">
      <alignment vertical="center" wrapText="1"/>
    </xf>
    <xf numFmtId="0" fontId="17" fillId="0" borderId="1" xfId="3" applyFont="1" applyFill="1" applyBorder="1" applyAlignment="1" applyProtection="1">
      <alignment horizontal="left" vertical="center" wrapText="1"/>
      <protection locked="0"/>
    </xf>
    <xf numFmtId="0" fontId="17" fillId="0" borderId="1" xfId="5" applyFont="1" applyFill="1" applyBorder="1" applyAlignment="1">
      <alignment vertical="center" wrapText="1"/>
    </xf>
    <xf numFmtId="0" fontId="17" fillId="0" borderId="1" xfId="5" applyFont="1" applyFill="1" applyBorder="1" applyAlignment="1">
      <alignment horizontal="center" vertical="center" wrapText="1"/>
    </xf>
    <xf numFmtId="0" fontId="17" fillId="0" borderId="1" xfId="5" applyFont="1" applyFill="1" applyBorder="1" applyAlignment="1">
      <alignment horizontal="left" vertical="center" wrapText="1"/>
    </xf>
    <xf numFmtId="0" fontId="15" fillId="0" borderId="1" xfId="3" applyFont="1" applyFill="1" applyBorder="1" applyAlignment="1" applyProtection="1">
      <alignment horizontal="left" vertical="center" wrapText="1"/>
      <protection locked="0"/>
    </xf>
    <xf numFmtId="0" fontId="17" fillId="0" borderId="0" xfId="3" applyFont="1" applyAlignment="1">
      <alignment vertical="center" wrapText="1"/>
    </xf>
    <xf numFmtId="0" fontId="15" fillId="23" borderId="0" xfId="3" applyFont="1" applyFill="1" applyAlignment="1">
      <alignment vertical="center" wrapText="1"/>
    </xf>
    <xf numFmtId="0" fontId="15" fillId="22" borderId="0" xfId="3" applyFont="1" applyFill="1" applyAlignment="1">
      <alignment vertical="center" wrapText="1"/>
    </xf>
    <xf numFmtId="1" fontId="15" fillId="0" borderId="1" xfId="3" applyNumberFormat="1" applyFont="1" applyFill="1" applyBorder="1" applyAlignment="1">
      <alignment horizontal="right" vertical="center" wrapText="1"/>
    </xf>
    <xf numFmtId="0" fontId="17" fillId="0" borderId="1" xfId="6" applyFont="1" applyFill="1" applyBorder="1" applyAlignment="1">
      <alignment vertical="center" wrapText="1"/>
    </xf>
    <xf numFmtId="0" fontId="21" fillId="0" borderId="1" xfId="3" applyFont="1" applyFill="1" applyBorder="1" applyAlignment="1">
      <alignment horizontal="left" vertical="center" wrapText="1"/>
    </xf>
    <xf numFmtId="0" fontId="16" fillId="0" borderId="1" xfId="0" applyFont="1" applyFill="1" applyBorder="1" applyAlignment="1" applyProtection="1">
      <alignment vertical="center" wrapText="1"/>
    </xf>
    <xf numFmtId="14" fontId="16" fillId="0" borderId="1" xfId="0" applyNumberFormat="1" applyFont="1" applyFill="1" applyBorder="1" applyAlignment="1" applyProtection="1">
      <alignment vertical="center" wrapText="1"/>
    </xf>
    <xf numFmtId="0" fontId="16" fillId="0" borderId="1" xfId="0" applyFont="1" applyFill="1" applyBorder="1" applyAlignment="1" applyProtection="1">
      <alignment horizontal="center" vertical="center" wrapText="1"/>
    </xf>
    <xf numFmtId="0" fontId="16" fillId="0" borderId="1" xfId="0" applyFont="1" applyFill="1" applyBorder="1" applyAlignment="1" applyProtection="1">
      <alignment horizontal="left" vertical="center" wrapText="1"/>
    </xf>
    <xf numFmtId="14" fontId="16" fillId="0" borderId="1" xfId="0" applyNumberFormat="1" applyFont="1" applyFill="1" applyBorder="1" applyAlignment="1" applyProtection="1">
      <alignment horizontal="left" vertical="center" wrapText="1"/>
    </xf>
    <xf numFmtId="0" fontId="15" fillId="0" borderId="0" xfId="3" applyFont="1" applyAlignment="1">
      <alignment horizontal="left" vertical="center" wrapText="1"/>
    </xf>
    <xf numFmtId="14" fontId="15" fillId="0" borderId="0" xfId="3" applyNumberFormat="1" applyFont="1" applyAlignment="1">
      <alignment vertical="center" wrapText="1"/>
    </xf>
    <xf numFmtId="0" fontId="15" fillId="0" borderId="0" xfId="3" applyFont="1" applyAlignment="1">
      <alignment horizontal="center" vertical="center" wrapText="1"/>
    </xf>
    <xf numFmtId="0" fontId="15" fillId="0" borderId="0" xfId="3" applyFont="1" applyAlignment="1">
      <alignment horizontal="right" vertical="center" wrapText="1"/>
    </xf>
    <xf numFmtId="0" fontId="0" fillId="0" borderId="1" xfId="0" applyFill="1" applyBorder="1" applyAlignment="1">
      <alignment vertical="center" wrapText="1"/>
    </xf>
    <xf numFmtId="0" fontId="14" fillId="0" borderId="1" xfId="3" applyFont="1" applyFill="1" applyBorder="1" applyAlignment="1">
      <alignment horizontal="left" vertical="center" wrapText="1"/>
    </xf>
    <xf numFmtId="14" fontId="14" fillId="0" borderId="1" xfId="3" applyNumberFormat="1" applyFont="1" applyFill="1" applyBorder="1" applyAlignment="1">
      <alignment horizontal="center" vertical="center"/>
    </xf>
    <xf numFmtId="0" fontId="14" fillId="0" borderId="1" xfId="3" applyFont="1" applyFill="1" applyBorder="1" applyAlignment="1">
      <alignment horizontal="center" vertical="center"/>
    </xf>
    <xf numFmtId="0" fontId="14" fillId="0" borderId="1" xfId="3" applyFont="1" applyFill="1" applyBorder="1" applyAlignment="1">
      <alignment horizontal="right" vertical="center"/>
    </xf>
    <xf numFmtId="0" fontId="19" fillId="0" borderId="1" xfId="3" applyFont="1" applyFill="1" applyBorder="1" applyAlignment="1">
      <alignment horizontal="left" vertical="center" wrapText="1"/>
    </xf>
    <xf numFmtId="0" fontId="17" fillId="0" borderId="1" xfId="0" applyFont="1" applyFill="1" applyBorder="1" applyAlignment="1">
      <alignment horizontal="left" vertical="center" wrapText="1"/>
    </xf>
    <xf numFmtId="0" fontId="0" fillId="0" borderId="1" xfId="0" applyFill="1" applyBorder="1" applyAlignment="1">
      <alignment horizontal="center" vertical="center"/>
    </xf>
    <xf numFmtId="0" fontId="0" fillId="0" borderId="1" xfId="0" applyFill="1" applyBorder="1" applyAlignment="1">
      <alignment vertical="center"/>
    </xf>
    <xf numFmtId="2" fontId="16" fillId="0" borderId="1" xfId="0" applyNumberFormat="1" applyFont="1" applyFill="1" applyBorder="1" applyAlignment="1" applyProtection="1">
      <alignment horizontal="left" vertical="center" wrapText="1"/>
    </xf>
    <xf numFmtId="0" fontId="17" fillId="0" borderId="0" xfId="3" applyFont="1" applyFill="1" applyBorder="1" applyAlignment="1">
      <alignment vertical="center" wrapText="1"/>
    </xf>
    <xf numFmtId="0" fontId="15" fillId="0" borderId="1" xfId="3" applyFont="1" applyBorder="1" applyAlignment="1">
      <alignment vertical="center" wrapText="1"/>
    </xf>
    <xf numFmtId="0" fontId="15" fillId="0" borderId="8" xfId="3" applyFont="1" applyBorder="1" applyAlignment="1">
      <alignment vertical="center" wrapText="1"/>
    </xf>
    <xf numFmtId="14" fontId="15" fillId="0" borderId="10" xfId="3" applyNumberFormat="1" applyFont="1" applyBorder="1" applyAlignment="1">
      <alignment vertical="center" wrapText="1"/>
    </xf>
    <xf numFmtId="0" fontId="15" fillId="0" borderId="11" xfId="3" applyFont="1" applyBorder="1" applyAlignment="1">
      <alignment vertical="center" wrapText="1"/>
    </xf>
    <xf numFmtId="14" fontId="15" fillId="0" borderId="12" xfId="3" applyNumberFormat="1" applyFont="1" applyBorder="1" applyAlignment="1">
      <alignment vertical="center" wrapText="1"/>
    </xf>
    <xf numFmtId="0" fontId="15" fillId="0" borderId="11" xfId="3" applyFont="1" applyFill="1" applyBorder="1" applyAlignment="1">
      <alignment vertical="center" wrapText="1"/>
    </xf>
    <xf numFmtId="14" fontId="15" fillId="0" borderId="12" xfId="3" applyNumberFormat="1" applyFont="1" applyFill="1" applyBorder="1" applyAlignment="1">
      <alignment vertical="center" wrapText="1"/>
    </xf>
    <xf numFmtId="0" fontId="15" fillId="0" borderId="13" xfId="3" applyFont="1" applyFill="1" applyBorder="1" applyAlignment="1">
      <alignment vertical="center" wrapText="1"/>
    </xf>
    <xf numFmtId="0" fontId="0" fillId="0" borderId="1" xfId="0" applyBorder="1" applyAlignment="1">
      <alignment horizontal="left"/>
    </xf>
    <xf numFmtId="0" fontId="0" fillId="0" borderId="1" xfId="0" applyNumberFormat="1" applyBorder="1"/>
    <xf numFmtId="2" fontId="2" fillId="0" borderId="1" xfId="0" applyNumberFormat="1" applyFont="1" applyFill="1" applyBorder="1"/>
    <xf numFmtId="2" fontId="0" fillId="0" borderId="1" xfId="0" applyNumberFormat="1" applyBorder="1"/>
    <xf numFmtId="2" fontId="2" fillId="11" borderId="1" xfId="0" applyNumberFormat="1" applyFont="1" applyFill="1" applyBorder="1"/>
    <xf numFmtId="0" fontId="14" fillId="0" borderId="1" xfId="3" applyFont="1" applyBorder="1" applyAlignment="1">
      <alignment vertical="center" wrapText="1"/>
    </xf>
    <xf numFmtId="167" fontId="0" fillId="0" borderId="0" xfId="0" applyNumberFormat="1"/>
    <xf numFmtId="0" fontId="15" fillId="0" borderId="16" xfId="3" applyFont="1" applyFill="1" applyBorder="1" applyAlignment="1">
      <alignment vertical="center" wrapText="1"/>
    </xf>
    <xf numFmtId="0" fontId="15" fillId="0" borderId="2" xfId="3" applyFont="1" applyFill="1" applyBorder="1" applyAlignment="1">
      <alignment vertical="center" wrapText="1"/>
    </xf>
    <xf numFmtId="0" fontId="15" fillId="0" borderId="17" xfId="3" applyFont="1" applyFill="1" applyBorder="1" applyAlignment="1">
      <alignment vertical="center" wrapText="1"/>
    </xf>
    <xf numFmtId="0" fontId="0" fillId="0" borderId="2" xfId="0" applyFill="1" applyBorder="1" applyAlignment="1">
      <alignment vertical="center" wrapText="1"/>
    </xf>
    <xf numFmtId="0" fontId="0" fillId="0" borderId="17" xfId="0" applyFill="1" applyBorder="1" applyAlignment="1">
      <alignment vertical="center" wrapText="1"/>
    </xf>
    <xf numFmtId="0" fontId="16" fillId="24" borderId="1" xfId="0" applyFont="1" applyFill="1" applyBorder="1" applyAlignment="1" applyProtection="1">
      <alignment vertical="center" wrapText="1"/>
    </xf>
    <xf numFmtId="0" fontId="0" fillId="24" borderId="1" xfId="0" applyFill="1" applyBorder="1" applyAlignment="1">
      <alignment vertical="center" wrapText="1"/>
    </xf>
    <xf numFmtId="0" fontId="16" fillId="24" borderId="1" xfId="0" applyFont="1" applyFill="1" applyBorder="1" applyAlignment="1" applyProtection="1">
      <alignment horizontal="left" vertical="center" wrapText="1"/>
    </xf>
    <xf numFmtId="14" fontId="16" fillId="24" borderId="1" xfId="0" applyNumberFormat="1" applyFont="1" applyFill="1" applyBorder="1" applyAlignment="1" applyProtection="1">
      <alignment horizontal="left" vertical="center" wrapText="1"/>
    </xf>
    <xf numFmtId="166" fontId="17" fillId="24" borderId="1" xfId="4" applyNumberFormat="1" applyFont="1" applyFill="1" applyBorder="1" applyAlignment="1">
      <alignment vertical="center" wrapText="1"/>
    </xf>
    <xf numFmtId="0" fontId="24" fillId="0" borderId="1" xfId="0" applyFont="1" applyFill="1" applyBorder="1" applyAlignment="1">
      <alignment vertical="center"/>
    </xf>
    <xf numFmtId="0" fontId="25" fillId="0" borderId="1" xfId="0" applyFont="1" applyBorder="1" applyAlignment="1">
      <alignment horizontal="left" vertical="center" wrapText="1"/>
    </xf>
    <xf numFmtId="0" fontId="25" fillId="0" borderId="1" xfId="0" applyFont="1" applyFill="1" applyBorder="1" applyAlignment="1">
      <alignment horizontal="left" vertical="center" wrapText="1"/>
    </xf>
    <xf numFmtId="0" fontId="25" fillId="0" borderId="1" xfId="0" applyFont="1" applyBorder="1" applyAlignment="1">
      <alignment horizontal="right" vertical="center"/>
    </xf>
    <xf numFmtId="0" fontId="25" fillId="0" borderId="1" xfId="0" applyFont="1" applyBorder="1" applyAlignment="1">
      <alignment vertical="center"/>
    </xf>
    <xf numFmtId="168" fontId="25" fillId="0" borderId="1" xfId="0" applyNumberFormat="1" applyFont="1" applyBorder="1" applyAlignment="1">
      <alignment horizontal="right" vertical="center"/>
    </xf>
    <xf numFmtId="0" fontId="25" fillId="0" borderId="1" xfId="0" applyFont="1" applyFill="1" applyBorder="1" applyAlignment="1">
      <alignment vertical="center"/>
    </xf>
    <xf numFmtId="0" fontId="25" fillId="0" borderId="1" xfId="0" applyFont="1" applyFill="1" applyBorder="1" applyAlignment="1">
      <alignment horizontal="right" vertical="center"/>
    </xf>
    <xf numFmtId="168" fontId="25" fillId="0" borderId="1" xfId="0" applyNumberFormat="1" applyFont="1" applyFill="1" applyBorder="1" applyAlignment="1">
      <alignment horizontal="right" vertical="center"/>
    </xf>
    <xf numFmtId="0" fontId="25" fillId="24" borderId="1" xfId="0" applyFont="1" applyFill="1" applyBorder="1" applyAlignment="1">
      <alignment horizontal="right" vertical="center"/>
    </xf>
    <xf numFmtId="0" fontId="25" fillId="24" borderId="1" xfId="0" applyFont="1" applyFill="1" applyBorder="1" applyAlignment="1">
      <alignment horizontal="left" vertical="center" wrapText="1"/>
    </xf>
    <xf numFmtId="0" fontId="26" fillId="0" borderId="1" xfId="0" applyFont="1" applyBorder="1" applyAlignment="1">
      <alignment horizontal="left" vertical="center" wrapText="1"/>
    </xf>
    <xf numFmtId="0" fontId="26" fillId="0" borderId="1" xfId="0" applyFont="1" applyFill="1" applyBorder="1" applyAlignment="1">
      <alignment horizontal="left" vertical="center" wrapText="1"/>
    </xf>
    <xf numFmtId="0" fontId="26" fillId="0" borderId="1" xfId="0" applyFont="1" applyBorder="1" applyAlignment="1">
      <alignment horizontal="right" vertical="center"/>
    </xf>
    <xf numFmtId="0" fontId="26" fillId="0" borderId="1" xfId="0" applyFont="1" applyBorder="1" applyAlignment="1">
      <alignment vertical="center"/>
    </xf>
    <xf numFmtId="168" fontId="26" fillId="0" borderId="1" xfId="0" applyNumberFormat="1" applyFont="1" applyBorder="1" applyAlignment="1">
      <alignment horizontal="right" vertical="center"/>
    </xf>
    <xf numFmtId="0" fontId="26" fillId="0" borderId="1" xfId="0" applyFont="1" applyFill="1" applyBorder="1" applyAlignment="1">
      <alignment vertical="center"/>
    </xf>
    <xf numFmtId="0" fontId="26" fillId="0" borderId="2" xfId="0" applyFont="1" applyFill="1" applyBorder="1" applyAlignment="1">
      <alignment horizontal="left" vertical="center" wrapText="1"/>
    </xf>
    <xf numFmtId="0" fontId="26" fillId="0" borderId="2" xfId="0" applyFont="1" applyFill="1" applyBorder="1" applyAlignment="1">
      <alignment vertical="center"/>
    </xf>
    <xf numFmtId="0" fontId="26" fillId="0" borderId="2" xfId="0" applyFont="1" applyFill="1" applyBorder="1" applyAlignment="1">
      <alignment horizontal="right" vertical="center"/>
    </xf>
    <xf numFmtId="0" fontId="27" fillId="25" borderId="1" xfId="0" applyFont="1" applyFill="1" applyBorder="1" applyAlignment="1">
      <alignment horizontal="left" vertical="center" wrapText="1"/>
    </xf>
    <xf numFmtId="0" fontId="26" fillId="24" borderId="1" xfId="0" applyFont="1" applyFill="1" applyBorder="1" applyAlignment="1">
      <alignment horizontal="left" vertical="center" wrapText="1"/>
    </xf>
    <xf numFmtId="0" fontId="26" fillId="0" borderId="1" xfId="0" applyFont="1" applyBorder="1" applyAlignment="1">
      <alignment horizontal="left" vertical="center"/>
    </xf>
    <xf numFmtId="0" fontId="26" fillId="26" borderId="1" xfId="0" applyFont="1" applyFill="1" applyBorder="1" applyAlignment="1">
      <alignment horizontal="left" vertical="center" wrapText="1"/>
    </xf>
    <xf numFmtId="0" fontId="26" fillId="26" borderId="1" xfId="0" applyFont="1" applyFill="1" applyBorder="1" applyAlignment="1">
      <alignment horizontal="right" vertical="center" wrapText="1"/>
    </xf>
    <xf numFmtId="0" fontId="26" fillId="25" borderId="1" xfId="0" applyFont="1" applyFill="1" applyBorder="1" applyAlignment="1">
      <alignment horizontal="left" vertical="center" wrapText="1"/>
    </xf>
    <xf numFmtId="0" fontId="26" fillId="0" borderId="1" xfId="0" applyFont="1" applyBorder="1" applyAlignment="1">
      <alignment horizontal="right" vertical="center" wrapText="1"/>
    </xf>
    <xf numFmtId="0" fontId="26" fillId="0" borderId="1" xfId="0" applyFont="1" applyBorder="1" applyAlignment="1"/>
    <xf numFmtId="0" fontId="26" fillId="0" borderId="1" xfId="0" applyFont="1" applyBorder="1" applyAlignment="1">
      <alignment horizontal="left" vertical="top"/>
    </xf>
    <xf numFmtId="0" fontId="26" fillId="0" borderId="1" xfId="0" applyFont="1" applyBorder="1" applyAlignment="1">
      <alignment horizontal="left"/>
    </xf>
    <xf numFmtId="0" fontId="0" fillId="0" borderId="1" xfId="0" pivotButton="1" applyBorder="1"/>
    <xf numFmtId="169" fontId="0" fillId="0" borderId="1" xfId="0" applyNumberFormat="1" applyBorder="1"/>
    <xf numFmtId="1" fontId="15" fillId="0" borderId="1" xfId="3" applyNumberFormat="1" applyFont="1" applyBorder="1" applyAlignment="1">
      <alignment vertical="center" wrapText="1"/>
    </xf>
    <xf numFmtId="0" fontId="25" fillId="0" borderId="3" xfId="0" applyFont="1" applyBorder="1" applyAlignment="1">
      <alignment vertical="center"/>
    </xf>
    <xf numFmtId="0" fontId="25" fillId="0" borderId="3" xfId="0" applyFont="1" applyFill="1" applyBorder="1" applyAlignment="1">
      <alignment vertical="center"/>
    </xf>
    <xf numFmtId="0" fontId="25" fillId="24" borderId="3" xfId="0" applyFont="1" applyFill="1" applyBorder="1" applyAlignment="1">
      <alignment vertical="center"/>
    </xf>
    <xf numFmtId="0" fontId="25" fillId="0" borderId="3" xfId="0" applyFont="1" applyFill="1" applyBorder="1" applyAlignment="1">
      <alignment vertical="center" wrapText="1"/>
    </xf>
    <xf numFmtId="0" fontId="26" fillId="0" borderId="3" xfId="0" applyFont="1" applyBorder="1" applyAlignment="1">
      <alignment vertical="center"/>
    </xf>
    <xf numFmtId="0" fontId="26" fillId="0" borderId="4" xfId="0" applyFont="1" applyFill="1" applyBorder="1" applyAlignment="1">
      <alignment vertical="center"/>
    </xf>
    <xf numFmtId="0" fontId="25" fillId="0" borderId="3" xfId="0" applyFont="1" applyBorder="1" applyAlignment="1">
      <alignment vertical="center" wrapText="1"/>
    </xf>
    <xf numFmtId="0" fontId="0" fillId="0" borderId="3" xfId="0" applyBorder="1"/>
    <xf numFmtId="0" fontId="26" fillId="24" borderId="3" xfId="0" applyFont="1" applyFill="1" applyBorder="1" applyAlignment="1">
      <alignment vertical="center"/>
    </xf>
    <xf numFmtId="0" fontId="26" fillId="0" borderId="3" xfId="0" applyFont="1" applyBorder="1" applyAlignment="1">
      <alignment horizontal="right" vertical="center"/>
    </xf>
    <xf numFmtId="0" fontId="26" fillId="0" borderId="3" xfId="0" applyFont="1" applyBorder="1" applyAlignment="1">
      <alignment vertical="center" wrapText="1"/>
    </xf>
    <xf numFmtId="1" fontId="26" fillId="0" borderId="3" xfId="0" applyNumberFormat="1" applyFont="1" applyBorder="1" applyAlignment="1">
      <alignment vertical="center"/>
    </xf>
    <xf numFmtId="1" fontId="26" fillId="24" borderId="3" xfId="0" applyNumberFormat="1" applyFont="1" applyFill="1" applyBorder="1" applyAlignment="1">
      <alignment horizontal="right" vertical="center"/>
    </xf>
    <xf numFmtId="0" fontId="26" fillId="24" borderId="3" xfId="0" applyFont="1" applyFill="1" applyBorder="1" applyAlignment="1">
      <alignment horizontal="right" vertical="center"/>
    </xf>
    <xf numFmtId="0" fontId="26" fillId="0" borderId="3" xfId="0" applyFont="1" applyFill="1" applyBorder="1" applyAlignment="1">
      <alignment horizontal="right" vertical="center" wrapText="1"/>
    </xf>
    <xf numFmtId="0" fontId="26" fillId="24" borderId="3" xfId="0" applyFont="1" applyFill="1" applyBorder="1" applyAlignment="1">
      <alignment horizontal="center" vertical="top" wrapText="1"/>
    </xf>
    <xf numFmtId="0" fontId="26" fillId="0" borderId="3" xfId="0" applyFont="1" applyFill="1" applyBorder="1" applyAlignment="1">
      <alignment horizontal="right" wrapText="1"/>
    </xf>
    <xf numFmtId="0" fontId="26" fillId="0" borderId="3" xfId="0" applyFont="1" applyFill="1" applyBorder="1" applyAlignment="1">
      <alignment horizontal="right" vertical="top" wrapText="1"/>
    </xf>
    <xf numFmtId="1" fontId="26" fillId="0" borderId="3" xfId="0" applyNumberFormat="1" applyFont="1" applyFill="1" applyBorder="1" applyAlignment="1">
      <alignment horizontal="right" vertical="top" wrapText="1"/>
    </xf>
    <xf numFmtId="0" fontId="26" fillId="24" borderId="3" xfId="0" applyFont="1" applyFill="1" applyBorder="1" applyAlignment="1">
      <alignment horizontal="right" vertical="top" wrapText="1"/>
    </xf>
    <xf numFmtId="0" fontId="26" fillId="0" borderId="3" xfId="0" applyFont="1" applyFill="1" applyBorder="1" applyAlignment="1">
      <alignment horizontal="center" vertical="top" wrapText="1"/>
    </xf>
    <xf numFmtId="0" fontId="26" fillId="0" borderId="3" xfId="0" applyFont="1" applyFill="1" applyBorder="1" applyAlignment="1">
      <alignment vertical="center" wrapText="1"/>
    </xf>
    <xf numFmtId="10" fontId="15" fillId="0" borderId="15" xfId="3" applyNumberFormat="1" applyFont="1" applyFill="1" applyBorder="1" applyAlignment="1">
      <alignment vertical="center" wrapText="1"/>
    </xf>
    <xf numFmtId="166" fontId="15" fillId="0" borderId="1" xfId="3" applyNumberFormat="1" applyFont="1" applyBorder="1" applyAlignment="1">
      <alignment vertical="center"/>
    </xf>
    <xf numFmtId="166" fontId="15" fillId="0" borderId="0" xfId="3" applyNumberFormat="1" applyFont="1" applyAlignment="1">
      <alignment vertical="center" wrapText="1"/>
    </xf>
    <xf numFmtId="0" fontId="28" fillId="0" borderId="0" xfId="7"/>
    <xf numFmtId="0" fontId="29" fillId="0" borderId="0" xfId="7" applyFont="1"/>
    <xf numFmtId="0" fontId="18" fillId="0" borderId="0" xfId="7" applyFont="1" applyAlignment="1">
      <alignment wrapText="1"/>
    </xf>
    <xf numFmtId="0" fontId="3" fillId="0" borderId="0" xfId="3" applyFont="1" applyAlignment="1">
      <alignment horizontal="center" vertical="center" wrapText="1"/>
    </xf>
    <xf numFmtId="0" fontId="3" fillId="0" borderId="18" xfId="3" applyFont="1" applyBorder="1" applyAlignment="1">
      <alignment horizontal="center" vertical="center" wrapText="1"/>
    </xf>
    <xf numFmtId="0" fontId="3" fillId="0" borderId="19" xfId="3" applyFont="1" applyBorder="1" applyAlignment="1">
      <alignment horizontal="center" vertical="center" wrapText="1"/>
    </xf>
    <xf numFmtId="0" fontId="28" fillId="0" borderId="1" xfId="7" applyBorder="1"/>
    <xf numFmtId="0" fontId="18" fillId="0" borderId="1" xfId="7" applyFont="1" applyBorder="1"/>
    <xf numFmtId="0" fontId="18" fillId="0" borderId="1" xfId="7" applyFont="1" applyBorder="1" applyAlignment="1">
      <alignment wrapText="1"/>
    </xf>
    <xf numFmtId="0" fontId="30" fillId="7" borderId="20" xfId="3" applyFont="1" applyFill="1" applyBorder="1" applyAlignment="1">
      <alignment horizontal="center" vertical="center" wrapText="1"/>
    </xf>
    <xf numFmtId="165" fontId="30" fillId="7" borderId="17" xfId="8" applyFont="1" applyFill="1" applyBorder="1" applyAlignment="1">
      <alignment horizontal="center" vertical="center" wrapText="1"/>
    </xf>
    <xf numFmtId="0" fontId="30" fillId="7" borderId="17" xfId="3" applyFont="1" applyFill="1" applyBorder="1" applyAlignment="1">
      <alignment horizontal="center" vertical="center" wrapText="1"/>
    </xf>
    <xf numFmtId="0" fontId="30" fillId="7" borderId="21" xfId="3" applyFont="1" applyFill="1" applyBorder="1" applyAlignment="1">
      <alignment horizontal="center" vertical="center" wrapText="1"/>
    </xf>
    <xf numFmtId="0" fontId="30" fillId="0" borderId="0" xfId="3" applyFont="1" applyAlignment="1">
      <alignment horizontal="center" vertical="center" wrapText="1"/>
    </xf>
    <xf numFmtId="165" fontId="28" fillId="0" borderId="0" xfId="7" applyNumberFormat="1"/>
    <xf numFmtId="166" fontId="0" fillId="0" borderId="1" xfId="8" applyNumberFormat="1" applyFont="1" applyBorder="1"/>
    <xf numFmtId="9" fontId="0" fillId="0" borderId="1" xfId="9" applyFont="1" applyBorder="1"/>
    <xf numFmtId="9" fontId="28" fillId="0" borderId="1" xfId="7" applyNumberFormat="1" applyBorder="1"/>
    <xf numFmtId="0" fontId="30" fillId="7" borderId="11" xfId="3" applyFont="1" applyFill="1" applyBorder="1" applyAlignment="1">
      <alignment horizontal="center" vertical="center" wrapText="1"/>
    </xf>
    <xf numFmtId="165" fontId="30" fillId="7" borderId="1" xfId="8" applyFont="1" applyFill="1" applyBorder="1" applyAlignment="1">
      <alignment horizontal="center" vertical="center" wrapText="1"/>
    </xf>
    <xf numFmtId="0" fontId="30" fillId="7" borderId="1" xfId="3" applyFont="1" applyFill="1" applyBorder="1" applyAlignment="1">
      <alignment horizontal="center" vertical="center" wrapText="1"/>
    </xf>
    <xf numFmtId="0" fontId="30" fillId="7" borderId="12" xfId="3" applyFont="1" applyFill="1" applyBorder="1" applyAlignment="1">
      <alignment horizontal="center" vertical="center" wrapText="1"/>
    </xf>
    <xf numFmtId="0" fontId="18" fillId="0" borderId="0" xfId="7" applyFont="1"/>
    <xf numFmtId="9" fontId="0" fillId="0" borderId="0" xfId="9" applyFont="1"/>
    <xf numFmtId="0" fontId="30" fillId="7" borderId="13" xfId="3" applyFont="1" applyFill="1" applyBorder="1" applyAlignment="1">
      <alignment horizontal="center" vertical="center" wrapText="1"/>
    </xf>
    <xf numFmtId="165" fontId="30" fillId="7" borderId="14" xfId="8" applyFont="1" applyFill="1" applyBorder="1" applyAlignment="1">
      <alignment horizontal="center" vertical="center" wrapText="1"/>
    </xf>
    <xf numFmtId="0" fontId="30" fillId="7" borderId="14" xfId="3" applyFont="1" applyFill="1" applyBorder="1" applyAlignment="1">
      <alignment horizontal="center" vertical="center" wrapText="1"/>
    </xf>
    <xf numFmtId="0" fontId="30" fillId="7" borderId="15" xfId="3" applyFont="1" applyFill="1" applyBorder="1" applyAlignment="1">
      <alignment horizontal="center" vertical="center" wrapText="1"/>
    </xf>
    <xf numFmtId="0" fontId="30" fillId="13" borderId="8" xfId="3" applyFont="1" applyFill="1" applyBorder="1" applyAlignment="1">
      <alignment horizontal="center" vertical="center" wrapText="1"/>
    </xf>
    <xf numFmtId="0" fontId="30" fillId="13" borderId="9" xfId="3" applyFont="1" applyFill="1" applyBorder="1" applyAlignment="1">
      <alignment horizontal="center" vertical="center" wrapText="1"/>
    </xf>
    <xf numFmtId="0" fontId="30" fillId="13" borderId="10" xfId="3" applyFont="1" applyFill="1" applyBorder="1" applyAlignment="1">
      <alignment horizontal="center" vertical="center" wrapText="1"/>
    </xf>
    <xf numFmtId="0" fontId="30" fillId="13" borderId="11" xfId="3" applyFont="1" applyFill="1" applyBorder="1" applyAlignment="1">
      <alignment horizontal="center" vertical="center" wrapText="1"/>
    </xf>
    <xf numFmtId="0" fontId="30" fillId="13" borderId="1" xfId="3" applyFont="1" applyFill="1" applyBorder="1" applyAlignment="1">
      <alignment horizontal="center" vertical="center" wrapText="1"/>
    </xf>
    <xf numFmtId="0" fontId="30" fillId="13" borderId="12" xfId="3" applyFont="1" applyFill="1" applyBorder="1" applyAlignment="1">
      <alignment horizontal="center" vertical="center" wrapText="1"/>
    </xf>
    <xf numFmtId="0" fontId="30" fillId="13" borderId="13" xfId="3" applyFont="1" applyFill="1" applyBorder="1" applyAlignment="1">
      <alignment horizontal="center" vertical="center" wrapText="1"/>
    </xf>
    <xf numFmtId="0" fontId="30" fillId="13" borderId="14" xfId="3" applyFont="1" applyFill="1" applyBorder="1" applyAlignment="1">
      <alignment horizontal="center" vertical="center" wrapText="1"/>
    </xf>
    <xf numFmtId="0" fontId="30" fillId="13" borderId="15" xfId="3" applyFont="1" applyFill="1" applyBorder="1" applyAlignment="1">
      <alignment horizontal="center" vertical="center" wrapText="1"/>
    </xf>
    <xf numFmtId="0" fontId="30" fillId="0" borderId="1" xfId="3" applyFont="1" applyBorder="1" applyAlignment="1">
      <alignment horizontal="center" vertical="center" wrapText="1"/>
    </xf>
    <xf numFmtId="165" fontId="30" fillId="0" borderId="1" xfId="8" applyFont="1" applyBorder="1" applyAlignment="1">
      <alignment horizontal="center" vertical="center" wrapText="1"/>
    </xf>
    <xf numFmtId="165" fontId="28" fillId="0" borderId="1" xfId="7" applyNumberFormat="1" applyBorder="1"/>
    <xf numFmtId="0" fontId="1" fillId="0" borderId="1" xfId="3" applyBorder="1"/>
    <xf numFmtId="165" fontId="1" fillId="0" borderId="1" xfId="3" applyNumberFormat="1" applyBorder="1"/>
    <xf numFmtId="0" fontId="3" fillId="0" borderId="1" xfId="3" applyFont="1" applyBorder="1" applyAlignment="1">
      <alignment horizontal="center" vertical="center" wrapText="1"/>
    </xf>
    <xf numFmtId="165" fontId="30" fillId="0" borderId="1" xfId="10" applyFont="1" applyBorder="1" applyAlignment="1">
      <alignment horizontal="center" vertical="center" wrapText="1"/>
    </xf>
    <xf numFmtId="166" fontId="30" fillId="0" borderId="1" xfId="10" applyNumberFormat="1" applyFont="1" applyBorder="1" applyAlignment="1">
      <alignment horizontal="center" vertical="center" wrapText="1"/>
    </xf>
    <xf numFmtId="165" fontId="3" fillId="0" borderId="1" xfId="3" applyNumberFormat="1" applyFont="1" applyBorder="1" applyAlignment="1">
      <alignment horizontal="center" wrapText="1"/>
    </xf>
    <xf numFmtId="165" fontId="0" fillId="0" borderId="1" xfId="8" applyFont="1" applyBorder="1"/>
    <xf numFmtId="170" fontId="28" fillId="0" borderId="1" xfId="7" applyNumberFormat="1" applyBorder="1"/>
    <xf numFmtId="0" fontId="28" fillId="0" borderId="1" xfId="7" applyBorder="1" applyAlignment="1">
      <alignment wrapText="1"/>
    </xf>
    <xf numFmtId="0" fontId="28" fillId="0" borderId="0" xfId="7" applyAlignment="1">
      <alignment wrapText="1"/>
    </xf>
    <xf numFmtId="166" fontId="18" fillId="0" borderId="1" xfId="8" applyNumberFormat="1" applyFont="1" applyBorder="1"/>
    <xf numFmtId="171" fontId="0" fillId="0" borderId="1" xfId="8" applyNumberFormat="1" applyFont="1" applyBorder="1"/>
    <xf numFmtId="0" fontId="29" fillId="0" borderId="1" xfId="7" applyFont="1" applyBorder="1"/>
    <xf numFmtId="166" fontId="28" fillId="0" borderId="1" xfId="7" applyNumberFormat="1" applyBorder="1"/>
    <xf numFmtId="166" fontId="28" fillId="0" borderId="0" xfId="7" applyNumberFormat="1"/>
    <xf numFmtId="165" fontId="18" fillId="0" borderId="1" xfId="8" applyFont="1" applyBorder="1"/>
    <xf numFmtId="0" fontId="28" fillId="0" borderId="1" xfId="7" applyBorder="1" applyAlignment="1">
      <alignment horizontal="center" vertical="center" wrapText="1"/>
    </xf>
    <xf numFmtId="0" fontId="1" fillId="0" borderId="0" xfId="3"/>
    <xf numFmtId="0" fontId="28" fillId="0" borderId="1" xfId="7" applyBorder="1" applyAlignment="1">
      <alignment horizontal="center" vertical="center"/>
    </xf>
    <xf numFmtId="9" fontId="28" fillId="0" borderId="1" xfId="7" applyNumberFormat="1" applyBorder="1" applyAlignment="1">
      <alignment horizontal="center" vertical="center"/>
    </xf>
    <xf numFmtId="165" fontId="0" fillId="0" borderId="1" xfId="10" applyFont="1" applyBorder="1"/>
    <xf numFmtId="172" fontId="28" fillId="0" borderId="1" xfId="7" applyNumberFormat="1" applyBorder="1"/>
    <xf numFmtId="165" fontId="28" fillId="0" borderId="1" xfId="7" applyNumberFormat="1" applyBorder="1" applyAlignment="1">
      <alignment horizontal="center" vertical="center"/>
    </xf>
    <xf numFmtId="0" fontId="31" fillId="0" borderId="1" xfId="7" applyFont="1" applyBorder="1"/>
    <xf numFmtId="166" fontId="0" fillId="0" borderId="0" xfId="8" applyNumberFormat="1" applyFont="1"/>
    <xf numFmtId="1" fontId="0" fillId="2" borderId="1" xfId="0" applyNumberFormat="1" applyFill="1" applyBorder="1"/>
    <xf numFmtId="0" fontId="15" fillId="0" borderId="1" xfId="3" applyFont="1" applyFill="1" applyBorder="1" applyAlignment="1">
      <alignment vertical="center" wrapText="1"/>
    </xf>
    <xf numFmtId="166" fontId="29" fillId="0" borderId="0" xfId="8" applyNumberFormat="1" applyFont="1"/>
    <xf numFmtId="166" fontId="29" fillId="0" borderId="1" xfId="8" applyNumberFormat="1" applyFont="1" applyBorder="1" applyAlignment="1">
      <alignment wrapText="1"/>
    </xf>
    <xf numFmtId="0" fontId="29" fillId="0" borderId="1" xfId="7" applyFont="1" applyBorder="1" applyAlignment="1">
      <alignment wrapText="1"/>
    </xf>
    <xf numFmtId="165" fontId="18" fillId="0" borderId="1" xfId="7" applyNumberFormat="1" applyFont="1" applyBorder="1"/>
    <xf numFmtId="166" fontId="0" fillId="0" borderId="16" xfId="8" applyNumberFormat="1" applyFont="1" applyBorder="1"/>
    <xf numFmtId="165" fontId="28" fillId="0" borderId="16" xfId="7" applyNumberFormat="1" applyBorder="1"/>
    <xf numFmtId="165" fontId="18" fillId="0" borderId="0" xfId="7" applyNumberFormat="1" applyFont="1"/>
    <xf numFmtId="165" fontId="32" fillId="0" borderId="22" xfId="7" applyNumberFormat="1" applyFont="1" applyBorder="1"/>
    <xf numFmtId="165" fontId="32" fillId="0" borderId="23" xfId="7" applyNumberFormat="1" applyFont="1" applyBorder="1"/>
    <xf numFmtId="165" fontId="32" fillId="0" borderId="24" xfId="7" applyNumberFormat="1" applyFont="1" applyBorder="1"/>
    <xf numFmtId="166" fontId="0" fillId="0" borderId="0" xfId="8" applyNumberFormat="1" applyFont="1" applyBorder="1"/>
    <xf numFmtId="165" fontId="29" fillId="0" borderId="0" xfId="7" applyNumberFormat="1" applyFont="1"/>
    <xf numFmtId="10" fontId="0" fillId="0" borderId="0" xfId="9" applyNumberFormat="1" applyFont="1" applyBorder="1"/>
    <xf numFmtId="0" fontId="0" fillId="24" borderId="1" xfId="0" applyFill="1" applyBorder="1"/>
    <xf numFmtId="166" fontId="0" fillId="24" borderId="1" xfId="8" applyNumberFormat="1" applyFont="1" applyFill="1" applyBorder="1"/>
    <xf numFmtId="165" fontId="28" fillId="24" borderId="1" xfId="7" applyNumberFormat="1" applyFill="1" applyBorder="1"/>
    <xf numFmtId="2" fontId="28" fillId="0" borderId="1" xfId="7" applyNumberFormat="1" applyBorder="1"/>
    <xf numFmtId="2" fontId="28" fillId="24" borderId="1" xfId="7" applyNumberFormat="1" applyFill="1" applyBorder="1"/>
    <xf numFmtId="0" fontId="0" fillId="0" borderId="1" xfId="0" applyFill="1" applyBorder="1"/>
    <xf numFmtId="166" fontId="0" fillId="0" borderId="1" xfId="8" applyNumberFormat="1" applyFont="1" applyFill="1" applyBorder="1"/>
    <xf numFmtId="165" fontId="28" fillId="0" borderId="1" xfId="7" applyNumberFormat="1" applyFill="1" applyBorder="1"/>
    <xf numFmtId="2" fontId="28" fillId="0" borderId="1" xfId="7" applyNumberFormat="1" applyFill="1" applyBorder="1"/>
    <xf numFmtId="0" fontId="28" fillId="0" borderId="0" xfId="7" applyFill="1"/>
    <xf numFmtId="165" fontId="18" fillId="0" borderId="0" xfId="0" applyNumberFormat="1" applyFont="1"/>
    <xf numFmtId="165" fontId="29" fillId="0" borderId="0" xfId="0" applyNumberFormat="1" applyFont="1"/>
    <xf numFmtId="43" fontId="28" fillId="0" borderId="0" xfId="7" applyNumberFormat="1"/>
    <xf numFmtId="0" fontId="0" fillId="0" borderId="16" xfId="0" applyBorder="1"/>
    <xf numFmtId="165" fontId="28" fillId="0" borderId="0" xfId="7" applyNumberFormat="1" applyBorder="1"/>
    <xf numFmtId="1" fontId="0" fillId="0" borderId="1" xfId="0" applyNumberFormat="1" applyBorder="1"/>
    <xf numFmtId="166" fontId="15" fillId="0" borderId="6" xfId="3" applyNumberFormat="1" applyFont="1" applyBorder="1" applyAlignment="1">
      <alignment vertical="center"/>
    </xf>
    <xf numFmtId="166" fontId="15" fillId="0" borderId="0" xfId="3" applyNumberFormat="1" applyFont="1" applyBorder="1" applyAlignment="1">
      <alignment vertical="center"/>
    </xf>
    <xf numFmtId="0" fontId="29" fillId="0" borderId="17" xfId="7" applyFont="1" applyBorder="1"/>
    <xf numFmtId="166" fontId="29" fillId="0" borderId="17" xfId="7" applyNumberFormat="1" applyFont="1" applyBorder="1"/>
    <xf numFmtId="173" fontId="0" fillId="0" borderId="1" xfId="8" applyNumberFormat="1" applyFont="1" applyBorder="1"/>
    <xf numFmtId="0" fontId="15" fillId="0" borderId="0" xfId="3" applyFont="1" applyFill="1" applyBorder="1" applyAlignment="1">
      <alignment horizontal="center" vertical="center" wrapText="1"/>
    </xf>
    <xf numFmtId="0" fontId="2" fillId="0" borderId="1" xfId="0" applyFont="1" applyBorder="1" applyAlignment="1">
      <alignment horizontal="center" vertical="center" wrapText="1"/>
    </xf>
    <xf numFmtId="0" fontId="6" fillId="0" borderId="16" xfId="0" applyFont="1" applyFill="1" applyBorder="1" applyAlignment="1">
      <alignment horizontal="center" vertical="center" wrapText="1"/>
    </xf>
    <xf numFmtId="9" fontId="5" fillId="0" borderId="0" xfId="0" applyNumberFormat="1" applyFont="1"/>
    <xf numFmtId="9" fontId="5" fillId="0" borderId="0" xfId="2" applyFont="1"/>
    <xf numFmtId="41" fontId="28" fillId="0" borderId="1" xfId="11" applyFont="1" applyBorder="1"/>
    <xf numFmtId="9" fontId="5" fillId="0" borderId="1" xfId="2" applyNumberFormat="1" applyFont="1" applyBorder="1"/>
    <xf numFmtId="0" fontId="33" fillId="27" borderId="1" xfId="0" applyFont="1" applyFill="1" applyBorder="1"/>
    <xf numFmtId="0" fontId="0" fillId="0" borderId="0" xfId="0" applyBorder="1"/>
    <xf numFmtId="9" fontId="0" fillId="0" borderId="1" xfId="2" applyNumberFormat="1" applyFont="1" applyBorder="1"/>
    <xf numFmtId="174" fontId="0" fillId="0" borderId="0" xfId="0" applyNumberFormat="1"/>
    <xf numFmtId="16" fontId="0" fillId="0" borderId="1" xfId="0" applyNumberFormat="1" applyBorder="1"/>
    <xf numFmtId="10" fontId="18" fillId="0" borderId="1" xfId="9" applyNumberFormat="1" applyFont="1" applyBorder="1"/>
    <xf numFmtId="10" fontId="0" fillId="0" borderId="0" xfId="2" applyNumberFormat="1" applyFont="1"/>
    <xf numFmtId="41" fontId="15" fillId="0" borderId="1" xfId="11" applyFont="1" applyBorder="1" applyAlignment="1">
      <alignment vertical="center" wrapText="1"/>
    </xf>
    <xf numFmtId="41" fontId="15" fillId="0" borderId="1" xfId="11" applyFont="1" applyBorder="1" applyAlignment="1">
      <alignment vertical="center"/>
    </xf>
    <xf numFmtId="171" fontId="30" fillId="13" borderId="1" xfId="8" applyNumberFormat="1" applyFont="1" applyFill="1" applyBorder="1" applyAlignment="1">
      <alignment horizontal="center" vertical="center" wrapText="1"/>
    </xf>
    <xf numFmtId="171" fontId="30" fillId="13" borderId="9" xfId="8" applyNumberFormat="1" applyFont="1" applyFill="1" applyBorder="1" applyAlignment="1">
      <alignment horizontal="center" vertical="center" wrapText="1"/>
    </xf>
    <xf numFmtId="171" fontId="30" fillId="13" borderId="14" xfId="8" applyNumberFormat="1" applyFont="1" applyFill="1" applyBorder="1" applyAlignment="1">
      <alignment horizontal="center" vertical="center" wrapText="1"/>
    </xf>
    <xf numFmtId="41" fontId="28" fillId="0" borderId="1" xfId="7" applyNumberFormat="1" applyBorder="1"/>
    <xf numFmtId="0" fontId="15" fillId="0" borderId="1" xfId="3" applyFont="1" applyBorder="1" applyAlignment="1">
      <alignment horizontal="center" vertical="center" wrapText="1"/>
    </xf>
    <xf numFmtId="0" fontId="15" fillId="0" borderId="1" xfId="3" applyFont="1" applyBorder="1" applyAlignment="1">
      <alignment horizontal="right" vertical="center" wrapText="1"/>
    </xf>
    <xf numFmtId="43" fontId="28" fillId="0" borderId="1" xfId="7" applyNumberFormat="1" applyBorder="1"/>
    <xf numFmtId="9" fontId="28" fillId="0" borderId="1" xfId="2" applyFont="1" applyBorder="1"/>
    <xf numFmtId="43" fontId="28" fillId="0" borderId="0" xfId="7" applyNumberFormat="1" applyAlignment="1">
      <alignment wrapText="1"/>
    </xf>
    <xf numFmtId="9" fontId="28" fillId="0" borderId="0" xfId="2" applyFont="1" applyAlignment="1">
      <alignment wrapText="1"/>
    </xf>
    <xf numFmtId="10" fontId="0" fillId="0" borderId="1" xfId="0" applyNumberFormat="1" applyBorder="1"/>
    <xf numFmtId="10" fontId="0" fillId="0" borderId="1" xfId="2" applyNumberFormat="1" applyFont="1" applyBorder="1"/>
    <xf numFmtId="2" fontId="0" fillId="0" borderId="1" xfId="10" applyNumberFormat="1" applyFont="1" applyBorder="1"/>
    <xf numFmtId="2" fontId="28" fillId="0" borderId="1" xfId="7" applyNumberFormat="1" applyBorder="1" applyAlignment="1">
      <alignment horizontal="center" vertical="center"/>
    </xf>
    <xf numFmtId="164" fontId="28" fillId="0" borderId="0" xfId="7" applyNumberFormat="1"/>
    <xf numFmtId="175" fontId="28" fillId="0" borderId="0" xfId="7" applyNumberFormat="1"/>
    <xf numFmtId="166" fontId="2" fillId="0" borderId="1" xfId="8" applyNumberFormat="1" applyFont="1" applyBorder="1"/>
    <xf numFmtId="166" fontId="0" fillId="0" borderId="1" xfId="8" applyNumberFormat="1" applyFont="1" applyBorder="1" applyAlignment="1">
      <alignment wrapText="1"/>
    </xf>
    <xf numFmtId="0" fontId="28" fillId="0" borderId="0" xfId="7" applyBorder="1" applyAlignment="1">
      <alignment wrapText="1"/>
    </xf>
    <xf numFmtId="41" fontId="28" fillId="0" borderId="0" xfId="11" applyFont="1" applyBorder="1"/>
    <xf numFmtId="41" fontId="28" fillId="0" borderId="0" xfId="7" applyNumberFormat="1" applyBorder="1"/>
    <xf numFmtId="9" fontId="28" fillId="0" borderId="0" xfId="2" applyFont="1"/>
    <xf numFmtId="0" fontId="28" fillId="0" borderId="1" xfId="7" applyNumberFormat="1" applyBorder="1"/>
    <xf numFmtId="176" fontId="28" fillId="0" borderId="1" xfId="7" applyNumberFormat="1" applyBorder="1"/>
    <xf numFmtId="173" fontId="28" fillId="0" borderId="0" xfId="7" applyNumberFormat="1"/>
    <xf numFmtId="171" fontId="32" fillId="0" borderId="23" xfId="7" applyNumberFormat="1" applyFont="1" applyBorder="1"/>
    <xf numFmtId="173" fontId="28" fillId="0" borderId="1" xfId="7" applyNumberFormat="1" applyBorder="1"/>
    <xf numFmtId="9" fontId="28" fillId="0" borderId="1" xfId="2" applyNumberFormat="1" applyFont="1" applyBorder="1"/>
    <xf numFmtId="165" fontId="34" fillId="27" borderId="1" xfId="7" applyNumberFormat="1" applyFont="1" applyFill="1" applyBorder="1"/>
    <xf numFmtId="171" fontId="34" fillId="27" borderId="1" xfId="7" applyNumberFormat="1" applyFont="1" applyFill="1" applyBorder="1"/>
    <xf numFmtId="0" fontId="29" fillId="0" borderId="3" xfId="7" applyFont="1" applyBorder="1" applyAlignment="1">
      <alignment horizontal="center"/>
    </xf>
    <xf numFmtId="0" fontId="29" fillId="0" borderId="6" xfId="7" applyFont="1" applyBorder="1" applyAlignment="1">
      <alignment horizontal="center"/>
    </xf>
    <xf numFmtId="0" fontId="15" fillId="0" borderId="1" xfId="3" applyFont="1" applyFill="1" applyBorder="1" applyAlignment="1">
      <alignment horizontal="left" vertical="center" wrapText="1"/>
    </xf>
    <xf numFmtId="0" fontId="17" fillId="0" borderId="1" xfId="3" quotePrefix="1" applyFont="1" applyFill="1" applyBorder="1" applyAlignment="1">
      <alignment horizontal="left" vertical="center" wrapText="1"/>
    </xf>
    <xf numFmtId="0" fontId="15" fillId="0" borderId="1" xfId="3" applyFont="1" applyFill="1" applyBorder="1" applyAlignment="1">
      <alignment vertical="center" wrapText="1"/>
    </xf>
    <xf numFmtId="0" fontId="0" fillId="0" borderId="1" xfId="0" applyFill="1" applyBorder="1" applyAlignment="1">
      <alignment vertical="center" wrapText="1"/>
    </xf>
    <xf numFmtId="3" fontId="15" fillId="0" borderId="1" xfId="3" applyNumberFormat="1" applyFont="1" applyFill="1" applyBorder="1" applyAlignment="1">
      <alignment horizontal="left" vertical="center" wrapText="1"/>
    </xf>
    <xf numFmtId="0" fontId="15" fillId="0" borderId="1" xfId="3" quotePrefix="1" applyFont="1" applyFill="1" applyBorder="1" applyAlignment="1">
      <alignment horizontal="left" vertical="center" wrapText="1"/>
    </xf>
    <xf numFmtId="0" fontId="0" fillId="0" borderId="1" xfId="0" applyFill="1" applyBorder="1" applyAlignment="1">
      <alignment horizontal="left" vertical="center" wrapText="1"/>
    </xf>
    <xf numFmtId="0" fontId="17" fillId="0" borderId="1" xfId="3" applyFont="1" applyFill="1" applyBorder="1" applyAlignment="1">
      <alignment horizontal="left" vertical="center" wrapText="1"/>
    </xf>
    <xf numFmtId="0" fontId="17" fillId="0" borderId="1" xfId="3" applyFont="1" applyFill="1" applyBorder="1" applyAlignment="1">
      <alignment vertical="center" wrapText="1"/>
    </xf>
    <xf numFmtId="0" fontId="18" fillId="0" borderId="1" xfId="0" applyFont="1" applyFill="1" applyBorder="1" applyAlignment="1">
      <alignment vertical="center" wrapText="1"/>
    </xf>
    <xf numFmtId="0" fontId="17" fillId="0" borderId="1" xfId="5" applyFont="1" applyFill="1" applyBorder="1" applyAlignment="1">
      <alignment horizontal="left" vertical="center" wrapText="1"/>
    </xf>
    <xf numFmtId="0" fontId="17" fillId="0" borderId="1" xfId="0" applyFont="1" applyFill="1" applyBorder="1" applyAlignment="1">
      <alignment horizontal="left" vertical="center" wrapText="1"/>
    </xf>
    <xf numFmtId="0" fontId="16" fillId="0" borderId="1" xfId="0" applyFont="1" applyFill="1" applyBorder="1" applyAlignment="1" applyProtection="1">
      <alignment horizontal="left" vertical="center" wrapText="1"/>
    </xf>
    <xf numFmtId="0" fontId="2" fillId="11" borderId="0" xfId="0" applyFont="1" applyFill="1" applyBorder="1" applyAlignment="1">
      <alignment horizontal="center"/>
    </xf>
    <xf numFmtId="0" fontId="2" fillId="11" borderId="7" xfId="0" applyFont="1" applyFill="1" applyBorder="1" applyAlignment="1">
      <alignment horizontal="center"/>
    </xf>
    <xf numFmtId="0" fontId="4" fillId="11" borderId="3" xfId="3" applyFont="1" applyFill="1" applyBorder="1" applyAlignment="1">
      <alignment horizontal="center"/>
    </xf>
    <xf numFmtId="0" fontId="4" fillId="11" borderId="5" xfId="3" applyFont="1" applyFill="1" applyBorder="1" applyAlignment="1">
      <alignment horizontal="center"/>
    </xf>
    <xf numFmtId="0" fontId="4" fillId="11" borderId="6" xfId="3" applyFont="1" applyFill="1" applyBorder="1" applyAlignment="1">
      <alignment horizontal="center"/>
    </xf>
    <xf numFmtId="0" fontId="7" fillId="11" borderId="3" xfId="0" applyFont="1" applyFill="1" applyBorder="1" applyAlignment="1">
      <alignment horizontal="center"/>
    </xf>
    <xf numFmtId="0" fontId="7" fillId="11" borderId="5" xfId="0" applyFont="1" applyFill="1" applyBorder="1" applyAlignment="1">
      <alignment horizontal="center"/>
    </xf>
    <xf numFmtId="0" fontId="7" fillId="11" borderId="6" xfId="0" applyFont="1" applyFill="1" applyBorder="1" applyAlignment="1">
      <alignment horizontal="center"/>
    </xf>
    <xf numFmtId="0" fontId="7" fillId="18" borderId="3" xfId="0" applyFont="1" applyFill="1" applyBorder="1" applyAlignment="1">
      <alignment horizontal="center"/>
    </xf>
    <xf numFmtId="0" fontId="7" fillId="18" borderId="6" xfId="0" applyFont="1" applyFill="1" applyBorder="1" applyAlignment="1">
      <alignment horizontal="center"/>
    </xf>
    <xf numFmtId="0" fontId="7" fillId="9" borderId="4" xfId="0" applyFont="1" applyFill="1" applyBorder="1" applyAlignment="1">
      <alignment horizontal="center"/>
    </xf>
    <xf numFmtId="0" fontId="7" fillId="9" borderId="0" xfId="0" applyFont="1" applyFill="1" applyAlignment="1">
      <alignment horizontal="center"/>
    </xf>
    <xf numFmtId="0" fontId="7" fillId="6" borderId="1" xfId="0" applyFont="1" applyFill="1" applyBorder="1" applyAlignment="1">
      <alignment horizontal="center"/>
    </xf>
    <xf numFmtId="0" fontId="7" fillId="14" borderId="3" xfId="0" applyFont="1" applyFill="1" applyBorder="1" applyAlignment="1">
      <alignment horizontal="center"/>
    </xf>
    <xf numFmtId="0" fontId="7" fillId="14" borderId="5" xfId="0" applyFont="1" applyFill="1" applyBorder="1" applyAlignment="1">
      <alignment horizontal="center"/>
    </xf>
    <xf numFmtId="0" fontId="7" fillId="14" borderId="6" xfId="0" applyFont="1" applyFill="1" applyBorder="1" applyAlignment="1">
      <alignment horizontal="center"/>
    </xf>
    <xf numFmtId="0" fontId="7" fillId="15" borderId="3" xfId="0" applyFont="1" applyFill="1" applyBorder="1" applyAlignment="1">
      <alignment horizontal="center"/>
    </xf>
    <xf numFmtId="0" fontId="7" fillId="15" borderId="5" xfId="0" applyFont="1" applyFill="1" applyBorder="1" applyAlignment="1">
      <alignment horizontal="center"/>
    </xf>
    <xf numFmtId="0" fontId="7" fillId="15" borderId="6" xfId="0" applyFont="1" applyFill="1" applyBorder="1" applyAlignment="1">
      <alignment horizontal="center"/>
    </xf>
    <xf numFmtId="0" fontId="7" fillId="16" borderId="3" xfId="0" applyFont="1" applyFill="1" applyBorder="1" applyAlignment="1">
      <alignment horizontal="center"/>
    </xf>
    <xf numFmtId="0" fontId="7" fillId="16" borderId="5" xfId="0" applyFont="1" applyFill="1" applyBorder="1" applyAlignment="1">
      <alignment horizontal="center"/>
    </xf>
    <xf numFmtId="0" fontId="7" fillId="16" borderId="6" xfId="0" applyFont="1" applyFill="1" applyBorder="1" applyAlignment="1">
      <alignment horizontal="center"/>
    </xf>
    <xf numFmtId="0" fontId="7" fillId="17" borderId="3" xfId="0" applyFont="1" applyFill="1" applyBorder="1" applyAlignment="1">
      <alignment horizontal="center"/>
    </xf>
    <xf numFmtId="0" fontId="7" fillId="17" borderId="5" xfId="0" applyFont="1" applyFill="1" applyBorder="1" applyAlignment="1">
      <alignment horizontal="center"/>
    </xf>
    <xf numFmtId="0" fontId="7" fillId="17" borderId="6" xfId="0" applyFont="1" applyFill="1" applyBorder="1" applyAlignment="1">
      <alignment horizontal="center"/>
    </xf>
    <xf numFmtId="0" fontId="7" fillId="3" borderId="1" xfId="0" applyFont="1" applyFill="1" applyBorder="1" applyAlignment="1">
      <alignment horizontal="center"/>
    </xf>
    <xf numFmtId="0" fontId="7" fillId="12" borderId="1" xfId="0" applyFont="1" applyFill="1" applyBorder="1" applyAlignment="1">
      <alignment horizontal="center"/>
    </xf>
    <xf numFmtId="0" fontId="7" fillId="13" borderId="1" xfId="0" applyFont="1" applyFill="1" applyBorder="1" applyAlignment="1">
      <alignment horizontal="center"/>
    </xf>
    <xf numFmtId="0" fontId="7" fillId="4" borderId="1" xfId="0" applyFont="1" applyFill="1" applyBorder="1" applyAlignment="1">
      <alignment horizontal="center"/>
    </xf>
  </cellXfs>
  <cellStyles count="13">
    <cellStyle name="Comma 2" xfId="10" xr:uid="{00000000-0005-0000-0000-000000000000}"/>
    <cellStyle name="Comma 3" xfId="4" xr:uid="{00000000-0005-0000-0000-000001000000}"/>
    <cellStyle name="Millares [0]" xfId="11" builtinId="6"/>
    <cellStyle name="Millares 2" xfId="8" xr:uid="{00000000-0005-0000-0000-000002000000}"/>
    <cellStyle name="Normal" xfId="0" builtinId="0"/>
    <cellStyle name="Normal 2" xfId="7" xr:uid="{00000000-0005-0000-0000-000006000000}"/>
    <cellStyle name="Normal 2 2" xfId="5" xr:uid="{00000000-0005-0000-0000-000007000000}"/>
    <cellStyle name="Normal 2 3 2" xfId="3" xr:uid="{00000000-0005-0000-0000-000008000000}"/>
    <cellStyle name="Normal 3 2" xfId="6" xr:uid="{00000000-0005-0000-0000-000009000000}"/>
    <cellStyle name="Normal 4" xfId="1" xr:uid="{00000000-0005-0000-0000-00000A000000}"/>
    <cellStyle name="Normal 5" xfId="12" xr:uid="{00000000-0005-0000-0000-00000B000000}"/>
    <cellStyle name="Porcentaje" xfId="2" builtinId="5"/>
    <cellStyle name="Porcentaje 2" xfId="9" xr:uid="{00000000-0005-0000-0000-00000C000000}"/>
  </cellStyles>
  <dxfs count="16">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2.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3.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4.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5.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Ex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Ex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Domestic Fuel consumption measured by a KPT</a:t>
            </a:r>
          </a:p>
        </c:rich>
      </c:tx>
      <c:layout>
        <c:manualLayout>
          <c:xMode val="edge"/>
          <c:yMode val="edge"/>
          <c:x val="0.1244989661164653"/>
          <c:y val="9.2592592592592587E-3"/>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tx>
            <c:strRef>
              <c:f>'VER CALCULATIONS'!$T$11</c:f>
              <c:strCache>
                <c:ptCount val="1"/>
                <c:pt idx="0">
                  <c:v>Baseline</c:v>
                </c:pt>
              </c:strCache>
            </c:strRef>
          </c:tx>
          <c:spPr>
            <a:solidFill>
              <a:schemeClr val="accent1"/>
            </a:solidFill>
            <a:ln>
              <a:noFill/>
            </a:ln>
            <a:effectLst/>
          </c:spPr>
          <c:invertIfNegative val="0"/>
          <c:cat>
            <c:strRef>
              <c:f>'VER CALCULATIONS'!$U$10:$X$10</c:f>
              <c:strCache>
                <c:ptCount val="4"/>
                <c:pt idx="0">
                  <c:v>Charcoal</c:v>
                </c:pt>
                <c:pt idx="1">
                  <c:v>Firewood</c:v>
                </c:pt>
                <c:pt idx="2">
                  <c:v>Kerosene</c:v>
                </c:pt>
                <c:pt idx="3">
                  <c:v>LPG</c:v>
                </c:pt>
              </c:strCache>
            </c:strRef>
          </c:cat>
          <c:val>
            <c:numRef>
              <c:f>'VER CALCULATIONS'!$U$11:$X$11</c:f>
              <c:numCache>
                <c:formatCode>_(* #,##0.00_);_(* \(#,##0.00\);_(* "-"??_);_(@_)</c:formatCode>
                <c:ptCount val="4"/>
                <c:pt idx="0">
                  <c:v>2.3198103051375751</c:v>
                </c:pt>
                <c:pt idx="1">
                  <c:v>0</c:v>
                </c:pt>
                <c:pt idx="2">
                  <c:v>0</c:v>
                </c:pt>
                <c:pt idx="3">
                  <c:v>5.1785671260797514E-2</c:v>
                </c:pt>
              </c:numCache>
            </c:numRef>
          </c:val>
          <c:extLst>
            <c:ext xmlns:c16="http://schemas.microsoft.com/office/drawing/2014/chart" uri="{C3380CC4-5D6E-409C-BE32-E72D297353CC}">
              <c16:uniqueId val="{00000000-9776-4953-8984-C10BE7EB8636}"/>
            </c:ext>
          </c:extLst>
        </c:ser>
        <c:ser>
          <c:idx val="1"/>
          <c:order val="1"/>
          <c:tx>
            <c:strRef>
              <c:f>'VER CALCULATIONS'!$T$12</c:f>
              <c:strCache>
                <c:ptCount val="1"/>
                <c:pt idx="0">
                  <c:v>Project</c:v>
                </c:pt>
              </c:strCache>
            </c:strRef>
          </c:tx>
          <c:spPr>
            <a:solidFill>
              <a:schemeClr val="accent2"/>
            </a:solidFill>
            <a:ln>
              <a:noFill/>
            </a:ln>
            <a:effectLst/>
          </c:spPr>
          <c:invertIfNegative val="0"/>
          <c:cat>
            <c:strRef>
              <c:f>'VER CALCULATIONS'!$U$10:$X$10</c:f>
              <c:strCache>
                <c:ptCount val="4"/>
                <c:pt idx="0">
                  <c:v>Charcoal</c:v>
                </c:pt>
                <c:pt idx="1">
                  <c:v>Firewood</c:v>
                </c:pt>
                <c:pt idx="2">
                  <c:v>Kerosene</c:v>
                </c:pt>
                <c:pt idx="3">
                  <c:v>LPG</c:v>
                </c:pt>
              </c:strCache>
            </c:strRef>
          </c:cat>
          <c:val>
            <c:numRef>
              <c:f>'VER CALCULATIONS'!$U$12:$X$12</c:f>
              <c:numCache>
                <c:formatCode>_(* #,##0.00_);_(* \(#,##0.00\);_(* "-"??_);_(@_)</c:formatCode>
                <c:ptCount val="4"/>
                <c:pt idx="0">
                  <c:v>0.27960925260187153</c:v>
                </c:pt>
                <c:pt idx="1">
                  <c:v>0</c:v>
                </c:pt>
                <c:pt idx="2">
                  <c:v>7.283784576420033E-3</c:v>
                </c:pt>
                <c:pt idx="3">
                  <c:v>0.85942101118615855</c:v>
                </c:pt>
              </c:numCache>
            </c:numRef>
          </c:val>
          <c:extLst>
            <c:ext xmlns:c16="http://schemas.microsoft.com/office/drawing/2014/chart" uri="{C3380CC4-5D6E-409C-BE32-E72D297353CC}">
              <c16:uniqueId val="{00000001-9776-4953-8984-C10BE7EB8636}"/>
            </c:ext>
          </c:extLst>
        </c:ser>
        <c:dLbls>
          <c:showLegendKey val="0"/>
          <c:showVal val="0"/>
          <c:showCatName val="0"/>
          <c:showSerName val="0"/>
          <c:showPercent val="0"/>
          <c:showBubbleSize val="0"/>
        </c:dLbls>
        <c:gapWidth val="219"/>
        <c:overlap val="-27"/>
        <c:axId val="759999792"/>
        <c:axId val="759994544"/>
      </c:barChart>
      <c:catAx>
        <c:axId val="7599997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759994544"/>
        <c:crosses val="autoZero"/>
        <c:auto val="1"/>
        <c:lblAlgn val="ctr"/>
        <c:lblOffset val="100"/>
        <c:noMultiLvlLbl val="0"/>
      </c:catAx>
      <c:valAx>
        <c:axId val="75999454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kg/hh/day</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_(* #,##0.00_);_(* \(#,##0.0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7599997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800" b="0" i="0" baseline="0">
                <a:effectLst/>
              </a:rPr>
              <a:t>Seasonality of fuel consumption</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spPr>
            <a:solidFill>
              <a:schemeClr val="accent1"/>
            </a:solidFill>
            <a:ln>
              <a:noFill/>
            </a:ln>
            <a:effectLst/>
          </c:spPr>
          <c:invertIfNegative val="0"/>
          <c:cat>
            <c:strRef>
              <c:f>'Usage_Monitoring_Survey_2021 '!$AY$107:$BJ$107</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'Usage_Monitoring_Survey_2021 '!$AY$108:$BJ$108</c:f>
              <c:numCache>
                <c:formatCode>0%</c:formatCode>
                <c:ptCount val="12"/>
                <c:pt idx="0">
                  <c:v>0.1368421052631579</c:v>
                </c:pt>
                <c:pt idx="1">
                  <c:v>0.12631578947368421</c:v>
                </c:pt>
                <c:pt idx="2">
                  <c:v>0.16842105263157894</c:v>
                </c:pt>
                <c:pt idx="3">
                  <c:v>0.2</c:v>
                </c:pt>
                <c:pt idx="4">
                  <c:v>0.18947368421052632</c:v>
                </c:pt>
                <c:pt idx="5">
                  <c:v>0.11578947368421053</c:v>
                </c:pt>
                <c:pt idx="6">
                  <c:v>0.11578947368421053</c:v>
                </c:pt>
                <c:pt idx="7">
                  <c:v>0.11578947368421053</c:v>
                </c:pt>
                <c:pt idx="8">
                  <c:v>0.12631578947368421</c:v>
                </c:pt>
                <c:pt idx="9">
                  <c:v>0.11578947368421053</c:v>
                </c:pt>
                <c:pt idx="10">
                  <c:v>0.15789473684210525</c:v>
                </c:pt>
                <c:pt idx="11">
                  <c:v>0.4</c:v>
                </c:pt>
              </c:numCache>
            </c:numRef>
          </c:val>
          <c:extLst>
            <c:ext xmlns:c16="http://schemas.microsoft.com/office/drawing/2014/chart" uri="{C3380CC4-5D6E-409C-BE32-E72D297353CC}">
              <c16:uniqueId val="{00000000-CEED-43FF-AEBF-911B07FC6224}"/>
            </c:ext>
          </c:extLst>
        </c:ser>
        <c:dLbls>
          <c:showLegendKey val="0"/>
          <c:showVal val="0"/>
          <c:showCatName val="0"/>
          <c:showSerName val="0"/>
          <c:showPercent val="0"/>
          <c:showBubbleSize val="0"/>
        </c:dLbls>
        <c:gapWidth val="219"/>
        <c:overlap val="-27"/>
        <c:axId val="684884128"/>
        <c:axId val="684884784"/>
      </c:barChart>
      <c:catAx>
        <c:axId val="684884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684884784"/>
        <c:crosses val="autoZero"/>
        <c:auto val="1"/>
        <c:lblAlgn val="ctr"/>
        <c:lblOffset val="100"/>
        <c:noMultiLvlLbl val="0"/>
      </c:catAx>
      <c:valAx>
        <c:axId val="68488478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68488412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Project heatl impacts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'Usage_Monitoring_Survey_2021 '!$BV$112:$CA$112</c:f>
              <c:strCache>
                <c:ptCount val="6"/>
                <c:pt idx="0">
                  <c:v>How often does your child get burnt because of the stove?</c:v>
                </c:pt>
                <c:pt idx="1">
                  <c:v>How often do you get burnt because of the stove?</c:v>
                </c:pt>
                <c:pt idx="2">
                  <c:v>How often do you cough because of the smoke?</c:v>
                </c:pt>
                <c:pt idx="3">
                  <c:v>How often do you have headaches because of the smoke?</c:v>
                </c:pt>
                <c:pt idx="4">
                  <c:v>How often do you have eyes irritations because of the smoke?</c:v>
                </c:pt>
                <c:pt idx="5">
                  <c:v>Do you notice smoke inside the cooking area?</c:v>
                </c:pt>
              </c:strCache>
            </c:strRef>
          </c:cat>
          <c:val>
            <c:numRef>
              <c:f>'Usage_Monitoring_Survey_2021 '!$BV$117:$CA$117</c:f>
              <c:numCache>
                <c:formatCode>0%</c:formatCode>
                <c:ptCount val="6"/>
                <c:pt idx="0">
                  <c:v>0</c:v>
                </c:pt>
                <c:pt idx="1">
                  <c:v>4.2105263157894736E-2</c:v>
                </c:pt>
                <c:pt idx="2">
                  <c:v>1.0526315789473684E-2</c:v>
                </c:pt>
                <c:pt idx="3">
                  <c:v>0</c:v>
                </c:pt>
                <c:pt idx="4">
                  <c:v>3.1578947368421054E-2</c:v>
                </c:pt>
                <c:pt idx="5" formatCode="0.00%">
                  <c:v>8.4210526315789472E-2</c:v>
                </c:pt>
              </c:numCache>
            </c:numRef>
          </c:val>
          <c:extLst>
            <c:ext xmlns:c16="http://schemas.microsoft.com/office/drawing/2014/chart" uri="{C3380CC4-5D6E-409C-BE32-E72D297353CC}">
              <c16:uniqueId val="{00000000-B53F-4D89-B196-AAFC5CCFDD7A}"/>
            </c:ext>
          </c:extLst>
        </c:ser>
        <c:dLbls>
          <c:showLegendKey val="0"/>
          <c:showVal val="0"/>
          <c:showCatName val="0"/>
          <c:showSerName val="0"/>
          <c:showPercent val="0"/>
          <c:showBubbleSize val="0"/>
        </c:dLbls>
        <c:gapWidth val="219"/>
        <c:overlap val="-27"/>
        <c:axId val="190881359"/>
        <c:axId val="190881775"/>
      </c:barChart>
      <c:catAx>
        <c:axId val="1908813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90881775"/>
        <c:crosses val="autoZero"/>
        <c:auto val="1"/>
        <c:lblAlgn val="ctr"/>
        <c:lblOffset val="100"/>
        <c:noMultiLvlLbl val="0"/>
      </c:catAx>
      <c:valAx>
        <c:axId val="190881775"/>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90881359"/>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Baseline</a:t>
            </a:r>
            <a:r>
              <a:rPr lang="es-CO" baseline="0"/>
              <a:t> health impacts</a:t>
            </a:r>
            <a:endParaRPr lang="es-CO"/>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'Usage_Monitoring_Survey_2021 '!$BV$124:$CA$124</c:f>
              <c:strCache>
                <c:ptCount val="6"/>
                <c:pt idx="0">
                  <c:v>How often do you get burnt because of the stove?</c:v>
                </c:pt>
                <c:pt idx="1">
                  <c:v>How often does your child get burnt because of the stove?</c:v>
                </c:pt>
                <c:pt idx="2">
                  <c:v>How often do you have headaches because of the smoke?</c:v>
                </c:pt>
                <c:pt idx="3">
                  <c:v>How often do you have eyes irritations because of the smoke?</c:v>
                </c:pt>
                <c:pt idx="4">
                  <c:v>How often do you cough because of the smoke?</c:v>
                </c:pt>
                <c:pt idx="5">
                  <c:v>Do you notice smoke inside the cooking area?</c:v>
                </c:pt>
              </c:strCache>
            </c:strRef>
          </c:cat>
          <c:val>
            <c:numRef>
              <c:f>'Usage_Monitoring_Survey_2021 '!$BV$129:$CA$129</c:f>
              <c:numCache>
                <c:formatCode>0%</c:formatCode>
                <c:ptCount val="6"/>
                <c:pt idx="0">
                  <c:v>0.59887005649717517</c:v>
                </c:pt>
                <c:pt idx="1">
                  <c:v>0.2655367231638418</c:v>
                </c:pt>
                <c:pt idx="2">
                  <c:v>0.41807909604519772</c:v>
                </c:pt>
                <c:pt idx="3">
                  <c:v>0.50847457627118642</c:v>
                </c:pt>
                <c:pt idx="4">
                  <c:v>0.2711864406779661</c:v>
                </c:pt>
                <c:pt idx="5" formatCode="0.00%">
                  <c:v>0.66666666666666663</c:v>
                </c:pt>
              </c:numCache>
            </c:numRef>
          </c:val>
          <c:extLst>
            <c:ext xmlns:c16="http://schemas.microsoft.com/office/drawing/2014/chart" uri="{C3380CC4-5D6E-409C-BE32-E72D297353CC}">
              <c16:uniqueId val="{00000000-6F48-4792-BDB5-5A2A032EB4DB}"/>
            </c:ext>
          </c:extLst>
        </c:ser>
        <c:dLbls>
          <c:showLegendKey val="0"/>
          <c:showVal val="0"/>
          <c:showCatName val="0"/>
          <c:showSerName val="0"/>
          <c:showPercent val="0"/>
          <c:showBubbleSize val="0"/>
        </c:dLbls>
        <c:gapWidth val="219"/>
        <c:overlap val="-27"/>
        <c:axId val="51255391"/>
        <c:axId val="51255807"/>
      </c:barChart>
      <c:catAx>
        <c:axId val="5125539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1255807"/>
        <c:crosses val="autoZero"/>
        <c:auto val="1"/>
        <c:lblAlgn val="ctr"/>
        <c:lblOffset val="100"/>
        <c:noMultiLvlLbl val="0"/>
      </c:catAx>
      <c:valAx>
        <c:axId val="51255807"/>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125539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Net Benefits on health</a:t>
            </a:r>
            <a:r>
              <a:rPr lang="es-CO" baseline="0"/>
              <a:t> impacts</a:t>
            </a:r>
            <a:endParaRPr lang="es-CO"/>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spPr>
            <a:solidFill>
              <a:schemeClr val="accent1"/>
            </a:solidFill>
            <a:ln>
              <a:noFill/>
            </a:ln>
            <a:effectLst/>
          </c:spPr>
          <c:invertIfNegative val="0"/>
          <c:cat>
            <c:strRef>
              <c:f>'Usage_Monitoring_Survey_2021 '!$BV$135:$CA$135</c:f>
              <c:strCache>
                <c:ptCount val="6"/>
                <c:pt idx="0">
                  <c:v>How often do you get burnt because of the stove?</c:v>
                </c:pt>
                <c:pt idx="1">
                  <c:v>How often does your child get burnt because of the stove?</c:v>
                </c:pt>
                <c:pt idx="2">
                  <c:v>How often do you have headaches because of the smoke?</c:v>
                </c:pt>
                <c:pt idx="3">
                  <c:v>How often do you have eyes irritations because of the smoke?</c:v>
                </c:pt>
                <c:pt idx="4">
                  <c:v>How often do you cough because of the smoke?</c:v>
                </c:pt>
                <c:pt idx="5">
                  <c:v>Do you notice smoke inside the cooking area?</c:v>
                </c:pt>
              </c:strCache>
            </c:strRef>
          </c:cat>
          <c:val>
            <c:numRef>
              <c:f>'Usage_Monitoring_Survey_2021 '!$BV$136:$CA$136</c:f>
              <c:numCache>
                <c:formatCode>0%</c:formatCode>
                <c:ptCount val="6"/>
                <c:pt idx="0">
                  <c:v>1</c:v>
                </c:pt>
                <c:pt idx="1">
                  <c:v>0.84143337066069435</c:v>
                </c:pt>
                <c:pt idx="2">
                  <c:v>0.97482219061166431</c:v>
                </c:pt>
                <c:pt idx="3">
                  <c:v>1</c:v>
                </c:pt>
                <c:pt idx="4">
                  <c:v>0.88355263157894737</c:v>
                </c:pt>
                <c:pt idx="5">
                  <c:v>0.87368421052631573</c:v>
                </c:pt>
              </c:numCache>
            </c:numRef>
          </c:val>
          <c:extLst>
            <c:ext xmlns:c16="http://schemas.microsoft.com/office/drawing/2014/chart" uri="{C3380CC4-5D6E-409C-BE32-E72D297353CC}">
              <c16:uniqueId val="{00000000-447A-4FAD-8593-DF42FB79A5C1}"/>
            </c:ext>
          </c:extLst>
        </c:ser>
        <c:dLbls>
          <c:showLegendKey val="0"/>
          <c:showVal val="0"/>
          <c:showCatName val="0"/>
          <c:showSerName val="0"/>
          <c:showPercent val="0"/>
          <c:showBubbleSize val="0"/>
        </c:dLbls>
        <c:gapWidth val="219"/>
        <c:overlap val="-27"/>
        <c:axId val="190875951"/>
        <c:axId val="190884687"/>
      </c:barChart>
      <c:catAx>
        <c:axId val="1908759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90884687"/>
        <c:crosses val="autoZero"/>
        <c:auto val="1"/>
        <c:lblAlgn val="ctr"/>
        <c:lblOffset val="100"/>
        <c:noMultiLvlLbl val="0"/>
      </c:catAx>
      <c:valAx>
        <c:axId val="190884687"/>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908759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Ex1.xml><?xml version="1.0" encoding="utf-8"?>
<cx:chartSpace xmlns:a="http://schemas.openxmlformats.org/drawingml/2006/main" xmlns:r="http://schemas.openxmlformats.org/officeDocument/2006/relationships" xmlns:cx="http://schemas.microsoft.com/office/drawing/2014/chartex">
  <cx:chart>
    <cx:plotArea>
      <cx:plotAreaRegion/>
    </cx:plotArea>
  </cx:chart>
</cx:chartSpace>
</file>

<file path=xl/charts/chartEx2.xml><?xml version="1.0" encoding="utf-8"?>
<cx:chartSpace xmlns:a="http://schemas.openxmlformats.org/drawingml/2006/main" xmlns:r="http://schemas.openxmlformats.org/officeDocument/2006/relationships" xmlns:cx="http://schemas.microsoft.com/office/drawing/2014/chartex">
  <cx:chart>
    <cx:plotArea>
      <cx:plotAreaRegion/>
    </cx:plotArea>
  </cx:chart>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
  <cs:axisTitle>
    <cs:lnRef idx="0"/>
    <cs:fillRef idx="0"/>
    <cs:effectRef idx="0"/>
    <cs:fontRef idx="minor">
      <a:schemeClr val="tx1"/>
    </cs:fontRef>
    <cs:defRPr sz="1000" b="1" kern="1200"/>
  </cs:axisTitle>
  <cs:categoryAxis>
    <cs:lnRef idx="1">
      <a:schemeClr val="tx1"/>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0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2">
  <cs:axisTitle>
    <cs:lnRef idx="0"/>
    <cs:fillRef idx="0"/>
    <cs:effectRef idx="0"/>
    <cs:fontRef idx="minor">
      <a:schemeClr val="tx1"/>
    </cs:fontRef>
    <cs:defRPr sz="1000" b="1" kern="1200"/>
  </cs:axisTitle>
  <cs:categoryAxis>
    <cs:lnRef idx="1">
      <a:schemeClr val="tx1"/>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0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microsoft.com/office/2014/relationships/chartEx" Target="../charts/chartEx2.xml"/><Relationship Id="rId1" Type="http://schemas.microsoft.com/office/2014/relationships/chartEx" Target="../charts/chartEx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chart" Target="../charts/chart2.xml"/><Relationship Id="rId4"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14</xdr:col>
      <xdr:colOff>895350</xdr:colOff>
      <xdr:row>7</xdr:row>
      <xdr:rowOff>42861</xdr:rowOff>
    </xdr:from>
    <xdr:to>
      <xdr:col>21</xdr:col>
      <xdr:colOff>438150</xdr:colOff>
      <xdr:row>49</xdr:row>
      <xdr:rowOff>104775</xdr:rowOff>
    </xdr:to>
    <mc:AlternateContent xmlns:mc="http://schemas.openxmlformats.org/markup-compatibility/2006">
      <mc:Choice xmlns:cx1="http://schemas.microsoft.com/office/drawing/2015/9/8/chartex" Requires="cx1">
        <xdr:graphicFrame macro="">
          <xdr:nvGraphicFramePr>
            <xdr:cNvPr id="2" name="Chart 2">
              <a:extLst>
                <a:ext uri="{FF2B5EF4-FFF2-40B4-BE49-F238E27FC236}">
                  <a16:creationId xmlns:a16="http://schemas.microsoft.com/office/drawing/2014/main" id="{F24F747D-02A1-4099-9016-43296CA252BA}"/>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14871700" y="2005011"/>
              <a:ext cx="5969000" cy="7796214"/>
            </a:xfrm>
            <a:prstGeom prst="rect">
              <a:avLst/>
            </a:prstGeom>
            <a:solidFill>
              <a:prstClr val="white"/>
            </a:solidFill>
            <a:ln w="1">
              <a:solidFill>
                <a:prstClr val="green"/>
              </a:solidFill>
            </a:ln>
          </xdr:spPr>
          <xdr:txBody>
            <a:bodyPr vertOverflow="clip" horzOverflow="clip"/>
            <a:lstStyle/>
            <a:p>
              <a:r>
                <a:rPr lang="es-CO" sz="1100"/>
                <a:t>Este gráfico no está disponible en su versión de Excel.
Si edita esta forma o guarda el libro en un formato de archivo diferente, el gráfico no se podrá utilizar.</a:t>
              </a:r>
            </a:p>
          </xdr:txBody>
        </xdr:sp>
      </mc:Fallback>
    </mc:AlternateContent>
    <xdr:clientData/>
  </xdr:twoCellAnchor>
  <xdr:twoCellAnchor>
    <xdr:from>
      <xdr:col>22</xdr:col>
      <xdr:colOff>180975</xdr:colOff>
      <xdr:row>8</xdr:row>
      <xdr:rowOff>157162</xdr:rowOff>
    </xdr:from>
    <xdr:to>
      <xdr:col>34</xdr:col>
      <xdr:colOff>609600</xdr:colOff>
      <xdr:row>40</xdr:row>
      <xdr:rowOff>133350</xdr:rowOff>
    </xdr:to>
    <mc:AlternateContent xmlns:mc="http://schemas.openxmlformats.org/markup-compatibility/2006">
      <mc:Choice xmlns:cx1="http://schemas.microsoft.com/office/drawing/2015/9/8/chartex" Requires="cx1">
        <xdr:graphicFrame macro="">
          <xdr:nvGraphicFramePr>
            <xdr:cNvPr id="3" name="Chart 3">
              <a:extLst>
                <a:ext uri="{FF2B5EF4-FFF2-40B4-BE49-F238E27FC236}">
                  <a16:creationId xmlns:a16="http://schemas.microsoft.com/office/drawing/2014/main" id="{78B7479D-B6FF-4800-9A95-2D27FD0A67C6}"/>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2"/>
            </a:graphicData>
          </a:graphic>
        </xdr:graphicFrame>
      </mc:Choice>
      <mc:Fallback>
        <xdr:sp macro="" textlink="">
          <xdr:nvSpPr>
            <xdr:cNvPr id="0" name=""/>
            <xdr:cNvSpPr>
              <a:spLocks noTextEdit="1"/>
            </xdr:cNvSpPr>
          </xdr:nvSpPr>
          <xdr:spPr>
            <a:xfrm>
              <a:off x="21377275" y="2303462"/>
              <a:ext cx="10626725" cy="5868988"/>
            </a:xfrm>
            <a:prstGeom prst="rect">
              <a:avLst/>
            </a:prstGeom>
            <a:solidFill>
              <a:prstClr val="white"/>
            </a:solidFill>
            <a:ln w="1">
              <a:solidFill>
                <a:prstClr val="green"/>
              </a:solidFill>
            </a:ln>
          </xdr:spPr>
          <xdr:txBody>
            <a:bodyPr vertOverflow="clip" horzOverflow="clip"/>
            <a:lstStyle/>
            <a:p>
              <a:r>
                <a:rPr lang="es-CO" sz="1100"/>
                <a:t>Este gráfico no está disponible en su versión de Excel.
Si edita esta forma o guarda el libro en un formato de archivo diferente, el gráfico no se podrá utilizar.</a:t>
              </a:r>
            </a:p>
          </xdr:txBody>
        </xdr:sp>
      </mc:Fallback>
    </mc:AlternateContent>
    <xdr:clientData/>
  </xdr:twoCellAnchor>
</xdr:wsDr>
</file>

<file path=xl/drawings/drawing2.xml><?xml version="1.0" encoding="utf-8"?>
<xdr:wsDr xmlns:xdr="http://schemas.openxmlformats.org/drawingml/2006/spreadsheetDrawing" xmlns:a="http://schemas.openxmlformats.org/drawingml/2006/main">
  <xdr:twoCellAnchor>
    <xdr:from>
      <xdr:col>24</xdr:col>
      <xdr:colOff>270934</xdr:colOff>
      <xdr:row>7</xdr:row>
      <xdr:rowOff>7937</xdr:rowOff>
    </xdr:from>
    <xdr:to>
      <xdr:col>31</xdr:col>
      <xdr:colOff>366184</xdr:colOff>
      <xdr:row>12</xdr:row>
      <xdr:rowOff>865187</xdr:rowOff>
    </xdr:to>
    <xdr:graphicFrame macro="">
      <xdr:nvGraphicFramePr>
        <xdr:cNvPr id="2" name="Chart 1">
          <a:extLst>
            <a:ext uri="{FF2B5EF4-FFF2-40B4-BE49-F238E27FC236}">
              <a16:creationId xmlns:a16="http://schemas.microsoft.com/office/drawing/2014/main" id="{29B9446D-8913-4386-89F2-E318BEE32FE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50</xdr:col>
      <xdr:colOff>57150</xdr:colOff>
      <xdr:row>108</xdr:row>
      <xdr:rowOff>83820</xdr:rowOff>
    </xdr:from>
    <xdr:to>
      <xdr:col>59</xdr:col>
      <xdr:colOff>80010</xdr:colOff>
      <xdr:row>123</xdr:row>
      <xdr:rowOff>83820</xdr:rowOff>
    </xdr:to>
    <xdr:graphicFrame macro="">
      <xdr:nvGraphicFramePr>
        <xdr:cNvPr id="3" name="Graphique 2">
          <a:extLst>
            <a:ext uri="{FF2B5EF4-FFF2-40B4-BE49-F238E27FC236}">
              <a16:creationId xmlns:a16="http://schemas.microsoft.com/office/drawing/2014/main" id="{00000000-0008-0000-04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81</xdr:col>
      <xdr:colOff>0</xdr:colOff>
      <xdr:row>113</xdr:row>
      <xdr:rowOff>75154</xdr:rowOff>
    </xdr:from>
    <xdr:to>
      <xdr:col>88</xdr:col>
      <xdr:colOff>63500</xdr:colOff>
      <xdr:row>124</xdr:row>
      <xdr:rowOff>147426</xdr:rowOff>
    </xdr:to>
    <xdr:graphicFrame macro="">
      <xdr:nvGraphicFramePr>
        <xdr:cNvPr id="5" name="Gráfico 4">
          <a:extLst>
            <a:ext uri="{FF2B5EF4-FFF2-40B4-BE49-F238E27FC236}">
              <a16:creationId xmlns:a16="http://schemas.microsoft.com/office/drawing/2014/main" id="{D1D3BA11-1F47-4CA7-A6F1-446BDB57B52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80</xdr:col>
      <xdr:colOff>283459</xdr:colOff>
      <xdr:row>125</xdr:row>
      <xdr:rowOff>134069</xdr:rowOff>
    </xdr:from>
    <xdr:to>
      <xdr:col>88</xdr:col>
      <xdr:colOff>504072</xdr:colOff>
      <xdr:row>135</xdr:row>
      <xdr:rowOff>58917</xdr:rowOff>
    </xdr:to>
    <xdr:graphicFrame macro="">
      <xdr:nvGraphicFramePr>
        <xdr:cNvPr id="6" name="Gráfico 5">
          <a:extLst>
            <a:ext uri="{FF2B5EF4-FFF2-40B4-BE49-F238E27FC236}">
              <a16:creationId xmlns:a16="http://schemas.microsoft.com/office/drawing/2014/main" id="{C57E3074-FA0A-4E7A-B57A-4E45C6FC49A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81</xdr:col>
      <xdr:colOff>0</xdr:colOff>
      <xdr:row>137</xdr:row>
      <xdr:rowOff>107883</xdr:rowOff>
    </xdr:from>
    <xdr:to>
      <xdr:col>87</xdr:col>
      <xdr:colOff>606851</xdr:colOff>
      <xdr:row>152</xdr:row>
      <xdr:rowOff>101599</xdr:rowOff>
    </xdr:to>
    <xdr:graphicFrame macro="">
      <xdr:nvGraphicFramePr>
        <xdr:cNvPr id="4" name="Gráfico 3">
          <a:extLst>
            <a:ext uri="{FF2B5EF4-FFF2-40B4-BE49-F238E27FC236}">
              <a16:creationId xmlns:a16="http://schemas.microsoft.com/office/drawing/2014/main" id="{FEB9AA82-DDFE-40FB-A170-F624BF3C250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WORK\PROJECT\EDM_HAITI_PALMIS\GS2564%20CARBON\GS2564%20Baseline\Baseline%20Analysis\Baseline%20Analysis_2017_02_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nidades%20compartidas/Projects%20RE%20EE%20Americas/AQ%20Projects/302465_LPG%20cookstove%20project%20in%20Haiti/04%20Project%20information%20Mar20/5.%20ER%20calculation%20sheet/GS2564_MR4_Dataset_2019_12_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Analysis"/>
      <sheetName val="LPG Strata"/>
      <sheetName val="Sheet1"/>
      <sheetName val="Domestic BS Graph"/>
      <sheetName val="Domestic BS Graph bis"/>
      <sheetName val="Graph LPG"/>
      <sheetName val="Domestic BS Raw"/>
      <sheetName val="Domestic BS Scenario 1"/>
      <sheetName val="Domestic BS Scenario"/>
      <sheetName val="Parameter"/>
    </sheetNames>
    <sheetDataSet>
      <sheetData sheetId="0">
        <row r="2">
          <cell r="G2" t="str">
            <v>less than 15 years old</v>
          </cell>
        </row>
      </sheetData>
      <sheetData sheetId="1"/>
      <sheetData sheetId="2"/>
      <sheetData sheetId="3"/>
      <sheetData sheetId="4"/>
      <sheetData sheetId="5"/>
      <sheetData sheetId="6"/>
      <sheetData sheetId="7"/>
      <sheetData sheetId="8"/>
      <sheetData sheetId="9">
        <row r="2">
          <cell r="C2">
            <v>1.7609999999999999</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rvey Summary"/>
      <sheetName val="Resale Time"/>
      <sheetName val="Project Database"/>
      <sheetName val="VER CALCULATIONS"/>
      <sheetName val="Project KPT Detailled Data"/>
      <sheetName val="KPT_Summary"/>
      <sheetName val="KPT_Summary_Cleaned"/>
      <sheetName val="Usage Monitoring Survey New"/>
      <sheetName val="Usage Monitoring Survey Old"/>
    </sheetNames>
    <sheetDataSet>
      <sheetData sheetId="0"/>
      <sheetData sheetId="1"/>
      <sheetData sheetId="2"/>
      <sheetData sheetId="3"/>
      <sheetData sheetId="4">
        <row r="2">
          <cell r="CB2">
            <v>2</v>
          </cell>
        </row>
        <row r="3">
          <cell r="CB3">
            <v>2</v>
          </cell>
        </row>
        <row r="4">
          <cell r="CB4">
            <v>2</v>
          </cell>
        </row>
        <row r="5">
          <cell r="AV5">
            <v>1</v>
          </cell>
        </row>
        <row r="6">
          <cell r="AV6">
            <v>1</v>
          </cell>
        </row>
        <row r="7">
          <cell r="AV7">
            <v>1</v>
          </cell>
        </row>
        <row r="8">
          <cell r="AV8">
            <v>1</v>
          </cell>
        </row>
        <row r="9">
          <cell r="AV9">
            <v>1</v>
          </cell>
        </row>
        <row r="10">
          <cell r="AV10">
            <v>1</v>
          </cell>
        </row>
        <row r="11">
          <cell r="AV11">
            <v>1</v>
          </cell>
        </row>
        <row r="12">
          <cell r="AV12">
            <v>1</v>
          </cell>
        </row>
        <row r="13">
          <cell r="AV13">
            <v>1</v>
          </cell>
        </row>
        <row r="14">
          <cell r="AV14">
            <v>1</v>
          </cell>
        </row>
        <row r="15">
          <cell r="AV15">
            <v>1</v>
          </cell>
        </row>
        <row r="16">
          <cell r="AV16">
            <v>1</v>
          </cell>
        </row>
        <row r="17">
          <cell r="AV17">
            <v>1</v>
          </cell>
        </row>
        <row r="18">
          <cell r="AV18">
            <v>1</v>
          </cell>
        </row>
        <row r="19">
          <cell r="AV19">
            <v>1</v>
          </cell>
        </row>
        <row r="20">
          <cell r="AV20">
            <v>1</v>
          </cell>
        </row>
        <row r="21">
          <cell r="AV21">
            <v>1</v>
          </cell>
        </row>
        <row r="22">
          <cell r="AV22">
            <v>1</v>
          </cell>
        </row>
        <row r="23">
          <cell r="AV23">
            <v>1</v>
          </cell>
        </row>
        <row r="24">
          <cell r="AV24">
            <v>1</v>
          </cell>
        </row>
        <row r="25">
          <cell r="AV25">
            <v>1</v>
          </cell>
        </row>
        <row r="26">
          <cell r="AV26">
            <v>1</v>
          </cell>
        </row>
        <row r="27">
          <cell r="AV27">
            <v>1</v>
          </cell>
        </row>
        <row r="28">
          <cell r="AV28">
            <v>1</v>
          </cell>
        </row>
        <row r="29">
          <cell r="AV29">
            <v>1</v>
          </cell>
        </row>
        <row r="30">
          <cell r="AV30">
            <v>1</v>
          </cell>
        </row>
        <row r="31">
          <cell r="AV31">
            <v>1</v>
          </cell>
        </row>
        <row r="32">
          <cell r="AV32">
            <v>1</v>
          </cell>
        </row>
        <row r="33">
          <cell r="AV33">
            <v>1</v>
          </cell>
        </row>
        <row r="34">
          <cell r="AV34">
            <v>1</v>
          </cell>
        </row>
        <row r="35">
          <cell r="AV35">
            <v>1</v>
          </cell>
        </row>
        <row r="36">
          <cell r="AV36">
            <v>1</v>
          </cell>
        </row>
        <row r="37">
          <cell r="AV37">
            <v>1</v>
          </cell>
        </row>
        <row r="38">
          <cell r="AV38">
            <v>1</v>
          </cell>
        </row>
        <row r="39">
          <cell r="AV39">
            <v>1</v>
          </cell>
        </row>
        <row r="40">
          <cell r="AV40">
            <v>1</v>
          </cell>
        </row>
        <row r="41">
          <cell r="AV41">
            <v>1</v>
          </cell>
        </row>
        <row r="42">
          <cell r="AV42">
            <v>1</v>
          </cell>
        </row>
        <row r="43">
          <cell r="AV43">
            <v>1</v>
          </cell>
        </row>
        <row r="44">
          <cell r="AV44">
            <v>1</v>
          </cell>
        </row>
        <row r="45">
          <cell r="AV45">
            <v>1</v>
          </cell>
        </row>
        <row r="46">
          <cell r="AV46">
            <v>1</v>
          </cell>
        </row>
        <row r="47">
          <cell r="AV47">
            <v>1</v>
          </cell>
        </row>
        <row r="48">
          <cell r="AV48">
            <v>1</v>
          </cell>
        </row>
        <row r="49">
          <cell r="AV49">
            <v>1</v>
          </cell>
        </row>
        <row r="50">
          <cell r="AV50">
            <v>1</v>
          </cell>
        </row>
        <row r="51">
          <cell r="AV51">
            <v>1</v>
          </cell>
        </row>
        <row r="52">
          <cell r="AV52">
            <v>1</v>
          </cell>
        </row>
        <row r="53">
          <cell r="AV53">
            <v>1</v>
          </cell>
        </row>
        <row r="54">
          <cell r="AV54">
            <v>1</v>
          </cell>
        </row>
        <row r="55">
          <cell r="AV55">
            <v>1</v>
          </cell>
        </row>
        <row r="56">
          <cell r="AV56">
            <v>1</v>
          </cell>
        </row>
        <row r="57">
          <cell r="AV57">
            <v>1</v>
          </cell>
        </row>
        <row r="58">
          <cell r="AV58">
            <v>1</v>
          </cell>
        </row>
        <row r="59">
          <cell r="AV59">
            <v>1</v>
          </cell>
        </row>
        <row r="60">
          <cell r="AV60">
            <v>1</v>
          </cell>
        </row>
        <row r="61">
          <cell r="AV61">
            <v>1</v>
          </cell>
        </row>
        <row r="62">
          <cell r="AV62">
            <v>1</v>
          </cell>
        </row>
        <row r="63">
          <cell r="AV63">
            <v>1</v>
          </cell>
        </row>
        <row r="64">
          <cell r="AV64">
            <v>1</v>
          </cell>
        </row>
        <row r="65">
          <cell r="AV65">
            <v>1</v>
          </cell>
        </row>
        <row r="66">
          <cell r="AV66">
            <v>1</v>
          </cell>
        </row>
        <row r="67">
          <cell r="AV67">
            <v>1</v>
          </cell>
        </row>
        <row r="68">
          <cell r="AV68">
            <v>1</v>
          </cell>
        </row>
        <row r="69">
          <cell r="AV69">
            <v>1</v>
          </cell>
        </row>
        <row r="70">
          <cell r="AV70">
            <v>1</v>
          </cell>
        </row>
        <row r="71">
          <cell r="AV71">
            <v>1</v>
          </cell>
        </row>
        <row r="72">
          <cell r="AV72">
            <v>1</v>
          </cell>
        </row>
        <row r="73">
          <cell r="AV73">
            <v>1</v>
          </cell>
        </row>
        <row r="74">
          <cell r="AV74">
            <v>1</v>
          </cell>
        </row>
        <row r="75">
          <cell r="AV75">
            <v>1</v>
          </cell>
        </row>
        <row r="76">
          <cell r="AV76">
            <v>1</v>
          </cell>
        </row>
        <row r="77">
          <cell r="AV77">
            <v>1</v>
          </cell>
        </row>
      </sheetData>
      <sheetData sheetId="5">
        <row r="5">
          <cell r="C5">
            <v>0</v>
          </cell>
        </row>
        <row r="6">
          <cell r="C6">
            <v>0</v>
          </cell>
        </row>
        <row r="7">
          <cell r="C7">
            <v>0</v>
          </cell>
        </row>
        <row r="8">
          <cell r="C8">
            <v>0</v>
          </cell>
        </row>
        <row r="9">
          <cell r="C9">
            <v>0</v>
          </cell>
        </row>
        <row r="10">
          <cell r="C10">
            <v>0</v>
          </cell>
        </row>
        <row r="11">
          <cell r="C11">
            <v>0</v>
          </cell>
        </row>
        <row r="12">
          <cell r="C12">
            <v>0</v>
          </cell>
        </row>
        <row r="13">
          <cell r="C13">
            <v>0</v>
          </cell>
        </row>
        <row r="14">
          <cell r="C14">
            <v>0</v>
          </cell>
        </row>
        <row r="15">
          <cell r="C15">
            <v>0</v>
          </cell>
        </row>
        <row r="16">
          <cell r="C16">
            <v>0</v>
          </cell>
        </row>
        <row r="17">
          <cell r="C17">
            <v>0</v>
          </cell>
        </row>
        <row r="18">
          <cell r="C18">
            <v>0</v>
          </cell>
        </row>
        <row r="19">
          <cell r="C19">
            <v>0</v>
          </cell>
        </row>
        <row r="20">
          <cell r="C20">
            <v>0</v>
          </cell>
        </row>
        <row r="21">
          <cell r="C21">
            <v>0</v>
          </cell>
        </row>
        <row r="22">
          <cell r="C22">
            <v>0</v>
          </cell>
        </row>
        <row r="23">
          <cell r="C23">
            <v>0</v>
          </cell>
        </row>
        <row r="24">
          <cell r="C24">
            <v>0</v>
          </cell>
        </row>
        <row r="25">
          <cell r="C25">
            <v>0</v>
          </cell>
        </row>
        <row r="26">
          <cell r="C26">
            <v>0</v>
          </cell>
        </row>
        <row r="27">
          <cell r="C27">
            <v>0</v>
          </cell>
        </row>
        <row r="28">
          <cell r="C28">
            <v>0</v>
          </cell>
        </row>
        <row r="29">
          <cell r="C29">
            <v>0</v>
          </cell>
        </row>
        <row r="30">
          <cell r="C30">
            <v>0</v>
          </cell>
        </row>
        <row r="31">
          <cell r="C31">
            <v>0</v>
          </cell>
        </row>
        <row r="32">
          <cell r="C32">
            <v>0</v>
          </cell>
        </row>
        <row r="33">
          <cell r="C33">
            <v>0</v>
          </cell>
        </row>
        <row r="34">
          <cell r="C34">
            <v>0</v>
          </cell>
        </row>
        <row r="35">
          <cell r="C35">
            <v>0</v>
          </cell>
        </row>
        <row r="36">
          <cell r="C36">
            <v>0</v>
          </cell>
        </row>
        <row r="37">
          <cell r="C37">
            <v>0</v>
          </cell>
        </row>
        <row r="38">
          <cell r="C38">
            <v>0</v>
          </cell>
        </row>
        <row r="39">
          <cell r="C39">
            <v>0</v>
          </cell>
        </row>
        <row r="40">
          <cell r="C40">
            <v>0</v>
          </cell>
        </row>
        <row r="41">
          <cell r="C41">
            <v>0</v>
          </cell>
        </row>
        <row r="42">
          <cell r="C42">
            <v>0</v>
          </cell>
        </row>
        <row r="43">
          <cell r="C43">
            <v>0</v>
          </cell>
        </row>
        <row r="44">
          <cell r="C44">
            <v>0</v>
          </cell>
        </row>
        <row r="45">
          <cell r="C45">
            <v>0</v>
          </cell>
        </row>
        <row r="46">
          <cell r="C46">
            <v>0</v>
          </cell>
        </row>
        <row r="47">
          <cell r="C47">
            <v>0</v>
          </cell>
        </row>
        <row r="48">
          <cell r="C48">
            <v>0</v>
          </cell>
        </row>
        <row r="49">
          <cell r="C49">
            <v>0</v>
          </cell>
        </row>
        <row r="50">
          <cell r="C50">
            <v>0</v>
          </cell>
        </row>
        <row r="51">
          <cell r="C51">
            <v>0</v>
          </cell>
        </row>
        <row r="52">
          <cell r="C52">
            <v>0</v>
          </cell>
        </row>
        <row r="53">
          <cell r="C53">
            <v>0</v>
          </cell>
        </row>
        <row r="54">
          <cell r="C54">
            <v>0</v>
          </cell>
        </row>
        <row r="55">
          <cell r="C55">
            <v>0</v>
          </cell>
        </row>
        <row r="56">
          <cell r="C56">
            <v>0</v>
          </cell>
        </row>
        <row r="57">
          <cell r="C57">
            <v>0</v>
          </cell>
        </row>
        <row r="58">
          <cell r="C58">
            <v>0</v>
          </cell>
        </row>
        <row r="59">
          <cell r="C59">
            <v>0</v>
          </cell>
        </row>
        <row r="60">
          <cell r="C60">
            <v>0</v>
          </cell>
        </row>
        <row r="61">
          <cell r="C61">
            <v>0</v>
          </cell>
        </row>
        <row r="62">
          <cell r="C62">
            <v>0</v>
          </cell>
        </row>
        <row r="63">
          <cell r="C63">
            <v>0</v>
          </cell>
        </row>
        <row r="64">
          <cell r="C64">
            <v>0</v>
          </cell>
        </row>
        <row r="65">
          <cell r="C65">
            <v>0</v>
          </cell>
        </row>
        <row r="66">
          <cell r="C66">
            <v>0</v>
          </cell>
        </row>
        <row r="67">
          <cell r="C67">
            <v>0</v>
          </cell>
        </row>
        <row r="68">
          <cell r="C68">
            <v>0</v>
          </cell>
        </row>
        <row r="69">
          <cell r="C69">
            <v>0</v>
          </cell>
        </row>
        <row r="70">
          <cell r="C70">
            <v>0</v>
          </cell>
        </row>
        <row r="71">
          <cell r="C71">
            <v>0</v>
          </cell>
        </row>
        <row r="72">
          <cell r="C72">
            <v>0</v>
          </cell>
        </row>
        <row r="73">
          <cell r="C73">
            <v>0</v>
          </cell>
        </row>
        <row r="74">
          <cell r="C74">
            <v>0</v>
          </cell>
        </row>
        <row r="75">
          <cell r="C75">
            <v>0</v>
          </cell>
        </row>
        <row r="76">
          <cell r="C76">
            <v>0</v>
          </cell>
        </row>
        <row r="77">
          <cell r="C77">
            <v>0</v>
          </cell>
        </row>
        <row r="78">
          <cell r="C78">
            <v>0</v>
          </cell>
        </row>
        <row r="79">
          <cell r="C79">
            <v>0</v>
          </cell>
        </row>
        <row r="80">
          <cell r="C80">
            <v>0</v>
          </cell>
        </row>
      </sheetData>
      <sheetData sheetId="6"/>
      <sheetData sheetId="7"/>
      <sheetData sheetId="8"/>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Barbara" refreshedDate="44449.483022800923" createdVersion="6" refreshedVersion="6" minRefreshableVersion="3" recordCount="1466" xr:uid="{00000000-000A-0000-FFFF-FFFF01000000}">
  <cacheSource type="worksheet">
    <worksheetSource ref="A1:M1467" sheet="Project Database"/>
  </cacheSource>
  <cacheFields count="12">
    <cacheField name="ID sales (16/17)" numFmtId="0">
      <sharedItems containsBlank="1" containsMixedTypes="1" containsNumber="1" containsInteger="1" minValue="1" maxValue="2202" count="543">
        <n v="1"/>
        <m/>
        <n v="3"/>
        <n v="4"/>
        <n v="113"/>
        <n v="2"/>
        <n v="2089"/>
        <n v="114"/>
        <n v="115"/>
        <n v="116"/>
        <n v="117"/>
        <n v="118"/>
        <n v="119"/>
        <n v="120"/>
        <n v="2098"/>
        <n v="121"/>
        <n v="122"/>
        <n v="123"/>
        <n v="124"/>
        <n v="2099"/>
        <n v="125"/>
        <n v="126"/>
        <n v="127"/>
        <n v="128"/>
        <n v="129"/>
        <n v="130"/>
        <n v="131"/>
        <n v="132"/>
        <n v="133"/>
        <n v="134"/>
        <n v="135"/>
        <n v="136"/>
        <n v="137"/>
        <n v="138"/>
        <n v="139"/>
        <n v="140"/>
        <n v="141"/>
        <n v="142"/>
        <n v="145"/>
        <n v="146"/>
        <n v="147"/>
        <n v="148"/>
        <n v="149"/>
        <n v="150"/>
        <n v="151"/>
        <n v="152"/>
        <n v="153"/>
        <n v="154"/>
        <n v="155"/>
        <n v="156"/>
        <n v="157"/>
        <n v="158"/>
        <n v="159"/>
        <n v="160"/>
        <n v="161"/>
        <n v="162"/>
        <n v="163"/>
        <n v="164"/>
        <n v="165"/>
        <n v="166"/>
        <n v="167"/>
        <n v="168"/>
        <n v="169"/>
        <n v="170"/>
        <n v="171"/>
        <n v="172"/>
        <n v="173"/>
        <n v="174"/>
        <n v="175"/>
        <n v="176"/>
        <n v="177"/>
        <n v="178"/>
        <n v="179"/>
        <n v="180"/>
        <n v="181"/>
        <n v="182"/>
        <n v="184"/>
        <n v="185"/>
        <n v="186"/>
        <n v="187"/>
        <n v="188"/>
        <n v="189"/>
        <n v="190"/>
        <n v="191"/>
        <n v="192"/>
        <n v="193"/>
        <n v="194"/>
        <n v="195"/>
        <n v="196"/>
        <n v="197"/>
        <n v="198"/>
        <n v="199"/>
        <n v="200"/>
        <n v="201"/>
        <n v="202"/>
        <n v="203"/>
        <n v="204"/>
        <n v="205"/>
        <n v="206"/>
        <n v="207"/>
        <n v="208"/>
        <n v="209"/>
        <n v="210"/>
        <n v="211"/>
        <n v="212"/>
        <n v="213"/>
        <n v="214"/>
        <n v="215"/>
        <n v="216"/>
        <n v="217"/>
        <n v="218"/>
        <n v="219"/>
        <n v="220"/>
        <n v="221"/>
        <n v="222"/>
        <n v="223"/>
        <n v="224"/>
        <n v="225"/>
        <n v="226"/>
        <n v="227"/>
        <n v="228"/>
        <n v="229"/>
        <n v="230"/>
        <n v="231"/>
        <n v="2175"/>
        <n v="232"/>
        <n v="233"/>
        <n v="234"/>
        <n v="235"/>
        <n v="236"/>
        <n v="238"/>
        <n v="239"/>
        <n v="240"/>
        <n v="241"/>
        <n v="242"/>
        <n v="243"/>
        <n v="245"/>
        <n v="2153"/>
        <n v="246"/>
        <n v="247"/>
        <n v="248"/>
        <n v="249"/>
        <n v="250"/>
        <n v="251"/>
        <n v="252"/>
        <n v="253"/>
        <n v="254"/>
        <n v="255"/>
        <n v="2002"/>
        <n v="2003"/>
        <n v="2004"/>
        <n v="2005"/>
        <n v="2006"/>
        <n v="2007"/>
        <n v="2008"/>
        <n v="2010"/>
        <n v="2012"/>
        <n v="2013"/>
        <n v="2014"/>
        <n v="2018"/>
        <n v="2019"/>
        <n v="2020"/>
        <n v="2021"/>
        <n v="2022"/>
        <n v="2023"/>
        <n v="2024"/>
        <n v="2025"/>
        <n v="2026"/>
        <n v="2027"/>
        <n v="2028"/>
        <n v="2029"/>
        <n v="2032"/>
        <n v="2033"/>
        <n v="2034"/>
        <n v="2035"/>
        <n v="2037"/>
        <n v="2038"/>
        <n v="2040"/>
        <n v="2041"/>
        <n v="2042"/>
        <n v="2043"/>
        <n v="2049"/>
        <n v="2050"/>
        <n v="2052"/>
        <n v="2053"/>
        <n v="2055"/>
        <n v="2056"/>
        <n v="2059"/>
        <n v="2060"/>
        <n v="2061"/>
        <n v="2062"/>
        <n v="2063"/>
        <n v="2065"/>
        <n v="2066"/>
        <n v="2067"/>
        <n v="2068"/>
        <n v="2070"/>
        <n v="2071"/>
        <n v="2072"/>
        <n v="2073"/>
        <n v="2074"/>
        <n v="2075"/>
        <n v="2076"/>
        <n v="2079"/>
        <n v="2080"/>
        <n v="2082"/>
        <n v="2083"/>
        <n v="2085"/>
        <n v="2086"/>
        <n v="2087"/>
        <n v="2088"/>
        <n v="2091"/>
        <n v="2092"/>
        <n v="2093"/>
        <n v="2094"/>
        <n v="2095"/>
        <n v="2096"/>
        <n v="2097"/>
        <n v="2100"/>
        <n v="2104"/>
        <n v="2105"/>
        <n v="2106"/>
        <n v="2108"/>
        <n v="2109"/>
        <n v="2110"/>
        <n v="2111"/>
        <n v="2112"/>
        <n v="2113"/>
        <n v="2114"/>
        <n v="2115"/>
        <n v="2116"/>
        <n v="2117"/>
        <n v="2118"/>
        <n v="2119"/>
        <n v="2120"/>
        <n v="2121"/>
        <n v="2132"/>
        <n v="2122"/>
        <n v="2123"/>
        <n v="2124"/>
        <n v="2125"/>
        <n v="2126"/>
        <n v="2127"/>
        <n v="2129"/>
        <n v="2130"/>
        <n v="2133"/>
        <n v="2134"/>
        <n v="2135"/>
        <n v="2136"/>
        <n v="2137"/>
        <n v="2138"/>
        <n v="2139"/>
        <n v="2140"/>
        <n v="2141"/>
        <n v="2142"/>
        <n v="2143"/>
        <n v="2144"/>
        <n v="2145"/>
        <n v="2146"/>
        <n v="2147"/>
        <n v="2148"/>
        <n v="2149"/>
        <n v="2150"/>
        <n v="2151"/>
        <n v="2152"/>
        <n v="2154"/>
        <n v="2155"/>
        <n v="2156"/>
        <n v="2157"/>
        <n v="2158"/>
        <n v="2159"/>
        <n v="2162"/>
        <n v="2163"/>
        <n v="2164"/>
        <n v="2165"/>
        <n v="2166"/>
        <n v="2167"/>
        <n v="2169"/>
        <n v="2170"/>
        <n v="2171"/>
        <n v="2173"/>
        <n v="2174"/>
        <n v="2176"/>
        <n v="2177"/>
        <n v="2179"/>
        <n v="2181"/>
        <n v="2182"/>
        <n v="2184"/>
        <n v="2185"/>
        <n v="2186"/>
        <n v="2187"/>
        <n v="2188"/>
        <n v="2189"/>
        <n v="2190"/>
        <n v="2191"/>
        <n v="2194"/>
        <n v="2195"/>
        <n v="2197"/>
        <n v="2198"/>
        <n v="2199"/>
        <n v="2201"/>
        <n v="2202"/>
        <s v="00000"/>
        <s v="849"/>
        <s v="513"/>
        <s v="909"/>
        <s v="798"/>
        <s v="675"/>
        <s v="EP 00011"/>
        <s v="864"/>
        <s v="473"/>
        <s v="EP 00037"/>
        <s v="226"/>
        <s v="EP 00026"/>
        <s v="636"/>
        <s v="EP 00040"/>
        <s v="739"/>
        <s v="1013"/>
        <s v="EP 00012"/>
        <s v="978"/>
        <s v="131"/>
        <s v="158"/>
        <s v="171"/>
        <s v="221"/>
        <s v="232"/>
        <s v="241"/>
        <n v="244"/>
        <s v="277"/>
        <s v="321"/>
        <s v="324"/>
        <s v="438"/>
        <s v="448"/>
        <s v="462"/>
        <s v="476"/>
        <s v="480"/>
        <s v="505"/>
        <s v="55"/>
        <s v="557"/>
        <s v="588"/>
        <s v="589"/>
        <s v="590"/>
        <s v="592"/>
        <s v="603"/>
        <s v="614"/>
        <s v="619"/>
        <s v="629"/>
        <s v="651"/>
        <s v="656"/>
        <s v="672"/>
        <s v="688"/>
        <s v="7"/>
        <s v="713"/>
        <s v="730"/>
        <s v="737"/>
        <s v="749"/>
        <s v="750"/>
        <s v="755"/>
        <s v="757"/>
        <s v="762"/>
        <s v="776"/>
        <s v="789"/>
        <s v="791"/>
        <s v="792"/>
        <s v="799"/>
        <s v="8"/>
        <s v="82"/>
        <s v="822"/>
        <s v="834"/>
        <s v="844"/>
        <s v="850"/>
        <s v="851"/>
        <s v="93"/>
        <s v="EP 00022"/>
        <s v="EP 00024"/>
        <s v="EP 00035"/>
        <s v="EP 00039"/>
        <s v="EP 00041"/>
        <s v="923"/>
        <s v="2020-100"/>
        <s v="2020-101"/>
        <s v="2020-102"/>
        <s v="2020-103"/>
        <s v="2020-104"/>
        <s v="2020-105"/>
        <s v="2020-106"/>
        <s v="2020-107"/>
        <s v="2020-108"/>
        <s v="2020-109"/>
        <s v="2020-110"/>
        <s v="2020-111"/>
        <s v="2020-112"/>
        <s v="2020-113"/>
        <s v="2020-114"/>
        <s v="2020-115"/>
        <s v="2020-116"/>
        <s v="2020-117"/>
        <s v="2020-118"/>
        <s v="2020-119"/>
        <s v="2020-120"/>
        <s v="2020-121"/>
        <s v="2020-122"/>
        <s v="2020-123"/>
        <s v="2020-124"/>
        <s v="2020-125"/>
        <s v="2020-126"/>
        <s v="2020-127"/>
        <s v="2020-128"/>
        <s v="2020-129"/>
        <s v="2020-130"/>
        <s v="2020-131"/>
        <s v="2020-132"/>
        <s v="2020-133"/>
        <s v="2020-134"/>
        <s v="2020-135"/>
        <s v="2020-136"/>
        <s v="2020-137"/>
        <s v="2020-138"/>
        <s v="2020-139"/>
        <s v="2020-140"/>
        <s v="2020-141"/>
        <s v="2020-142"/>
        <s v="2020-143"/>
        <s v="2020-144"/>
        <s v="2020-145"/>
        <s v="2020-146"/>
        <s v="2020-147"/>
        <s v="2020-148"/>
        <s v="2020-149"/>
        <s v="2020-150"/>
        <s v="2020-151"/>
        <s v="2020-152"/>
        <s v="2020-153"/>
        <s v="2020-154"/>
        <s v="2020-155"/>
        <s v="2020-156"/>
        <s v="2020-157"/>
        <s v="2020-158"/>
        <s v="2020-159"/>
        <s v="2020-160"/>
        <s v="2020-161"/>
        <s v="2020-162"/>
        <s v="2020-163"/>
        <s v="2020-164"/>
        <s v="2020-165"/>
        <s v="2020-166"/>
        <s v="2020-167"/>
        <s v="2020-168"/>
        <s v="2020-169"/>
        <s v="2020-170"/>
        <s v="2020-171"/>
        <s v="2020-172"/>
        <s v="2020-173"/>
        <s v="2020-174"/>
        <s v="2020-175"/>
        <s v="2020-176"/>
        <s v="2020-177"/>
        <s v="2020-178"/>
        <s v="2020-179"/>
        <s v="2020-180"/>
        <s v="2020-181"/>
        <s v="2020-182"/>
        <s v="2020-183"/>
        <s v="2021-1"/>
        <s v="2021-2"/>
        <s v="2021-3"/>
        <s v="2021-4"/>
        <s v="2021-5"/>
        <s v="2021-6"/>
        <s v="2021-7"/>
        <s v="2021-8"/>
        <s v="2021-9"/>
        <s v="2021-10"/>
        <s v="2021-13"/>
        <s v="2021-14"/>
        <s v="2021-15"/>
        <s v="2021-16"/>
        <s v="2021-17"/>
        <s v="2021-18"/>
        <s v="2021-19"/>
        <s v="2021-20"/>
        <s v="2021-21"/>
        <s v="2021-22"/>
        <s v="2021-23"/>
        <s v="2021-24"/>
        <s v="2021-25"/>
        <s v="2021-26"/>
        <s v="2021-27"/>
        <s v="2021-28"/>
        <s v="2021-29"/>
        <s v="2021-30"/>
        <s v="2021-31"/>
        <s v="2021-33"/>
        <s v="2021-34"/>
        <s v="2021-35"/>
        <s v="2021-36"/>
        <s v="2021-37"/>
        <s v="2021-38"/>
        <s v="2021-39"/>
        <s v="2021-40"/>
        <s v="2021-41"/>
        <s v="2021-42"/>
        <s v="2021-43"/>
        <s v="2021-47"/>
        <s v="2021-48"/>
        <s v="2021-50"/>
        <s v="2021-51"/>
        <s v="2021-52"/>
        <s v="2021-53"/>
        <s v="2021-54"/>
        <s v="2021-55"/>
        <s v="2021-56"/>
        <s v="2021-57"/>
        <s v="2021-58"/>
        <s v="2021-59"/>
        <s v="2021-60"/>
        <s v="2021-61"/>
        <s v="2021-62"/>
        <s v="2021-63"/>
        <s v="2021-64"/>
        <s v="2021-65"/>
        <s v="2021-66"/>
        <s v="2021-67"/>
        <s v="2021-68"/>
        <s v="2021-69"/>
        <s v="2021-70"/>
        <s v="2021-71"/>
        <s v="2021-72"/>
        <s v="2021-73 "/>
        <s v="2021-74"/>
        <s v="2021-75"/>
        <s v="2021-76"/>
        <s v="2021-77"/>
        <s v="2021-79"/>
        <s v="2021-82"/>
        <s v="2021-83"/>
        <s v="2021-84"/>
        <s v="2021-85"/>
        <s v="2021-86"/>
        <s v="2021-87"/>
        <s v="2021-88"/>
        <s v="2021-89"/>
        <s v="2021-90"/>
        <s v="2021-91"/>
      </sharedItems>
    </cacheField>
    <cacheField name="Name" numFmtId="0">
      <sharedItems containsBlank="1"/>
    </cacheField>
    <cacheField name="Adress" numFmtId="0">
      <sharedItems containsBlank="1"/>
    </cacheField>
    <cacheField name="Delivery address" numFmtId="0">
      <sharedItems containsBlank="1"/>
    </cacheField>
    <cacheField name="Phone Nb" numFmtId="0">
      <sharedItems containsBlank="1" containsMixedTypes="1" containsNumber="1" containsInteger="1" minValue="0" maxValue="50948926004"/>
    </cacheField>
    <cacheField name="Type of stove" numFmtId="0">
      <sharedItems containsBlank="1"/>
    </cacheField>
    <cacheField name="Sale Date" numFmtId="0">
      <sharedItems containsSemiMixedTypes="0" containsNonDate="0" containsDate="1" containsString="0" minDate="2016-02-02T00:00:00" maxDate="2021-06-26T00:00:00" count="714">
        <d v="2016-04-07T00:00:00"/>
        <d v="2016-05-24T00:00:00"/>
        <d v="2016-02-05T00:00:00"/>
        <d v="2016-10-18T00:00:00"/>
        <d v="2016-05-12T00:00:00"/>
        <d v="2016-07-04T00:00:00"/>
        <d v="2016-07-21T00:00:00"/>
        <d v="2016-08-18T00:00:00"/>
        <d v="2016-12-15T00:00:00"/>
        <d v="2016-12-14T00:00:00"/>
        <d v="2017-12-28T00:00:00"/>
        <d v="2016-04-01T00:00:00"/>
        <d v="2016-09-21T00:00:00"/>
        <d v="2016-02-03T00:00:00"/>
        <d v="2016-06-24T00:00:00"/>
        <d v="2016-03-09T00:00:00"/>
        <d v="2016-09-15T00:00:00"/>
        <d v="2016-02-15T00:00:00"/>
        <d v="2016-03-03T00:00:00"/>
        <d v="2016-03-21T00:00:00"/>
        <d v="2016-09-05T00:00:00"/>
        <d v="2016-11-11T00:00:00"/>
        <d v="2017-03-22T00:00:00"/>
        <d v="2016-02-11T00:00:00"/>
        <d v="2016-06-07T00:00:00"/>
        <d v="2016-09-07T00:00:00"/>
        <d v="2016-04-14T00:00:00"/>
        <d v="2016-06-16T00:00:00"/>
        <d v="2016-08-24T00:00:00"/>
        <d v="2016-12-21T00:00:00"/>
        <d v="2017-10-16T00:00:00"/>
        <d v="2017-10-09T00:00:00"/>
        <d v="2016-05-05T00:00:00"/>
        <d v="2016-05-19T00:00:00"/>
        <d v="2016-06-01T00:00:00"/>
        <d v="2016-07-28T00:00:00"/>
        <d v="2016-08-23T00:00:00"/>
        <d v="2016-10-11T00:00:00"/>
        <d v="2016-11-17T00:00:00"/>
        <d v="2017-07-27T00:00:00"/>
        <d v="2017-06-29T00:00:00"/>
        <d v="2017-05-02T00:00:00"/>
        <d v="2017-04-27T00:00:00"/>
        <d v="2017-03-28T00:00:00"/>
        <d v="2017-03-14T00:00:00"/>
        <d v="2016-02-02T00:00:00"/>
        <d v="2016-06-06T00:00:00"/>
        <d v="2016-05-26T00:00:00"/>
        <d v="2016-04-05T00:00:00"/>
        <d v="2016-05-31T00:00:00"/>
        <d v="2016-06-28T00:00:00"/>
        <d v="2016-12-29T00:00:00"/>
        <d v="2016-06-30T00:00:00"/>
        <d v="2016-07-26T00:00:00"/>
        <d v="2016-03-17T00:00:00"/>
        <d v="2016-05-04T00:00:00"/>
        <d v="2016-05-20T00:00:00"/>
        <d v="2016-06-03T00:00:00"/>
        <d v="2016-04-25T00:00:00"/>
        <d v="2016-06-22T00:00:00"/>
        <d v="2016-10-12T00:00:00"/>
        <d v="2016-10-14T00:00:00"/>
        <d v="2016-05-06T00:00:00"/>
        <d v="2016-07-13T00:00:00"/>
        <d v="2016-03-11T00:00:00"/>
        <d v="2016-03-23T00:00:00"/>
        <d v="2016-08-12T00:00:00"/>
        <d v="2016-10-26T00:00:00"/>
        <d v="2016-02-17T00:00:00"/>
        <d v="2016-02-16T00:00:00"/>
        <d v="2016-02-14T00:00:00"/>
        <d v="2016-02-13T00:00:00"/>
        <d v="2016-02-26T00:00:00"/>
        <d v="2016-03-15T00:00:00"/>
        <d v="2016-03-31T00:00:00"/>
        <d v="2016-02-23T00:00:00"/>
        <d v="2016-04-13T00:00:00"/>
        <d v="2016-07-27T00:00:00"/>
        <d v="2016-08-08T00:00:00"/>
        <d v="2016-08-22T00:00:00"/>
        <d v="2016-09-01T00:00:00"/>
        <d v="2016-09-02T00:00:00"/>
        <d v="2016-09-20T00:00:00"/>
        <d v="2016-09-06T00:00:00"/>
        <d v="2016-10-28T00:00:00"/>
        <d v="2016-10-13T00:00:00"/>
        <d v="2016-11-21T00:00:00"/>
        <d v="2016-07-01T00:00:00"/>
        <d v="2016-10-19T00:00:00"/>
        <d v="2016-05-03T00:00:00"/>
        <d v="2016-06-27T00:00:00"/>
        <d v="2016-06-20T00:00:00"/>
        <d v="2016-05-25T00:00:00"/>
        <d v="2016-05-28T00:00:00"/>
        <d v="2016-02-04T00:00:00"/>
        <d v="2016-12-08T00:00:00"/>
        <d v="2016-12-24T00:00:00"/>
        <d v="2016-11-15T00:00:00"/>
        <d v="2016-08-01T00:00:00"/>
        <d v="2016-11-28T00:00:00"/>
        <d v="2016-11-07T00:00:00"/>
        <d v="2016-12-16T00:00:00"/>
        <d v="2016-06-10T00:00:00"/>
        <d v="2016-06-08T00:00:00"/>
        <d v="2016-07-20T00:00:00"/>
        <d v="2016-05-29T00:00:00"/>
        <d v="2016-05-30T00:00:00"/>
        <d v="2016-05-13T00:00:00"/>
        <d v="2016-12-12T00:00:00"/>
        <d v="2016-05-08T00:00:00"/>
        <d v="2016-12-20T00:00:00"/>
        <d v="2016-12-28T00:00:00"/>
        <d v="2016-11-16T00:00:00"/>
        <d v="2016-10-10T00:00:00"/>
        <d v="2016-10-27T00:00:00"/>
        <d v="2016-05-11T00:00:00"/>
        <d v="2016-10-06T00:00:00"/>
        <d v="2016-05-17T00:00:00"/>
        <d v="2016-04-21T00:00:00"/>
        <d v="2016-08-29T00:00:00"/>
        <d v="2016-10-07T00:00:00"/>
        <d v="2017-08-28T00:00:00"/>
        <d v="2016-06-15T00:00:00"/>
        <d v="2016-11-25T00:00:00"/>
        <d v="2016-11-24T00:00:00"/>
        <d v="2017-02-01T00:00:00"/>
        <d v="2017-01-19T00:00:00"/>
        <d v="2017-01-10T00:00:00"/>
        <d v="2017-01-11T00:00:00"/>
        <d v="2017-01-30T00:00:00"/>
        <d v="2017-01-16T00:00:00"/>
        <d v="2016-12-30T00:00:00"/>
        <d v="2017-01-23T00:00:00"/>
        <d v="2017-05-04T00:00:00"/>
        <d v="2017-11-30T00:00:00"/>
        <d v="2017-11-29T00:00:00"/>
        <d v="2017-11-22T00:00:00"/>
        <d v="2017-11-16T00:00:00"/>
        <d v="2017-11-09T00:00:00"/>
        <d v="2017-10-31T00:00:00"/>
        <d v="2017-10-27T00:00:00"/>
        <d v="2017-10-24T00:00:00"/>
        <d v="2017-10-12T00:00:00"/>
        <d v="2017-08-23T00:00:00"/>
        <d v="2017-08-11T00:00:00"/>
        <d v="2017-08-04T00:00:00"/>
        <d v="2017-07-20T00:00:00"/>
        <d v="2017-06-22T00:00:00"/>
        <d v="2017-03-16T00:00:00"/>
        <d v="2017-02-02T00:00:00"/>
        <d v="2017-11-14T00:00:00"/>
        <d v="2017-08-25T00:00:00"/>
        <d v="2017-06-26T00:00:00"/>
        <d v="2017-06-20T00:00:00"/>
        <d v="2017-06-13T00:00:00"/>
        <d v="2017-05-26T00:00:00"/>
        <d v="2017-05-23T00:00:00"/>
        <d v="2017-05-12T00:00:00"/>
        <d v="2017-09-29T00:00:00"/>
        <d v="2017-03-27T00:00:00"/>
        <d v="2017-11-27T00:00:00"/>
        <d v="2017-12-15T00:00:00"/>
        <d v="2017-01-24T00:00:00"/>
        <d v="2017-05-11T00:00:00"/>
        <d v="2017-11-13T00:00:00"/>
        <d v="2017-09-07T00:00:00"/>
        <d v="2017-07-17T00:00:00"/>
        <d v="2017-03-03T00:00:00"/>
        <d v="2017-05-03T00:00:00"/>
        <d v="2017-08-16T00:00:00"/>
        <d v="2017-08-30T00:00:00"/>
        <d v="2017-05-19T00:00:00"/>
        <d v="2017-04-04T00:00:00"/>
        <d v="2017-03-20T00:00:00"/>
        <d v="2017-03-08T00:00:00"/>
        <d v="2017-03-02T00:00:00"/>
        <d v="2017-01-09T00:00:00"/>
        <d v="2017-08-24T00:00:00"/>
        <d v="2017-03-21T00:00:00"/>
        <d v="2017-09-11T00:00:00"/>
        <d v="2017-08-01T00:00:00"/>
        <d v="2017-05-15T00:00:00"/>
        <d v="2017-07-19T00:00:00"/>
        <d v="2017-12-26T00:00:00"/>
        <d v="2017-03-15T00:00:00"/>
        <d v="2017-02-24T00:00:00"/>
        <d v="2017-02-16T00:00:00"/>
        <d v="2017-08-18T00:00:00"/>
        <d v="2017-10-05T00:00:00"/>
        <d v="2017-03-10T00:00:00"/>
        <d v="2017-06-28T00:00:00"/>
        <d v="2017-08-03T00:00:00"/>
        <d v="2017-03-29T00:00:00"/>
        <d v="2017-04-24T00:00:00"/>
        <d v="2017-08-08T00:00:00"/>
        <d v="2017-03-06T00:00:00"/>
        <d v="2017-02-22T00:00:00"/>
        <d v="2017-06-19T00:00:00"/>
        <d v="2017-05-17T00:00:00"/>
        <d v="2017-04-06T00:00:00"/>
        <d v="2017-12-14T00:00:00"/>
        <d v="2017-10-25T00:00:00"/>
        <d v="2017-05-29T00:00:00"/>
        <d v="2017-08-17T00:00:00"/>
        <d v="2017-10-06T00:00:00"/>
        <d v="2017-12-30T00:00:00"/>
        <d v="2017-09-15T00:00:00"/>
        <d v="2017-04-07T00:00:00"/>
        <d v="2017-12-27T00:00:00"/>
        <d v="2017-09-06T00:00:00"/>
        <d v="2017-09-20T00:00:00"/>
        <d v="2017-06-27T00:00:00"/>
        <d v="2017-05-09T00:00:00"/>
        <d v="2017-05-25T00:00:00"/>
        <d v="2017-03-13T00:00:00"/>
        <d v="2017-02-17T00:00:00"/>
        <d v="2017-02-03T00:00:00"/>
        <d v="2017-06-21T00:00:00"/>
        <d v="2017-07-25T00:00:00"/>
        <d v="2017-05-10T00:00:00"/>
        <d v="2017-04-10T00:00:00"/>
        <d v="2017-09-21T00:00:00"/>
        <d v="2017-07-06T00:00:00"/>
        <d v="2017-11-20T00:00:00"/>
        <d v="2017-12-08T00:00:00"/>
        <d v="2017-09-13T00:00:00"/>
        <d v="2017-07-18T00:00:00"/>
        <d v="2017-02-20T00:00:00"/>
        <d v="2017-03-19T00:00:00"/>
        <d v="2017-04-11T00:00:00"/>
        <d v="2017-11-24T00:00:00"/>
        <d v="2017-09-04T00:00:00"/>
        <d v="2017-07-31T00:00:00"/>
        <d v="2017-12-12T00:00:00"/>
        <d v="2017-11-08T00:00:00"/>
        <d v="2017-11-07T00:00:00"/>
        <d v="2017-11-17T00:00:00"/>
        <d v="2017-10-19T00:00:00"/>
        <d v="2017-07-14T00:00:00"/>
        <d v="2017-01-27T00:00:00"/>
        <d v="2017-08-29T00:00:00"/>
        <d v="2017-12-07T00:00:00"/>
        <d v="2017-12-20T00:00:00"/>
        <d v="2017-12-29T00:00:00"/>
        <d v="2017-12-06T00:00:00"/>
        <d v="2017-10-23T00:00:00"/>
        <d v="2017-11-03T00:00:00"/>
        <d v="2017-10-04T00:00:00"/>
        <d v="2017-10-20T00:00:00"/>
        <d v="2017-11-28T00:00:00"/>
        <d v="2017-12-11T00:00:00"/>
        <d v="2017-12-19T00:00:00"/>
        <d v="2017-07-26T00:00:00"/>
        <d v="2017-10-14T00:00:00"/>
        <d v="2017-10-30T00:00:00"/>
        <d v="2017-10-08T00:00:00"/>
        <d v="2017-06-05T00:00:00"/>
        <d v="2017-02-08T00:00:00"/>
        <d v="2017-01-25T00:00:00"/>
        <d v="2017-12-09T00:00:00"/>
        <d v="2017-08-02T00:00:00"/>
        <d v="2017-07-04T00:00:00"/>
        <d v="2017-07-05T00:00:00"/>
        <d v="2017-04-03T00:00:00"/>
        <d v="2017-04-05T00:00:00"/>
        <d v="2017-04-17T00:00:00"/>
        <d v="2017-06-15T00:00:00"/>
        <d v="2017-06-12T00:00:00"/>
        <d v="2017-04-29T00:00:00"/>
        <d v="2017-01-12T00:00:00"/>
        <d v="2020-06-30T00:00:00"/>
        <d v="2020-06-26T00:00:00"/>
        <d v="2020-06-24T00:00:00"/>
        <d v="2020-06-22T00:00:00"/>
        <d v="2020-06-19T00:00:00"/>
        <d v="2020-06-02T00:00:00"/>
        <d v="2020-06-01T00:00:00"/>
        <d v="2020-05-29T00:00:00"/>
        <d v="2020-05-28T00:00:00"/>
        <d v="2020-05-27T00:00:00"/>
        <d v="2020-05-26T00:00:00"/>
        <d v="2020-05-04T00:00:00"/>
        <d v="2020-04-30T00:00:00"/>
        <d v="2020-04-28T00:00:00"/>
        <d v="2020-04-27T00:00:00"/>
        <d v="2020-04-25T00:00:00"/>
        <d v="2020-04-22T00:00:00"/>
        <d v="2020-04-21T00:00:00"/>
        <d v="2020-04-20T00:00:00"/>
        <d v="2020-04-13T00:00:00"/>
        <d v="2020-04-09T00:00:00"/>
        <d v="2020-03-31T00:00:00"/>
        <d v="2020-03-30T00:00:00"/>
        <d v="2020-03-27T00:00:00"/>
        <d v="2020-03-26T00:00:00"/>
        <d v="2020-03-24T00:00:00"/>
        <d v="2020-03-23T00:00:00"/>
        <d v="2020-03-20T00:00:00"/>
        <d v="2020-03-19T00:00:00"/>
        <d v="2020-03-18T00:00:00"/>
        <d v="2020-03-11T00:00:00"/>
        <d v="2020-03-04T00:00:00"/>
        <d v="2020-02-28T00:00:00"/>
        <d v="2020-02-27T00:00:00"/>
        <d v="2020-02-29T00:00:00"/>
        <d v="2020-01-03T00:00:00"/>
        <d v="2020-01-08T00:00:00"/>
        <d v="2020-01-23T00:00:00"/>
        <d v="2020-01-16T00:00:00"/>
        <d v="2020-01-24T00:00:00"/>
        <d v="2020-01-30T00:00:00"/>
        <d v="2019-12-31T00:00:00"/>
        <d v="2019-12-30T00:00:00"/>
        <d v="2019-12-28T00:00:00"/>
        <d v="2019-12-24T00:00:00"/>
        <d v="2019-12-21T00:00:00"/>
        <d v="2019-12-17T00:00:00"/>
        <d v="2019-12-02T00:00:00"/>
        <d v="2019-11-25T00:00:00"/>
        <d v="2019-10-25T00:00:00"/>
        <d v="2019-10-24T00:00:00"/>
        <d v="2019-10-18T00:00:00"/>
        <d v="2019-10-03T00:00:00"/>
        <d v="2019-09-09T00:00:00"/>
        <d v="2019-09-02T00:00:00"/>
        <d v="2019-08-16T00:00:00"/>
        <d v="2019-08-13T00:00:00"/>
        <d v="2019-08-12T00:00:00"/>
        <d v="2019-08-02T00:00:00"/>
        <d v="2019-08-01T00:00:00"/>
        <d v="2019-07-25T00:00:00"/>
        <d v="2019-07-18T00:00:00"/>
        <d v="2019-07-12T00:00:00"/>
        <d v="2019-07-09T00:00:00"/>
        <d v="2019-06-28T00:00:00"/>
        <d v="2019-06-25T00:00:00"/>
        <d v="2019-06-18T00:00:00"/>
        <d v="2019-06-14T00:00:00"/>
        <d v="2019-06-04T00:00:00"/>
        <d v="2019-05-31T00:00:00"/>
        <d v="2019-05-16T00:00:00"/>
        <d v="2019-05-14T00:00:00"/>
        <d v="2019-05-13T00:00:00"/>
        <d v="2019-04-30T00:00:00"/>
        <d v="2019-04-26T00:00:00"/>
        <d v="2019-04-23T00:00:00"/>
        <d v="2019-04-22T00:00:00"/>
        <d v="2019-04-17T00:00:00"/>
        <d v="2019-04-16T00:00:00"/>
        <d v="2019-04-15T00:00:00"/>
        <d v="2019-04-04T00:00:00"/>
        <d v="2019-03-29T00:00:00"/>
        <d v="2019-03-28T00:00:00"/>
        <d v="2019-03-23T00:00:00"/>
        <d v="2019-03-22T00:00:00"/>
        <d v="2019-03-20T00:00:00"/>
        <d v="2019-03-08T00:00:00"/>
        <d v="2019-02-20T00:00:00"/>
        <d v="2019-02-05T00:00:00"/>
        <d v="2019-02-04T00:00:00"/>
        <d v="2019-02-01T00:00:00"/>
        <d v="2019-01-30T00:00:00"/>
        <d v="2019-01-24T00:00:00"/>
        <d v="2019-01-17T00:00:00"/>
        <d v="2019-01-11T00:00:00"/>
        <d v="2019-01-09T00:00:00"/>
        <d v="2018-12-31T00:00:00"/>
        <d v="2018-12-29T00:00:00"/>
        <d v="2018-12-28T00:00:00"/>
        <d v="2018-12-27T00:00:00"/>
        <d v="2018-12-26T00:00:00"/>
        <d v="2018-12-24T00:00:00"/>
        <d v="2018-12-20T00:00:00"/>
        <d v="2018-12-19T00:00:00"/>
        <d v="2018-12-18T00:00:00"/>
        <d v="2018-12-17T00:00:00"/>
        <d v="2018-12-12T00:00:00"/>
        <d v="2018-12-10T00:00:00"/>
        <d v="2018-12-07T00:00:00"/>
        <d v="2018-12-06T00:00:00"/>
        <d v="2018-12-04T00:00:00"/>
        <d v="2018-12-03T00:00:00"/>
        <d v="2018-11-30T00:00:00"/>
        <d v="2018-11-28T00:00:00"/>
        <d v="2018-11-27T00:00:00"/>
        <d v="2018-11-16T00:00:00"/>
        <d v="2018-11-15T00:00:00"/>
        <d v="2018-11-09T00:00:00"/>
        <d v="2018-11-07T00:00:00"/>
        <d v="2018-10-25T00:00:00"/>
        <d v="2018-10-23T00:00:00"/>
        <d v="2018-10-19T00:00:00"/>
        <d v="2018-10-18T00:00:00"/>
        <d v="2018-10-15T00:00:00"/>
        <d v="2018-10-03T00:00:00"/>
        <d v="2018-10-02T00:00:00"/>
        <d v="2018-09-28T00:00:00"/>
        <d v="2018-09-18T00:00:00"/>
        <d v="2018-09-17T00:00:00"/>
        <d v="2018-09-14T00:00:00"/>
        <d v="2018-09-12T00:00:00"/>
        <d v="2018-09-10T00:00:00"/>
        <d v="2018-09-07T00:00:00"/>
        <d v="2018-09-05T00:00:00"/>
        <d v="2018-09-04T00:00:00"/>
        <d v="2018-09-01T00:00:00"/>
        <d v="2018-08-31T00:00:00"/>
        <d v="2018-08-21T00:00:00"/>
        <d v="2018-08-18T00:00:00"/>
        <d v="2018-08-14T00:00:00"/>
        <d v="2018-08-07T00:00:00"/>
        <d v="2018-08-06T00:00:00"/>
        <d v="2018-07-26T00:00:00"/>
        <d v="2018-07-24T00:00:00"/>
        <d v="2018-07-16T00:00:00"/>
        <d v="2018-07-12T00:00:00"/>
        <d v="2018-07-06T00:00:00"/>
        <d v="2018-06-29T00:00:00"/>
        <d v="2018-06-21T00:00:00"/>
        <d v="2018-06-06T00:00:00"/>
        <d v="2018-05-30T00:00:00"/>
        <d v="2018-05-28T00:00:00"/>
        <d v="2018-05-22T00:00:00"/>
        <d v="2018-05-17T00:00:00"/>
        <d v="2018-05-16T00:00:00"/>
        <d v="2018-05-11T00:00:00"/>
        <d v="2018-05-10T00:00:00"/>
        <d v="2018-05-01T00:00:00"/>
        <d v="2018-04-30T00:00:00"/>
        <d v="2018-04-27T00:00:00"/>
        <d v="2018-04-26T00:00:00"/>
        <d v="2018-04-24T00:00:00"/>
        <d v="2018-04-20T00:00:00"/>
        <d v="2018-04-10T00:00:00"/>
        <d v="2018-04-04T00:00:00"/>
        <d v="2018-04-02T00:00:00"/>
        <d v="2018-03-29T00:00:00"/>
        <d v="2018-03-27T00:00:00"/>
        <d v="2018-03-26T00:00:00"/>
        <d v="2018-03-21T00:00:00"/>
        <d v="2018-03-01T00:00:00"/>
        <d v="2018-02-27T00:00:00"/>
        <d v="2018-02-26T00:00:00"/>
        <d v="2018-02-22T00:00:00"/>
        <d v="2018-02-19T00:00:00"/>
        <d v="2018-02-08T00:00:00"/>
        <d v="2018-02-07T00:00:00"/>
        <d v="2018-02-01T00:00:00"/>
        <d v="2018-01-30T00:00:00"/>
        <d v="2018-01-19T00:00:00"/>
        <d v="2018-01-16T00:00:00"/>
        <d v="2018-01-10T00:00:00"/>
        <d v="2018-01-09T00:00:00"/>
        <d v="2018-01-08T00:00:00"/>
        <d v="2018-01-05T00:00:00"/>
        <d v="2020-02-03T00:00:00"/>
        <d v="2019-12-27T00:00:00"/>
        <d v="2019-12-03T00:00:00"/>
        <d v="2019-05-29T00:00:00"/>
        <d v="2019-04-29T00:00:00"/>
        <d v="2019-04-06T00:00:00"/>
        <d v="2019-03-18T00:00:00"/>
        <d v="2018-09-13T00:00:00"/>
        <d v="2018-08-27T00:00:00"/>
        <d v="2018-07-23T00:00:00"/>
        <d v="2018-04-14T00:00:00"/>
        <d v="2018-02-18T00:00:00"/>
        <d v="2018-02-17T00:00:00"/>
        <d v="2018-02-15T00:00:00"/>
        <d v="2018-01-15T00:00:00"/>
        <d v="2018-01-11T00:00:00"/>
        <d v="2019-09-03T00:00:00"/>
        <d v="2018-07-25T00:00:00"/>
        <d v="2019-12-06T00:00:00"/>
        <d v="2018-09-03T00:00:00"/>
        <d v="2019-03-21T00:00:00"/>
        <d v="2018-07-31T00:00:00"/>
        <d v="2018-07-18T00:00:00"/>
        <d v="2019-04-11T00:00:00"/>
        <d v="2018-06-11T00:00:00"/>
        <d v="2020-02-21T00:00:00"/>
        <d v="2019-07-15T00:00:00"/>
        <d v="2019-02-27T00:00:00"/>
        <d v="2018-06-07T00:00:00"/>
        <d v="2018-03-28T00:00:00"/>
        <d v="2018-01-12T00:00:00"/>
        <d v="2019-08-27T00:00:00"/>
        <d v="2019-08-14T00:00:00"/>
        <d v="2019-04-27T00:00:00"/>
        <d v="2019-02-26T00:00:00"/>
        <d v="2019-01-28T00:00:00"/>
        <d v="2019-01-25T00:00:00"/>
        <d v="2018-07-17T00:00:00"/>
        <d v="2018-07-04T00:00:00"/>
        <d v="2018-06-22T00:00:00"/>
        <d v="2018-02-12T00:00:00"/>
        <d v="2018-02-09T00:00:00"/>
        <d v="2019-08-20T00:00:00"/>
        <d v="2019-06-21T00:00:00"/>
        <d v="2018-11-23T00:00:00"/>
        <d v="2018-09-25T00:00:00"/>
        <d v="2018-09-24T00:00:00"/>
        <d v="2018-05-29T00:00:00"/>
        <d v="2018-07-03T00:00:00"/>
        <d v="2019-12-19T00:00:00"/>
        <d v="2019-03-15T00:00:00"/>
        <d v="2018-10-29T00:00:00"/>
        <d v="2018-06-27T00:00:00"/>
        <d v="2018-04-25T00:00:00"/>
        <d v="2018-04-16T00:00:00"/>
        <d v="2018-08-30T00:00:00"/>
        <d v="2018-04-03T00:00:00"/>
        <d v="2020-01-31T00:00:00"/>
        <d v="2019-01-19T00:00:00"/>
        <d v="2018-06-04T00:00:00"/>
        <d v="2018-01-24T00:00:00"/>
        <d v="2019-11-13T00:00:00"/>
        <d v="2019-03-25T00:00:00"/>
        <d v="2019-03-06T00:00:00"/>
        <d v="2018-04-09T00:00:00"/>
        <d v="2018-02-28T00:00:00"/>
        <d v="2018-12-22T00:00:00"/>
        <d v="2018-05-07T00:00:00"/>
        <d v="2018-04-13T00:00:00"/>
        <d v="2018-09-26T00:00:00"/>
        <d v="2018-03-05T00:00:00"/>
        <d v="2018-09-11T00:00:00"/>
        <d v="2018-09-06T00:00:00"/>
        <d v="2019-01-10T00:00:00"/>
        <d v="2018-04-18T00:00:00"/>
        <d v="2018-05-02T00:00:00"/>
        <d v="2018-03-16T00:00:00"/>
        <d v="2018-01-26T00:00:00"/>
        <d v="2018-04-19T00:00:00"/>
        <d v="2018-11-13T00:00:00"/>
        <d v="2018-02-16T00:00:00"/>
        <d v="2020-02-14T00:00:00"/>
        <d v="2020-01-15T00:00:00"/>
        <d v="2019-12-26T00:00:00"/>
        <d v="2019-10-22T00:00:00"/>
        <d v="2019-09-04T00:00:00"/>
        <d v="2018-11-26T00:00:00"/>
        <d v="2018-09-19T00:00:00"/>
        <d v="2018-06-19T00:00:00"/>
        <d v="2018-01-29T00:00:00"/>
        <d v="2018-02-02T00:00:00"/>
        <d v="2018-03-08T00:00:00"/>
        <d v="2018-01-20T00:00:00"/>
        <d v="2018-01-04T00:00:00"/>
        <d v="2018-04-11T00:00:00"/>
        <d v="2019-05-28T00:00:00"/>
        <d v="2018-08-17T00:00:00"/>
        <d v="2018-08-29T00:00:00"/>
        <d v="2018-07-11T00:00:00"/>
        <d v="2018-06-14T00:00:00"/>
        <d v="2018-03-09T00:00:00"/>
        <d v="2019-01-31T00:00:00"/>
        <d v="2019-01-23T00:00:00"/>
        <d v="2020-02-07T00:00:00"/>
        <d v="2020-01-07T00:00:00"/>
        <d v="2020-01-06T00:00:00"/>
        <d v="2019-11-29T00:00:00"/>
        <d v="2019-11-27T00:00:00"/>
        <d v="2019-11-22T00:00:00"/>
        <d v="2019-10-21T00:00:00"/>
        <d v="2019-06-27T00:00:00"/>
        <d v="2019-05-27T00:00:00"/>
        <d v="2019-04-01T00:00:00"/>
        <d v="2019-02-06T00:00:00"/>
        <d v="2019-01-12T00:00:00"/>
        <d v="2019-01-04T00:00:00"/>
        <d v="2018-10-10T00:00:00"/>
        <d v="2018-08-10T00:00:00"/>
        <d v="2018-07-20T00:00:00"/>
        <d v="2018-06-20T00:00:00"/>
        <d v="2018-05-23T00:00:00"/>
        <d v="2018-05-03T00:00:00"/>
        <d v="2019-11-26T00:00:00"/>
        <d v="2019-08-26T00:00:00"/>
        <d v="2019-07-02T00:00:00"/>
        <d v="2019-04-24T00:00:00"/>
        <d v="2019-03-27T00:00:00"/>
        <d v="2019-03-01T00:00:00"/>
        <d v="2018-10-12T00:00:00"/>
        <d v="2018-08-20T00:00:00"/>
        <d v="2018-10-26T00:00:00"/>
        <d v="2019-07-19T00:00:00"/>
        <d v="2019-03-14T00:00:00"/>
        <d v="2019-06-03T00:00:00"/>
        <d v="2019-07-01T00:00:00"/>
        <d v="2019-08-08T00:00:00"/>
        <d v="2018-10-01T00:00:00"/>
        <d v="2019-10-19T00:00:00"/>
        <d v="2018-05-24T00:00:00"/>
        <d v="2018-12-11T00:00:00"/>
        <d v="2019-07-24T00:00:00"/>
        <d v="2019-01-16T00:00:00"/>
        <d v="2019-12-13T00:00:00"/>
        <d v="2019-12-04T00:00:00"/>
        <d v="2019-02-28T00:00:00"/>
        <d v="2018-06-12T00:00:00"/>
        <d v="2018-04-22T00:00:00"/>
        <d v="2019-03-09T00:00:00"/>
        <d v="2019-07-08T00:00:00"/>
        <d v="2019-05-11T00:00:00"/>
        <d v="2019-03-13T00:00:00"/>
        <d v="2019-01-26T00:00:00"/>
        <d v="2018-12-21T00:00:00"/>
        <d v="2018-11-29T00:00:00"/>
        <d v="2020-07-13T00:00:00"/>
        <d v="2020-07-02T00:00:00"/>
        <d v="2020-07-03T00:00:00"/>
        <d v="2020-07-27T00:00:00"/>
        <d v="2020-07-08T00:00:00"/>
        <d v="2020-07-07T00:00:00"/>
        <d v="2020-07-15T00:00:00"/>
        <d v="2020-07-06T00:00:00"/>
        <d v="2020-08-07T00:00:00"/>
        <d v="2020-08-21T00:00:00"/>
        <d v="2020-08-10T00:00:00"/>
        <d v="2020-08-11T00:00:00"/>
        <d v="2020-08-04T00:00:00"/>
        <d v="2020-08-13T00:00:00"/>
        <d v="2020-08-20T00:00:00"/>
        <d v="2020-08-06T00:00:00"/>
        <d v="2020-09-30T00:00:00"/>
        <d v="2020-09-25T00:00:00"/>
        <d v="2020-09-03T00:00:00"/>
        <d v="2020-09-19T00:00:00"/>
        <d v="2020-09-18T00:00:00"/>
        <d v="2020-09-23T00:00:00"/>
        <d v="2020-10-12T00:00:00"/>
        <d v="2020-10-08T00:00:00"/>
        <d v="2020-10-14T00:00:00"/>
        <d v="2020-10-23T00:00:00"/>
        <d v="2020-10-02T00:00:00"/>
        <d v="2020-10-26T00:00:00"/>
        <d v="2020-10-30T00:00:00"/>
        <d v="2020-10-19T00:00:00"/>
        <d v="2020-10-31T00:00:00"/>
        <d v="2020-11-01T00:00:00"/>
        <d v="2020-11-13T00:00:00"/>
        <d v="2020-11-06T00:00:00"/>
        <d v="2020-11-07T00:00:00"/>
        <d v="2020-11-16T00:00:00"/>
        <d v="2020-11-27T00:00:00"/>
        <d v="2020-11-20T00:00:00"/>
        <d v="2020-11-23T00:00:00"/>
        <d v="2020-11-17T00:00:00"/>
        <d v="2020-11-19T00:00:00"/>
        <d v="2020-11-05T00:00:00"/>
        <d v="2020-11-09T00:00:00"/>
        <d v="2020-11-14T00:00:00"/>
        <d v="2020-11-21T00:00:00"/>
        <d v="2020-11-12T00:00:00"/>
        <d v="2020-11-30T00:00:00"/>
        <d v="2020-12-17T00:00:00"/>
        <d v="2020-12-29T00:00:00"/>
        <d v="2020-12-28T00:00:00"/>
        <d v="2020-12-10T00:00:00"/>
        <d v="2020-12-02T00:00:00"/>
        <d v="2020-12-22T00:00:00"/>
        <d v="2021-01-28T00:00:00"/>
        <d v="2021-01-04T00:00:00"/>
        <d v="2021-01-06T00:00:00"/>
        <d v="2021-01-05T00:00:00"/>
        <d v="2021-01-08T00:00:00"/>
        <d v="2021-01-26T00:00:00"/>
        <d v="2021-01-12T00:00:00"/>
        <d v="2021-01-13T00:00:00"/>
        <d v="2021-01-07T00:00:00"/>
        <d v="2021-01-19T00:00:00"/>
        <d v="2021-01-21T00:00:00"/>
        <d v="2021-02-24T00:00:00"/>
        <d v="2021-02-26T00:00:00"/>
        <d v="2021-02-04T00:00:00"/>
        <d v="2021-02-03T00:00:00"/>
        <d v="2021-02-23T00:00:00"/>
        <d v="2021-03-26T00:00:00"/>
        <d v="2021-03-30T00:00:00"/>
        <d v="2021-03-12T00:00:00"/>
        <d v="2021-03-03T00:00:00"/>
        <d v="2021-03-11T00:00:00"/>
        <d v="2021-03-09T00:00:00"/>
        <d v="2021-03-10T00:00:00"/>
        <d v="2021-03-08T00:00:00"/>
        <d v="2021-03-27T00:00:00"/>
        <d v="2021-03-25T00:00:00"/>
        <d v="2021-03-15T00:00:00"/>
        <d v="2021-03-02T00:00:00"/>
        <d v="2021-03-01T00:00:00"/>
        <d v="2021-04-24T00:00:00"/>
        <d v="2021-04-06T00:00:00"/>
        <d v="2021-04-22T00:00:00"/>
        <d v="2021-04-21T00:00:00"/>
        <d v="2021-04-14T00:00:00"/>
        <d v="2021-04-09T00:00:00"/>
        <d v="2021-04-12T00:00:00"/>
        <d v="2021-04-29T00:00:00"/>
        <d v="2021-04-28T00:00:00"/>
        <d v="2021-05-05T00:00:00"/>
        <d v="2021-05-03T00:00:00"/>
        <d v="2021-05-21T00:00:00"/>
        <d v="2021-05-17T00:00:00"/>
        <d v="2021-05-25T00:00:00"/>
        <d v="2021-05-28T00:00:00"/>
        <d v="2021-02-21T00:00:00"/>
        <d v="2021-05-20T00:00:00"/>
        <d v="2021-05-29T00:00:00"/>
        <d v="2021-06-25T00:00:00"/>
        <d v="2021-06-24T00:00:00"/>
        <d v="2021-06-21T00:00:00"/>
        <d v="2021-06-07T00:00:00"/>
        <d v="2021-06-01T00:00:00"/>
      </sharedItems>
    </cacheField>
    <cacheField name="Sale Year" numFmtId="0">
      <sharedItems containsSemiMixedTypes="0" containsString="0" containsNumber="1" containsInteger="1" minValue="2016" maxValue="2021"/>
    </cacheField>
    <cacheField name="Sale receipt" numFmtId="0">
      <sharedItems containsMixedTypes="1" containsNumber="1" containsInteger="1" minValue="4290" maxValue="138881"/>
    </cacheField>
    <cacheField name="Quantity" numFmtId="0">
      <sharedItems containsString="0" containsBlank="1" containsNumber="1" containsInteger="1" minValue="1" maxValue="100" count="26">
        <n v="2"/>
        <n v="1"/>
        <n v="3"/>
        <n v="8"/>
        <n v="10"/>
        <n v="12"/>
        <n v="6"/>
        <n v="5"/>
        <n v="25"/>
        <n v="7"/>
        <n v="14"/>
        <n v="33"/>
        <n v="30"/>
        <n v="4"/>
        <n v="50"/>
        <n v="40"/>
        <n v="20"/>
        <n v="9"/>
        <n v="100"/>
        <n v="15"/>
        <n v="24"/>
        <n v="35"/>
        <n v="48"/>
        <m/>
        <n v="11"/>
        <n v="18"/>
      </sharedItems>
    </cacheField>
    <cacheField name="Serial Number" numFmtId="0">
      <sharedItems containsBlank="1" containsMixedTypes="1" containsNumber="1" containsInteger="1" minValue="3092" maxValue="21022404744201" longText="1"/>
    </cacheField>
    <cacheField name="End User/Reseller (1=End User)" numFmtId="0">
      <sharedItems containsString="0" containsBlank="1" containsNumber="1" containsInteger="1" minValue="0" maxValue="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1466">
  <r>
    <x v="0"/>
    <s v="A BON PRIX Quincallerie"/>
    <s v="34 Route carradeux Petite Place Cazeau Tabarre"/>
    <m/>
    <s v="+ 509 3100 8704"/>
    <s v="Table Westpoint 3F"/>
    <x v="0"/>
    <n v="2016"/>
    <n v="6922"/>
    <x v="0"/>
    <s v="N/A"/>
    <n v="0"/>
  </r>
  <r>
    <x v="1"/>
    <m/>
    <m/>
    <m/>
    <m/>
    <s v="Table Westpoint 3F"/>
    <x v="1"/>
    <n v="2016"/>
    <n v="6080"/>
    <x v="1"/>
    <s v="N/A"/>
    <n v="0"/>
  </r>
  <r>
    <x v="2"/>
    <s v="ADONIS Yvonne"/>
    <s v="Fontamara 47 Rue F.Lamarre # 18"/>
    <m/>
    <n v="37535354"/>
    <s v="Table Westpoint 3F"/>
    <x v="2"/>
    <n v="2016"/>
    <n v="5242"/>
    <x v="2"/>
    <s v="N/A"/>
    <n v="0"/>
  </r>
  <r>
    <x v="1"/>
    <m/>
    <m/>
    <m/>
    <m/>
    <s v="Table Westpoint 3F"/>
    <x v="3"/>
    <n v="2016"/>
    <n v="8826"/>
    <x v="2"/>
    <s v="N/A"/>
    <n v="0"/>
  </r>
  <r>
    <x v="3"/>
    <s v="Agence de bon repos (Johanne Chaudry)"/>
    <s v="Route Nationale # 1 , Lathan, impasse l'amitie # 8"/>
    <m/>
    <s v="+ 509 2813 1955 / 4891 5020"/>
    <s v="Table Westpoint 3F"/>
    <x v="4"/>
    <n v="2016"/>
    <n v="5956"/>
    <x v="2"/>
    <s v="N/A"/>
    <n v="0"/>
  </r>
  <r>
    <x v="4"/>
    <s v="ONISE Inssait"/>
    <s v="# 31 bois patate, PaP"/>
    <m/>
    <s v="48829071 / 31348558"/>
    <s v="Table Westpoint 3F"/>
    <x v="5"/>
    <n v="2016"/>
    <n v="7749"/>
    <x v="3"/>
    <s v="N/A"/>
    <n v="0"/>
  </r>
  <r>
    <x v="1"/>
    <m/>
    <m/>
    <m/>
    <m/>
    <s v="Table Westpoint 3F"/>
    <x v="6"/>
    <n v="2016"/>
    <n v="7635"/>
    <x v="0"/>
    <s v="N/A"/>
    <n v="0"/>
  </r>
  <r>
    <x v="1"/>
    <m/>
    <m/>
    <m/>
    <m/>
    <s v="Table Westpoint 3F"/>
    <x v="7"/>
    <n v="2016"/>
    <n v="11707"/>
    <x v="4"/>
    <s v="N/A"/>
    <n v="0"/>
  </r>
  <r>
    <x v="1"/>
    <m/>
    <m/>
    <m/>
    <m/>
    <s v="Table Westpoint 3F"/>
    <x v="8"/>
    <n v="2016"/>
    <n v="7580"/>
    <x v="5"/>
    <s v="N/A"/>
    <n v="0"/>
  </r>
  <r>
    <x v="5"/>
    <m/>
    <m/>
    <m/>
    <m/>
    <s v="Table Westpoint 3F"/>
    <x v="9"/>
    <n v="2016"/>
    <n v="7578"/>
    <x v="2"/>
    <s v="N/A"/>
    <n v="0"/>
  </r>
  <r>
    <x v="6"/>
    <m/>
    <m/>
    <m/>
    <m/>
    <s v="Table Westpoint 3F"/>
    <x v="10"/>
    <n v="2017"/>
    <s v="Fl 12365"/>
    <x v="4"/>
    <s v="N/A"/>
    <n v="0"/>
  </r>
  <r>
    <x v="1"/>
    <m/>
    <m/>
    <m/>
    <m/>
    <s v="Table Westpoint 4F"/>
    <x v="10"/>
    <n v="2017"/>
    <s v="Fl 12365"/>
    <x v="0"/>
    <s v="N/A"/>
    <n v="0"/>
  </r>
  <r>
    <x v="7"/>
    <s v="Pasteur Jean Edmond ( Bel kay Kiskeya) / Mme Maude"/>
    <s v="Corail"/>
    <m/>
    <s v="4445 3244 / 38221724 (Mme Maude)"/>
    <s v="Table Westpoint 3F"/>
    <x v="11"/>
    <n v="2016"/>
    <n v="6239"/>
    <x v="1"/>
    <s v="N/A"/>
    <n v="0"/>
  </r>
  <r>
    <x v="8"/>
    <s v="PHILOMENE Jeune"/>
    <s v="Tabarre 14, courbe mailings"/>
    <m/>
    <s v="+ 509 4437 7698"/>
    <s v="Table Westpoint 3F"/>
    <x v="12"/>
    <n v="2016"/>
    <n v="8596"/>
    <x v="2"/>
    <s v="N/A"/>
    <n v="0"/>
  </r>
  <r>
    <x v="9"/>
    <s v="PIERRE Bertrand"/>
    <s v="Waney 93, Carrefour, Ruelle Cayemites prolongée #9"/>
    <m/>
    <s v="+ 509 3889 2159"/>
    <s v="Table Westpoint 3F"/>
    <x v="13"/>
    <n v="2016"/>
    <n v="5048"/>
    <x v="2"/>
    <s v="N/A"/>
    <n v="0"/>
  </r>
  <r>
    <x v="9"/>
    <m/>
    <m/>
    <m/>
    <m/>
    <s v="Table Westpoint 3F"/>
    <x v="14"/>
    <n v="2016"/>
    <n v="7705"/>
    <x v="6"/>
    <s v="N/A"/>
    <n v="0"/>
  </r>
  <r>
    <x v="10"/>
    <s v="PIERRE Louis Marie May"/>
    <s v="Delmas 32 # 6"/>
    <m/>
    <s v="3423 2673 / 31773631"/>
    <s v="Table Westpoint 3F"/>
    <x v="15"/>
    <n v="2016"/>
    <n v="6653"/>
    <x v="7"/>
    <s v="N/A"/>
    <n v="0"/>
  </r>
  <r>
    <x v="10"/>
    <m/>
    <m/>
    <m/>
    <m/>
    <s v="Table Westpoint 3F"/>
    <x v="16"/>
    <n v="2016"/>
    <n v="8527"/>
    <x v="2"/>
    <s v="N/A"/>
    <n v="0"/>
  </r>
  <r>
    <x v="11"/>
    <s v="PIERRE Madonite"/>
    <s v="Port-au-Prince_x000a_Delmas 24 à côté de éclair dry"/>
    <m/>
    <s v="+ 509 3840 9125"/>
    <s v="Table Westpoint 3F"/>
    <x v="17"/>
    <n v="2016"/>
    <n v="6373"/>
    <x v="1"/>
    <s v="N/A"/>
    <n v="0"/>
  </r>
  <r>
    <x v="11"/>
    <m/>
    <m/>
    <m/>
    <m/>
    <s v="Table Westpoint 3F"/>
    <x v="18"/>
    <n v="2016"/>
    <n v="6424"/>
    <x v="1"/>
    <s v="N/A"/>
    <n v="0"/>
  </r>
  <r>
    <x v="11"/>
    <m/>
    <m/>
    <m/>
    <m/>
    <s v="Table Westpoint 3F"/>
    <x v="19"/>
    <n v="2016"/>
    <n v="6036"/>
    <x v="1"/>
    <s v="N/A"/>
    <n v="0"/>
  </r>
  <r>
    <x v="12"/>
    <s v="PIERRE Youyou"/>
    <s v="Delmas 30, à côté de la pompe Total"/>
    <m/>
    <s v="3712 9430"/>
    <s v="Table Westpoint 3F"/>
    <x v="20"/>
    <n v="2016"/>
    <n v="8503"/>
    <x v="8"/>
    <s v="N/A"/>
    <n v="0"/>
  </r>
  <r>
    <x v="13"/>
    <s v="PIRAM Wilbert"/>
    <s v="Onavil"/>
    <m/>
    <s v="+ 509 4641 7488 / 3455 7867 / 49082283"/>
    <s v="Table Westpoint 3F"/>
    <x v="21"/>
    <n v="2016"/>
    <n v="11322"/>
    <x v="1"/>
    <s v="N/A"/>
    <n v="0"/>
  </r>
  <r>
    <x v="14"/>
    <m/>
    <m/>
    <m/>
    <m/>
    <s v="Table Westpoint 3F"/>
    <x v="22"/>
    <n v="2017"/>
    <s v="Fl 08687"/>
    <x v="1"/>
    <s v="N/A"/>
    <n v="0"/>
  </r>
  <r>
    <x v="15"/>
    <s v="PLACIDE Marie Nadia"/>
    <s v="Port-au-Prince"/>
    <m/>
    <s v="+ 509 3748 4486"/>
    <s v="Table Westpoint 3F"/>
    <x v="23"/>
    <n v="2016"/>
    <n v="6283"/>
    <x v="0"/>
    <s v="N/A"/>
    <n v="0"/>
  </r>
  <r>
    <x v="1"/>
    <m/>
    <m/>
    <m/>
    <m/>
    <s v="Table Westpoint 3F"/>
    <x v="24"/>
    <n v="2016"/>
    <n v="5884"/>
    <x v="1"/>
    <s v="N/A"/>
    <n v="0"/>
  </r>
  <r>
    <x v="16"/>
    <s v="PLAISIMOND Joline"/>
    <s v="Village Solidarite Rue 2_x000a_PaP"/>
    <m/>
    <s v="+ 509 3780 9099"/>
    <s v="Table Westpoint 3F"/>
    <x v="25"/>
    <n v="2016"/>
    <n v="8552"/>
    <x v="7"/>
    <s v="N/A"/>
    <n v="0"/>
  </r>
  <r>
    <x v="17"/>
    <s v="PLUVIOSE Magaly"/>
    <s v="Lillavois"/>
    <m/>
    <s v="+ 509 4811 6691"/>
    <s v="Table Westpoint 3F"/>
    <x v="26"/>
    <n v="2016"/>
    <n v="6765"/>
    <x v="1"/>
    <s v="N/A"/>
    <n v="0"/>
  </r>
  <r>
    <x v="1"/>
    <m/>
    <m/>
    <m/>
    <m/>
    <s v="Table Westpoint 3F"/>
    <x v="27"/>
    <n v="2016"/>
    <n v="4290"/>
    <x v="1"/>
    <s v="N/A"/>
    <n v="0"/>
  </r>
  <r>
    <x v="1"/>
    <m/>
    <m/>
    <m/>
    <m/>
    <s v="Table Westpoint 3F"/>
    <x v="28"/>
    <n v="2016"/>
    <n v="8208"/>
    <x v="1"/>
    <s v="N/A"/>
    <n v="0"/>
  </r>
  <r>
    <x v="1"/>
    <m/>
    <m/>
    <m/>
    <m/>
    <s v="Table Westpoint 3F"/>
    <x v="29"/>
    <n v="2016"/>
    <n v="11358"/>
    <x v="1"/>
    <s v="N/A"/>
    <n v="0"/>
  </r>
  <r>
    <x v="18"/>
    <s v="POLYCARTE Marie Yolette"/>
    <s v="Port-au-Prince"/>
    <m/>
    <s v="+ 509 4634 9762"/>
    <s v="Table Westpoint 3F"/>
    <x v="17"/>
    <n v="2016"/>
    <n v="6374"/>
    <x v="0"/>
    <s v="N/A"/>
    <n v="0"/>
  </r>
  <r>
    <x v="19"/>
    <m/>
    <s v="_x000a__x000a_Port-Au-Prince  _x000a_Haïti"/>
    <m/>
    <s v="+ 509 4634 9762"/>
    <s v="Table Westpoint 3F"/>
    <x v="30"/>
    <n v="2017"/>
    <s v="fl  126144"/>
    <x v="2"/>
    <s v="N/A"/>
    <n v="0"/>
  </r>
  <r>
    <x v="1"/>
    <m/>
    <m/>
    <m/>
    <m/>
    <s v="Table Westpoint 3F"/>
    <x v="31"/>
    <n v="2017"/>
    <s v="fl   10521"/>
    <x v="2"/>
    <s v="170300638 - 170301046 - 170300198"/>
    <n v="0"/>
  </r>
  <r>
    <x v="20"/>
    <s v="PRESUME Lyse"/>
    <s v="Delmas # 15 Carrefour Gerald Bataille"/>
    <m/>
    <s v="+ 509 3743 5244"/>
    <s v="Table Westpoint 3F"/>
    <x v="26"/>
    <n v="2016"/>
    <n v="6768"/>
    <x v="2"/>
    <s v="N/A"/>
    <n v="0"/>
  </r>
  <r>
    <x v="1"/>
    <m/>
    <m/>
    <m/>
    <m/>
    <s v="Table Westpoint 3F"/>
    <x v="32"/>
    <n v="2016"/>
    <n v="6459"/>
    <x v="2"/>
    <s v="N/A"/>
    <n v="0"/>
  </r>
  <r>
    <x v="1"/>
    <m/>
    <m/>
    <m/>
    <m/>
    <s v="Table Westpoint 3F"/>
    <x v="33"/>
    <n v="2016"/>
    <n v="5975"/>
    <x v="2"/>
    <s v="N/A"/>
    <n v="0"/>
  </r>
  <r>
    <x v="1"/>
    <m/>
    <m/>
    <m/>
    <m/>
    <s v="Table Westpoint 3F"/>
    <x v="34"/>
    <n v="2016"/>
    <n v="6579"/>
    <x v="2"/>
    <s v="N/A"/>
    <n v="0"/>
  </r>
  <r>
    <x v="1"/>
    <m/>
    <m/>
    <m/>
    <m/>
    <s v="Table Westpoint 3F"/>
    <x v="35"/>
    <n v="2016"/>
    <n v="7692"/>
    <x v="2"/>
    <s v="N/A"/>
    <n v="0"/>
  </r>
  <r>
    <x v="1"/>
    <m/>
    <m/>
    <m/>
    <m/>
    <s v="Table Westpoint 3F"/>
    <x v="36"/>
    <n v="2016"/>
    <n v="8635"/>
    <x v="2"/>
    <s v="N/A"/>
    <n v="0"/>
  </r>
  <r>
    <x v="1"/>
    <m/>
    <m/>
    <m/>
    <m/>
    <s v="Table Westpoint 3F"/>
    <x v="37"/>
    <n v="2016"/>
    <n v="5258"/>
    <x v="9"/>
    <s v="N/A"/>
    <n v="0"/>
  </r>
  <r>
    <x v="1"/>
    <m/>
    <m/>
    <m/>
    <m/>
    <s v="Table Westpoint 3F"/>
    <x v="38"/>
    <n v="2016"/>
    <n v="9461"/>
    <x v="10"/>
    <s v="N/A"/>
    <n v="0"/>
  </r>
  <r>
    <x v="1"/>
    <m/>
    <m/>
    <m/>
    <m/>
    <s v="Table Westpoint 3F"/>
    <x v="39"/>
    <n v="2017"/>
    <s v="Fl 126102"/>
    <x v="11"/>
    <s v="1704000016- 1704000254- 1704001180- 1704000227- 1704000133- 1704000430-_x000a_1704001182- 1704000174- 1704000177- 1704000032- 1704000473- 1704000249-1704000399- 1704000355- 1704001216- 1704000386- 1704000392- 1704000733- 1704000114- 1704000434- 1704000047- 1704000082- 1704000472- 170400113- 170400408- 170400779"/>
    <n v="0"/>
  </r>
  <r>
    <x v="1"/>
    <m/>
    <m/>
    <m/>
    <m/>
    <s v="Table Westpoint 4F"/>
    <x v="39"/>
    <n v="2017"/>
    <s v="Fl 126102"/>
    <x v="6"/>
    <s v="N/A"/>
    <n v="0"/>
  </r>
  <r>
    <x v="1"/>
    <m/>
    <m/>
    <m/>
    <m/>
    <s v="Cuisiniere Westpoint 6 foyers"/>
    <x v="40"/>
    <n v="2017"/>
    <s v="fl 126520"/>
    <x v="1"/>
    <s v="N/A"/>
    <n v="0"/>
  </r>
  <r>
    <x v="1"/>
    <m/>
    <m/>
    <m/>
    <m/>
    <s v="Table Westpoint 3F"/>
    <x v="41"/>
    <n v="2017"/>
    <s v="fl 126865"/>
    <x v="12"/>
    <s v="N/A"/>
    <n v="0"/>
  </r>
  <r>
    <x v="1"/>
    <m/>
    <m/>
    <m/>
    <m/>
    <s v="Table Westpoint 4F"/>
    <x v="41"/>
    <n v="2017"/>
    <s v="fl 126865"/>
    <x v="4"/>
    <s v="N/A"/>
    <n v="0"/>
  </r>
  <r>
    <x v="1"/>
    <m/>
    <m/>
    <m/>
    <m/>
    <s v="Table Westpoint 3F"/>
    <x v="42"/>
    <n v="2017"/>
    <s v="fl 126860"/>
    <x v="6"/>
    <s v="N/A"/>
    <n v="0"/>
  </r>
  <r>
    <x v="1"/>
    <m/>
    <m/>
    <m/>
    <m/>
    <s v="Table Westpoint 4F"/>
    <x v="43"/>
    <n v="2017"/>
    <s v="fl 12063"/>
    <x v="6"/>
    <s v="N/A"/>
    <n v="0"/>
  </r>
  <r>
    <x v="1"/>
    <m/>
    <m/>
    <m/>
    <m/>
    <s v="Table Westpoint 3F"/>
    <x v="44"/>
    <n v="2017"/>
    <s v="fl 09082"/>
    <x v="12"/>
    <s v="170700641- 170702362- 170702223- 170700046- 170702380- 170700666- 170700047- 170700394- 170701826- 170700640- 170700358- 170702356- 170700639- 170702014- 170702406- 170702205- 170702224- 170701808- 170702539- 170700023- 170700002- 170701875- 170701843- 170901683- 170700045- 170701891- 170700161- 170701506- 170902053- 170900584"/>
    <n v="0"/>
  </r>
  <r>
    <x v="21"/>
    <s v="REMY Jean Eddy"/>
    <s v="Route de Remy Village Noaille Croix-des-bouquets"/>
    <m/>
    <n v="31697472"/>
    <s v="Table Westpoint 3F"/>
    <x v="45"/>
    <n v="2016"/>
    <n v="7146"/>
    <x v="0"/>
    <s v="N/A"/>
    <n v="0"/>
  </r>
  <r>
    <x v="1"/>
    <m/>
    <m/>
    <m/>
    <m/>
    <m/>
    <x v="46"/>
    <n v="2016"/>
    <n v="5855"/>
    <x v="0"/>
    <s v="N/A"/>
    <n v="0"/>
  </r>
  <r>
    <x v="22"/>
    <s v="RENELUS Rosenie"/>
    <s v="Delmas 33 prol"/>
    <m/>
    <s v="+ 509 3782 2423"/>
    <s v="Table Westpoint 3F"/>
    <x v="47"/>
    <n v="2016"/>
    <n v="6869"/>
    <x v="2"/>
    <s v="N/A"/>
    <n v="0"/>
  </r>
  <r>
    <x v="23"/>
    <s v="ROMEUS Wadson"/>
    <s v="Route de carrfour cote plage # 412"/>
    <m/>
    <s v="+ 509 3124 4386"/>
    <s v="Table Westpoint 3F"/>
    <x v="48"/>
    <n v="2016"/>
    <n v="6665"/>
    <x v="1"/>
    <s v="N/A"/>
    <n v="0"/>
  </r>
  <r>
    <x v="24"/>
    <s v="SAINT JUSTE Eline"/>
    <s v="Marche Tabarre Flanc 4 # 116"/>
    <m/>
    <s v="+ 509 3651 0927"/>
    <s v="Table Westpoint 3F"/>
    <x v="49"/>
    <n v="2016"/>
    <n v="6686"/>
    <x v="3"/>
    <s v="N/A"/>
    <n v="0"/>
  </r>
  <r>
    <x v="25"/>
    <s v="SAINT LOUIS Veronique Brutus"/>
    <s v="386, Rte de carrefour zone Diquini"/>
    <m/>
    <s v="+ 509 3630 0367 / 3417 5495 / 4130 1456"/>
    <s v="Table Westpoint 3F"/>
    <x v="50"/>
    <n v="2016"/>
    <n v="7719"/>
    <x v="9"/>
    <s v="N/A"/>
    <n v="0"/>
  </r>
  <r>
    <x v="26"/>
    <s v="SAINT- VIL Natacha"/>
    <s v="Damien 67, #109 en face distincion night club"/>
    <m/>
    <s v="+ 509 3162 1854 / 3607 0724"/>
    <s v="Table Westpoint 3F"/>
    <x v="23"/>
    <n v="2016"/>
    <n v="6262"/>
    <x v="2"/>
    <s v="N/A"/>
    <n v="0"/>
  </r>
  <r>
    <x v="27"/>
    <s v="SAINT-CYR Marie Waseline "/>
    <s v="117 route nationale, Shada - Bon Repos"/>
    <m/>
    <s v="509 37 15 59 65"/>
    <s v="Table Westpoint 3F"/>
    <x v="51"/>
    <n v="2016"/>
    <n v="11400"/>
    <x v="2"/>
    <s v="N/A"/>
    <n v="0"/>
  </r>
  <r>
    <x v="28"/>
    <s v="SAINTELUS Marie Michel"/>
    <s v="Santo 23 b # 178 / Delmas 2 bis a # 30"/>
    <m/>
    <s v="+ 509 3102 8857 / 4165 2476"/>
    <s v="Table Westpoint 3F"/>
    <x v="52"/>
    <n v="2016"/>
    <n v="7701"/>
    <x v="13"/>
    <s v="N/A"/>
    <n v="0"/>
  </r>
  <r>
    <x v="29"/>
    <s v="SILLA Roselie"/>
    <s v="Petit Place Cazeau, Port-Au-Prince  "/>
    <m/>
    <s v="+ 509 4688 8475"/>
    <s v="Table Westpoint 3F"/>
    <x v="53"/>
    <n v="2016"/>
    <n v="7674"/>
    <x v="0"/>
    <s v="N/A"/>
    <n v="0"/>
  </r>
  <r>
    <x v="30"/>
    <s v="SIMILIEN Ketlie"/>
    <s v="Port-au-Prince"/>
    <m/>
    <s v="+ 509 4929 1546"/>
    <s v="Table Westpoint 3F"/>
    <x v="54"/>
    <n v="2016"/>
    <n v="6641"/>
    <x v="1"/>
    <s v="N/A"/>
    <n v="0"/>
  </r>
  <r>
    <x v="31"/>
    <s v="SINCERE Jeanise Saint syrin"/>
    <s v="carrefour Route des rails # 28"/>
    <m/>
    <s v="+ 509 4786 0042"/>
    <s v="Table Westpoint 3F"/>
    <x v="55"/>
    <n v="2016"/>
    <n v="6676"/>
    <x v="7"/>
    <s v="N/A"/>
    <n v="0"/>
  </r>
  <r>
    <x v="1"/>
    <m/>
    <m/>
    <m/>
    <m/>
    <s v="Table Westpoint 3F"/>
    <x v="56"/>
    <n v="2016"/>
    <n v="6507"/>
    <x v="0"/>
    <s v="N/A"/>
    <n v="0"/>
  </r>
  <r>
    <x v="1"/>
    <m/>
    <m/>
    <m/>
    <m/>
    <s v="Table Westpoint 3F"/>
    <x v="57"/>
    <n v="2016"/>
    <n v="6522"/>
    <x v="1"/>
    <s v="N/A"/>
    <n v="0"/>
  </r>
  <r>
    <x v="32"/>
    <s v="THEVENIN Vivaldy (Doudou Store)"/>
    <s v="138 rue stenio vincent - Croix des Bouquets - en face Station National"/>
    <m/>
    <s v=" +509 3780 8535 / +509 3234 2402"/>
    <s v="Table Westpoint 3F"/>
    <x v="58"/>
    <n v="2016"/>
    <n v="6814"/>
    <x v="0"/>
    <s v="N/A"/>
    <n v="0"/>
  </r>
  <r>
    <x v="1"/>
    <m/>
    <m/>
    <m/>
    <m/>
    <s v="Table Westpoint 3F"/>
    <x v="55"/>
    <n v="2016"/>
    <n v="6863"/>
    <x v="1"/>
    <s v="N/A"/>
    <n v="0"/>
  </r>
  <r>
    <x v="1"/>
    <m/>
    <m/>
    <m/>
    <m/>
    <s v="Table Westpoint 3F"/>
    <x v="49"/>
    <n v="2016"/>
    <n v="6200"/>
    <x v="1"/>
    <s v="N/A"/>
    <n v="0"/>
  </r>
  <r>
    <x v="1"/>
    <m/>
    <m/>
    <m/>
    <m/>
    <s v="Table Westpoint 3F"/>
    <x v="59"/>
    <n v="2016"/>
    <n v="7805"/>
    <x v="1"/>
    <s v="N/A"/>
    <n v="0"/>
  </r>
  <r>
    <x v="1"/>
    <m/>
    <m/>
    <m/>
    <m/>
    <s v="Table Westpoint 3F"/>
    <x v="35"/>
    <n v="2016"/>
    <n v="7696"/>
    <x v="1"/>
    <s v="N/A"/>
    <n v="0"/>
  </r>
  <r>
    <x v="1"/>
    <m/>
    <m/>
    <m/>
    <m/>
    <s v="Table Westpoint 3F"/>
    <x v="37"/>
    <n v="2016"/>
    <n v="8360"/>
    <x v="6"/>
    <s v="N/A"/>
    <n v="0"/>
  </r>
  <r>
    <x v="1"/>
    <m/>
    <m/>
    <m/>
    <m/>
    <s v="Table Westpoint 3F"/>
    <x v="60"/>
    <n v="2016"/>
    <n v="8270"/>
    <x v="13"/>
    <s v="N/A"/>
    <n v="0"/>
  </r>
  <r>
    <x v="1"/>
    <m/>
    <m/>
    <m/>
    <m/>
    <s v="Table Westpoint 3F"/>
    <x v="61"/>
    <n v="2016"/>
    <n v="8283"/>
    <x v="2"/>
    <s v="N/A"/>
    <n v="0"/>
  </r>
  <r>
    <x v="33"/>
    <s v="TONIA Panier"/>
    <s v="Tabarre 60 # 2"/>
    <m/>
    <s v="+ 509 3416 0022"/>
    <s v="Table Westpoint 3F"/>
    <x v="15"/>
    <n v="2016"/>
    <n v="6003"/>
    <x v="7"/>
    <s v="N/A"/>
    <n v="0"/>
  </r>
  <r>
    <x v="1"/>
    <m/>
    <m/>
    <m/>
    <m/>
    <s v="Table Westpoint 3F"/>
    <x v="62"/>
    <n v="2016"/>
    <n v="6865"/>
    <x v="6"/>
    <s v="N/A"/>
    <n v="0"/>
  </r>
  <r>
    <x v="1"/>
    <m/>
    <m/>
    <m/>
    <m/>
    <s v="Table Westpoint 3F"/>
    <x v="63"/>
    <n v="2016"/>
    <n v="8972"/>
    <x v="3"/>
    <s v="N/A"/>
    <n v="0"/>
  </r>
  <r>
    <x v="1"/>
    <m/>
    <m/>
    <m/>
    <m/>
    <s v="Table Westpoint 3F"/>
    <x v="61"/>
    <n v="2016"/>
    <n v="8280"/>
    <x v="3"/>
    <s v="N/A"/>
    <n v="0"/>
  </r>
  <r>
    <x v="34"/>
    <s v="VALCIN Ernst Franck"/>
    <s v="Grand Rue blvd JJD # 623-625, PaP"/>
    <m/>
    <s v="+ 509 3101 2135 / 3609 9569 /3837 8326"/>
    <s v="Table Westpoint 3F"/>
    <x v="64"/>
    <n v="2016"/>
    <n v="6219"/>
    <x v="2"/>
    <s v="N/A"/>
    <n v="0"/>
  </r>
  <r>
    <x v="35"/>
    <s v="WILFRED Wilbert"/>
    <s v="Petion Ville (Rte Frere)"/>
    <m/>
    <s v="+ 509 3426 8736"/>
    <s v="Table Westpoint 3F"/>
    <x v="65"/>
    <n v="2016"/>
    <n v="6707"/>
    <x v="5"/>
    <s v="N/A"/>
    <n v="0"/>
  </r>
  <r>
    <x v="36"/>
    <s v="WILTA VAUDREUIL"/>
    <s v="Mon repos, 36 _x000a_Marché tabarre barrière 3 (travail)"/>
    <m/>
    <s v="+ 509 3105 4491"/>
    <s v="Table Westpoint 3F"/>
    <x v="66"/>
    <n v="2016"/>
    <n v="5937"/>
    <x v="7"/>
    <s v="N/A"/>
    <n v="0"/>
  </r>
  <r>
    <x v="37"/>
    <s v="Zachary ERASSAINT"/>
    <s v="Delmas 47, rue boukman #32, 1er carrefour sur la droite après radio ibo (marqué 49B) - #32 est sur la droite"/>
    <m/>
    <s v="36 38 91 00 / 46846585 / 47003764 /  28130396"/>
    <s v="Table Westpoint 3F"/>
    <x v="67"/>
    <n v="2016"/>
    <n v="9521"/>
    <x v="2"/>
    <s v="N/A"/>
    <n v="0"/>
  </r>
  <r>
    <x v="38"/>
    <s v="Delphane Joseph"/>
    <s v="6 Imp v Jacques Delmas 75 Delmas"/>
    <m/>
    <n v="48259887"/>
    <s v="Table Wespoint 3F"/>
    <x v="17"/>
    <n v="2016"/>
    <n v="10819"/>
    <x v="1"/>
    <s v="N/A"/>
    <n v="1"/>
  </r>
  <r>
    <x v="39"/>
    <s v="Winifred Thomas"/>
    <s v="# 25 impasse le Grand Port-au-Prince"/>
    <m/>
    <n v="38572965"/>
    <s v="Table Wespoint 3F"/>
    <x v="68"/>
    <n v="2016"/>
    <n v="10821"/>
    <x v="1"/>
    <s v="N/A"/>
    <n v="1"/>
  </r>
  <r>
    <x v="40"/>
    <s v="Mme Rodrick Manigat"/>
    <s v="Village Solidarite Port-au-Prince"/>
    <m/>
    <n v="41967278"/>
    <s v="Table Wespoint 3F"/>
    <x v="69"/>
    <n v="2016"/>
    <n v="9618"/>
    <x v="1"/>
    <s v="N/A"/>
    <n v="1"/>
  </r>
  <r>
    <x v="41"/>
    <s v="Marie Ange Milot"/>
    <s v="1 Rue Dupre Pacot Port-au-Prince"/>
    <m/>
    <s v="37204738 / 36402487 "/>
    <s v="Table Wespoint 3F"/>
    <x v="69"/>
    <n v="2016"/>
    <n v="12018"/>
    <x v="1"/>
    <s v="N/A"/>
    <n v="1"/>
  </r>
  <r>
    <x v="42"/>
    <s v="Blanchard Dumas"/>
    <s v="Ruelle entre capois et waag"/>
    <m/>
    <n v="38526949"/>
    <s v="Table Wespoint 3F"/>
    <x v="70"/>
    <n v="2016"/>
    <n v="12011"/>
    <x v="1"/>
    <s v="N/A"/>
    <n v="1"/>
  </r>
  <r>
    <x v="43"/>
    <s v="Simon Wilda "/>
    <s v="Cote plage 24 #118 Carrefour"/>
    <m/>
    <n v="48131287"/>
    <s v="Table Wespoint 3F"/>
    <x v="71"/>
    <n v="2016"/>
    <n v="12008"/>
    <x v="1"/>
    <s v="N/A"/>
    <n v="1"/>
  </r>
  <r>
    <x v="44"/>
    <s v="Sincere Mario "/>
    <s v="26 Arcachon 32 "/>
    <m/>
    <n v="48927898"/>
    <s v="Table Wespoint 3F"/>
    <x v="23"/>
    <n v="2016"/>
    <n v="12001"/>
    <x v="1"/>
    <s v="N/A"/>
    <n v="1"/>
  </r>
  <r>
    <x v="45"/>
    <s v="Michel Romain"/>
    <s v="Rue monseigneur guilloux prolongée, imp bo village, #25A (savane pistache) (entre fort mercredi et la rue monseigneur guilloux)"/>
    <m/>
    <s v="32239933 / 38015263"/>
    <s v="Table Wespoint 3F"/>
    <x v="72"/>
    <n v="2016"/>
    <n v="9621"/>
    <x v="1"/>
    <s v="N/A"/>
    <n v="1"/>
  </r>
  <r>
    <x v="46"/>
    <s v="Prince Cassandra"/>
    <s v="Tabarre 27 # 18 Tabarre"/>
    <m/>
    <n v="48776408"/>
    <s v="Table Wespoint 3F"/>
    <x v="73"/>
    <n v="2016"/>
    <n v="10646"/>
    <x v="1"/>
    <s v="N/A"/>
    <n v="1"/>
  </r>
  <r>
    <x v="47"/>
    <s v="Nicaisse P Cadet"/>
    <s v="Croix des Bouquets, Dargout 5, impasse Ideal"/>
    <m/>
    <s v="38249532 / 31339819 (sa femme)"/>
    <s v="Table Wespoint 3F"/>
    <x v="64"/>
    <n v="2016"/>
    <n v="10847"/>
    <x v="1"/>
    <s v="N/A"/>
    <n v="1"/>
  </r>
  <r>
    <x v="48"/>
    <s v="Carrier Claudy"/>
    <s v="Clercine 22 Imp aime # 7 Tabarre"/>
    <m/>
    <n v="36908438"/>
    <s v="Table Wespoint 3F"/>
    <x v="18"/>
    <n v="2016"/>
    <n v="10626"/>
    <x v="1"/>
    <s v="N/A"/>
    <n v="1"/>
  </r>
  <r>
    <x v="49"/>
    <s v="Chery Eddy"/>
    <s v="Crois des bouquets"/>
    <m/>
    <n v="48216743"/>
    <s v="Table Wespoint 3F"/>
    <x v="74"/>
    <n v="2016"/>
    <n v="11217"/>
    <x v="1"/>
    <s v="N/A"/>
    <n v="1"/>
  </r>
  <r>
    <x v="50"/>
    <s v="Gaus Jules"/>
    <s v="Delmas 34 # 10 Delmas"/>
    <m/>
    <n v="48929772"/>
    <s v="Table Wespoint 3F"/>
    <x v="75"/>
    <n v="2016"/>
    <n v="10838"/>
    <x v="1"/>
    <s v="N/A"/>
    <n v="1"/>
  </r>
  <r>
    <x v="51"/>
    <s v="Jaqueline Tassin"/>
    <s v="Clercine, imp etienne # 9 Tabarre 20"/>
    <m/>
    <n v="31441869"/>
    <s v="Happy Home 2F"/>
    <x v="0"/>
    <n v="2016"/>
    <n v="11226"/>
    <x v="1"/>
    <s v="N/A"/>
    <n v="1"/>
  </r>
  <r>
    <x v="52"/>
    <s v="Frandie JEAN GILLES  / Clay Dorléant"/>
    <s v="OnaVille 22, #3 rue clemand"/>
    <m/>
    <s v="37719613 / 36861986 "/>
    <s v="Table Wespoint 3F"/>
    <x v="76"/>
    <n v="2016"/>
    <n v="9645"/>
    <x v="1"/>
    <s v="N/A"/>
    <n v="1"/>
  </r>
  <r>
    <x v="53"/>
    <s v="Dous Fabienne =&gt; Jean Claude Sauveur (Dous Fabienne partie à l'étranger)"/>
    <s v="Canapé vert, cité Meriken, pi ba boutik guerrier, à demander pour Jean Claude Sauveur ki gen machin Montero Noir."/>
    <m/>
    <n v="36555509"/>
    <s v="Table Wespoint 3F"/>
    <x v="47"/>
    <n v="2016"/>
    <n v="13388"/>
    <x v="1"/>
    <s v="N/A"/>
    <n v="1"/>
  </r>
  <r>
    <x v="54"/>
    <s v="Dorrinvil Mardoché"/>
    <s v="Tabarre 48, #16, rue raphaël et l'amour #16"/>
    <m/>
    <n v="36721194"/>
    <s v="Table Wespoint 3F"/>
    <x v="6"/>
    <n v="2016"/>
    <n v="15910"/>
    <x v="1"/>
    <s v="N/A"/>
    <n v="1"/>
  </r>
  <r>
    <x v="55"/>
    <s v="Almita moise"/>
    <s v="26,rue platon pernier 23 Petion-Ville"/>
    <m/>
    <n v="40408935"/>
    <s v="Table Wespoint 3F"/>
    <x v="6"/>
    <n v="2016"/>
    <n v="11054"/>
    <x v="1"/>
    <s v="N/A"/>
    <n v="1"/>
  </r>
  <r>
    <x v="56"/>
    <s v="Gaelle jean Theus"/>
    <s v="Cazeau en face Haojin, #42 rue Elina, tabarre 3"/>
    <m/>
    <n v="37316779"/>
    <s v="Table Wespoint 3F"/>
    <x v="53"/>
    <n v="2016"/>
    <n v="15953"/>
    <x v="1"/>
    <s v="N/A"/>
    <n v="1"/>
  </r>
  <r>
    <x v="57"/>
    <s v="Guerrier Dieudonne"/>
    <s v="R. Valantis # 5 Delmas 30 Delmas"/>
    <m/>
    <n v="48062260"/>
    <s v="Table Wespoint 3F"/>
    <x v="77"/>
    <n v="2016"/>
    <n v="15954"/>
    <x v="1"/>
    <s v="N/A"/>
    <n v="1"/>
  </r>
  <r>
    <x v="58"/>
    <s v="Saintil Peterson"/>
    <s v="Lilavois 28 # 25 Port-au-Prince"/>
    <m/>
    <s v="36010371 / 38644187"/>
    <s v="Table Wespoint 3F"/>
    <x v="78"/>
    <n v="2016"/>
    <n v="5745"/>
    <x v="1"/>
    <s v="N/A"/>
    <n v="1"/>
  </r>
  <r>
    <x v="59"/>
    <s v="Michel Evens"/>
    <s v="# 17 clercine 8 prol Tabarre"/>
    <m/>
    <s v="37965771 / 40847568"/>
    <s v="Table Wespoint 3F"/>
    <x v="78"/>
    <n v="2016"/>
    <n v="11070"/>
    <x v="1"/>
    <n v="160401025"/>
    <n v="1"/>
  </r>
  <r>
    <x v="60"/>
    <s v="Jessica Thelusmond"/>
    <s v="Route frères, impasse st marc prolongée, entrée de l'église mormont"/>
    <m/>
    <s v="3829-4161 / 32348519"/>
    <s v="Table Wespoint 3F"/>
    <x v="79"/>
    <n v="2016"/>
    <n v="11090"/>
    <x v="1"/>
    <s v="N/A"/>
    <n v="1"/>
  </r>
  <r>
    <x v="61"/>
    <s v="Louis Samantha"/>
    <s v="Carrefour, Mon repos 44"/>
    <m/>
    <n v="38459256"/>
    <s v="Table Wespoint 3F"/>
    <x v="80"/>
    <n v="2016"/>
    <n v="16259"/>
    <x v="1"/>
    <s v="N/A"/>
    <n v="1"/>
  </r>
  <r>
    <x v="62"/>
    <s v="Remond Addy / Véronique Addy"/>
    <s v="Tibay village Libia, après l'église pasteur Lionel, Croix des Bouquets, la tremblay 12"/>
    <m/>
    <s v="34411019 / 44554348 / 31747015"/>
    <s v="Happy Home 2F"/>
    <x v="81"/>
    <n v="2016"/>
    <n v="16265"/>
    <x v="1"/>
    <s v="N/A"/>
    <n v="1"/>
  </r>
  <r>
    <x v="63"/>
    <s v="Sommer Vilisaac"/>
    <s v="Carrefour Feuille, impasse ridore #34 "/>
    <m/>
    <s v="38420034 / 38898098"/>
    <s v="Table Wespoint 3F"/>
    <x v="25"/>
    <n v="2016"/>
    <n v="9163"/>
    <x v="1"/>
    <s v="N/A"/>
    <n v="1"/>
  </r>
  <r>
    <x v="64"/>
    <s v="Pierre louis lony"/>
    <s v="Rue chavanne prol Petion-Ville"/>
    <m/>
    <n v="36601931"/>
    <s v="Table Wespoint 3F"/>
    <x v="82"/>
    <n v="2016"/>
    <n v="16289"/>
    <x v="1"/>
    <s v="N/A"/>
    <n v="1"/>
  </r>
  <r>
    <x v="65"/>
    <s v="Nadege Germeil"/>
    <s v="Delmas 33 siloe, rue michèle # 14"/>
    <m/>
    <n v="44215780"/>
    <s v="Table Wespoint 3F"/>
    <x v="16"/>
    <n v="2016"/>
    <n v="16280"/>
    <x v="1"/>
    <s v="N/A"/>
    <n v="1"/>
  </r>
  <r>
    <x v="66"/>
    <s v="James Richard"/>
    <s v="Tabarre 36 c"/>
    <m/>
    <n v="44661460"/>
    <s v="Table Wespoint 3F"/>
    <x v="83"/>
    <n v="2016"/>
    <n v="16271"/>
    <x v="1"/>
    <s v="N/A"/>
    <n v="1"/>
  </r>
  <r>
    <x v="67"/>
    <s v="Dabia Nicole Joseph"/>
    <s v="Bon repos Port-au-Prince,  imp Yvonne"/>
    <m/>
    <n v="37642340"/>
    <s v="Table Wespoint 3F"/>
    <x v="83"/>
    <n v="2016"/>
    <n v="16269"/>
    <x v="1"/>
    <s v="N/A"/>
    <n v="1"/>
  </r>
  <r>
    <x v="68"/>
    <s v="Mme Wister"/>
    <s v="Clercine 24 Tabarre"/>
    <m/>
    <n v="41626248"/>
    <s v="Table Wespoint 3F"/>
    <x v="83"/>
    <n v="2016"/>
    <n v="16272"/>
    <x v="1"/>
    <s v="N/A"/>
    <n v="1"/>
  </r>
  <r>
    <x v="69"/>
    <s v="Duverné Timothé"/>
    <s v="Laboule 21 #27"/>
    <m/>
    <n v="31310080"/>
    <s v="Table Wespoint 3F"/>
    <x v="84"/>
    <n v="2016"/>
    <n v="16513"/>
    <x v="1"/>
    <n v="18060421"/>
    <n v="1"/>
  </r>
  <r>
    <x v="70"/>
    <s v="Joseph Ervil - Jean rené Philtidor"/>
    <s v="Bon Repos, Latan, ruelle picardie # 25, entrée sogebank"/>
    <m/>
    <s v="32601245 / 36462867"/>
    <s v="Four 4 foyer"/>
    <x v="16"/>
    <n v="2016"/>
    <s v="08578"/>
    <x v="1"/>
    <s v="N/A"/>
    <n v="0"/>
  </r>
  <r>
    <x v="71"/>
    <s v="Metelus Julvens"/>
    <s v="Clercine 22 Imp. Minard"/>
    <m/>
    <s v="3858-9803"/>
    <s v="Table Wespoint 3F"/>
    <x v="85"/>
    <n v="2016"/>
    <n v="16074"/>
    <x v="1"/>
    <s v="N/A"/>
    <n v="1"/>
  </r>
  <r>
    <x v="72"/>
    <s v="Cean Carmene (réchaud acheté par Cean Dordly, sa fille )"/>
    <s v="Croix des Bouquets, Dargout, Impasse idéal"/>
    <m/>
    <s v="4892-6449 / 37052492 (ce sont les numéros de Cean Dordly)"/>
    <s v="Table Wespoint 3F"/>
    <x v="61"/>
    <n v="2016"/>
    <n v="16077"/>
    <x v="1"/>
    <s v="N/A"/>
    <n v="1"/>
  </r>
  <r>
    <x v="73"/>
    <s v="Smeralda VILME"/>
    <s v="Bon repos Imp. Deny # 12"/>
    <m/>
    <s v="4175-5333 / 36450100"/>
    <s v="Table Wespoint 3F"/>
    <x v="86"/>
    <n v="2016"/>
    <n v="18251"/>
    <x v="1"/>
    <n v="180700873"/>
    <n v="1"/>
  </r>
  <r>
    <x v="74"/>
    <s v="Noncent Enahie"/>
    <s v="Tabarre 48 #5"/>
    <m/>
    <s v="3674-3901"/>
    <s v="Table Wespoint 3F"/>
    <x v="27"/>
    <n v="2016"/>
    <n v="13236"/>
    <x v="1"/>
    <s v="N/A"/>
    <n v="1"/>
  </r>
  <r>
    <x v="75"/>
    <s v="Philemond Andre "/>
    <s v="Santo 11 Depio # 23, route ki pase devan baz moto a"/>
    <m/>
    <s v="3749-5496"/>
    <s v="Table Wespoint 3F"/>
    <x v="87"/>
    <n v="2016"/>
    <n v="7175"/>
    <x v="1"/>
    <s v="N/A"/>
    <n v="0"/>
  </r>
  <r>
    <x v="76"/>
    <s v="Fritznel CENOT"/>
    <s v="Bon repos, jérusalem 8 route de la découverte, rue la foie - demander pour monsieur ou madame cenot"/>
    <m/>
    <s v="3830-2047/48905763"/>
    <s v="Table Wespoint 3F"/>
    <x v="88"/>
    <n v="2016"/>
    <n v="16085"/>
    <x v="1"/>
    <n v="160700909"/>
    <n v="1"/>
  </r>
  <r>
    <x v="77"/>
    <s v="François Marie Lidnay"/>
    <s v="Tabarre 23"/>
    <m/>
    <s v="3739-9187"/>
    <s v="Table Wespoint 3F"/>
    <x v="89"/>
    <n v="2016"/>
    <n v="13227"/>
    <x v="1"/>
    <s v="N/A"/>
    <n v="1"/>
  </r>
  <r>
    <x v="78"/>
    <s v="Norzelin Evelyne"/>
    <s v="Tabarre 27, rue Ulysse, imp Charles #2"/>
    <m/>
    <s v="3460-0082"/>
    <s v="Table Wespoint 3F"/>
    <x v="90"/>
    <n v="2016"/>
    <n v="12769"/>
    <x v="1"/>
    <s v="N/A"/>
    <n v="1"/>
  </r>
  <r>
    <x v="79"/>
    <s v="Denefour Gaunie"/>
    <s v="Santo 15, #1, à côté de shasha store"/>
    <m/>
    <s v="4611-7110"/>
    <s v="Table Wespoint 3F"/>
    <x v="91"/>
    <n v="2016"/>
    <n v="12756"/>
    <x v="1"/>
    <s v="N/A"/>
    <n v="1"/>
  </r>
  <r>
    <x v="80"/>
    <s v="Timose Buchard"/>
    <s v="Clercine 24 #27"/>
    <m/>
    <n v="38843742"/>
    <s v="Table Wespoint 3F"/>
    <x v="92"/>
    <n v="2016"/>
    <n v="13385"/>
    <x v="1"/>
    <s v="N/A"/>
    <n v="1"/>
  </r>
  <r>
    <x v="81"/>
    <s v="Rosemie Faïde"/>
    <s v="Pétionville, rue boulard #130"/>
    <m/>
    <s v="4408-2112 / 34057969"/>
    <s v="Four 4 foyer"/>
    <x v="93"/>
    <n v="2016"/>
    <n v="13206"/>
    <x v="1"/>
    <s v="N/A"/>
    <n v="1"/>
  </r>
  <r>
    <x v="82"/>
    <s v="Jean Marc Guvenson (via Augustin marc guvenson )"/>
    <s v="Tabarre 37 # 12"/>
    <m/>
    <s v="40380848 / 34705727 (jean marc)"/>
    <s v="Table Wespoint 3F"/>
    <x v="94"/>
    <n v="2016"/>
    <n v="10812"/>
    <x v="1"/>
    <s v="N/A"/>
    <n v="1"/>
  </r>
  <r>
    <x v="83"/>
    <s v="Delva Barbara"/>
    <s v="mais gate 5 rue Bercy"/>
    <m/>
    <s v="4698-1084"/>
    <s v="Table Wespoint 3F"/>
    <x v="95"/>
    <n v="2016"/>
    <n v="18282"/>
    <x v="1"/>
    <n v="160901554"/>
    <n v="1"/>
  </r>
  <r>
    <x v="84"/>
    <s v="Stanley"/>
    <s v="Route croix des missions, Bitboyer à côté de l'ancien Hôtel"/>
    <m/>
    <s v="3471-3275"/>
    <s v="Table Wespoint 3F"/>
    <x v="96"/>
    <n v="2016"/>
    <n v="15553"/>
    <x v="1"/>
    <s v="N/A"/>
    <n v="1"/>
  </r>
  <r>
    <x v="85"/>
    <s v="Mme Ronald (via Louis Guesny) ,  "/>
    <s v="Bon Repos, Jérusalem B1, rue desauguste"/>
    <m/>
    <s v="3724-7297 / 3353-0585 (Louis Guesny) // 37612489 (Mme Ronald)"/>
    <s v="Table Wespoint 3F"/>
    <x v="21"/>
    <n v="2016"/>
    <n v="16537"/>
    <x v="1"/>
    <n v="180700858"/>
    <n v="1"/>
  </r>
  <r>
    <x v="86"/>
    <s v="Gabriel Cheruin"/>
    <s v="santo 19 #40"/>
    <m/>
    <s v="3321-9243"/>
    <s v="Table Wespoint 3F"/>
    <x v="97"/>
    <n v="2016"/>
    <n v="16544"/>
    <x v="1"/>
    <n v="180701224"/>
    <n v="1"/>
  </r>
  <r>
    <x v="87"/>
    <s v="Mme Franck (Clermita lui a vendu, elle est sa voisine)"/>
    <s v="Sarthe 55, ruelle paradis #8, près de  l'église adventiste "/>
    <m/>
    <s v="36603761 / 37362552"/>
    <s v="Table Wespoint 3F"/>
    <x v="57"/>
    <n v="2016"/>
    <n v="13224"/>
    <x v="1"/>
    <s v="N/A"/>
    <n v="0"/>
  </r>
  <r>
    <x v="88"/>
    <s v="Jeff Brévil / Zalie Limarre (cuisinière)"/>
    <s v="#82, Tabarre 10, rue E. Champete"/>
    <m/>
    <s v="34807621 / 36255608 / 37015190 // Zalie Limarre : 43260447"/>
    <s v="Table Wespoint 3F"/>
    <x v="36"/>
    <n v="2016"/>
    <n v="11095"/>
    <x v="1"/>
    <s v="N/A"/>
    <n v="1"/>
  </r>
  <r>
    <x v="89"/>
    <s v="Gislaine DARIUS / Sulfana DAOUT "/>
    <s v="Tabarre 9, rue Papot, à côté matériaux de construction,"/>
    <m/>
    <s v="4929-5378 / 38526445"/>
    <s v="Table Wespoint 3F"/>
    <x v="98"/>
    <n v="2016"/>
    <n v="5741"/>
    <x v="1"/>
    <s v="N/A"/>
    <n v="1"/>
  </r>
  <r>
    <x v="90"/>
    <s v="Oxilien Patrick"/>
    <s v="#8 av Christophe, imp Roux"/>
    <m/>
    <s v="3461-7952 / 33257998"/>
    <s v="Table Wespoint 3F"/>
    <x v="99"/>
    <n v="2016"/>
    <n v="18859"/>
    <x v="1"/>
    <s v="N/A"/>
    <n v="1"/>
  </r>
  <r>
    <x v="91"/>
    <s v="Mersy Faline"/>
    <s v="Clercine 24 #6"/>
    <m/>
    <s v="3445-2645"/>
    <s v="Table Wespoint 3F"/>
    <x v="100"/>
    <n v="2016"/>
    <n v="16524"/>
    <x v="1"/>
    <n v="180887181"/>
    <n v="1"/>
  </r>
  <r>
    <x v="92"/>
    <s v="Emmanuella Nicolas (cadeau de Nadine Elizabeth)"/>
    <s v="Canapé Vert, route Ste Marie, imp Nicolas #3"/>
    <m/>
    <s v="3697-3903"/>
    <s v="Table Wespoint 3F"/>
    <x v="101"/>
    <n v="2016"/>
    <n v="18802"/>
    <x v="1"/>
    <n v="180401299"/>
    <n v="1"/>
  </r>
  <r>
    <x v="93"/>
    <s v="Clifford (Paul Coquielle est mort)"/>
    <s v="Clercine 11, imp Philippe 9"/>
    <m/>
    <s v="N/A"/>
    <s v="Table Wespoint 3F"/>
    <x v="102"/>
    <n v="2016"/>
    <n v="13230"/>
    <x v="1"/>
    <s v="N/A"/>
    <n v="1"/>
  </r>
  <r>
    <x v="94"/>
    <s v="Clerismé JEANLOUS"/>
    <s v="Tabarre 23 #15, en face de la fondation Aristide"/>
    <m/>
    <s v="3495-7453"/>
    <s v="Table Wespoint 3F"/>
    <x v="103"/>
    <n v="2016"/>
    <n v="13396"/>
    <x v="1"/>
    <s v="N/A"/>
    <n v="1"/>
  </r>
  <r>
    <x v="95"/>
    <s v="Pierre Jinette"/>
    <s v="N/A"/>
    <m/>
    <s v="N/A"/>
    <s v="Table Wespoint 3F"/>
    <x v="104"/>
    <n v="2016"/>
    <n v="11052"/>
    <x v="1"/>
    <s v="N/A"/>
    <n v="1"/>
  </r>
  <r>
    <x v="96"/>
    <s v="Toussaint"/>
    <s v="pétionville"/>
    <m/>
    <s v="N/A"/>
    <s v="Table Wespoint 3F"/>
    <x v="93"/>
    <n v="2016"/>
    <n v="13205"/>
    <x v="1"/>
    <s v="N/A"/>
    <n v="1"/>
  </r>
  <r>
    <x v="97"/>
    <s v="Josaphat"/>
    <s v="pétionville"/>
    <m/>
    <s v="N/A"/>
    <s v="Table Wespoint 3F"/>
    <x v="105"/>
    <n v="2016"/>
    <n v="13211"/>
    <x v="1"/>
    <s v="N/A"/>
    <n v="1"/>
  </r>
  <r>
    <x v="98"/>
    <s v="Babyolia"/>
    <s v="Thomassin"/>
    <m/>
    <s v="N/A"/>
    <s v="Table Wespoint 3F"/>
    <x v="93"/>
    <n v="2016"/>
    <n v="13202"/>
    <x v="1"/>
    <s v="N/A"/>
    <n v="1"/>
  </r>
  <r>
    <x v="99"/>
    <s v="Aviole Richard"/>
    <s v="Meyer Despinos"/>
    <m/>
    <s v="N/A"/>
    <s v="Table Wespoint 3F"/>
    <x v="106"/>
    <n v="2016"/>
    <n v="13389"/>
    <x v="1"/>
    <s v="N/A"/>
    <n v="1"/>
  </r>
  <r>
    <x v="100"/>
    <s v="Patrick"/>
    <s v="pétionville"/>
    <m/>
    <s v="N/A"/>
    <s v="Table Wespoint 3F"/>
    <x v="93"/>
    <n v="2016"/>
    <n v="13208"/>
    <x v="1"/>
    <s v="N/A"/>
    <n v="1"/>
  </r>
  <r>
    <x v="101"/>
    <s v="François Wilberto"/>
    <s v="Mohotière 75, Carrefour"/>
    <m/>
    <s v="N/A"/>
    <s v="Table Wespoint 3F"/>
    <x v="107"/>
    <n v="2016"/>
    <n v="13403"/>
    <x v="1"/>
    <s v="N/A"/>
    <n v="1"/>
  </r>
  <r>
    <x v="102"/>
    <s v="Tony Pierre Louis"/>
    <s v="pétionville"/>
    <m/>
    <s v="N/A"/>
    <s v="Table Wespoint 3F"/>
    <x v="93"/>
    <n v="2016"/>
    <n v="13203"/>
    <x v="1"/>
    <s v="N/A"/>
    <n v="1"/>
  </r>
  <r>
    <x v="103"/>
    <s v="François Mirline"/>
    <s v="Marin 2 #10"/>
    <m/>
    <s v="N/A"/>
    <s v="Table Wespoint 3F"/>
    <x v="108"/>
    <n v="2016"/>
    <n v="18285"/>
    <x v="1"/>
    <n v="160901432"/>
    <n v="1"/>
  </r>
  <r>
    <x v="104"/>
    <s v="Saint Just Desly"/>
    <s v="N/A"/>
    <m/>
    <s v="N/A"/>
    <s v="Table Wespoint 3F"/>
    <x v="108"/>
    <n v="2016"/>
    <n v="18294"/>
    <x v="1"/>
    <s v="N/A"/>
    <n v="1"/>
  </r>
  <r>
    <x v="105"/>
    <s v="Jacques Julie"/>
    <s v="Delmas 30"/>
    <m/>
    <s v="N/A"/>
    <s v="Table Wespoint 3F"/>
    <x v="109"/>
    <n v="2016"/>
    <n v="76634"/>
    <x v="1"/>
    <s v="N/A"/>
    <n v="1"/>
  </r>
  <r>
    <x v="106"/>
    <s v="Pierre Cherline"/>
    <s v="N/A"/>
    <m/>
    <s v="N/A"/>
    <s v="Table Wespoint 3F"/>
    <x v="96"/>
    <n v="2016"/>
    <n v="15554"/>
    <x v="1"/>
    <n v="160901613"/>
    <n v="1"/>
  </r>
  <r>
    <x v="107"/>
    <s v="Gousse"/>
    <s v="N/A"/>
    <m/>
    <s v="N/A"/>
    <s v="Table Wespoint 3F"/>
    <x v="8"/>
    <n v="2016"/>
    <n v="18292"/>
    <x v="1"/>
    <n v="160701708"/>
    <n v="1"/>
  </r>
  <r>
    <x v="108"/>
    <s v="Likika"/>
    <s v="N/A"/>
    <m/>
    <s v="N/A"/>
    <s v="Table Wespoint 3F"/>
    <x v="51"/>
    <n v="2016"/>
    <n v="15568"/>
    <x v="1"/>
    <n v="160900847"/>
    <n v="1"/>
  </r>
  <r>
    <x v="109"/>
    <s v="Prévil"/>
    <s v="N/A"/>
    <m/>
    <s v="N/A"/>
    <s v="Table Wespoint 3F"/>
    <x v="110"/>
    <n v="2016"/>
    <n v="18297"/>
    <x v="1"/>
    <n v="160701491"/>
    <n v="1"/>
  </r>
  <r>
    <x v="110"/>
    <s v="Charles Marie Yadley"/>
    <s v="N/A"/>
    <m/>
    <s v="N/A"/>
    <s v="Table Wespoint 3F"/>
    <x v="111"/>
    <n v="2016"/>
    <n v="15567"/>
    <x v="1"/>
    <n v="160900188"/>
    <n v="1"/>
  </r>
  <r>
    <x v="111"/>
    <s v="Mennot St Junior"/>
    <s v="N/A"/>
    <m/>
    <s v="N/A"/>
    <s v="Table Wespoint 3F"/>
    <x v="100"/>
    <n v="2016"/>
    <n v="16525"/>
    <x v="1"/>
    <n v="160702057"/>
    <n v="1"/>
  </r>
  <r>
    <x v="112"/>
    <s v="Pierre AD"/>
    <s v="N/A"/>
    <m/>
    <s v="N/A"/>
    <s v="Table Wespoint 3F"/>
    <x v="112"/>
    <n v="2016"/>
    <n v="16546"/>
    <x v="1"/>
    <n v="180701535"/>
    <n v="1"/>
  </r>
  <r>
    <x v="113"/>
    <s v="Kettelie Hérard"/>
    <s v="N/A"/>
    <m/>
    <s v="N/A"/>
    <s v="Table Wespoint 3F"/>
    <x v="113"/>
    <n v="2016"/>
    <n v="16068"/>
    <x v="1"/>
    <s v="N/A"/>
    <n v="1"/>
  </r>
  <r>
    <x v="114"/>
    <s v="Elie Jean"/>
    <s v="N/A"/>
    <m/>
    <s v="N/A"/>
    <s v="Table Wespoint 3F"/>
    <x v="3"/>
    <n v="2016"/>
    <n v="16080"/>
    <x v="1"/>
    <s v="N/A"/>
    <n v="1"/>
  </r>
  <r>
    <x v="115"/>
    <s v="Georges Marc Germinal / Georges Marc Vanessa"/>
    <s v="Fontamara 27, route baro, imp lumière"/>
    <m/>
    <n v="43750044"/>
    <s v="Table Wespoint 3F"/>
    <x v="3"/>
    <n v="2016"/>
    <n v="9959"/>
    <x v="1"/>
    <s v="N/A"/>
    <n v="1"/>
  </r>
  <r>
    <x v="116"/>
    <s v="Carl Lubin"/>
    <s v="Pacot"/>
    <m/>
    <n v="48100563"/>
    <s v="Table Wespoint 3F"/>
    <x v="114"/>
    <n v="2016"/>
    <n v="18852"/>
    <x v="1"/>
    <n v="180400857"/>
    <n v="1"/>
  </r>
  <r>
    <x v="117"/>
    <s v="Verret Rose Alberte"/>
    <s v="N/A"/>
    <m/>
    <n v="37522195"/>
    <s v="Table Wespoint 3F"/>
    <x v="111"/>
    <n v="2016"/>
    <n v="18569"/>
    <x v="1"/>
    <n v="160908877"/>
    <n v="1"/>
  </r>
  <r>
    <x v="118"/>
    <s v="Goudou Jean Robert"/>
    <s v="N/A"/>
    <m/>
    <n v="39300479"/>
    <s v="Four westpoint4f"/>
    <x v="115"/>
    <n v="2016"/>
    <n v="13368"/>
    <x v="1"/>
    <s v="N/A"/>
    <n v="1"/>
  </r>
  <r>
    <x v="119"/>
    <s v="Chavane Egenne"/>
    <s v="Duvale 26, plus haut que le carrefour marassa"/>
    <m/>
    <s v="37879707 / 31547447"/>
    <s v="Table Wespoint 3F"/>
    <x v="116"/>
    <n v="2016"/>
    <n v="16059"/>
    <x v="1"/>
    <s v="N/A"/>
    <n v="1"/>
  </r>
  <r>
    <x v="120"/>
    <s v="Pressoir"/>
    <s v="N/A"/>
    <m/>
    <s v="46141920(80)"/>
    <s v="Table Wespoint 3F"/>
    <x v="117"/>
    <n v="2016"/>
    <n v="13376"/>
    <x v="1"/>
    <s v="N/A"/>
    <n v="1"/>
  </r>
  <r>
    <x v="121"/>
    <s v="Géraldine"/>
    <s v="delmas 60"/>
    <m/>
    <n v="48052135"/>
    <s v="Table Wespoint 3F"/>
    <x v="118"/>
    <n v="2016"/>
    <n v="11243"/>
    <x v="1"/>
    <s v="N/A"/>
    <n v="1"/>
  </r>
  <r>
    <x v="122"/>
    <s v="Gustave Sherley"/>
    <s v="#9 imp lénor clercine 24"/>
    <m/>
    <n v="38223289"/>
    <s v="Table Wespoint 3F"/>
    <x v="119"/>
    <n v="2016"/>
    <n v="16255"/>
    <x v="1"/>
    <s v="N/A"/>
    <n v="1"/>
  </r>
  <r>
    <x v="123"/>
    <s v="Isabelle Allonce"/>
    <s v="rue valentin #4, tabarre 23"/>
    <m/>
    <s v="3315578 / 34883659"/>
    <s v="Table Wespoint 3F"/>
    <x v="120"/>
    <n v="2016"/>
    <n v="13310"/>
    <x v="1"/>
    <s v="N/A"/>
    <n v="1"/>
  </r>
  <r>
    <x v="124"/>
    <m/>
    <m/>
    <m/>
    <m/>
    <s v="Table Westpoint 3F"/>
    <x v="121"/>
    <n v="2017"/>
    <s v="fr021782"/>
    <x v="1"/>
    <n v="17040142"/>
    <n v="1"/>
  </r>
  <r>
    <x v="125"/>
    <s v="Moïse Jean Jacques"/>
    <s v="Moléard 26, Bon Repos, ruelle gédéon, référence, à côté de l'arpenteur jude"/>
    <m/>
    <n v="47372766"/>
    <s v="Table Wespoint 3F"/>
    <x v="109"/>
    <n v="2016"/>
    <n v="13228"/>
    <x v="1"/>
    <s v="N/A"/>
    <n v="1"/>
  </r>
  <r>
    <x v="126"/>
    <s v="badjo marckus"/>
    <s v="mais gate,  rue union chrétienne"/>
    <m/>
    <n v="44738445"/>
    <s v="Table Wespoint 3F"/>
    <x v="122"/>
    <n v="2016"/>
    <n v="13233"/>
    <x v="1"/>
    <s v="N/A"/>
    <n v="1"/>
  </r>
  <r>
    <x v="127"/>
    <s v="milcé idiana"/>
    <s v="bon repos moliard 20"/>
    <m/>
    <n v="48033816"/>
    <s v="Table Wespoint 3F"/>
    <x v="103"/>
    <n v="2016"/>
    <n v="13397"/>
    <x v="1"/>
    <s v="N/A"/>
    <n v="1"/>
  </r>
  <r>
    <x v="128"/>
    <s v="Vanessa Toussaint"/>
    <s v="Cizon"/>
    <m/>
    <n v="34795843"/>
    <s v="Table Wespoint 3F"/>
    <x v="46"/>
    <n v="2016"/>
    <n v="13391"/>
    <x v="1"/>
    <s v="N/A"/>
    <n v="1"/>
  </r>
  <r>
    <x v="129"/>
    <s v="Robuste"/>
    <s v="Bon Repos"/>
    <m/>
    <n v="46970776"/>
    <s v="Table Wespoint 3F"/>
    <x v="107"/>
    <n v="2016"/>
    <n v="13374"/>
    <x v="1"/>
    <s v="N/A"/>
    <n v="1"/>
  </r>
  <r>
    <x v="130"/>
    <s v="Michel Noune Chelna"/>
    <s v=" tabarre 23 - imp Lorore #6"/>
    <m/>
    <s v="36791047 / 47274116"/>
    <s v="Table Wespoint 3F"/>
    <x v="123"/>
    <n v="2016"/>
    <n v="18260"/>
    <x v="1"/>
    <s v="N/A"/>
    <n v="1"/>
  </r>
  <r>
    <x v="131"/>
    <s v="Maitre casimir / Cantave Agnès (pour les enquêtes)"/>
    <s v=" santo 12, impasse dargo"/>
    <m/>
    <s v="36955954/48448275 (Agnès)"/>
    <s v="Table Wespoint 3F"/>
    <x v="124"/>
    <n v="2016"/>
    <n v="18257"/>
    <x v="1"/>
    <n v="160702485"/>
    <n v="1"/>
  </r>
  <r>
    <x v="132"/>
    <s v="Jean André  / Brutus Cherlanda"/>
    <s v="Tabarre 25, rue Olicien, à côté de la mairie de tabarre"/>
    <m/>
    <n v="37646575"/>
    <s v="Table Wespoint 3F"/>
    <x v="96"/>
    <n v="2016"/>
    <n v="18560"/>
    <x v="1"/>
    <n v="160900649"/>
    <n v="0"/>
  </r>
  <r>
    <x v="133"/>
    <s v="Delarage Florvil"/>
    <s v="Bon Repos"/>
    <m/>
    <n v="38419747"/>
    <s v="Table Wespoint 3F"/>
    <x v="99"/>
    <n v="2016"/>
    <n v="18261"/>
    <x v="1"/>
    <s v="N/A"/>
    <n v="1"/>
  </r>
  <r>
    <x v="134"/>
    <s v="Dieubon Hilaire"/>
    <s v="N/A"/>
    <m/>
    <n v="39091804"/>
    <s v="Table Wespoint 3F"/>
    <x v="29"/>
    <n v="2016"/>
    <n v="18751"/>
    <x v="1"/>
    <n v="160901452"/>
    <n v="1"/>
  </r>
  <r>
    <x v="135"/>
    <s v="Florestal Mario"/>
    <s v="N/A"/>
    <m/>
    <n v="49199488"/>
    <s v="Table Wespoint 3F"/>
    <x v="101"/>
    <n v="2016"/>
    <n v="18293"/>
    <x v="1"/>
    <n v="160701285"/>
    <n v="1"/>
  </r>
  <r>
    <x v="136"/>
    <s v="Egalité Jean Claude"/>
    <s v="Bizoton 53"/>
    <m/>
    <s v="3801-9047"/>
    <s v="Table Wespoint 3F"/>
    <x v="125"/>
    <n v="2017"/>
    <n v="18453"/>
    <x v="1"/>
    <n v="160701808"/>
    <n v="0"/>
  </r>
  <r>
    <x v="137"/>
    <m/>
    <m/>
    <m/>
    <m/>
    <s v="Table Westpoint 3F"/>
    <x v="125"/>
    <n v="2017"/>
    <s v="fr18455"/>
    <x v="1"/>
    <n v="160701808"/>
    <n v="0"/>
  </r>
  <r>
    <x v="138"/>
    <s v="Myriam"/>
    <s v="Lilavois"/>
    <m/>
    <n v="39256667"/>
    <s v="Table Wespoint 3F"/>
    <x v="126"/>
    <n v="2017"/>
    <n v="15585"/>
    <x v="1"/>
    <n v="160900689"/>
    <n v="1"/>
  </r>
  <r>
    <x v="139"/>
    <s v="Christine"/>
    <s v="N/A"/>
    <m/>
    <n v="33550252"/>
    <s v="Table Wespoint 3F"/>
    <x v="126"/>
    <n v="2017"/>
    <n v="18589"/>
    <x v="1"/>
    <n v="160901232"/>
    <n v="1"/>
  </r>
  <r>
    <x v="140"/>
    <s v="N/A"/>
    <s v="Santo 11"/>
    <m/>
    <n v="37849673"/>
    <s v="Table Wespoint 3F"/>
    <x v="126"/>
    <n v="2017"/>
    <n v="18584"/>
    <x v="1"/>
    <n v="160900328"/>
    <n v="1"/>
  </r>
  <r>
    <x v="141"/>
    <s v="Fanroh François"/>
    <s v="N/A"/>
    <m/>
    <n v="34921757"/>
    <s v="Table Wespoint 3F"/>
    <x v="127"/>
    <n v="2017"/>
    <n v="18581"/>
    <x v="1"/>
    <n v="160900263"/>
    <n v="1"/>
  </r>
  <r>
    <x v="142"/>
    <s v="Accimé Max"/>
    <s v="Lilavois 35#4"/>
    <m/>
    <n v="33209180"/>
    <s v="Table Wespoint 3F"/>
    <x v="128"/>
    <n v="2017"/>
    <n v="15575"/>
    <x v="1"/>
    <n v="160900246"/>
    <n v="1"/>
  </r>
  <r>
    <x v="143"/>
    <s v="Cedoine"/>
    <s v="N/A"/>
    <m/>
    <n v="38984494"/>
    <s v="Table Wespoint 3F"/>
    <x v="129"/>
    <n v="2017"/>
    <n v="18596"/>
    <x v="1"/>
    <n v="160700164"/>
    <n v="1"/>
  </r>
  <r>
    <x v="144"/>
    <s v="Pintro Jean Marc Antoine / Marie Noel Chery"/>
    <s v="Route Frère, PV_x000a_Pernier 6 imp grassien, narcise #89"/>
    <m/>
    <s v="36123970 / 34528859"/>
    <s v="Wespoint 6F"/>
    <x v="130"/>
    <n v="2017"/>
    <n v="15580"/>
    <x v="1"/>
    <n v="16051004170396"/>
    <n v="1"/>
  </r>
  <r>
    <x v="145"/>
    <s v="John Smith"/>
    <s v="Puit Blain"/>
    <m/>
    <n v="48927269"/>
    <s v="Table Wespoint 3F"/>
    <x v="126"/>
    <n v="2017"/>
    <n v="18586"/>
    <x v="1"/>
    <n v="160901169"/>
    <n v="1"/>
  </r>
  <r>
    <x v="1"/>
    <m/>
    <m/>
    <m/>
    <m/>
    <s v="Wespoint 4F"/>
    <x v="131"/>
    <n v="2016"/>
    <n v="18571"/>
    <x v="1"/>
    <n v="15080704296921"/>
    <n v="1"/>
  </r>
  <r>
    <x v="146"/>
    <s v="Betsy Isemé Wiston"/>
    <s v="tabarre 27, en face de paryaj pam"/>
    <m/>
    <n v="46104877"/>
    <s v="Table Wespoint 3F"/>
    <x v="132"/>
    <n v="2017"/>
    <n v="15591"/>
    <x v="1"/>
    <n v="160900950"/>
    <n v="1"/>
  </r>
  <r>
    <x v="147"/>
    <s v="Fontaine Marie Lucie"/>
    <s v="Pernier 23 A, "/>
    <m/>
    <n v="36472066"/>
    <s v="Table Wespoint 3F"/>
    <x v="131"/>
    <n v="2016"/>
    <n v="18574"/>
    <x v="1"/>
    <s v="N/A"/>
    <n v="1"/>
  </r>
  <r>
    <x v="148"/>
    <s v="Agence PMS Cabaret ( Dana Guillaume)"/>
    <s v="Cabaret en face de tamboula Night Club_x000a__x000a_Cabaret  _x000a_Haïti"/>
    <m/>
    <s v="+ 509 2813 1954 / 4890 5022"/>
    <s v="Cuisinière Westpoint 4F"/>
    <x v="133"/>
    <n v="2017"/>
    <s v="Fl 128866"/>
    <x v="1"/>
    <s v="N/A"/>
    <n v="0"/>
  </r>
  <r>
    <x v="149"/>
    <s v="Agence PMS - Croix-des-bouquets( Kenold Rivage)"/>
    <s v="Rue acul Espagnol # 178_x000a__x000a_Port-Au-Prince  _x000a_Haïti"/>
    <m/>
    <s v="+ 509 2813 1956 / 4890 5022"/>
    <s v="Cuisinière Westpoint 4F"/>
    <x v="134"/>
    <n v="2017"/>
    <s v="Fl 125772"/>
    <x v="1"/>
    <s v="N/A"/>
    <n v="0"/>
  </r>
  <r>
    <x v="1"/>
    <m/>
    <m/>
    <m/>
    <m/>
    <s v="Cuisinière Westpoint 4F"/>
    <x v="135"/>
    <n v="2017"/>
    <s v="Fl 125770"/>
    <x v="1"/>
    <s v="N/A"/>
    <n v="0"/>
  </r>
  <r>
    <x v="1"/>
    <m/>
    <m/>
    <m/>
    <m/>
    <s v="Cuisinière Westpoint 4F"/>
    <x v="136"/>
    <n v="2017"/>
    <s v="Fl 125766"/>
    <x v="1"/>
    <s v="N/A"/>
    <n v="0"/>
  </r>
  <r>
    <x v="1"/>
    <m/>
    <m/>
    <m/>
    <m/>
    <s v="Cuisinière Westpoint 4F"/>
    <x v="137"/>
    <n v="2017"/>
    <s v="Fl 125760"/>
    <x v="1"/>
    <s v="N/A"/>
    <n v="0"/>
  </r>
  <r>
    <x v="1"/>
    <m/>
    <m/>
    <m/>
    <m/>
    <s v="Table Westpoint 3F"/>
    <x v="137"/>
    <n v="2017"/>
    <s v="Fl 125760"/>
    <x v="1"/>
    <s v="N/A"/>
    <n v="0"/>
  </r>
  <r>
    <x v="1"/>
    <m/>
    <m/>
    <m/>
    <m/>
    <s v="Cuisiniere Westpoint 6 foyers"/>
    <x v="138"/>
    <n v="2017"/>
    <s v="Fl 126814"/>
    <x v="1"/>
    <s v="N/A"/>
    <n v="0"/>
  </r>
  <r>
    <x v="1"/>
    <m/>
    <m/>
    <m/>
    <m/>
    <s v="Cuisinière Westpoint 4F"/>
    <x v="139"/>
    <n v="2017"/>
    <s v="Fl 125751"/>
    <x v="1"/>
    <s v="N/A"/>
    <n v="0"/>
  </r>
  <r>
    <x v="1"/>
    <m/>
    <m/>
    <m/>
    <m/>
    <s v="Cuisinière Westpoint 4F"/>
    <x v="140"/>
    <n v="2017"/>
    <s v="Fl 126148"/>
    <x v="1"/>
    <s v="N/A"/>
    <n v="0"/>
  </r>
  <r>
    <x v="1"/>
    <m/>
    <m/>
    <m/>
    <m/>
    <s v="Table Westpoint 3F"/>
    <x v="141"/>
    <n v="2017"/>
    <s v="Fl 126147"/>
    <x v="1"/>
    <s v="N/A"/>
    <n v="0"/>
  </r>
  <r>
    <x v="1"/>
    <m/>
    <m/>
    <m/>
    <m/>
    <s v="Table Westpoint 3F"/>
    <x v="142"/>
    <n v="2017"/>
    <s v="Fl 126390"/>
    <x v="2"/>
    <s v="N/A"/>
    <n v="0"/>
  </r>
  <r>
    <x v="1"/>
    <m/>
    <m/>
    <m/>
    <m/>
    <s v="Table Westpoint 3F"/>
    <x v="143"/>
    <n v="2017"/>
    <s v="Fl 127118"/>
    <x v="1"/>
    <s v="N/A"/>
    <n v="0"/>
  </r>
  <r>
    <x v="1"/>
    <m/>
    <m/>
    <m/>
    <m/>
    <s v="Table Westpoint 3F"/>
    <x v="144"/>
    <n v="2017"/>
    <s v="Fl 12198"/>
    <x v="1"/>
    <s v="N/A"/>
    <n v="0"/>
  </r>
  <r>
    <x v="1"/>
    <m/>
    <m/>
    <m/>
    <m/>
    <s v="Table Westpoint 3F"/>
    <x v="145"/>
    <n v="2017"/>
    <s v="Fl 126109"/>
    <x v="1"/>
    <s v="N/A"/>
    <n v="0"/>
  </r>
  <r>
    <x v="1"/>
    <m/>
    <m/>
    <m/>
    <m/>
    <s v="Cuisinière Westpoint 4F"/>
    <x v="146"/>
    <n v="2017"/>
    <s v="Fl 126549"/>
    <x v="1"/>
    <s v="N/A"/>
    <n v="0"/>
  </r>
  <r>
    <x v="1"/>
    <m/>
    <m/>
    <m/>
    <m/>
    <s v="Table Westpoint 3F"/>
    <x v="146"/>
    <n v="2017"/>
    <s v="Fl 126549"/>
    <x v="1"/>
    <n v="170400080"/>
    <n v="0"/>
  </r>
  <r>
    <x v="1"/>
    <m/>
    <m/>
    <m/>
    <m/>
    <s v="Cuisinière Westpoint 4F"/>
    <x v="147"/>
    <n v="2017"/>
    <s v="Fl 127081"/>
    <x v="1"/>
    <s v="N/A"/>
    <n v="0"/>
  </r>
  <r>
    <x v="1"/>
    <m/>
    <m/>
    <m/>
    <m/>
    <s v="Cuisiniere Westpoint 6 foyers"/>
    <x v="147"/>
    <n v="2017"/>
    <s v="Fl 127081"/>
    <x v="1"/>
    <s v="N/A"/>
    <n v="0"/>
  </r>
  <r>
    <x v="1"/>
    <m/>
    <m/>
    <m/>
    <m/>
    <s v="Cuisinière Westpoint 4F"/>
    <x v="22"/>
    <n v="2017"/>
    <s v="Fl 09432"/>
    <x v="1"/>
    <s v="N/A"/>
    <n v="0"/>
  </r>
  <r>
    <x v="1"/>
    <m/>
    <m/>
    <m/>
    <m/>
    <s v="Table Westpoint 3F"/>
    <x v="22"/>
    <n v="2017"/>
    <s v="Fl 09432"/>
    <x v="1"/>
    <n v="160701100"/>
    <n v="0"/>
  </r>
  <r>
    <x v="1"/>
    <m/>
    <m/>
    <m/>
    <m/>
    <s v="Cuisinière Westpoint 4F"/>
    <x v="148"/>
    <n v="2017"/>
    <s v="Fl 09367"/>
    <x v="1"/>
    <s v="N/A"/>
    <n v="0"/>
  </r>
  <r>
    <x v="1"/>
    <m/>
    <m/>
    <m/>
    <m/>
    <s v="Cuisinière Westpoint 4F"/>
    <x v="149"/>
    <n v="2017"/>
    <s v="Fl 09356"/>
    <x v="0"/>
    <s v="N/A"/>
    <n v="0"/>
  </r>
  <r>
    <x v="1"/>
    <m/>
    <m/>
    <m/>
    <m/>
    <s v="Table Westpoint 3F"/>
    <x v="125"/>
    <n v="2017"/>
    <s v="Fl 09922"/>
    <x v="1"/>
    <s v="N/A"/>
    <n v="0"/>
  </r>
  <r>
    <x v="150"/>
    <s v="Agence PMS Delmas( Patrick Matthieu)"/>
    <s v="Route de Delmas 57, entre Delmas 1 et 3_x000a__x000a_Port-Au-Prince  _x000a_Haïti"/>
    <m/>
    <s v="+ 509 2816  1016 / 4890 5030"/>
    <s v="Cuisinière Westpoint 4F"/>
    <x v="135"/>
    <n v="2017"/>
    <s v="Fl 125768"/>
    <x v="1"/>
    <s v="N/A"/>
    <n v="0"/>
  </r>
  <r>
    <x v="1"/>
    <m/>
    <m/>
    <m/>
    <m/>
    <s v="Cuisinière Westpoint 4F"/>
    <x v="137"/>
    <n v="2017"/>
    <s v="Fl 125761"/>
    <x v="1"/>
    <s v="N/A"/>
    <n v="0"/>
  </r>
  <r>
    <x v="1"/>
    <m/>
    <m/>
    <m/>
    <m/>
    <s v="Table Westpoint 3F"/>
    <x v="150"/>
    <n v="2017"/>
    <s v="Fl 125757"/>
    <x v="2"/>
    <s v="N/A"/>
    <n v="0"/>
  </r>
  <r>
    <x v="1"/>
    <m/>
    <m/>
    <m/>
    <m/>
    <s v="Table Westpoint 3F"/>
    <x v="151"/>
    <n v="2017"/>
    <s v="Fl 125958"/>
    <x v="0"/>
    <s v="N/A"/>
    <n v="0"/>
  </r>
  <r>
    <x v="1"/>
    <m/>
    <m/>
    <m/>
    <m/>
    <s v="Cuisinière Westpoint 4F"/>
    <x v="152"/>
    <n v="2017"/>
    <s v="Fl 127091"/>
    <x v="1"/>
    <s v="N/A"/>
    <n v="0"/>
  </r>
  <r>
    <x v="1"/>
    <m/>
    <m/>
    <m/>
    <m/>
    <s v="Table Westpoint 3F"/>
    <x v="152"/>
    <n v="2017"/>
    <s v="Fl 127091"/>
    <x v="1"/>
    <s v="N/A"/>
    <n v="0"/>
  </r>
  <r>
    <x v="1"/>
    <m/>
    <m/>
    <m/>
    <m/>
    <s v="Table Westpoint 3F"/>
    <x v="153"/>
    <n v="2017"/>
    <s v="Fl 126502"/>
    <x v="1"/>
    <s v="N/A"/>
    <n v="0"/>
  </r>
  <r>
    <x v="1"/>
    <m/>
    <m/>
    <m/>
    <m/>
    <s v="Table Westpoint 3F"/>
    <x v="154"/>
    <n v="2017"/>
    <s v="Fl 127106"/>
    <x v="1"/>
    <s v="N/A"/>
    <n v="0"/>
  </r>
  <r>
    <x v="1"/>
    <m/>
    <m/>
    <m/>
    <m/>
    <s v="Table Westpoint 3F"/>
    <x v="155"/>
    <n v="2017"/>
    <s v="Fl 127063"/>
    <x v="1"/>
    <s v="N/A"/>
    <n v="0"/>
  </r>
  <r>
    <x v="1"/>
    <m/>
    <m/>
    <m/>
    <m/>
    <s v="Cuisiniere Westpoint 6 foyers"/>
    <x v="156"/>
    <n v="2017"/>
    <s v="Fl 126758"/>
    <x v="1"/>
    <s v="N/A"/>
    <n v="0"/>
  </r>
  <r>
    <x v="1"/>
    <m/>
    <m/>
    <m/>
    <m/>
    <s v="Cuisinière Westpoint 4F"/>
    <x v="157"/>
    <n v="2017"/>
    <s v="Fl 126755"/>
    <x v="1"/>
    <s v="N/A"/>
    <n v="0"/>
  </r>
  <r>
    <x v="1"/>
    <m/>
    <m/>
    <m/>
    <m/>
    <s v="Cuisinière Westpoint 4F"/>
    <x v="157"/>
    <n v="2017"/>
    <s v="Fl 126755"/>
    <x v="1"/>
    <s v="N/A"/>
    <n v="0"/>
  </r>
  <r>
    <x v="151"/>
    <s v="Agence PMS Fontamara ( Yvette P. Tatas)"/>
    <s v="Fontamara 27, Rue ramier # 5"/>
    <m/>
    <s v="+ 509 2813 1953 / 4890 5021"/>
    <s v="Table Westpoint 3F"/>
    <x v="157"/>
    <n v="2017"/>
    <s v="Fl  125107"/>
    <x v="1"/>
    <s v="N/A"/>
    <n v="0"/>
  </r>
  <r>
    <x v="152"/>
    <s v="Agence PMS Leogane ( Losse Raymond)"/>
    <s v="Rue noir # 83 ,a cote de l'ecole zaragwa_x000a__x000a_Leogane  _x000a_Haïti"/>
    <m/>
    <s v="+ 509 2813 0315 / 4890 5026"/>
    <s v="Table Westpoint 3F"/>
    <x v="158"/>
    <n v="2017"/>
    <s v="Fl 09330"/>
    <x v="7"/>
    <s v="N/A"/>
    <n v="0"/>
  </r>
  <r>
    <x v="1"/>
    <m/>
    <m/>
    <m/>
    <m/>
    <s v="Cuisinière Westpoint 4F"/>
    <x v="159"/>
    <n v="2017"/>
    <s v="FL 09371"/>
    <x v="0"/>
    <s v="N/A"/>
    <n v="0"/>
  </r>
  <r>
    <x v="153"/>
    <s v="Agence PMS Petit Goave ( Judith Salomon)"/>
    <s v="19Jubile,en face College Jacques Stephene Alexis_x000a__x000a_Petit Goave  _x000a_Haïti"/>
    <m/>
    <s v="+ 509 2813 0315 / 4890 5025"/>
    <s v="Table Westpoint 4F"/>
    <x v="160"/>
    <n v="2017"/>
    <s v="Fl 09347"/>
    <x v="5"/>
    <s v="N/A"/>
    <n v="0"/>
  </r>
  <r>
    <x v="1"/>
    <m/>
    <m/>
    <m/>
    <m/>
    <s v="Cuisiniere Westpoint 6 foyers"/>
    <x v="158"/>
    <n v="2017"/>
    <s v="Fl 09327"/>
    <x v="2"/>
    <s v="N/A"/>
    <n v="0"/>
  </r>
  <r>
    <x v="1"/>
    <m/>
    <m/>
    <m/>
    <m/>
    <s v="Réchaud Elektro 1F"/>
    <x v="158"/>
    <n v="2017"/>
    <s v="Fl 09327"/>
    <x v="7"/>
    <s v="N/A"/>
    <n v="0"/>
  </r>
  <r>
    <x v="1"/>
    <m/>
    <m/>
    <m/>
    <m/>
    <s v="Cuisiniere Westpoint 6 foyers"/>
    <x v="153"/>
    <n v="2017"/>
    <s v="Fl 11526"/>
    <x v="2"/>
    <s v="N/A"/>
    <n v="0"/>
  </r>
  <r>
    <x v="1"/>
    <m/>
    <m/>
    <m/>
    <m/>
    <s v="Table Westpoint 3F"/>
    <x v="157"/>
    <n v="2017"/>
    <s v="Fl 125106"/>
    <x v="6"/>
    <s v="N/A"/>
    <n v="0"/>
  </r>
  <r>
    <x v="154"/>
    <s v="ANDRE Jean Claude St Charles"/>
    <s v="327,Blvd Jean Jacques Dessalines entre rue des miracles et rue bonne foie_x000a__x000a_Port-Au-Prince  _x000a_Haïti"/>
    <m/>
    <s v="+ 509 3623 0186 / 4453 7767"/>
    <s v="Table Westpoint 3F"/>
    <x v="161"/>
    <n v="2017"/>
    <s v="Fl10715"/>
    <x v="14"/>
    <s v="N/A"/>
    <n v="0"/>
  </r>
  <r>
    <x v="1"/>
    <m/>
    <m/>
    <m/>
    <m/>
    <s v="Table Westpoint 4F"/>
    <x v="161"/>
    <n v="2017"/>
    <s v="Fl10715"/>
    <x v="4"/>
    <s v="N/A"/>
    <n v="0"/>
  </r>
  <r>
    <x v="1"/>
    <m/>
    <m/>
    <m/>
    <m/>
    <s v="Table Westpoint 3F"/>
    <x v="158"/>
    <n v="2017"/>
    <s v="Fl 125297"/>
    <x v="12"/>
    <s v="N/A"/>
    <n v="0"/>
  </r>
  <r>
    <x v="1"/>
    <m/>
    <m/>
    <m/>
    <m/>
    <s v="Table Westpoint 3F"/>
    <x v="153"/>
    <n v="2017"/>
    <s v="Fl 11523"/>
    <x v="14"/>
    <s v="N/A"/>
    <n v="0"/>
  </r>
  <r>
    <x v="1"/>
    <m/>
    <m/>
    <m/>
    <m/>
    <s v="Table Westpoint 4F"/>
    <x v="153"/>
    <n v="2017"/>
    <s v="Fl 11523"/>
    <x v="0"/>
    <s v="N/A"/>
    <n v="0"/>
  </r>
  <r>
    <x v="1"/>
    <m/>
    <m/>
    <m/>
    <m/>
    <s v="Table Westpoint 3F"/>
    <x v="44"/>
    <n v="2017"/>
    <s v="FL 06963"/>
    <x v="15"/>
    <s v="N/A"/>
    <n v="0"/>
  </r>
  <r>
    <x v="1"/>
    <m/>
    <m/>
    <m/>
    <m/>
    <s v="Table Westpoint 4F"/>
    <x v="44"/>
    <n v="2017"/>
    <s v="FL 06963"/>
    <x v="4"/>
    <s v="N/A"/>
    <n v="0"/>
  </r>
  <r>
    <x v="1"/>
    <m/>
    <m/>
    <m/>
    <m/>
    <s v="Table Westpoint 3F"/>
    <x v="162"/>
    <n v="2017"/>
    <s v="Fl 08742"/>
    <x v="16"/>
    <s v="N/A"/>
    <n v="0"/>
  </r>
  <r>
    <x v="1"/>
    <m/>
    <m/>
    <m/>
    <m/>
    <s v="Table Westpoint 4F"/>
    <x v="162"/>
    <n v="2017"/>
    <s v="Fl 08742"/>
    <x v="17"/>
    <s v="N/A"/>
    <n v="0"/>
  </r>
  <r>
    <x v="155"/>
    <s v="AUGUSTIN Martide Pierre Louis"/>
    <s v="32 Rue trazelie Clercine 4_x000a__x000a_Port-Au-Prince  _x000a_Haïti"/>
    <m/>
    <s v="+ 509 3610 2217"/>
    <s v="Table Westpoint 3F"/>
    <x v="127"/>
    <n v="2017"/>
    <s v="fl 05278"/>
    <x v="2"/>
    <s v="160900948- 160900011- 160901666"/>
    <n v="0"/>
  </r>
  <r>
    <x v="156"/>
    <s v="BERCY Marie Bilene"/>
    <s v="Clercine 20 # 4 Bis Rue Chapiro_x000a__x000a_Port-Au-Prince  _x000a_Haïti"/>
    <m/>
    <s v="+ 509 3622 6355"/>
    <s v="Table Westpoint 3F"/>
    <x v="163"/>
    <n v="2017"/>
    <s v="fl 126873"/>
    <x v="16"/>
    <s v="N/A"/>
    <n v="0"/>
  </r>
  <r>
    <x v="157"/>
    <s v="BIASSOUS Elianne"/>
    <s v="Petion Ville Rue Rigaud # 30_x000a__x000a_  _x000a_"/>
    <m/>
    <s v="+ 509 3864 1296"/>
    <s v="Cuisinière Westpoint 4F"/>
    <x v="134"/>
    <n v="2017"/>
    <s v="Fl 127142"/>
    <x v="1"/>
    <s v="N/A"/>
    <n v="0"/>
  </r>
  <r>
    <x v="1"/>
    <m/>
    <m/>
    <m/>
    <m/>
    <s v="Cuisiniere Westpoint 6 foyers"/>
    <x v="164"/>
    <n v="2017"/>
    <s v="Fl 127129"/>
    <x v="1"/>
    <s v="N/A"/>
    <n v="0"/>
  </r>
  <r>
    <x v="1"/>
    <m/>
    <m/>
    <m/>
    <m/>
    <s v="Table Westpoint 3F"/>
    <x v="165"/>
    <n v="2017"/>
    <s v="fl 127125"/>
    <x v="1"/>
    <s v="N/A"/>
    <n v="0"/>
  </r>
  <r>
    <x v="1"/>
    <m/>
    <m/>
    <m/>
    <m/>
    <s v="Cuisinière Westpoint 4F"/>
    <x v="166"/>
    <n v="2017"/>
    <s v="Fl 127111"/>
    <x v="0"/>
    <s v="N/A"/>
    <n v="0"/>
  </r>
  <r>
    <x v="158"/>
    <s v="Bizoton (Brutus Rodeline Nelson)"/>
    <s v="11 Rue Républicaine, Croix des Bouquets_x000a__x000a_(tout près sogebank, presque en face natcom, à côté camtransfert, business quincaillerie de bizoton)"/>
    <m/>
    <s v="509 36 24 61 77"/>
    <s v="Table Westpoint 3F"/>
    <x v="138"/>
    <n v="2017"/>
    <s v="Fl 126811"/>
    <x v="4"/>
    <s v="N/A"/>
    <n v="0"/>
  </r>
  <r>
    <x v="1"/>
    <m/>
    <m/>
    <m/>
    <m/>
    <s v="Table Happy Home 2F"/>
    <x v="138"/>
    <n v="2017"/>
    <s v="Fl 126811"/>
    <x v="0"/>
    <s v="N/A"/>
    <n v="0"/>
  </r>
  <r>
    <x v="1"/>
    <m/>
    <m/>
    <m/>
    <m/>
    <s v="Cuisiniere Westpoint 6 foyers"/>
    <x v="146"/>
    <n v="2017"/>
    <s v="fl 126548"/>
    <x v="1"/>
    <s v="N/A"/>
    <n v="0"/>
  </r>
  <r>
    <x v="1"/>
    <m/>
    <m/>
    <m/>
    <m/>
    <s v="Table Westpoint 4F"/>
    <x v="146"/>
    <n v="2017"/>
    <s v="fl 126548"/>
    <x v="3"/>
    <s v="N/A"/>
    <n v="0"/>
  </r>
  <r>
    <x v="1"/>
    <m/>
    <m/>
    <m/>
    <m/>
    <s v="Table Westpoint 3F"/>
    <x v="146"/>
    <n v="2017"/>
    <s v="fl 126548"/>
    <x v="4"/>
    <s v="170400381- 170400459- 170400103- 170400124-_x000a_170400660- 170400501- 170400359- 170400448-_x000a_170400519- 170400870"/>
    <n v="0"/>
  </r>
  <r>
    <x v="1"/>
    <m/>
    <m/>
    <m/>
    <m/>
    <s v="Réchaud Elektro 1F"/>
    <x v="146"/>
    <n v="2017"/>
    <s v="fl 126548"/>
    <x v="2"/>
    <s v="N/A"/>
    <n v="0"/>
  </r>
  <r>
    <x v="159"/>
    <s v="CAJOU Hermanie"/>
    <s v="Bon repos Rosamberg # 2_x000a_Port-Au-Prince  "/>
    <m/>
    <s v="+ 509 3678 2381"/>
    <s v="Table Westpoint 3F"/>
    <x v="167"/>
    <n v="2017"/>
    <s v="fl 11632"/>
    <x v="2"/>
    <s v="N/A"/>
    <n v="0"/>
  </r>
  <r>
    <x v="160"/>
    <s v="CELIAS Benoul"/>
    <s v="Blvd Jean Jacques Dessalines 329 Grand-Rue"/>
    <m/>
    <s v="+ 509 3730 5630 / 3480 2612"/>
    <s v="Table Westpoint 3F"/>
    <x v="168"/>
    <n v="2017"/>
    <s v="Fl 06989"/>
    <x v="18"/>
    <s v="N/A"/>
    <n v="0"/>
  </r>
  <r>
    <x v="161"/>
    <s v="CELONY  Marie Lamercie"/>
    <s v="Tabarre 36 Impasse Ircue # 8"/>
    <m/>
    <s v="+ 509 3654 7350"/>
    <s v="Table Westpoint 3F"/>
    <x v="169"/>
    <n v="2017"/>
    <s v="fl 126110"/>
    <x v="5"/>
    <s v="170400058- 170400227- 170400116- 1703000502-_x000a_170400212- 170400104- 170400226- 170400026-_x000a_170400386- 170301776- 170400700- 170400441"/>
    <n v="0"/>
  </r>
  <r>
    <x v="162"/>
    <s v="CHARLES Joseph Lochard"/>
    <s v="Clercine_x000a__x000a_Port-Au-Prince  _x000a_Haïti"/>
    <m/>
    <s v="+ 509 3632 7531 / 46080600"/>
    <s v="Table Westpoint 3F"/>
    <x v="170"/>
    <n v="2017"/>
    <s v="Fr 125964"/>
    <x v="2"/>
    <s v="1707272001- 170727098- 170401150"/>
    <n v="0"/>
  </r>
  <r>
    <x v="1"/>
    <m/>
    <m/>
    <m/>
    <m/>
    <s v="Table Westpoint 3F"/>
    <x v="143"/>
    <n v="2017"/>
    <s v="Fr 125951"/>
    <x v="2"/>
    <s v="N/A"/>
    <n v="0"/>
  </r>
  <r>
    <x v="1"/>
    <m/>
    <m/>
    <m/>
    <m/>
    <s v="Table Westpoint 3F"/>
    <x v="145"/>
    <n v="2017"/>
    <s v="fl 12182"/>
    <x v="2"/>
    <s v="N/A"/>
    <n v="0"/>
  </r>
  <r>
    <x v="1"/>
    <m/>
    <m/>
    <m/>
    <m/>
    <s v="Table Westpoint 3F"/>
    <x v="171"/>
    <n v="2017"/>
    <s v="fl 12118"/>
    <x v="2"/>
    <s v="N/A"/>
    <n v="0"/>
  </r>
  <r>
    <x v="1"/>
    <m/>
    <m/>
    <m/>
    <m/>
    <s v="Table Westpoint 4F"/>
    <x v="172"/>
    <n v="2017"/>
    <s v="fl 12086"/>
    <x v="0"/>
    <s v="N/A"/>
    <n v="0"/>
  </r>
  <r>
    <x v="1"/>
    <m/>
    <m/>
    <m/>
    <m/>
    <s v="Table Westpoint 3F"/>
    <x v="173"/>
    <n v="2017"/>
    <s v="fl 09142"/>
    <x v="0"/>
    <s v="160701590- 160702212"/>
    <n v="0"/>
  </r>
  <r>
    <x v="1"/>
    <m/>
    <m/>
    <m/>
    <m/>
    <s v="Table Westpoint 4F"/>
    <x v="173"/>
    <n v="2017"/>
    <s v="fl 09142"/>
    <x v="1"/>
    <s v="N/A"/>
    <n v="0"/>
  </r>
  <r>
    <x v="1"/>
    <m/>
    <m/>
    <m/>
    <m/>
    <s v="Table Westpoint 3F"/>
    <x v="174"/>
    <n v="2017"/>
    <s v="fl 11647"/>
    <x v="2"/>
    <s v="N/A"/>
    <n v="0"/>
  </r>
  <r>
    <x v="1"/>
    <m/>
    <m/>
    <m/>
    <m/>
    <s v="Table Westpoint 3F"/>
    <x v="175"/>
    <n v="2017"/>
    <s v="fl 11619"/>
    <x v="2"/>
    <s v="N/A"/>
    <n v="0"/>
  </r>
  <r>
    <x v="1"/>
    <m/>
    <m/>
    <m/>
    <m/>
    <s v="Table Westpoint 3F"/>
    <x v="176"/>
    <n v="2017"/>
    <s v="fl 05269"/>
    <x v="2"/>
    <s v="160902412- 160901137- 160901506 "/>
    <n v="0"/>
  </r>
  <r>
    <x v="163"/>
    <s v="CHARLES Stephanie"/>
    <s v="Delmas 75, rue G Paul #16"/>
    <m/>
    <s v="+ 509 4892 6004"/>
    <s v="Cuisinière Westpoint 4F"/>
    <x v="177"/>
    <n v="2017"/>
    <s v="Fr 18841"/>
    <x v="1"/>
    <s v="N/A"/>
    <n v="1"/>
  </r>
  <r>
    <x v="164"/>
    <s v="CHERY Joseph Lionel"/>
    <s v="69 Belval_x000a_Leogane  _x000a_Haïti"/>
    <m/>
    <s v="509 38 09 69 36"/>
    <s v="Table Westpoint 3F"/>
    <x v="178"/>
    <n v="2017"/>
    <s v="FL 11576"/>
    <x v="2"/>
    <s v="N/A"/>
    <n v="0"/>
  </r>
  <r>
    <x v="165"/>
    <s v="COMPAS Market"/>
    <s v="Petion Ville Rue Panamericaine # 42_x000a_"/>
    <m/>
    <s v=" + 509 3855 9787 / 3480 2425"/>
    <s v="Table Westpoint 3F"/>
    <x v="179"/>
    <n v="2017"/>
    <s v="125983"/>
    <x v="5"/>
    <s v="N/A"/>
    <n v="0"/>
  </r>
  <r>
    <x v="1"/>
    <m/>
    <m/>
    <m/>
    <m/>
    <s v="Table Westpoint 3F"/>
    <x v="143"/>
    <n v="2017"/>
    <s v="Fl 127117"/>
    <x v="6"/>
    <s v="N/A"/>
    <n v="0"/>
  </r>
  <r>
    <x v="1"/>
    <m/>
    <m/>
    <m/>
    <m/>
    <s v="Table Westpoint 3F"/>
    <x v="180"/>
    <n v="2017"/>
    <s v="Fl 127110"/>
    <x v="7"/>
    <s v="170400791- 170400762- 170400588- 170400554-_x000a_170400569"/>
    <n v="0"/>
  </r>
  <r>
    <x v="166"/>
    <s v="CONTENT Erlyne"/>
    <s v="Tabarre 27 rue antoine duprès #13 zone ste philomène "/>
    <m/>
    <s v="+ 509 3855 2303 / 4866 3709"/>
    <s v="Table Westpoint 3F"/>
    <x v="179"/>
    <n v="2017"/>
    <s v="l 125982"/>
    <x v="1"/>
    <s v="N/A"/>
    <n v="0"/>
  </r>
  <r>
    <x v="1"/>
    <m/>
    <m/>
    <m/>
    <m/>
    <s v="Table Westpoint 3F"/>
    <x v="169"/>
    <n v="2017"/>
    <s v="Fl 126112"/>
    <x v="1"/>
    <s v="N/A"/>
    <n v="0"/>
  </r>
  <r>
    <x v="1"/>
    <m/>
    <m/>
    <m/>
    <m/>
    <s v="Table Westpoint 4F"/>
    <x v="169"/>
    <n v="2017"/>
    <s v="Fl 126112"/>
    <x v="0"/>
    <s v="N/A"/>
    <n v="0"/>
  </r>
  <r>
    <x v="167"/>
    <s v="DABIA Herby Jeff"/>
    <s v="Rue des fonfort, Port-Au-Prince  "/>
    <m/>
    <s v="+ 509 3424 5555 / 4632 4522"/>
    <s v="Table Westpoint 3F"/>
    <x v="168"/>
    <n v="2017"/>
    <s v="11596"/>
    <x v="2"/>
    <s v="N/A"/>
    <n v="0"/>
  </r>
  <r>
    <x v="168"/>
    <s v="DESCOBETH Cetoute Limene"/>
    <s v="Marche Tabarre, Port-Au-Prince  "/>
    <m/>
    <s v="+ 509 3115-2409"/>
    <s v="Table Westpoint 3F"/>
    <x v="181"/>
    <n v="2017"/>
    <s v="fl 12127"/>
    <x v="5"/>
    <s v="170300943- 170200809- 170300802- 170200843-_x000a_170201687- 170200863- 170300773- 170202354-_x000a_170201542- 170201985- 170202316- 170202212"/>
    <n v="0"/>
  </r>
  <r>
    <x v="169"/>
    <s v="DESIMART Frantz"/>
    <s v="Leogane "/>
    <m/>
    <s v="+ 509 3727 7693"/>
    <s v="Table Westpoint 3F"/>
    <x v="182"/>
    <n v="2017"/>
    <s v="Fl 126545"/>
    <x v="2"/>
    <s v="N/A"/>
    <n v="0"/>
  </r>
  <r>
    <x v="170"/>
    <s v="DESIR Evens"/>
    <s v="1 Fermathe 64 Kenscoff_x000a__x000a_Port-Au-Prince  _x000a_Haïti"/>
    <m/>
    <s v="+ 509 3441 0674"/>
    <s v="Table Westpoint 3F"/>
    <x v="183"/>
    <n v="2017"/>
    <s v="fl  4223"/>
    <x v="1"/>
    <s v="N/A"/>
    <n v="0"/>
  </r>
  <r>
    <x v="170"/>
    <m/>
    <m/>
    <m/>
    <m/>
    <s v="Table Westpoint 4F"/>
    <x v="152"/>
    <n v="2017"/>
    <s v="fl 127087"/>
    <x v="1"/>
    <s v="N/A"/>
    <n v="0"/>
  </r>
  <r>
    <x v="170"/>
    <m/>
    <m/>
    <m/>
    <m/>
    <s v="Table Westpoint 3F"/>
    <x v="184"/>
    <n v="2017"/>
    <s v="Fl 09426"/>
    <x v="1"/>
    <s v="N/A"/>
    <n v="0"/>
  </r>
  <r>
    <x v="170"/>
    <m/>
    <m/>
    <m/>
    <m/>
    <s v="Table Westpoint 3F"/>
    <x v="184"/>
    <n v="2017"/>
    <s v="fl 09424"/>
    <x v="2"/>
    <s v="160700293-  160700390- 160701593- 160700576"/>
    <n v="0"/>
  </r>
  <r>
    <x v="170"/>
    <m/>
    <m/>
    <m/>
    <m/>
    <s v="Table Westpoint 4F"/>
    <x v="184"/>
    <n v="2017"/>
    <s v="fl 09424"/>
    <x v="0"/>
    <s v="N/A"/>
    <n v="0"/>
  </r>
  <r>
    <x v="170"/>
    <m/>
    <m/>
    <m/>
    <m/>
    <s v="Table Westpoint 3F"/>
    <x v="185"/>
    <n v="2017"/>
    <s v="Fl 11618"/>
    <x v="0"/>
    <s v="N/A"/>
    <n v="0"/>
  </r>
  <r>
    <x v="170"/>
    <m/>
    <m/>
    <m/>
    <m/>
    <s v="Table Westpoint 3F"/>
    <x v="186"/>
    <n v="2017"/>
    <s v="Fl 09095"/>
    <x v="0"/>
    <s v="N/A"/>
    <n v="0"/>
  </r>
  <r>
    <x v="171"/>
    <s v="DESIR Velida"/>
    <s v="_x000a__x000a_  _x000a_"/>
    <m/>
    <s v="+ 509 3689 9567"/>
    <s v="Table Westpoint 3F"/>
    <x v="187"/>
    <n v="2017"/>
    <s v="Fl 127115"/>
    <x v="6"/>
    <s v="170400121- 170400429- 170400065- 170400012-_x000a_170400637- 170400579"/>
    <n v="0"/>
  </r>
  <r>
    <x v="172"/>
    <s v="DORILAS Ghislaine"/>
    <s v="Kafou Marassa 219  Apres Blok La"/>
    <m/>
    <n v="0"/>
    <s v="Table Westpoint 3F"/>
    <x v="188"/>
    <n v="2017"/>
    <s v="fl  10516"/>
    <x v="3"/>
    <s v="170301113- 170301269- 170300120- 170300196-_x000a_170301140- 170301266- 170301128- 170300081"/>
    <n v="0"/>
  </r>
  <r>
    <x v="173"/>
    <s v="DORZIL Luckner"/>
    <s v="Carrefour_x000a__x000a_Port-au-Prince  _x000a_Haïti"/>
    <m/>
    <n v="50934161013"/>
    <s v="Table Westpoint 3F"/>
    <x v="44"/>
    <n v="2017"/>
    <s v="fl 09114"/>
    <x v="0"/>
    <s v="16130359- 16130314"/>
    <n v="0"/>
  </r>
  <r>
    <x v="1"/>
    <m/>
    <m/>
    <m/>
    <m/>
    <s v="Table Westpoint 4F"/>
    <x v="44"/>
    <n v="2017"/>
    <s v="fl 09114"/>
    <x v="0"/>
    <s v="N/A"/>
    <n v="0"/>
  </r>
  <r>
    <x v="1"/>
    <m/>
    <m/>
    <m/>
    <m/>
    <s v="Table Westpoint 3F"/>
    <x v="189"/>
    <n v="2017"/>
    <s v="Fl 09107"/>
    <x v="7"/>
    <s v="N/A"/>
    <n v="0"/>
  </r>
  <r>
    <x v="174"/>
    <s v="ERNEST Gerard"/>
    <s v="Rue Macajoux # 53_x000a_Port-Au-Prince  _x000a_Haïti"/>
    <m/>
    <s v="+ 509 4471 9814"/>
    <s v="Table Westpoint 3F"/>
    <x v="190"/>
    <n v="2017"/>
    <s v="Fl 127159"/>
    <x v="12"/>
    <s v="N/A"/>
    <n v="0"/>
  </r>
  <r>
    <x v="175"/>
    <s v="ESTELHOMME David"/>
    <s v="2e Ruelle Myriame #321 Port-de-Paix_x000a__x000a_Port-Au-Prince  _x000a_Haïti"/>
    <m/>
    <s v="50936541426/33331426"/>
    <s v="Cuisinière Westpoint 4F"/>
    <x v="191"/>
    <n v="2017"/>
    <s v="fl 126107"/>
    <x v="0"/>
    <s v="N/A"/>
    <n v="0"/>
  </r>
  <r>
    <x v="175"/>
    <m/>
    <m/>
    <m/>
    <m/>
    <s v="Cuisinière Westpoint 4F"/>
    <x v="192"/>
    <n v="2017"/>
    <s v="fl 12065"/>
    <x v="13"/>
    <s v="N/A"/>
    <n v="0"/>
  </r>
  <r>
    <x v="176"/>
    <s v="FENELON Emmanuella Derthalie"/>
    <s v="Delmas 75 rue regine # 20"/>
    <m/>
    <s v="+ 509 4267 3659"/>
    <s v="Cuisinière Westpoint 4F"/>
    <x v="40"/>
    <n v="2017"/>
    <s v="fl 127444"/>
    <x v="1"/>
    <s v="N/A"/>
    <n v="0"/>
  </r>
  <r>
    <x v="177"/>
    <s v="FLEURENCIER Hernsony (Hemke Construction)"/>
    <s v="Rue Castra # 20_x000a__x000a_Port-Au-Prince  _x000a_Haïti"/>
    <m/>
    <s v="+ 509 3759 1353 / 4489 4723"/>
    <s v="Cuisinière Westpoint 4F"/>
    <x v="190"/>
    <n v="2017"/>
    <s v="Fl 11521"/>
    <x v="1"/>
    <s v="N/A"/>
    <n v="0"/>
  </r>
  <r>
    <x v="1"/>
    <m/>
    <m/>
    <m/>
    <m/>
    <s v="Cuisinière Westpoint 4F"/>
    <x v="153"/>
    <n v="2017"/>
    <s v="Fl 11525"/>
    <x v="1"/>
    <s v="N/A"/>
    <n v="0"/>
  </r>
  <r>
    <x v="178"/>
    <s v="FRANCOIS Bruno"/>
    <s v="Pernier 28 Rue casimir_x000a__x000a_Port-Au-Prince  _x000a_Haïti"/>
    <m/>
    <s v="+ 509 3778 2815 / 3844 1304"/>
    <s v="Cuisinière Westpoint 4F"/>
    <x v="193"/>
    <n v="2017"/>
    <s v="fl 12248"/>
    <x v="1"/>
    <s v="N/A"/>
    <n v="0"/>
  </r>
  <r>
    <x v="1"/>
    <m/>
    <m/>
    <m/>
    <m/>
    <s v="Cuisinière Westpoint 4F"/>
    <x v="184"/>
    <n v="2017"/>
    <s v="fl 09117"/>
    <x v="1"/>
    <s v="N/A"/>
    <n v="0"/>
  </r>
  <r>
    <x v="179"/>
    <s v="FRANCOIS Gesmar"/>
    <s v="Bas puits blain , rue la victoire # 21 Delmas 75"/>
    <m/>
    <s v="+ 509 3790-0465 / 4078-7633"/>
    <s v="Cuisiniere Westpoint 6 foyers"/>
    <x v="176"/>
    <n v="2017"/>
    <s v="fl 05268"/>
    <x v="1"/>
    <s v="N/A"/>
    <n v="0"/>
  </r>
  <r>
    <x v="180"/>
    <s v="FREDERIC Gina"/>
    <s v="Fleuriot imp Biatha # 7_x000a__x000a_Port-Au-Prince  _x000a_Haïti"/>
    <m/>
    <s v="+ 509 3677 9515 / 3608 5786"/>
    <s v="Table Westpoint 4F"/>
    <x v="194"/>
    <n v="2017"/>
    <s v="fl 12191"/>
    <x v="0"/>
    <s v="N/A"/>
    <n v="0"/>
  </r>
  <r>
    <x v="1"/>
    <m/>
    <m/>
    <m/>
    <m/>
    <s v="Table Westpoint 3F"/>
    <x v="41"/>
    <n v="2017"/>
    <s v="fl 126874"/>
    <x v="12"/>
    <s v="N/A"/>
    <n v="0"/>
  </r>
  <r>
    <x v="1"/>
    <m/>
    <m/>
    <m/>
    <m/>
    <s v="Cuisiniere Westpoint 6 foyers"/>
    <x v="41"/>
    <n v="2017"/>
    <s v="fl 126874"/>
    <x v="1"/>
    <s v="N/A"/>
    <n v="0"/>
  </r>
  <r>
    <x v="1"/>
    <m/>
    <m/>
    <m/>
    <m/>
    <s v="Table Westpoint 3F"/>
    <x v="159"/>
    <n v="2017"/>
    <s v="fl 12058"/>
    <x v="6"/>
    <s v="N/A"/>
    <n v="0"/>
  </r>
  <r>
    <x v="1"/>
    <m/>
    <m/>
    <m/>
    <m/>
    <s v="Table Westpoint 3F"/>
    <x v="195"/>
    <n v="2017"/>
    <s v="fl 11638"/>
    <x v="19"/>
    <s v="160730228- 160701618- 160700188- 160700241-_x000a_160701605- 160700282- 160700360- 160701625-_x000a_160701608- 160700992- 160700244- 160700236-_x000a_160700363- 160701629- 160700326"/>
    <n v="0"/>
  </r>
  <r>
    <x v="1"/>
    <m/>
    <m/>
    <m/>
    <m/>
    <s v="Table Westpoint 3F"/>
    <x v="196"/>
    <n v="2017"/>
    <s v="fl 11605"/>
    <x v="4"/>
    <s v="N/A"/>
    <n v="0"/>
  </r>
  <r>
    <x v="1"/>
    <m/>
    <m/>
    <m/>
    <m/>
    <s v="Table Westpoint 3F"/>
    <x v="129"/>
    <n v="2017"/>
    <s v="fl 09929"/>
    <x v="6"/>
    <s v="160900452- 160900423- 160901577- 160901519- 160702526- 160900375"/>
    <n v="0"/>
  </r>
  <r>
    <x v="181"/>
    <s v="JANVIER Marie Sonie"/>
    <s v="# 50 Route Montais, près garage deboure, Onaville Pont montais (Bon repos)_x000a__x000a_Port-Au-Prince  _x000a_Haïti"/>
    <m/>
    <s v="+ 509 3631 1718 / 3257 6765"/>
    <s v="Table Happy Home 2F"/>
    <x v="197"/>
    <n v="2017"/>
    <s v="fl 11140"/>
    <x v="0"/>
    <s v="N/A"/>
    <n v="0"/>
  </r>
  <r>
    <x v="1"/>
    <m/>
    <m/>
    <m/>
    <m/>
    <s v="Table Westpoint 3F"/>
    <x v="197"/>
    <n v="2017"/>
    <s v="fl 11140"/>
    <x v="0"/>
    <s v="N/A"/>
    <n v="0"/>
  </r>
  <r>
    <x v="1"/>
    <m/>
    <m/>
    <m/>
    <m/>
    <s v="Table Westpoint 4F"/>
    <x v="197"/>
    <n v="2017"/>
    <s v="fl 11140"/>
    <x v="0"/>
    <s v="N/A"/>
    <n v="0"/>
  </r>
  <r>
    <x v="1"/>
    <m/>
    <m/>
    <m/>
    <m/>
    <s v="Table Westpoint 3F"/>
    <x v="198"/>
    <n v="2017"/>
    <s v="fl 12743"/>
    <x v="1"/>
    <s v="N/A"/>
    <n v="0"/>
  </r>
  <r>
    <x v="1"/>
    <m/>
    <m/>
    <m/>
    <m/>
    <s v="Table Westpoint 3F"/>
    <x v="133"/>
    <n v="2017"/>
    <s v="Fl 127418"/>
    <x v="0"/>
    <s v="N/A"/>
    <n v="0"/>
  </r>
  <r>
    <x v="1"/>
    <m/>
    <m/>
    <m/>
    <m/>
    <s v="Table Happy Home 2F"/>
    <x v="199"/>
    <n v="2017"/>
    <s v="fl 12098"/>
    <x v="0"/>
    <s v="N/A"/>
    <n v="0"/>
  </r>
  <r>
    <x v="1"/>
    <m/>
    <m/>
    <m/>
    <m/>
    <s v="Réchaud Elektro 1F"/>
    <x v="199"/>
    <n v="2017"/>
    <s v="fl 12098"/>
    <x v="0"/>
    <s v="N/A"/>
    <n v="0"/>
  </r>
  <r>
    <x v="1"/>
    <m/>
    <m/>
    <m/>
    <m/>
    <s v="Table Westpoint 3F"/>
    <x v="148"/>
    <n v="2017"/>
    <s v="fl 09126"/>
    <x v="1"/>
    <s v="N/A"/>
    <n v="0"/>
  </r>
  <r>
    <x v="182"/>
    <s v="JEAN BAPTISTE Sylvana"/>
    <s v="Canaan B_x000a__x000a_Port-Au-Prince  _x000a_Haïti"/>
    <m/>
    <n v="50936174849"/>
    <s v="Table Westpoint 3F"/>
    <x v="200"/>
    <n v="2017"/>
    <s v="fl 126822"/>
    <x v="1"/>
    <s v="N/A"/>
    <n v="0"/>
  </r>
  <r>
    <x v="1"/>
    <m/>
    <m/>
    <m/>
    <m/>
    <s v="Table Westpoint 3F"/>
    <x v="42"/>
    <n v="2017"/>
    <s v="cl 12741"/>
    <x v="1"/>
    <s v="N/A"/>
    <n v="0"/>
  </r>
  <r>
    <x v="183"/>
    <s v="JEAN JACQUES Mithline"/>
    <s v="Christ-Roi Rue Lamertine # 1"/>
    <m/>
    <s v="+ 509 4299 8408"/>
    <s v="Cuisinière Westpoint 4F"/>
    <x v="201"/>
    <n v="2017"/>
    <s v="fl  10552"/>
    <x v="1"/>
    <s v="N/A"/>
    <n v="0"/>
  </r>
  <r>
    <x v="184"/>
    <s v="JEAN PAUL Sherloune / Delsa Ousni (sa sœur)"/>
    <s v="Gerald Bataille # 12 Rue Philocle, Port-Au-Prince  "/>
    <m/>
    <s v="47191111/38488729/42268562_x000a_48049647 (Delsa Ousni)"/>
    <s v="Table Westpoint 3F"/>
    <x v="202"/>
    <n v="2017"/>
    <s v="Fl 11105"/>
    <x v="13"/>
    <s v="170300333- 170301321- 170301702- 170301525"/>
    <n v="0"/>
  </r>
  <r>
    <x v="185"/>
    <s v="JEUNE Marie Line"/>
    <s v="Christ-Roi Carrefour samida"/>
    <m/>
    <s v="+ 509 4805 3209"/>
    <s v="Table Westpoint 3F"/>
    <x v="203"/>
    <n v="2017"/>
    <s v="Fl11541"/>
    <x v="12"/>
    <s v="N/A"/>
    <n v="0"/>
  </r>
  <r>
    <x v="186"/>
    <s v="JEUNE Viola"/>
    <s v="Marche Tabarre Flanc 4 # 118_x000a__x000a_Port-Au-Prince  _x000a_Haïti"/>
    <m/>
    <s v="+ 509 4819 7597"/>
    <s v="Cuisinière Westpoint 4F"/>
    <x v="204"/>
    <n v="2017"/>
    <s v="fl   10518"/>
    <x v="1"/>
    <s v="N/A"/>
    <n v="0"/>
  </r>
  <r>
    <x v="1"/>
    <m/>
    <m/>
    <m/>
    <m/>
    <s v="Cuisinière Westpoint 4F"/>
    <x v="198"/>
    <n v="2017"/>
    <s v="fl 127426"/>
    <x v="1"/>
    <s v="N/A"/>
    <n v="0"/>
  </r>
  <r>
    <x v="1"/>
    <m/>
    <m/>
    <m/>
    <m/>
    <s v="Table Westpoint 3F"/>
    <x v="163"/>
    <n v="2017"/>
    <s v="fl 126872"/>
    <x v="16"/>
    <s v="N/A"/>
    <n v="0"/>
  </r>
  <r>
    <x v="187"/>
    <s v="JOSEPH Calixte"/>
    <s v="_x000a__x000a_Port-Au-Prince  _x000a_Haïti"/>
    <m/>
    <n v="0"/>
    <s v="Table Westpoint 3F"/>
    <x v="205"/>
    <n v="2017"/>
    <s v="fl 126740"/>
    <x v="7"/>
    <s v="N/A"/>
    <n v="0"/>
  </r>
  <r>
    <x v="1"/>
    <m/>
    <m/>
    <m/>
    <m/>
    <s v="Table Westpoint 3F"/>
    <x v="41"/>
    <n v="2017"/>
    <s v="fl 12114"/>
    <x v="2"/>
    <s v="N/A"/>
    <n v="0"/>
  </r>
  <r>
    <x v="188"/>
    <s v="JOSEPH Claudette Guerrier"/>
    <s v="Delmas 33 St Patrick # 11_x000a__x000a_Port-Au-Prince  _x000a_Haïti"/>
    <m/>
    <s v="+ 509 3800 6377"/>
    <s v="Table Westpoint 3F"/>
    <x v="206"/>
    <n v="2017"/>
    <s v="fl 125989"/>
    <x v="1"/>
    <s v="N/A"/>
    <n v="0"/>
  </r>
  <r>
    <x v="1"/>
    <m/>
    <m/>
    <m/>
    <m/>
    <s v="Table Happy Home 2F"/>
    <x v="207"/>
    <n v="2017"/>
    <s v="fl 12208"/>
    <x v="1"/>
    <s v="N/A"/>
    <n v="0"/>
  </r>
  <r>
    <x v="1"/>
    <m/>
    <m/>
    <m/>
    <m/>
    <s v="Table Westpoint 3F"/>
    <x v="184"/>
    <n v="2017"/>
    <s v="Fl 09122"/>
    <x v="1"/>
    <s v="N/A"/>
    <n v="0"/>
  </r>
  <r>
    <x v="189"/>
    <s v="JOSEPH Elissainthe Bonhomme"/>
    <s v="Marché Tabarre (business)_x000a_Vivi Michel (Kay)"/>
    <m/>
    <s v="3803 1172"/>
    <s v="Table Westpoint 3F"/>
    <x v="208"/>
    <n v="2017"/>
    <s v="fl 126718"/>
    <x v="20"/>
    <s v="N/A"/>
    <n v="0"/>
  </r>
  <r>
    <x v="1"/>
    <m/>
    <m/>
    <m/>
    <m/>
    <s v="Table Westpoint 3F"/>
    <x v="209"/>
    <n v="2017"/>
    <s v="fl 125975"/>
    <x v="19"/>
    <s v="170400100- 170400766- 170400257- 170400348- 1707271005- 17041161- 170400270- 1707271002- 1707272002- 1707272009- 1707270987- 1707270994- 1707270980- 170401105- 1707270979"/>
    <n v="0"/>
  </r>
  <r>
    <x v="1"/>
    <m/>
    <m/>
    <m/>
    <m/>
    <s v="Table Westpoint 3F"/>
    <x v="163"/>
    <n v="2017"/>
    <s v="fl 126874"/>
    <x v="5"/>
    <s v="N/A"/>
    <n v="0"/>
  </r>
  <r>
    <x v="190"/>
    <s v="KAY Azar M.C"/>
    <s v="_x000a__x000a_Port-Au-Prince  _x000a_Haïti"/>
    <m/>
    <s v="3656 5378"/>
    <s v="Table Westpoint 3F"/>
    <x v="210"/>
    <n v="2017"/>
    <s v="fl 126381"/>
    <x v="7"/>
    <s v="1708810754- 1708811778- 1708810714- 1708810487- 1708810449"/>
    <n v="0"/>
  </r>
  <r>
    <x v="1"/>
    <m/>
    <m/>
    <m/>
    <m/>
    <s v="Table Westpoint 3F"/>
    <x v="211"/>
    <n v="2017"/>
    <s v="fl 127094"/>
    <x v="7"/>
    <s v="160701486- 160701426- 160700107- 170300145- 170301176"/>
    <n v="0"/>
  </r>
  <r>
    <x v="1"/>
    <m/>
    <m/>
    <m/>
    <m/>
    <s v="Table Westpoint 3F"/>
    <x v="212"/>
    <n v="2017"/>
    <s v="fl 126869"/>
    <x v="7"/>
    <s v="170300994- 170300783- 170301018- 170300739- 170300867"/>
    <n v="0"/>
  </r>
  <r>
    <x v="1"/>
    <m/>
    <m/>
    <m/>
    <m/>
    <s v="Table Westpoint 3F"/>
    <x v="162"/>
    <n v="2017"/>
    <s v="fl09917"/>
    <x v="7"/>
    <s v="160701036- 160701821- 160701823- 160701827- 160702550"/>
    <n v="0"/>
  </r>
  <r>
    <x v="191"/>
    <s v="LAFORTUNE Claire Marie"/>
    <s v="Clercine 22 # 2_x000a__x000a_Port-Au-Prince  _x000a_Haïti"/>
    <m/>
    <s v="+ 509 3775 2256"/>
    <s v="Table Westpoint 4F"/>
    <x v="155"/>
    <n v="2017"/>
    <s v="Fl 127067"/>
    <x v="1"/>
    <s v="N/A"/>
    <n v="0"/>
  </r>
  <r>
    <x v="1"/>
    <m/>
    <m/>
    <m/>
    <m/>
    <s v="Cuisiniere Westpoint 6 foyers"/>
    <x v="213"/>
    <n v="2017"/>
    <s v="Fl 127058"/>
    <x v="1"/>
    <s v="N/A"/>
    <n v="0"/>
  </r>
  <r>
    <x v="1"/>
    <m/>
    <m/>
    <m/>
    <m/>
    <s v="Cuisinière Westpoint 4F"/>
    <x v="214"/>
    <n v="2017"/>
    <s v="fl 09110"/>
    <x v="1"/>
    <s v="N/A"/>
    <n v="0"/>
  </r>
  <r>
    <x v="192"/>
    <s v="LEFEVRE Jean Fride"/>
    <s v="Sarthe 53, route nationale #1, #169 à côté graham garage"/>
    <m/>
    <s v="+ 509 3240 3781 / 3108 9181"/>
    <s v="Table Westpoint 3F"/>
    <x v="215"/>
    <n v="2017"/>
    <s v="fl 07849"/>
    <x v="2"/>
    <s v="N/A"/>
    <n v="0"/>
  </r>
  <r>
    <x v="193"/>
    <s v="LILUCE Odette Fleurigene"/>
    <s v="Bon repos, imp Denis #130 (après radio zenith bo depo charbon nan yon koulwa 2e baryè nan mitan yon studio ak yon legliz)"/>
    <m/>
    <s v="4742 7691 / 32965614 (mme mano)"/>
    <s v="Table Westpoint 3F"/>
    <x v="216"/>
    <n v="2017"/>
    <s v="fl 09052"/>
    <x v="1"/>
    <s v="N/A"/>
    <n v="0"/>
  </r>
  <r>
    <x v="194"/>
    <s v="LORVIUS Jean Maxo"/>
    <s v="28 Delmas 33 - en face parc midoré"/>
    <m/>
    <s v="+ 509 3707 3505"/>
    <s v="Cuisinière Westpoint 4F"/>
    <x v="217"/>
    <n v="2017"/>
    <s v="fl 12708"/>
    <x v="1"/>
    <s v="N/A"/>
    <n v="0"/>
  </r>
  <r>
    <x v="195"/>
    <s v="LOUIS Wedeline"/>
    <s v="Villembeta Carredeux Tabarre 48 # 0066_x000a__x000a_Port-Au-Prince  _x000a_Haïti"/>
    <m/>
    <s v="+ 509 3455 8873"/>
    <s v="Table Westpoint 3F"/>
    <x v="42"/>
    <n v="2017"/>
    <s v="Fl 126858"/>
    <x v="1"/>
    <s v="N/A"/>
    <n v="0"/>
  </r>
  <r>
    <x v="196"/>
    <s v="MARCELIN Nadia Nougaisse ( Courtoisie store )"/>
    <s v="Grand-Rue # 321, zone rue bonnefoie_x000a__x000a_Port-Au-Prince  _x000a_Haïti"/>
    <m/>
    <s v="+ 509 3794 4541"/>
    <s v="Cuisinière Westpoint 4F"/>
    <x v="201"/>
    <n v="2017"/>
    <s v="Fl 09335"/>
    <x v="13"/>
    <s v="N/A"/>
    <n v="0"/>
  </r>
  <r>
    <x v="1"/>
    <m/>
    <m/>
    <m/>
    <m/>
    <s v="Table Westpoint 4F"/>
    <x v="201"/>
    <n v="2017"/>
    <s v="Fl 09335"/>
    <x v="13"/>
    <s v="N/A"/>
    <n v="0"/>
  </r>
  <r>
    <x v="1"/>
    <m/>
    <m/>
    <m/>
    <m/>
    <s v="Table Westpoint 3F"/>
    <x v="153"/>
    <n v="2017"/>
    <s v="Fl 11524"/>
    <x v="5"/>
    <s v="N/A"/>
    <n v="0"/>
  </r>
  <r>
    <x v="1"/>
    <m/>
    <m/>
    <m/>
    <m/>
    <s v="Table Westpoint 4F"/>
    <x v="153"/>
    <n v="2017"/>
    <s v="Fl 11524"/>
    <x v="0"/>
    <s v="N/A"/>
    <n v="0"/>
  </r>
  <r>
    <x v="1"/>
    <m/>
    <m/>
    <m/>
    <m/>
    <s v="Table Westpoint 3F"/>
    <x v="157"/>
    <n v="2017"/>
    <s v="FL 125111"/>
    <x v="8"/>
    <s v="N/A"/>
    <n v="0"/>
  </r>
  <r>
    <x v="1"/>
    <m/>
    <m/>
    <m/>
    <m/>
    <s v="Table Westpoint 4F"/>
    <x v="157"/>
    <n v="2017"/>
    <s v="FL 125111"/>
    <x v="13"/>
    <s v="N/A"/>
    <n v="0"/>
  </r>
  <r>
    <x v="1"/>
    <m/>
    <m/>
    <m/>
    <m/>
    <s v="Table Westpoint 3F"/>
    <x v="44"/>
    <n v="2017"/>
    <s v="FL 06968"/>
    <x v="4"/>
    <s v="N/A"/>
    <n v="0"/>
  </r>
  <r>
    <x v="1"/>
    <m/>
    <m/>
    <m/>
    <m/>
    <s v="Table Westpoint 4F"/>
    <x v="44"/>
    <n v="2017"/>
    <s v="FL 06968"/>
    <x v="7"/>
    <s v="N/A"/>
    <n v="0"/>
  </r>
  <r>
    <x v="1"/>
    <m/>
    <m/>
    <m/>
    <m/>
    <s v="Cuisinière Westpoint 4F"/>
    <x v="44"/>
    <n v="2017"/>
    <s v="FL 06968"/>
    <x v="0"/>
    <s v="N/A"/>
    <n v="0"/>
  </r>
  <r>
    <x v="197"/>
    <s v="MARDOCHE Brunette Axava"/>
    <s v="Rue des miracles"/>
    <m/>
    <s v=" + 509 3807 7115"/>
    <s v="Table Westpoint 3F"/>
    <x v="44"/>
    <n v="2017"/>
    <s v="FL 06969"/>
    <x v="19"/>
    <s v="N/A"/>
    <n v="0"/>
  </r>
  <r>
    <x v="1"/>
    <m/>
    <m/>
    <m/>
    <m/>
    <s v="Table Westpoint 4F"/>
    <x v="44"/>
    <n v="2017"/>
    <s v="FL 06969"/>
    <x v="4"/>
    <s v="N/A"/>
    <n v="0"/>
  </r>
  <r>
    <x v="1"/>
    <m/>
    <m/>
    <m/>
    <m/>
    <s v="Cuisinière Westpoint 4F"/>
    <x v="44"/>
    <n v="2017"/>
    <s v="FL 06969"/>
    <x v="1"/>
    <s v="N/A"/>
    <n v="0"/>
  </r>
  <r>
    <x v="198"/>
    <s v="MARICIDE Louis Joseph"/>
    <s v="Petite Place Cazeau Rue Robes"/>
    <m/>
    <s v="+ 509 4696 5277"/>
    <s v="Table Westpoint 3F"/>
    <x v="218"/>
    <n v="2017"/>
    <s v="Fl 12163"/>
    <x v="2"/>
    <s v="N/A"/>
    <n v="0"/>
  </r>
  <r>
    <x v="199"/>
    <s v="MARIE Jose Fevrier"/>
    <s v="Rue des Miracles 31 B"/>
    <m/>
    <s v="+ 509 3710 6010"/>
    <s v="Table Westpoint 3F"/>
    <x v="213"/>
    <n v="2017"/>
    <s v="Fl 11798"/>
    <x v="20"/>
    <s v="N/A"/>
    <n v="0"/>
  </r>
  <r>
    <x v="200"/>
    <s v="MARIE LOURDE Cadeau"/>
    <s v="Santo 22 # 799 Marche Tabarre_x000a__x000a_Port-Au-Prince  _x000a_Haïti"/>
    <m/>
    <s v="38793363 / 40093463"/>
    <s v="Table Westpoint 3F"/>
    <x v="219"/>
    <n v="2017"/>
    <s v="fl 12120"/>
    <x v="12"/>
    <s v="N/A"/>
    <n v="0"/>
  </r>
  <r>
    <x v="1"/>
    <m/>
    <m/>
    <m/>
    <m/>
    <s v="Table Westpoint 4F"/>
    <x v="219"/>
    <n v="2017"/>
    <s v="fl 12120"/>
    <x v="7"/>
    <s v="N/A"/>
    <n v="0"/>
  </r>
  <r>
    <x v="201"/>
    <s v="MATHURIN Joel"/>
    <s v="_x000a__x000a_  _x000a_"/>
    <m/>
    <s v="3883 2702"/>
    <s v="Table Westpoint 3F"/>
    <x v="181"/>
    <n v="2017"/>
    <s v="fl 12120"/>
    <x v="2"/>
    <s v="N/A"/>
    <n v="0"/>
  </r>
  <r>
    <x v="1"/>
    <m/>
    <m/>
    <m/>
    <m/>
    <s v="Réchaud Elektro 1F"/>
    <x v="220"/>
    <n v="2017"/>
    <s v="fl 12214"/>
    <x v="2"/>
    <s v="N/A"/>
    <n v="0"/>
  </r>
  <r>
    <x v="1"/>
    <m/>
    <m/>
    <m/>
    <m/>
    <s v="Table Westpoint 3F"/>
    <x v="127"/>
    <n v="2017"/>
    <s v="fl 05275"/>
    <x v="6"/>
    <s v="160900837- 160900880- 160901672- 160900589-_x000a_168901661- 160901685_x000a_"/>
    <n v="0"/>
  </r>
  <r>
    <x v="202"/>
    <s v="N/A"/>
    <s v="N/A"/>
    <m/>
    <s v="N/A"/>
    <s v="Table Westpoint 3F"/>
    <x v="121"/>
    <n v="2017"/>
    <s v="Fl 09317"/>
    <x v="12"/>
    <s v="N/A"/>
    <n v="0"/>
  </r>
  <r>
    <x v="203"/>
    <s v="MICHEL Overnie / Gilaine DERCIS"/>
    <s v=" Marche Tabarre #112 (à côté CAMEP) (daniel 3 verset 17)_x000a_Maison : 4 bis imp etienne (à côté de l'hopital HOMEC) clercine 20"/>
    <m/>
    <s v=" 4722 4945 /  31636113 (gilaine)"/>
    <s v="Table Westpoint 3F"/>
    <x v="221"/>
    <n v="2017"/>
    <s v="fl 126130"/>
    <x v="4"/>
    <s v="1708810573- 1708810489- 1708810664- 1708810697- 1708810953- 1708810849-1708810590- 1708810557- 1708810833- 1708810783"/>
    <n v="0"/>
  </r>
  <r>
    <x v="204"/>
    <s v="MIDY Hathney Bijoux"/>
    <s v="Rue macajoux # 45"/>
    <m/>
    <s v="+ 509 3726 0477"/>
    <s v="Table Westpoint 3F"/>
    <x v="190"/>
    <n v="2017"/>
    <s v="Fl 127154"/>
    <x v="12"/>
    <s v="N/A"/>
    <n v="0"/>
  </r>
  <r>
    <x v="205"/>
    <s v="MILORIN Isma Michel"/>
    <s v="Jerusalem 8_x000a__x000a_Port-Au-Prince  _x000a_Haïti"/>
    <m/>
    <n v="38082711"/>
    <s v="Cuisiniere Westpoint 6 foyers"/>
    <x v="177"/>
    <n v="2017"/>
    <s v="Fr 125271"/>
    <x v="1"/>
    <s v="N/A"/>
    <n v="0"/>
  </r>
  <r>
    <x v="1"/>
    <m/>
    <m/>
    <m/>
    <m/>
    <s v="Table Westpoint 3F"/>
    <x v="177"/>
    <n v="2017"/>
    <s v="Fr 125271"/>
    <x v="2"/>
    <s v="170400838- 170401488- 170400399"/>
    <n v="0"/>
  </r>
  <r>
    <x v="1"/>
    <m/>
    <m/>
    <m/>
    <m/>
    <s v="Table Westpoint 3F"/>
    <x v="222"/>
    <n v="2017"/>
    <s v="fl 127448"/>
    <x v="2"/>
    <s v="N/A"/>
    <n v="0"/>
  </r>
  <r>
    <x v="206"/>
    <s v="MOROSE Ronitha"/>
    <s v="Delmas 32 # 1"/>
    <m/>
    <s v="+ 509 3716 1460"/>
    <s v="Table Westpoint 3F"/>
    <x v="147"/>
    <n v="2017"/>
    <s v="126501"/>
    <x v="12"/>
    <s v="170301428- 170301418- 1703011730- 1703011698- 1703010762- 1703011165- 1703010012- 1703010717- 1703011184- 1703010732- 1703010331- 1703011181- 1703011122-1703011201- 1703010765- 1703010367-_x000a_1703010814- 1703010764- 1703010401- 1703010035- 1703011185- 1703010307- 1703010381-_x000a_1703010734- 1703010778- 1703010778-_x000a_1703011671- 1703010421- 1703010350-_x000a_1703010358- 1703011183- 1703011705 "/>
    <n v="0"/>
  </r>
  <r>
    <x v="207"/>
    <s v="NEPTUNE Therese"/>
    <s v="Bizoton 59 # 360 Bis_x000a_Port-Au-Prince  "/>
    <m/>
    <s v="+ 509 3472 4944"/>
    <s v="Table Westpoint 3F"/>
    <x v="161"/>
    <n v="2017"/>
    <s v="Fl 10716"/>
    <x v="7"/>
    <s v="N/A"/>
    <n v="0"/>
  </r>
  <r>
    <x v="208"/>
    <s v="MILCE Emet"/>
    <s v="Clercine 14 # 6 / Santho 25 imp Miciade, presque enface rosa linda hotel, milce electronique"/>
    <m/>
    <s v="+ 509 3778 9164"/>
    <s v="Table Westpoint 3F"/>
    <x v="177"/>
    <n v="2017"/>
    <s v="Fl 125952"/>
    <x v="2"/>
    <s v="N/A"/>
    <n v="0"/>
  </r>
  <r>
    <x v="209"/>
    <s v="NOEL Francois"/>
    <s v=" Clercine 20 # 38_x000a__x000a_  _x000a_"/>
    <m/>
    <s v="+ 509 3783 1341"/>
    <s v="Cuisiniere Westpoint 6 foyers"/>
    <x v="223"/>
    <n v="2017"/>
    <s v="Fl 10594"/>
    <x v="1"/>
    <s v="N/A"/>
    <n v="0"/>
  </r>
  <r>
    <x v="1"/>
    <m/>
    <m/>
    <m/>
    <m/>
    <s v="Table Westpoint 3F"/>
    <x v="223"/>
    <n v="2017"/>
    <s v="Fl 10594"/>
    <x v="4"/>
    <s v="178008- 0031- 0086- 10205- 0473- 01177- 11873- 10203- 11877- 10087-"/>
    <n v="0"/>
  </r>
  <r>
    <x v="1"/>
    <m/>
    <m/>
    <m/>
    <m/>
    <s v="Réchaud Elektro 1F"/>
    <x v="223"/>
    <n v="2017"/>
    <s v="Fl 10597"/>
    <x v="2"/>
    <s v="N/A"/>
    <n v="0"/>
  </r>
  <r>
    <x v="210"/>
    <s v="OBRY Sherly"/>
    <s v="EDM"/>
    <m/>
    <n v="0"/>
    <s v="Cuisinière Westpoint 4F"/>
    <x v="148"/>
    <n v="2017"/>
    <s v="Fr 09211"/>
    <x v="1"/>
    <s v="N/A"/>
    <n v="1"/>
  </r>
  <r>
    <x v="211"/>
    <s v="PAMPHILE Marie Yolene"/>
    <s v="15 Rue Panamericaine_x000a__x000a_  _x000a_"/>
    <m/>
    <s v="+ 509 4600 9760"/>
    <s v="Cuisinière Westpoint 4F"/>
    <x v="224"/>
    <n v="2017"/>
    <s v="fl 125569"/>
    <x v="1"/>
    <s v="N/A"/>
    <n v="0"/>
  </r>
  <r>
    <x v="1"/>
    <m/>
    <m/>
    <m/>
    <m/>
    <s v="Table Westpoint 3F"/>
    <x v="225"/>
    <n v="2017"/>
    <s v="Fl 127127"/>
    <x v="1"/>
    <s v="N/A"/>
    <n v="0"/>
  </r>
  <r>
    <x v="1"/>
    <m/>
    <m/>
    <m/>
    <m/>
    <s v="Table Westpoint 3F"/>
    <x v="165"/>
    <n v="2017"/>
    <s v="fl 127124"/>
    <x v="6"/>
    <s v="170400400- 1707270995- 1707271001-1707271004-170400785- 1707272007- 1707272008"/>
    <n v="0"/>
  </r>
  <r>
    <x v="1"/>
    <m/>
    <m/>
    <m/>
    <m/>
    <s v="Table Westpoint 3F"/>
    <x v="226"/>
    <n v="2017"/>
    <s v=" Fl 127112"/>
    <x v="7"/>
    <s v="170400343- 170400331- 170400347- 170400552- 170400489"/>
    <n v="0"/>
  </r>
  <r>
    <x v="1"/>
    <m/>
    <m/>
    <m/>
    <m/>
    <s v="Réchaud Elektro 1F"/>
    <x v="226"/>
    <n v="2017"/>
    <s v=" Fl 127112"/>
    <x v="1"/>
    <s v="N/A"/>
    <n v="0"/>
  </r>
  <r>
    <x v="212"/>
    <s v="PHENISSE Wilmino"/>
    <s v="Ave Santo # 58_x000a__x000a_Leogane  _x000a_Haïti"/>
    <m/>
    <s v="+ 509 3729 6923/3762 7586"/>
    <s v="Cuisinière Westpoint 4F"/>
    <x v="161"/>
    <n v="2017"/>
    <s v="Fl 10717"/>
    <x v="1"/>
    <s v="N/A"/>
    <n v="0"/>
  </r>
  <r>
    <x v="212"/>
    <m/>
    <m/>
    <m/>
    <m/>
    <s v="Table Westpoint 4F"/>
    <x v="161"/>
    <n v="2017"/>
    <s v="Fl 10717"/>
    <x v="0"/>
    <s v="N/A"/>
    <n v="0"/>
  </r>
  <r>
    <x v="212"/>
    <m/>
    <m/>
    <m/>
    <m/>
    <s v="Table Westpoint 3F"/>
    <x v="135"/>
    <n v="2017"/>
    <s v="Fl 10706"/>
    <x v="7"/>
    <s v="N/A"/>
    <n v="0"/>
  </r>
  <r>
    <x v="212"/>
    <m/>
    <m/>
    <m/>
    <m/>
    <s v="Table Westpoint 3F"/>
    <x v="157"/>
    <n v="2017"/>
    <s v="FL 125112"/>
    <x v="17"/>
    <s v="N/A"/>
    <n v="0"/>
  </r>
  <r>
    <x v="212"/>
    <m/>
    <m/>
    <m/>
    <m/>
    <s v="Cuisinière Westpoint 4F"/>
    <x v="159"/>
    <n v="2017"/>
    <s v="FL 09372"/>
    <x v="1"/>
    <s v="N/A"/>
    <n v="0"/>
  </r>
  <r>
    <x v="212"/>
    <m/>
    <m/>
    <m/>
    <m/>
    <s v="Table Westpoint 3F"/>
    <x v="227"/>
    <n v="2017"/>
    <s v="Fl 11502"/>
    <x v="2"/>
    <s v="N/A"/>
    <n v="0"/>
  </r>
  <r>
    <x v="213"/>
    <s v="PHILIPPAUX Simone"/>
    <s v="Rue Rois # (14 Bis)_x000a_Port-Au-Prince  "/>
    <m/>
    <s v="+ 509 3413 0648"/>
    <s v="Cuisinière Westpoint 4F"/>
    <x v="228"/>
    <n v="2017"/>
    <s v="Fl 12352"/>
    <x v="1"/>
    <s v="N/A"/>
    <n v="0"/>
  </r>
  <r>
    <x v="214"/>
    <s v="PIERRE Cenita"/>
    <s v="_x000a__x000a_  _x000a_"/>
    <m/>
    <n v="0"/>
    <s v="Cuisinière Westpoint 4F"/>
    <x v="229"/>
    <n v="2017"/>
    <s v="Fl 09423"/>
    <x v="1"/>
    <s v="N/A"/>
    <n v="0"/>
  </r>
  <r>
    <x v="215"/>
    <s v="Séphora PAUL ALEXANDRE LAUDE (cadeau de Lordeus, employé de PE)"/>
    <s v="Delmas 95 - Bon Repos"/>
    <m/>
    <n v="48118799"/>
    <s v="Cuisinière Westpoint 4F"/>
    <x v="177"/>
    <n v="2017"/>
    <s v="Fr 18840"/>
    <x v="1"/>
    <s v="N/A"/>
    <n v="1"/>
  </r>
  <r>
    <x v="216"/>
    <s v="PIERRE Nicolas Ignas"/>
    <s v="# 3 impasse gerand carrefour shada"/>
    <m/>
    <s v="+ 509 3653 7339"/>
    <s v="Table Happy Home 2F"/>
    <x v="197"/>
    <n v="2017"/>
    <s v="Fl 11142"/>
    <x v="2"/>
    <s v="N/A"/>
    <n v="0"/>
  </r>
  <r>
    <x v="217"/>
    <s v="N/A"/>
    <s v="N/A"/>
    <m/>
    <s v="N/A"/>
    <s v="Table Westpoint 4F"/>
    <x v="227"/>
    <n v="2017"/>
    <s v="Fr 11559"/>
    <x v="7"/>
    <s v="N/A"/>
    <n v="0"/>
  </r>
  <r>
    <x v="1"/>
    <m/>
    <m/>
    <m/>
    <m/>
    <s v="Table Westpoint 3F"/>
    <x v="227"/>
    <n v="2017"/>
    <s v="Fr 11559"/>
    <x v="21"/>
    <s v="N/A"/>
    <n v="0"/>
  </r>
  <r>
    <x v="1"/>
    <m/>
    <m/>
    <m/>
    <m/>
    <s v="Table Westpoint 3F"/>
    <x v="132"/>
    <n v="2017"/>
    <s v="Fl 08748"/>
    <x v="12"/>
    <s v="N/A"/>
    <n v="0"/>
  </r>
  <r>
    <x v="1"/>
    <m/>
    <m/>
    <m/>
    <m/>
    <s v="Table Westpoint 4F"/>
    <x v="132"/>
    <n v="2017"/>
    <s v="Fl 08748"/>
    <x v="7"/>
    <s v="N/A"/>
    <n v="0"/>
  </r>
  <r>
    <x v="218"/>
    <s v="POLYNICE Mirlene"/>
    <s v="Marche Tabarre _x000a__x000a_Port-Au-Prince  _x000a_Haïti"/>
    <m/>
    <s v="+ 509 3116 9711"/>
    <s v="Table Westpoint 3F"/>
    <x v="157"/>
    <n v="2017"/>
    <s v="Fl 126757"/>
    <x v="12"/>
    <s v="170300759- 170300982- 170300730-_x000a_170300884- 170300843- 170300899-_x000a_170300747- 170300916- 170300895- 170302088-_x000a_170302226- 170300862- 170301990-  170301523-170302357- 170301665- 170302518- 170301516- 170302337- 170300487- 170300804- 170300821- 170302345- 170300819- 170201533-_x000a_170202084 - 170202348- "/>
    <n v="0"/>
  </r>
  <r>
    <x v="1"/>
    <m/>
    <m/>
    <m/>
    <m/>
    <s v="Cuisinière Westpoint 4F"/>
    <x v="157"/>
    <n v="2017"/>
    <s v="Fl 126756"/>
    <x v="0"/>
    <s v="N/A"/>
    <n v="0"/>
  </r>
  <r>
    <x v="1"/>
    <m/>
    <m/>
    <m/>
    <m/>
    <s v="Cuisiniere Westpoint 6 foyers"/>
    <x v="157"/>
    <n v="2017"/>
    <s v="Fl 126756"/>
    <x v="1"/>
    <s v="N/A"/>
    <n v="0"/>
  </r>
  <r>
    <x v="219"/>
    <s v="ROSE BASTIEN ( Dinasty Boutique)"/>
    <s v="P.V Rue panamericaine # 17 en face St jean bosco"/>
    <m/>
    <s v="+ 509 3902 7492"/>
    <s v="Table Westpoint 3F"/>
    <x v="230"/>
    <n v="2017"/>
    <s v="Fl 127145"/>
    <x v="6"/>
    <s v="N/A"/>
    <n v="0"/>
  </r>
  <r>
    <x v="220"/>
    <s v="SAINT JUSTE Eline"/>
    <s v="Marche Tabarre Flanc 4 # 116"/>
    <m/>
    <s v="+ 509 3651 0927"/>
    <s v="Table Westpoint 3F"/>
    <x v="219"/>
    <n v="2017"/>
    <s v="fl 12122"/>
    <x v="22"/>
    <s v="N/A"/>
    <n v="0"/>
  </r>
  <r>
    <x v="1"/>
    <m/>
    <m/>
    <m/>
    <m/>
    <s v="Table Westpoint 4F"/>
    <x v="219"/>
    <n v="2017"/>
    <s v="fl 12122"/>
    <x v="5"/>
    <s v="N/A"/>
    <n v="0"/>
  </r>
  <r>
    <x v="221"/>
    <s v="SAINT LOUIS Garry"/>
    <s v="ONAVIL 18 Rte Nationale # 3"/>
    <m/>
    <s v="+ 509 3263 5836"/>
    <s v="Table Westpoint 3F"/>
    <x v="231"/>
    <n v="2017"/>
    <s v="fl 125968"/>
    <x v="1"/>
    <s v="N/A"/>
    <n v="0"/>
  </r>
  <r>
    <x v="222"/>
    <s v="SALVANT Antoine Jacques"/>
    <s v="Leogane_x000a__x000a_Port-Au-Prince  _x000a_Haïti"/>
    <m/>
    <s v="+ 509 3753 5899"/>
    <s v="Table Westpoint 3F"/>
    <x v="161"/>
    <n v="2017"/>
    <s v="Fl 10718"/>
    <x v="13"/>
    <s v="N/A"/>
    <n v="0"/>
  </r>
  <r>
    <x v="222"/>
    <m/>
    <m/>
    <m/>
    <m/>
    <s v="Table Westpoint 4F"/>
    <x v="161"/>
    <n v="2017"/>
    <s v="Fl 10718"/>
    <x v="0"/>
    <s v="N/A"/>
    <n v="0"/>
  </r>
  <r>
    <x v="222"/>
    <m/>
    <m/>
    <m/>
    <m/>
    <s v="Table Westpoint 3F"/>
    <x v="232"/>
    <n v="2017"/>
    <s v="Fl 12460"/>
    <x v="2"/>
    <s v="N/A"/>
    <n v="0"/>
  </r>
  <r>
    <x v="222"/>
    <m/>
    <m/>
    <m/>
    <m/>
    <s v="Cuisinière Westpoint 4F"/>
    <x v="178"/>
    <n v="2017"/>
    <s v="FL 11573"/>
    <x v="0"/>
    <s v="N/A"/>
    <n v="0"/>
  </r>
  <r>
    <x v="223"/>
    <s v="ST-NAISE Papouloute"/>
    <s v="Clercine 4 # 29 (Nayou dépôt)_x000a__x000a_ Delmas 40 b (kay li)"/>
    <m/>
    <s v="3609 1120 / 49244260"/>
    <s v="Table Westpoint 3F"/>
    <x v="212"/>
    <n v="2017"/>
    <s v="fl 126868"/>
    <x v="2"/>
    <s v="170200072- 170300745- 170301025- 170300867"/>
    <n v="0"/>
  </r>
  <r>
    <x v="1"/>
    <m/>
    <m/>
    <m/>
    <m/>
    <s v="Table Westpoint 4F"/>
    <x v="212"/>
    <n v="2017"/>
    <s v="fl 126868"/>
    <x v="1"/>
    <s v="N/A"/>
    <n v="0"/>
  </r>
  <r>
    <x v="1"/>
    <m/>
    <m/>
    <m/>
    <m/>
    <s v="Table Westpoint 3F"/>
    <x v="173"/>
    <n v="2017"/>
    <s v="fl 09430"/>
    <x v="6"/>
    <s v="160700624- 160701070- 160700824- 160700203- 160702104- 160701574"/>
    <n v="0"/>
  </r>
  <r>
    <x v="1"/>
    <m/>
    <m/>
    <m/>
    <m/>
    <s v="Table Westpoint 3F"/>
    <x v="189"/>
    <n v="2017"/>
    <s v="fl 09420"/>
    <x v="2"/>
    <s v="160700294- 160700286- 160701573"/>
    <n v="0"/>
  </r>
  <r>
    <x v="1"/>
    <m/>
    <m/>
    <m/>
    <m/>
    <s v="Table Westpoint 4F"/>
    <x v="189"/>
    <n v="2017"/>
    <s v="fl 09420"/>
    <x v="1"/>
    <s v="N/A"/>
    <n v="0"/>
  </r>
  <r>
    <x v="224"/>
    <s v="THEVENIN Vivaldy (Doudou Store)"/>
    <s v="138 rue stenio vincent - Croix des Bouquets - en face Station National_x000a__x000a_Port-Au-Prince  _x000a_Haïti"/>
    <m/>
    <s v=" +509 3780 8535 / +509 3234 2402"/>
    <s v="Réchaud Elektro 1F"/>
    <x v="233"/>
    <n v="2017"/>
    <s v="fl 125580"/>
    <x v="1"/>
    <s v="N/A"/>
    <n v="0"/>
  </r>
  <r>
    <x v="1"/>
    <m/>
    <m/>
    <m/>
    <m/>
    <s v="Table Westpoint 3F"/>
    <x v="234"/>
    <n v="2017"/>
    <s v="Fl 10570"/>
    <x v="1"/>
    <s v="N/A"/>
    <n v="0"/>
  </r>
  <r>
    <x v="1"/>
    <m/>
    <m/>
    <m/>
    <m/>
    <s v="Réchaud Elektro 1F"/>
    <x v="234"/>
    <n v="2017"/>
    <s v="Fl 10570"/>
    <x v="1"/>
    <s v="N/A"/>
    <n v="0"/>
  </r>
  <r>
    <x v="1"/>
    <m/>
    <m/>
    <m/>
    <m/>
    <s v="Réchaud Elektro 1F"/>
    <x v="235"/>
    <n v="2017"/>
    <s v="fl  10566"/>
    <x v="1"/>
    <s v="N/A"/>
    <n v="0"/>
  </r>
  <r>
    <x v="1"/>
    <m/>
    <m/>
    <m/>
    <m/>
    <s v="Table Happy Home 1F"/>
    <x v="235"/>
    <n v="2017"/>
    <s v="fl  10566"/>
    <x v="1"/>
    <s v="N/A"/>
    <n v="0"/>
  </r>
  <r>
    <x v="1"/>
    <m/>
    <m/>
    <m/>
    <m/>
    <s v="Table Westpoint 3F"/>
    <x v="235"/>
    <n v="2017"/>
    <s v="fl  10566"/>
    <x v="1"/>
    <s v="N/A"/>
    <n v="0"/>
  </r>
  <r>
    <x v="1"/>
    <m/>
    <m/>
    <m/>
    <m/>
    <s v="Table Westpoint 3F"/>
    <x v="195"/>
    <n v="2017"/>
    <s v="fl 11637"/>
    <x v="2"/>
    <s v="N/A"/>
    <n v="0"/>
  </r>
  <r>
    <x v="225"/>
    <s v="TONIA Panier"/>
    <s v="Tabarre 60 # 2_x000a__x000a_Port-Au-Prince  _x000a_Haïti"/>
    <m/>
    <s v="+ 509 3416 0022"/>
    <s v="Table Westpoint 3F"/>
    <x v="236"/>
    <n v="2017"/>
    <s v="fl  125762"/>
    <x v="2"/>
    <s v="N/A"/>
    <n v="0"/>
  </r>
  <r>
    <x v="1"/>
    <m/>
    <m/>
    <m/>
    <m/>
    <s v="Table Westpoint 3F"/>
    <x v="140"/>
    <n v="2017"/>
    <s v="fl  126149"/>
    <x v="2"/>
    <s v="N/A"/>
    <n v="0"/>
  </r>
  <r>
    <x v="1"/>
    <m/>
    <m/>
    <m/>
    <m/>
    <s v="Table Westpoint 3F"/>
    <x v="237"/>
    <n v="2017"/>
    <s v="fl  126145"/>
    <x v="2"/>
    <s v="170300345- 170301014- 170300247"/>
    <n v="0"/>
  </r>
  <r>
    <x v="1"/>
    <m/>
    <m/>
    <m/>
    <m/>
    <s v="Table Westpoint 4F"/>
    <x v="238"/>
    <n v="2017"/>
    <s v="fl 127107"/>
    <x v="0"/>
    <s v="N/A"/>
    <n v="0"/>
  </r>
  <r>
    <x v="1"/>
    <m/>
    <m/>
    <m/>
    <m/>
    <s v="Table Westpoint 3F"/>
    <x v="163"/>
    <n v="2017"/>
    <s v="fl 126871"/>
    <x v="6"/>
    <s v="N/A"/>
    <n v="0"/>
  </r>
  <r>
    <x v="226"/>
    <s v="TOUSSAINT Jesula"/>
    <s v="Delmas 33 # 7"/>
    <m/>
    <s v="+ 509 3697 4537"/>
    <s v="Table Westpoint 3F"/>
    <x v="239"/>
    <n v="2017"/>
    <s v="Fl 09924"/>
    <x v="2"/>
    <s v="16090040-160900529-160900544"/>
    <n v="0"/>
  </r>
  <r>
    <x v="227"/>
    <s v="ULYSSE Clenert"/>
    <s v="# 26a,en face,rue St lot Fontamara_x000a_Port-Au-Prince"/>
    <m/>
    <s v="509 31 06 39 96"/>
    <s v="Table Westpoint 3F"/>
    <x v="190"/>
    <n v="2017"/>
    <s v="Fl 127157"/>
    <x v="4"/>
    <s v="N/A"/>
    <n v="0"/>
  </r>
  <r>
    <x v="228"/>
    <s v="VINCENT Kerline"/>
    <s v="Delmas 33 Rue Famosa # 34_x000a__x000a_Port-Au-Prince  _x000a_Haïti"/>
    <m/>
    <s v="+ 509 4657 3607"/>
    <s v="Cuisinière Westpoint 4F"/>
    <x v="240"/>
    <n v="2017"/>
    <s v="fl 126396"/>
    <x v="1"/>
    <s v="N/A"/>
    <n v="0"/>
  </r>
  <r>
    <x v="1"/>
    <m/>
    <m/>
    <m/>
    <m/>
    <s v="Table Westpoint 3F"/>
    <x v="240"/>
    <n v="2017"/>
    <s v="fl 126396"/>
    <x v="7"/>
    <s v="N/A"/>
    <n v="0"/>
  </r>
  <r>
    <x v="1"/>
    <m/>
    <m/>
    <m/>
    <m/>
    <s v="Cuisinière Westpoint 4F"/>
    <x v="213"/>
    <n v="2017"/>
    <s v="Fl 11797"/>
    <x v="1"/>
    <s v="N/A"/>
    <n v="0"/>
  </r>
  <r>
    <x v="1"/>
    <m/>
    <m/>
    <m/>
    <m/>
    <s v="Table Westpoint 3F"/>
    <x v="213"/>
    <n v="2017"/>
    <s v="Fl 11797"/>
    <x v="7"/>
    <s v="N/A"/>
    <n v="0"/>
  </r>
  <r>
    <x v="1"/>
    <m/>
    <m/>
    <m/>
    <m/>
    <s v="Table Westpoint 3F"/>
    <x v="239"/>
    <n v="2017"/>
    <s v="Fl 11092"/>
    <x v="4"/>
    <s v="N/A"/>
    <n v="0"/>
  </r>
  <r>
    <x v="229"/>
    <s v="Gustave Luz Amellise"/>
    <s v="N/A"/>
    <m/>
    <n v="34719076"/>
    <s v="Table Westpoint 3F"/>
    <x v="241"/>
    <n v="2017"/>
    <s v="Fr20966"/>
    <x v="1"/>
    <n v="170301241"/>
    <n v="1"/>
  </r>
  <r>
    <x v="230"/>
    <s v="Mme Jouna (via Chaumy Francois)"/>
    <s v="N/A"/>
    <m/>
    <s v="34407635 (Chaumy François)_x000a_ 47378289 (Mme Jouna)"/>
    <s v="Table Westpoint 3F"/>
    <x v="10"/>
    <n v="2017"/>
    <s v="Fr18616"/>
    <x v="1"/>
    <n v="170201751"/>
    <n v="1"/>
  </r>
  <r>
    <x v="231"/>
    <s v="Jean Magdala"/>
    <s v="Tabarre 7 (en face novamate) #75"/>
    <m/>
    <n v="36099867"/>
    <s v="Table Westpoint 3F"/>
    <x v="242"/>
    <n v="2017"/>
    <s v="Fr 20981"/>
    <x v="1"/>
    <n v="170700454"/>
    <n v="1"/>
  </r>
  <r>
    <x v="232"/>
    <s v="Nazaire Pat"/>
    <s v="Tabarre"/>
    <m/>
    <n v="34554221"/>
    <s v="Table Westpoint 3F"/>
    <x v="241"/>
    <n v="2017"/>
    <s v="Fr20967"/>
    <x v="1"/>
    <n v="170200438"/>
    <n v="1"/>
  </r>
  <r>
    <x v="233"/>
    <s v="Camille Renier"/>
    <s v="N/A"/>
    <m/>
    <s v="N/A"/>
    <s v="Table Westpoint 3F"/>
    <x v="205"/>
    <n v="2017"/>
    <s v="Fr021727"/>
    <x v="1"/>
    <n v="170201623"/>
    <n v="1"/>
  </r>
  <r>
    <x v="234"/>
    <s v="Philisse Simone"/>
    <s v="Croix des bouquets"/>
    <m/>
    <n v="38382633"/>
    <s v="Table Westpoint 3F"/>
    <x v="243"/>
    <n v="2017"/>
    <s v="Fr021722"/>
    <x v="1"/>
    <n v="1706811675"/>
    <n v="1"/>
  </r>
  <r>
    <x v="235"/>
    <s v="Edith Alcine"/>
    <s v="Delmas 32"/>
    <m/>
    <n v="38832762"/>
    <s v="Table Westpoint 3F"/>
    <x v="244"/>
    <n v="2017"/>
    <s v="Fr20963"/>
    <x v="1"/>
    <s v="N/A"/>
    <n v="1"/>
  </r>
  <r>
    <x v="236"/>
    <m/>
    <m/>
    <m/>
    <m/>
    <s v="Table Westpoint 3F"/>
    <x v="245"/>
    <n v="2017"/>
    <s v="Fr17056"/>
    <x v="1"/>
    <n v="170300213"/>
    <n v="1"/>
  </r>
  <r>
    <x v="237"/>
    <s v="Vilmont Louissaint"/>
    <s v="N/A"/>
    <m/>
    <n v="49187042"/>
    <s v="Table Westpoint 3F"/>
    <x v="183"/>
    <n v="2017"/>
    <s v="Fr021706"/>
    <x v="1"/>
    <n v="17031695"/>
    <n v="1"/>
  </r>
  <r>
    <x v="238"/>
    <s v="Frantz Joseph"/>
    <s v="Employé PMS"/>
    <m/>
    <n v="48905022"/>
    <s v="Table Westpoint 3F"/>
    <x v="136"/>
    <n v="2017"/>
    <s v="Fr021589"/>
    <x v="1"/>
    <s v="N/A"/>
    <n v="1"/>
  </r>
  <r>
    <x v="239"/>
    <s v="ALEUS Caleb"/>
    <s v="Tabarre 27 Rue Milien"/>
    <m/>
    <n v="38003833"/>
    <s v="Table Westpoint 3F"/>
    <x v="246"/>
    <n v="2017"/>
    <s v="Fr17069"/>
    <x v="1"/>
    <n v="170300232"/>
    <n v="1"/>
  </r>
  <r>
    <x v="240"/>
    <s v="Phildor Marc Christian"/>
    <s v="Santo10 num 4"/>
    <m/>
    <n v="41859048"/>
    <s v="Table Westpoint 3F"/>
    <x v="247"/>
    <n v="2017"/>
    <s v="Fr 022286"/>
    <x v="1"/>
    <n v="1708810724"/>
    <n v="1"/>
  </r>
  <r>
    <x v="241"/>
    <s v="Altime Sounegré"/>
    <s v="Source Matelas, Cabaret"/>
    <m/>
    <n v="37101087"/>
    <s v="Table Westpoint 3F"/>
    <x v="245"/>
    <n v="2017"/>
    <s v="Fr17055"/>
    <x v="1"/>
    <n v="170300511"/>
    <n v="1"/>
  </r>
  <r>
    <x v="242"/>
    <s v="St Gille Angela"/>
    <s v="Puits Blain 9"/>
    <m/>
    <n v="47334464"/>
    <s v="Table Westpoint 3F"/>
    <x v="187"/>
    <n v="2017"/>
    <s v="Fr022267"/>
    <x v="1"/>
    <n v="170400089"/>
    <n v="1"/>
  </r>
  <r>
    <x v="243"/>
    <s v="Daniel jumenese"/>
    <s v="Tabarre 27 "/>
    <m/>
    <s v="N/A"/>
    <s v="Table Westpoint 3F"/>
    <x v="248"/>
    <n v="2017"/>
    <s v="Fr021581"/>
    <x v="1"/>
    <s v="N/A"/>
    <n v="1"/>
  </r>
  <r>
    <x v="244"/>
    <s v="Bince arslin  / ELISMA Wilfrid"/>
    <s v="bitboyer 9, #58 - en face de Konek Teyat - Clercine"/>
    <m/>
    <s v="36540245 / 31450425"/>
    <s v="Table Westpoint 3F"/>
    <x v="249"/>
    <n v="2017"/>
    <s v="Fr20952"/>
    <x v="1"/>
    <s v="N/A"/>
    <n v="1"/>
  </r>
  <r>
    <x v="245"/>
    <s v="Ketlene"/>
    <s v="N/A"/>
    <m/>
    <s v="N/A"/>
    <s v="Table Westpoint 3F"/>
    <x v="141"/>
    <n v="2017"/>
    <s v="Fr17057"/>
    <x v="1"/>
    <n v="170301126"/>
    <n v="1"/>
  </r>
  <r>
    <x v="246"/>
    <s v="Marie louis"/>
    <s v="N/A"/>
    <m/>
    <s v="N/A"/>
    <s v="Table Westpoint 3F"/>
    <x v="164"/>
    <n v="2017"/>
    <s v="Fr17081"/>
    <x v="1"/>
    <n v="170300578"/>
    <n v="1"/>
  </r>
  <r>
    <x v="247"/>
    <s v="davidson Choumy Francois"/>
    <s v="N/A"/>
    <m/>
    <n v="34407635"/>
    <s v="Table Westpoint 3F"/>
    <x v="10"/>
    <n v="2017"/>
    <s v="Fr18616"/>
    <x v="1"/>
    <n v="170201751"/>
    <n v="1"/>
  </r>
  <r>
    <x v="248"/>
    <s v="Josue michel"/>
    <s v="cabaret"/>
    <m/>
    <n v="364233214"/>
    <s v="Table Westpoint 3F"/>
    <x v="224"/>
    <n v="2017"/>
    <s v="Fr20970"/>
    <x v="1"/>
    <s v="N/A"/>
    <n v="1"/>
  </r>
  <r>
    <x v="249"/>
    <s v="Calixte ernst"/>
    <s v="N/A"/>
    <m/>
    <s v="N/A"/>
    <s v="Table Westpoint 3F"/>
    <x v="141"/>
    <n v="2017"/>
    <s v="Fr17059"/>
    <x v="1"/>
    <s v="N/A"/>
    <n v="1"/>
  </r>
  <r>
    <x v="250"/>
    <s v=" Berlus jannot"/>
    <s v="N/A"/>
    <m/>
    <s v="N/A"/>
    <s v="Table Westpoint 3F"/>
    <x v="250"/>
    <n v="2017"/>
    <s v="Fr20558"/>
    <x v="1"/>
    <n v="170301439"/>
    <n v="1"/>
  </r>
  <r>
    <x v="251"/>
    <s v="Gerina philogene"/>
    <s v="fleurio"/>
    <m/>
    <s v="N/A"/>
    <s v="Table Westpoint 3F"/>
    <x v="208"/>
    <n v="2017"/>
    <s v="Fr021712"/>
    <x v="1"/>
    <n v="170200731"/>
    <n v="1"/>
  </r>
  <r>
    <x v="252"/>
    <s v="Louis marie mirtha"/>
    <s v="N/A"/>
    <m/>
    <s v="N/A"/>
    <s v="Table Westpoint 3F"/>
    <x v="10"/>
    <n v="2017"/>
    <s v="fr021720"/>
    <x v="1"/>
    <n v="170301535"/>
    <n v="1"/>
  </r>
  <r>
    <x v="253"/>
    <s v="dorulus berson"/>
    <s v="N/A"/>
    <m/>
    <s v="N/A"/>
    <s v="Table Westpoint 3F"/>
    <x v="183"/>
    <n v="2017"/>
    <s v="fr021709"/>
    <x v="1"/>
    <n v="170200386"/>
    <n v="1"/>
  </r>
  <r>
    <x v="254"/>
    <s v="marie denise noel"/>
    <s v="N/A"/>
    <m/>
    <s v="N/A"/>
    <s v="Table Westpoint 3F"/>
    <x v="251"/>
    <n v="2017"/>
    <s v="fr20979"/>
    <x v="1"/>
    <n v="170301465"/>
    <n v="1"/>
  </r>
  <r>
    <x v="255"/>
    <s v="isabel"/>
    <s v="N/A"/>
    <m/>
    <s v="N/A"/>
    <s v="Table Westpoint 3F"/>
    <x v="183"/>
    <n v="2017"/>
    <s v="fr021708"/>
    <x v="1"/>
    <n v="170200683"/>
    <n v="1"/>
  </r>
  <r>
    <x v="256"/>
    <s v="alcide makenson"/>
    <s v="debussy rue lamort"/>
    <m/>
    <n v="37852174"/>
    <s v="Table Westpoint 3F"/>
    <x v="252"/>
    <n v="2017"/>
    <s v="fr18833"/>
    <x v="1"/>
    <s v="N/A"/>
    <n v="1"/>
  </r>
  <r>
    <x v="257"/>
    <s v="N/A"/>
    <s v="aquin rue de la paix"/>
    <m/>
    <s v="N/A"/>
    <s v="Table Westpoint 3F"/>
    <x v="253"/>
    <n v="2017"/>
    <s v="fr18846"/>
    <x v="1"/>
    <s v="N/A"/>
    <n v="1"/>
  </r>
  <r>
    <x v="258"/>
    <s v="estime marie denise"/>
    <s v="N/A"/>
    <m/>
    <s v="N/A"/>
    <s v="Table Westpoint 3F"/>
    <x v="254"/>
    <n v="2017"/>
    <s v="fr17065"/>
    <x v="1"/>
    <n v="170300255"/>
    <n v="1"/>
  </r>
  <r>
    <x v="259"/>
    <s v="junior"/>
    <s v="N/A"/>
    <m/>
    <s v="N/A"/>
    <s v="Table Westpoint 3F"/>
    <x v="255"/>
    <n v="2017"/>
    <s v="fr022284"/>
    <x v="1"/>
    <n v="170300123"/>
    <n v="1"/>
  </r>
  <r>
    <x v="260"/>
    <s v="chery marie elda"/>
    <s v="N/A"/>
    <m/>
    <n v="37565060"/>
    <s v="Table Westpoint 3F"/>
    <x v="256"/>
    <n v="2017"/>
    <s v="fr18207"/>
    <x v="1"/>
    <n v="170300774"/>
    <n v="1"/>
  </r>
  <r>
    <x v="261"/>
    <s v="valery dubon"/>
    <s v="tabarre "/>
    <m/>
    <n v="48373121"/>
    <s v="Table Westpoint 3F"/>
    <x v="219"/>
    <n v="2017"/>
    <s v="fr19132"/>
    <x v="1"/>
    <n v="170200489"/>
    <n v="1"/>
  </r>
  <r>
    <x v="262"/>
    <s v="daniel "/>
    <s v="N/A"/>
    <m/>
    <s v="N/A"/>
    <s v="Table Westpoint 3F"/>
    <x v="212"/>
    <n v="2017"/>
    <s v="fr19130"/>
    <x v="1"/>
    <s v="N/A"/>
    <n v="1"/>
  </r>
  <r>
    <x v="263"/>
    <s v="joseph richena"/>
    <s v=" delmas 33, à côté du peligre place morne jeudi"/>
    <m/>
    <s v="36023487 / 33108390"/>
    <s v="Table Westpoint 3F"/>
    <x v="202"/>
    <n v="2017"/>
    <s v="fr19150"/>
    <x v="1"/>
    <n v="170300255"/>
    <n v="1"/>
  </r>
  <r>
    <x v="264"/>
    <s v="Janvier Herriot / Michel Vertulia (sa maman)"/>
    <s v="Rue Villegrain #13, Centre Ville, zone 1ere avenue"/>
    <m/>
    <n v="38832676"/>
    <s v="Table Westpoint 3F"/>
    <x v="257"/>
    <n v="2017"/>
    <s v="fr18811"/>
    <x v="1"/>
    <n v="160901771"/>
    <n v="1"/>
  </r>
  <r>
    <x v="265"/>
    <s v="Enolène Yolanda Jean"/>
    <s v="Tabarre 3, Frederic"/>
    <m/>
    <n v="31845335"/>
    <s v="Table Westpoint 3F"/>
    <x v="125"/>
    <n v="2017"/>
    <s v="fr18458"/>
    <x v="23"/>
    <n v="160701139"/>
    <n v="1"/>
  </r>
  <r>
    <x v="266"/>
    <s v="isarel"/>
    <s v="tabarre"/>
    <m/>
    <n v="34732312"/>
    <s v="Table Westpoint 3F"/>
    <x v="216"/>
    <n v="2017"/>
    <s v="fr18471"/>
    <x v="23"/>
    <n v="160900998"/>
    <n v="1"/>
  </r>
  <r>
    <x v="267"/>
    <s v="joel"/>
    <s v="N/A"/>
    <m/>
    <s v="N/A"/>
    <s v="Table Westpoint 3F"/>
    <x v="205"/>
    <n v="2017"/>
    <s v="fr15573"/>
    <x v="1"/>
    <n v="160901847"/>
    <n v="1"/>
  </r>
  <r>
    <x v="268"/>
    <s v="Francisque"/>
    <s v="N/A"/>
    <m/>
    <s v="N/A"/>
    <s v="Table Westpoint 3F"/>
    <x v="258"/>
    <n v="2017"/>
    <s v="fr15600"/>
    <x v="1"/>
    <n v="160900508"/>
    <n v="1"/>
  </r>
  <r>
    <x v="269"/>
    <s v="franceline"/>
    <s v="N/A"/>
    <m/>
    <s v="N/A"/>
    <s v="Table Westpoint 3F"/>
    <x v="159"/>
    <n v="2017"/>
    <s v="fr18777"/>
    <x v="1"/>
    <n v="1607011108"/>
    <n v="1"/>
  </r>
  <r>
    <x v="270"/>
    <s v="francois miryam"/>
    <s v="lilavois"/>
    <m/>
    <n v="41175640"/>
    <s v="Table Westpoint 3F"/>
    <x v="167"/>
    <n v="2017"/>
    <s v="fr16716"/>
    <x v="1"/>
    <n v="160701867"/>
    <n v="1"/>
  </r>
  <r>
    <x v="271"/>
    <s v="chevri pressoir"/>
    <s v="N/A"/>
    <m/>
    <s v="N/A"/>
    <s v="Table Westpoint 3F"/>
    <x v="205"/>
    <n v="2017"/>
    <s v="fr18572"/>
    <x v="1"/>
    <n v="106900612"/>
    <n v="1"/>
  </r>
  <r>
    <x v="272"/>
    <s v="Frederick Luckson / Severe Nadeige"/>
    <s v="Sarthe 45, rue arole Prolongée #45, Blanchard 54"/>
    <m/>
    <n v="31137130"/>
    <s v="Table Westpoint 3F"/>
    <x v="259"/>
    <n v="2017"/>
    <s v="fr20551"/>
    <x v="1"/>
    <s v="N/A"/>
    <n v="1"/>
  </r>
  <r>
    <x v="273"/>
    <s v="Claudette Marcelin"/>
    <s v=" Tabarre 26, # 24 impasse lucien"/>
    <m/>
    <s v="47530048 /  41647727"/>
    <s v="Table Westpoint 3F"/>
    <x v="168"/>
    <n v="2017"/>
    <s v="fr19127"/>
    <x v="1"/>
    <n v="170202344"/>
    <n v="1"/>
  </r>
  <r>
    <x v="274"/>
    <s v="Dupont Sleeve (acheté à Jeff Dupont)"/>
    <s v="Lilavois"/>
    <m/>
    <n v="44196479"/>
    <s v="Table Westpoint 3F"/>
    <x v="260"/>
    <n v="2017"/>
    <s v="fr022252"/>
    <x v="1"/>
    <n v="170400067"/>
    <n v="1"/>
  </r>
  <r>
    <x v="275"/>
    <s v="Tellus Elysee Antoinette (via Clerismé )"/>
    <s v="Tabarre 26 num 24 // Clercine 12 (Antoinette)"/>
    <m/>
    <s v=" 38531905 / 43147952 / 36911764 (antoinette)"/>
    <s v="Table Westpoint 3F"/>
    <x v="167"/>
    <n v="2017"/>
    <s v="fr16715"/>
    <x v="1"/>
    <n v="160700521"/>
    <n v="1"/>
  </r>
  <r>
    <x v="276"/>
    <s v="charles Emmanuel"/>
    <s v="Bon repos"/>
    <m/>
    <n v="34744035"/>
    <s v="Table Westpoint 3F"/>
    <x v="149"/>
    <n v="2017"/>
    <s v="fr18470"/>
    <x v="1"/>
    <s v="N/A"/>
    <n v="1"/>
  </r>
  <r>
    <x v="277"/>
    <s v="Jean baptiste"/>
    <s v="Gerald Bataille, Delmas33"/>
    <m/>
    <n v="46184638"/>
    <s v="Table Westpoint 3F"/>
    <x v="261"/>
    <n v="2017"/>
    <s v="fr18224"/>
    <x v="1"/>
    <n v="170301247"/>
    <n v="1"/>
  </r>
  <r>
    <x v="278"/>
    <s v="Blavert amanise"/>
    <s v="N/A"/>
    <m/>
    <n v="38845272"/>
    <s v="Table Westpoint 3F"/>
    <x v="262"/>
    <n v="2017"/>
    <s v="fr18229"/>
    <x v="1"/>
    <n v="170300601"/>
    <n v="1"/>
  </r>
  <r>
    <x v="279"/>
    <s v="espa"/>
    <s v="N/A"/>
    <m/>
    <s v="N/A"/>
    <s v="Table Westpoint 3F"/>
    <x v="175"/>
    <n v="2017"/>
    <s v="fr16707"/>
    <x v="1"/>
    <n v="1160701849"/>
    <n v="1"/>
  </r>
  <r>
    <x v="280"/>
    <s v="meus pertuel"/>
    <s v="Clercine"/>
    <m/>
    <n v="3440943"/>
    <s v="Table Westpoint 3F"/>
    <x v="125"/>
    <n v="2017"/>
    <s v="fr18463"/>
    <x v="1"/>
    <n v="160900576"/>
    <n v="1"/>
  </r>
  <r>
    <x v="281"/>
    <s v="Mario Eurestal / Minouche Timothé (vivent sous le meme toit)"/>
    <s v="croix des bouquets, village noailles, num 22, après école st luc"/>
    <m/>
    <s v="37588007_x000a_Marie Eurestal : 37734272"/>
    <s v="Table Westpoint 3F"/>
    <x v="252"/>
    <n v="2017"/>
    <s v="fr18247"/>
    <x v="1"/>
    <n v="10300770"/>
    <n v="1"/>
  </r>
  <r>
    <x v="282"/>
    <s v="Thomas Jn Judel =&gt; sa maman Mme Margaret"/>
    <s v="Lilavois 22 prolongé, 2e maison après église de dieu la vérité, barrière verte (Mme Margaret)"/>
    <m/>
    <s v="38234371 / 37737539"/>
    <s v="Happy Home"/>
    <x v="220"/>
    <n v="2017"/>
    <s v="fr18793"/>
    <x v="1"/>
    <s v="N/A"/>
    <n v="1"/>
  </r>
  <r>
    <x v="283"/>
    <s v="Dorsainvil Jhonny"/>
    <s v="#5 rue  a montagne pacot"/>
    <m/>
    <s v="46886070 /  22289354"/>
    <s v="Happy Home"/>
    <x v="194"/>
    <n v="2017"/>
    <s v="fr18836"/>
    <x v="1"/>
    <s v="N/A"/>
    <n v="1"/>
  </r>
  <r>
    <x v="284"/>
    <s v="Claisee Charles"/>
    <s v="croix des bouquets, village pacific of god, impasse bellard L.Delo"/>
    <m/>
    <s v="47678746 / 38148856"/>
    <s v="Table Westpoint4F"/>
    <x v="205"/>
    <n v="2017"/>
    <n v="21728"/>
    <x v="1"/>
    <n v="171013769"/>
    <n v="1"/>
  </r>
  <r>
    <x v="285"/>
    <s v="Gerald Sartine"/>
    <s v="Tabarre"/>
    <m/>
    <s v="N/A"/>
    <s v="Electro"/>
    <x v="208"/>
    <n v="2017"/>
    <n v="21711"/>
    <x v="1"/>
    <s v="N/A"/>
    <n v="1"/>
  </r>
  <r>
    <x v="286"/>
    <s v="Banacheca"/>
    <s v="N/A"/>
    <m/>
    <n v="47242651"/>
    <s v="Table Westpoint 4F"/>
    <x v="259"/>
    <n v="2017"/>
    <n v="20557"/>
    <x v="1"/>
    <s v="N/A"/>
    <n v="1"/>
  </r>
  <r>
    <x v="287"/>
    <s v="Berlus Jeannot"/>
    <s v="#1,Rte NT carrefour shada,  rue paul lazarre, à l'intérieur, #4 "/>
    <m/>
    <s v="37197244 / 37715923"/>
    <s v="Table Westpoint 4F"/>
    <x v="259"/>
    <n v="2017"/>
    <n v="20556"/>
    <x v="1"/>
    <s v="N/A"/>
    <n v="1"/>
  </r>
  <r>
    <x v="288"/>
    <s v="Clement Arinx / pour les enquêtes: Luma Philimose Clement"/>
    <s v="mais gate 47, impasse aurélia num 36 bis, local patoutou studio de beauté"/>
    <m/>
    <s v="37253231 /  38124188 (Luma)"/>
    <s v="Table Westpoint 3F"/>
    <x v="263"/>
    <n v="2017"/>
    <n v="18784"/>
    <x v="1"/>
    <s v="N/A"/>
    <n v="1"/>
  </r>
  <r>
    <x v="289"/>
    <s v="Voltaire James"/>
    <s v="Delmas75"/>
    <m/>
    <n v="37217569"/>
    <s v="Happy Home 2F"/>
    <x v="263"/>
    <n v="2017"/>
    <n v="18783"/>
    <x v="1"/>
    <s v="N/A"/>
    <n v="1"/>
  </r>
  <r>
    <x v="290"/>
    <s v="Jeme Albert"/>
    <s v="Clercine24#12"/>
    <m/>
    <n v="34093863"/>
    <s v="Happy Home"/>
    <x v="264"/>
    <n v="2017"/>
    <n v="18789"/>
    <x v="1"/>
    <s v="N/A"/>
    <n v="1"/>
  </r>
  <r>
    <x v="291"/>
    <s v="Clifoed Ranfort"/>
    <s v="N/A"/>
    <m/>
    <s v="N/A"/>
    <s v="Happy Home 2F"/>
    <x v="207"/>
    <n v="2017"/>
    <n v="18790"/>
    <x v="1"/>
    <s v="N/A"/>
    <n v="1"/>
  </r>
  <r>
    <x v="292"/>
    <s v="Guiteau Eloy"/>
    <s v="Tabarre41 #34"/>
    <m/>
    <n v="46890080"/>
    <s v="Table Westpoint 4F"/>
    <x v="265"/>
    <n v="2017"/>
    <n v="19109"/>
    <x v="1"/>
    <s v="161000159/160500119"/>
    <n v="1"/>
  </r>
  <r>
    <x v="293"/>
    <s v="Samy"/>
    <s v="N/A"/>
    <m/>
    <n v="36361522"/>
    <s v="Westpoint 4F"/>
    <x v="265"/>
    <n v="2017"/>
    <n v="19107"/>
    <x v="1"/>
    <n v="161000889"/>
    <n v="1"/>
  </r>
  <r>
    <x v="294"/>
    <s v="Merline Ciceron"/>
    <s v="Mirebalais"/>
    <m/>
    <n v="46104877"/>
    <s v="Happy Home 2F"/>
    <x v="220"/>
    <n v="2017"/>
    <n v="19101"/>
    <x v="1"/>
    <s v="N/A"/>
    <n v="1"/>
  </r>
  <r>
    <x v="295"/>
    <s v="Meliana Rivière"/>
    <s v="Damien , rue barbancourt prolongée ou rue st etienne"/>
    <m/>
    <s v="38468507 / 36720369"/>
    <s v="Table Westpoint 3F"/>
    <x v="266"/>
    <n v="2017"/>
    <n v="19134"/>
    <x v="1"/>
    <s v="N/A"/>
    <n v="1"/>
  </r>
  <r>
    <x v="296"/>
    <s v="Allaindy's Restaurant"/>
    <s v="72 Christ Roi"/>
    <m/>
    <n v="36746494"/>
    <s v="Happy Home"/>
    <x v="267"/>
    <n v="2017"/>
    <n v="18826"/>
    <x v="1"/>
    <s v="N/A"/>
    <n v="1"/>
  </r>
  <r>
    <x v="297"/>
    <s v="Jessica"/>
    <s v="N/A"/>
    <m/>
    <n v="49203880"/>
    <s v="Cuisinniere 4F"/>
    <x v="268"/>
    <n v="2017"/>
    <n v="18202"/>
    <x v="1"/>
    <s v="N/A"/>
    <n v="1"/>
  </r>
  <r>
    <x v="298"/>
    <s v="Mugline Charles"/>
    <s v="Clercine8"/>
    <m/>
    <n v="36608101"/>
    <s v="Happy Home 2F"/>
    <x v="197"/>
    <n v="2017"/>
    <n v="21766"/>
    <x v="1"/>
    <s v="N/A"/>
    <n v="1"/>
  </r>
  <r>
    <x v="299"/>
    <s v="Fritz Gerald Muscadin"/>
    <s v="Diquini63, #1 rue de la mairie prolongée"/>
    <m/>
    <n v="37755497"/>
    <s v="Happy Home"/>
    <x v="217"/>
    <n v="2017"/>
    <n v="18827"/>
    <x v="1"/>
    <s v="N/A"/>
    <n v="1"/>
  </r>
  <r>
    <x v="300"/>
    <s v="Judith (Miguel louis qui lui a offert)"/>
    <s v="N/A"/>
    <m/>
    <s v="49255936 = Mme Judith_x000a_48930178 = Miguel Louis. Mais ne pas le rappeler pour enquête"/>
    <s v="Table Westpoint 4F"/>
    <x v="216"/>
    <n v="2017"/>
    <n v="18474"/>
    <x v="1"/>
    <s v="N/A"/>
    <n v="1"/>
  </r>
  <r>
    <x v="301"/>
    <s v="Mme Judith Adrien Printemps"/>
    <s v="delmas 33 zone gerlad bataille, impasse Dalhem"/>
    <m/>
    <s v="49255936 / 37634974"/>
    <s v="Table Westpoint 4F"/>
    <x v="269"/>
    <n v="2017"/>
    <n v="15579"/>
    <x v="1"/>
    <s v="N/A"/>
    <n v="1"/>
  </r>
  <r>
    <x v="302"/>
    <s v="Client Final Boutique Pacot"/>
    <s v="_x000a__x000a_ +509 _x000a_Haïti"/>
    <b v="0"/>
    <s v="3744-2882/3707-1321"/>
    <s v="Réchaud Elektro 2 F"/>
    <x v="270"/>
    <n v="2020"/>
    <s v="Pacot/0270"/>
    <x v="1"/>
    <m/>
    <m/>
  </r>
  <r>
    <x v="302"/>
    <s v="Client Final Boutique Clercine"/>
    <s v="Clercine_x000a__x000a_ +509 _x000a_Haïti"/>
    <b v="0"/>
    <s v="+ 509 3883 2702"/>
    <s v="Table 2F Westpoint"/>
    <x v="271"/>
    <n v="2020"/>
    <s v="Main/1717"/>
    <x v="1"/>
    <m/>
    <m/>
  </r>
  <r>
    <x v="302"/>
    <s v="Client Final Boutique Clercine"/>
    <s v="Clercine_x000a__x000a_ +509 _x000a_Haïti"/>
    <b v="0"/>
    <s v="+ 509 3883 2702"/>
    <s v="Table 2F Westpoint"/>
    <x v="271"/>
    <n v="2020"/>
    <s v="Main/1716"/>
    <x v="1"/>
    <m/>
    <m/>
  </r>
  <r>
    <x v="303"/>
    <s v="Agence PMS Croix-des-bouquets( Frandz JOSEPH  )"/>
    <s v="Rue acul Espagnol # 178_x000a__x000a_Port-Au-Prince +509 _x000a_Haïti"/>
    <s v="1.Croix-des-Bouquets"/>
    <s v="+ 509 2813 1956 / 4890 5022"/>
    <s v="Cuisinière Westpoint 4F"/>
    <x v="272"/>
    <n v="2020"/>
    <s v="CR 6997"/>
    <x v="1"/>
    <m/>
    <m/>
  </r>
  <r>
    <x v="302"/>
    <s v="Client Final Boutique Clercine"/>
    <s v="Clercine_x000a__x000a_ +509 _x000a_Haïti"/>
    <b v="0"/>
    <s v="+ 509 3883 2702"/>
    <s v="Cuisinière MABE 4F (four 20 pouces)"/>
    <x v="272"/>
    <n v="2020"/>
    <s v="Main/1711"/>
    <x v="1"/>
    <m/>
    <m/>
  </r>
  <r>
    <x v="302"/>
    <s v="Client Final Boutique Clercine"/>
    <s v="Clercine_x000a__x000a_ +509 _x000a_Haïti"/>
    <b v="0"/>
    <s v="+ 509 3883 2702"/>
    <s v="Table 2F Westpoint"/>
    <x v="273"/>
    <n v="2020"/>
    <s v="Main/1703"/>
    <x v="6"/>
    <m/>
    <m/>
  </r>
  <r>
    <x v="302"/>
    <s v="Client Final Boutique Clercine"/>
    <s v="Clercine_x000a__x000a_ +509 _x000a_Haïti"/>
    <b v="0"/>
    <s v="+ 509 3883 2702"/>
    <s v="Table 2F Westpoint"/>
    <x v="274"/>
    <n v="2020"/>
    <s v="Main/1697"/>
    <x v="1"/>
    <m/>
    <m/>
  </r>
  <r>
    <x v="302"/>
    <s v="Client Final Boutique Clercine"/>
    <s v="Clercine_x000a__x000a_ +509 _x000a_Haïti"/>
    <b v="0"/>
    <s v="+ 509 3883 2702"/>
    <s v="Cuisinière Westpoint 4F"/>
    <x v="274"/>
    <n v="2020"/>
    <s v="Main/1683"/>
    <x v="1"/>
    <m/>
    <m/>
  </r>
  <r>
    <x v="302"/>
    <s v="Client Final Boutique Clercine"/>
    <s v="Clercine_x000a__x000a_ +509 _x000a_Haïti"/>
    <b v="0"/>
    <s v="+ 509 3883 2702"/>
    <s v="Table 2F Westpoint"/>
    <x v="274"/>
    <n v="2020"/>
    <s v="Main/1682"/>
    <x v="1"/>
    <m/>
    <m/>
  </r>
  <r>
    <x v="304"/>
    <s v="DESIR Marie Dite Rosita"/>
    <s v="clercine 4_x000a__x000a_Port-Au-Prince +509 _x000a_Haïti"/>
    <b v="0"/>
    <s v="+509 3665-8734"/>
    <s v="Table 2F Westpoint"/>
    <x v="274"/>
    <n v="2020"/>
    <s v="Main/1681"/>
    <x v="1"/>
    <m/>
    <m/>
  </r>
  <r>
    <x v="302"/>
    <s v="Client Final Boutique Clercine"/>
    <s v="Clercine_x000a__x000a_ +509 _x000a_Haïti"/>
    <b v="0"/>
    <s v="+ 509 3883 2702"/>
    <s v="Réchaud Elektro 2 F"/>
    <x v="274"/>
    <n v="2020"/>
    <s v="Main/1673"/>
    <x v="1"/>
    <m/>
    <m/>
  </r>
  <r>
    <x v="302"/>
    <s v="Client Final Boutique Clercine"/>
    <s v="Clercine_x000a__x000a_ +509 _x000a_Haïti"/>
    <b v="0"/>
    <s v="+ 509 3883 2702"/>
    <s v="Table Westpoint 3F"/>
    <x v="274"/>
    <n v="2020"/>
    <s v="Main/1672"/>
    <x v="1"/>
    <m/>
    <m/>
  </r>
  <r>
    <x v="302"/>
    <s v="Client Final Boutique Clercine"/>
    <s v="Clercine_x000a__x000a_ +509 _x000a_Haïti"/>
    <s v="1.Tabarre"/>
    <s v="+ 509 3883 2702"/>
    <s v="Table 2F Westpoint"/>
    <x v="275"/>
    <n v="2020"/>
    <s v="Cr 6901"/>
    <x v="1"/>
    <m/>
    <m/>
  </r>
  <r>
    <x v="302"/>
    <s v="Client Final Boutique Clercine"/>
    <s v="Clercine_x000a__x000a_ +509 _x000a_Haïti"/>
    <b v="0"/>
    <s v="+ 509 3883 2702"/>
    <s v="Cuisiniere Westpoint 6 foyers"/>
    <x v="276"/>
    <n v="2020"/>
    <s v="Main/1664"/>
    <x v="1"/>
    <m/>
    <m/>
  </r>
  <r>
    <x v="302"/>
    <s v="Client Final Boutique Pacot"/>
    <s v="_x000a__x000a_ +509 _x000a_Haïti"/>
    <b v="0"/>
    <s v="+ 509 3883 2702"/>
    <s v="Réchaud Elektro 2 F"/>
    <x v="277"/>
    <n v="2020"/>
    <s v="Pacot/0266"/>
    <x v="1"/>
    <m/>
    <m/>
  </r>
  <r>
    <x v="302"/>
    <s v="Client Final Boutique Clercine"/>
    <s v="Clercine_x000a__x000a_ +509 _x000a_Haïti"/>
    <b v="0"/>
    <s v="+ 509 3883 2702"/>
    <s v="Table Westpoint 3F"/>
    <x v="277"/>
    <n v="2020"/>
    <s v="Main/1651"/>
    <x v="1"/>
    <m/>
    <m/>
  </r>
  <r>
    <x v="302"/>
    <s v="Client Final Boutique Clercine"/>
    <s v="Clercine_x000a__x000a_ +509 _x000a_Haïti"/>
    <b v="0"/>
    <s v="+ 509 3883 2702"/>
    <s v="Cuisiniere Westpoint 6 foyers"/>
    <x v="277"/>
    <n v="2020"/>
    <s v="Main/1650"/>
    <x v="1"/>
    <m/>
    <m/>
  </r>
  <r>
    <x v="305"/>
    <s v="CHARLES Mia chlide"/>
    <s v="Route de bordes_x000a__x000a_ + 509 _x000a_Haïti"/>
    <b v="0"/>
    <s v="+509 3655-5508"/>
    <s v="Table Westpoint 4F"/>
    <x v="278"/>
    <n v="2020"/>
    <s v="Hinche/0544"/>
    <x v="0"/>
    <m/>
    <m/>
  </r>
  <r>
    <x v="302"/>
    <s v="Client Final Boutique Pacot"/>
    <s v="_x000a__x000a_ +509 _x000a_Haïti"/>
    <b v="0"/>
    <s v="+509 3718-8068"/>
    <s v="Réchaud Elektro 2 F"/>
    <x v="278"/>
    <n v="2020"/>
    <s v="Pacot/0264"/>
    <x v="1"/>
    <m/>
    <m/>
  </r>
  <r>
    <x v="302"/>
    <s v="Client Final Boutique Pacot"/>
    <s v="_x000a__x000a_ +509 _x000a_Haïti"/>
    <b v="0"/>
    <s v="+509 3718-8068"/>
    <s v="Réchaud Elektro 2 F"/>
    <x v="278"/>
    <n v="2020"/>
    <s v="Pacot/0261"/>
    <x v="1"/>
    <m/>
    <m/>
  </r>
  <r>
    <x v="306"/>
    <s v="JEAN BAPTISTE Guerlanda"/>
    <s v="Impasse Norgaisse, Christ Roi_x000a__x000a_ +509 _x000a_Haïti"/>
    <s v="1.Port-au-Prince"/>
    <s v="3839-7181/3361-8959/ 4208-3354"/>
    <s v="Cuisiniere Westpoint 6 foyers"/>
    <x v="279"/>
    <n v="2020"/>
    <s v="CR 6868"/>
    <x v="1"/>
    <m/>
    <m/>
  </r>
  <r>
    <x v="303"/>
    <s v="Agence PMS Croix-des-bouquets( Frandz JOSEPH  )"/>
    <s v="Rue acul Espagnol # 178_x000a__x000a_Port-Au-Prince +509 _x000a_Haïti"/>
    <s v="1.Croix-des-Bouquets"/>
    <s v="+ 509 2813 1956 / 4890 5022"/>
    <s v="Table Westpoint 3F"/>
    <x v="279"/>
    <n v="2020"/>
    <s v="CR 6876"/>
    <x v="2"/>
    <m/>
    <m/>
  </r>
  <r>
    <x v="303"/>
    <s v="Agence PMS Croix-des-bouquets( Frandz JOSEPH  )"/>
    <s v="Rue acul Espagnol # 178_x000a__x000a_Port-Au-Prince +509 _x000a_Haïti"/>
    <s v="1.Croix-des-Bouquets"/>
    <s v="+ 509 2813 1956 / 4890 5022"/>
    <s v="Table 2F Westpoint"/>
    <x v="279"/>
    <n v="2020"/>
    <s v="CR 6876"/>
    <x v="2"/>
    <m/>
    <m/>
  </r>
  <r>
    <x v="302"/>
    <s v="Client Final Boutique Clercine"/>
    <s v="Clercine_x000a__x000a_ +509 _x000a_Haïti"/>
    <b v="0"/>
    <s v="+ 509 3883 2702"/>
    <s v="Réchaud Elektro 2 F"/>
    <x v="279"/>
    <n v="2020"/>
    <s v="Main/1647"/>
    <x v="1"/>
    <m/>
    <m/>
  </r>
  <r>
    <x v="302"/>
    <s v="Client Final Boutique Clercine"/>
    <s v="Clercine_x000a__x000a_ +509 _x000a_Haïti"/>
    <b v="0"/>
    <s v="+ 509 3883 2702"/>
    <s v="Réchaud Elektro 2 F"/>
    <x v="279"/>
    <n v="2020"/>
    <s v="Main/1645"/>
    <x v="1"/>
    <m/>
    <m/>
  </r>
  <r>
    <x v="302"/>
    <s v="Client Final Boutique Clercine"/>
    <s v="Clercine_x000a__x000a_ +509 _x000a_Haïti"/>
    <b v="0"/>
    <s v="+ 509 3883 2702"/>
    <s v="Réchaud Elektro 2 F"/>
    <x v="279"/>
    <n v="2020"/>
    <s v="Main/1644"/>
    <x v="1"/>
    <m/>
    <m/>
  </r>
  <r>
    <x v="302"/>
    <s v="Client Final Boutique Clercine"/>
    <s v="Clercine_x000a__x000a_ +509 _x000a_Haïti"/>
    <b v="0"/>
    <s v="+ 509 3883 2702"/>
    <s v="Réchaud Elektro 2 F"/>
    <x v="279"/>
    <n v="2020"/>
    <s v="Main/1643"/>
    <x v="1"/>
    <m/>
    <m/>
  </r>
  <r>
    <x v="302"/>
    <s v="Client Final Boutique Clercine"/>
    <s v="Clercine_x000a__x000a_ +509 _x000a_Haïti"/>
    <b v="0"/>
    <s v="+ 509 3883 2702"/>
    <s v="Réchaud Elektro 2 F"/>
    <x v="279"/>
    <n v="2020"/>
    <s v="Main/1641"/>
    <x v="1"/>
    <m/>
    <m/>
  </r>
  <r>
    <x v="302"/>
    <s v="Client Final Boutique Clercine"/>
    <s v="Clercine_x000a__x000a_ +509 _x000a_Haïti"/>
    <b v="0"/>
    <s v="+ 509 3883 2702"/>
    <s v="Réchaud Elektro 2 F"/>
    <x v="279"/>
    <n v="2020"/>
    <s v="Main/1639"/>
    <x v="1"/>
    <m/>
    <m/>
  </r>
  <r>
    <x v="307"/>
    <s v="FRANCOIS Gesmar"/>
    <s v="Bas puits blain , rue la victoire # 21 Delmas 75_x000a__x000a_Port-Au-Prince +509 _x000a_Haïti"/>
    <b v="0"/>
    <s v="+ 509 3790-0465 / 4078-7633"/>
    <s v="Réchaud Elektro 2 F"/>
    <x v="279"/>
    <n v="2020"/>
    <s v="Main/1632"/>
    <x v="1"/>
    <m/>
    <m/>
  </r>
  <r>
    <x v="303"/>
    <s v="Agence PMS Croix-des-bouquets( Frandz JOSEPH  )"/>
    <s v="Rue acul Espagnol # 178_x000a__x000a_Port-Au-Prince +509 _x000a_Haïti"/>
    <s v="1.Croix-des-Bouquets"/>
    <s v="+ 509 2813 1956 / 4890 5022"/>
    <s v="Cuisinière Westpoint 4F"/>
    <x v="280"/>
    <n v="2020"/>
    <s v="CR 6860"/>
    <x v="1"/>
    <m/>
    <m/>
  </r>
  <r>
    <x v="302"/>
    <s v="Client Final Boutique Clercine"/>
    <s v="Clercine_x000a__x000a_ +509 _x000a_Haïti"/>
    <b v="0"/>
    <s v="+ 509 3883 2702"/>
    <s v="Cuisinière MABE 6 foyers"/>
    <x v="280"/>
    <n v="2020"/>
    <s v="Main/1619"/>
    <x v="1"/>
    <m/>
    <m/>
  </r>
  <r>
    <x v="302"/>
    <s v="Client Final Boutique Clercine"/>
    <s v="Clercine_x000a__x000a_ +509 _x000a_Haïti"/>
    <b v="0"/>
    <s v="+ 509 3883 2702"/>
    <s v="Réchaud Elektro 2 F"/>
    <x v="280"/>
    <n v="2020"/>
    <s v="Main/1618"/>
    <x v="1"/>
    <m/>
    <m/>
  </r>
  <r>
    <x v="302"/>
    <s v="Client Final Boutique Clercine"/>
    <s v="Clercine_x000a__x000a_ +509 _x000a_Haïti"/>
    <b v="0"/>
    <s v="+ 509 3883 2702"/>
    <s v="Cuisinière Westpoint 4F"/>
    <x v="280"/>
    <n v="2020"/>
    <s v="Main/1609"/>
    <x v="1"/>
    <m/>
    <m/>
  </r>
  <r>
    <x v="308"/>
    <s v="Nadine elizabeth SAINCLAIR"/>
    <s v="101, rte delmas 65, appartement 7_x000a__x000a_ +509 _x000a_Haïti"/>
    <s v="1.Delmas"/>
    <s v="+509 4764-7859"/>
    <s v="Réchaud Elektro 2 F"/>
    <x v="281"/>
    <n v="2020"/>
    <s v="Ca 12010"/>
    <x v="1"/>
    <m/>
    <m/>
  </r>
  <r>
    <x v="309"/>
    <s v="ANTOINE Gerda"/>
    <s v="Colas_x000a__x000a_ + 509 _x000a_Haïti"/>
    <b v="0"/>
    <s v="3744-2882/3707-1321"/>
    <s v="Table 2F Westpoint"/>
    <x v="282"/>
    <n v="2020"/>
    <s v="Hinche/0539"/>
    <x v="0"/>
    <m/>
    <m/>
  </r>
  <r>
    <x v="309"/>
    <s v="ANTOINE Gerda"/>
    <s v="Colas_x000a__x000a_ + 509 _x000a_Haïti"/>
    <b v="0"/>
    <s v="3744-2882/3707-1321"/>
    <s v="Table Westpoint 3F"/>
    <x v="282"/>
    <n v="2020"/>
    <s v="Hinche/0539"/>
    <x v="1"/>
    <m/>
    <m/>
  </r>
  <r>
    <x v="302"/>
    <s v="Client Final Boutique Clercine"/>
    <s v="Clercine_x000a__x000a_ +509 _x000a_Haïti"/>
    <s v="1.Tabarre"/>
    <s v="+ 509 3883 2702"/>
    <s v="Cuisinière Midea 4F"/>
    <x v="283"/>
    <n v="2020"/>
    <s v="Cr 5958"/>
    <x v="1"/>
    <m/>
    <m/>
  </r>
  <r>
    <x v="302"/>
    <s v="Client Final Boutique Pacot"/>
    <s v="_x000a__x000a_ +509 _x000a_Haïti"/>
    <s v="1.Port-au-Prince"/>
    <s v="+ 509 3883 2702"/>
    <s v="Réchaud Elektro 2 F"/>
    <x v="283"/>
    <n v="2020"/>
    <s v="Ca 12005"/>
    <x v="1"/>
    <m/>
    <m/>
  </r>
  <r>
    <x v="302"/>
    <s v="Jean Baptiste Tamar ( Projet Raja)"/>
    <s v="_x000a__x000a_ +509 _x000a_Haïti"/>
    <b v="0"/>
    <s v="+509 3684-4341"/>
    <s v="Table Westpoint 3F"/>
    <x v="284"/>
    <n v="2020"/>
    <s v="Ca 12079"/>
    <x v="1"/>
    <m/>
    <m/>
  </r>
  <r>
    <x v="302"/>
    <s v="Saint Fort Marie"/>
    <s v="Ave Jean Paul_x000a__x000a_ +509 _x000a_Haïti"/>
    <s v="1.Port-au-Prince"/>
    <s v="44491385"/>
    <s v="Table Westpoint 3F"/>
    <x v="284"/>
    <n v="2020"/>
    <s v="Ca 12081"/>
    <x v="1"/>
    <m/>
    <m/>
  </r>
  <r>
    <x v="302"/>
    <s v="Client Final Boutique Clercine"/>
    <s v="Clercine_x000a__x000a_ +509 _x000a_Haïti"/>
    <b v="0"/>
    <s v="+ 509 3883 2702"/>
    <s v="Table Westpoint 4F"/>
    <x v="285"/>
    <n v="2020"/>
    <s v="Main/1587"/>
    <x v="1"/>
    <m/>
    <m/>
  </r>
  <r>
    <x v="310"/>
    <s v="Pascal Stanley"/>
    <s v="Rue N, Gerome , Delmas 33_x000a__x000a_ +509 _x000a_Haïti"/>
    <b v="0"/>
    <s v="40418581 /"/>
    <s v="Réchaud Elektro 2 F"/>
    <x v="285"/>
    <n v="2020"/>
    <s v="Main/1581"/>
    <x v="2"/>
    <m/>
    <m/>
  </r>
  <r>
    <x v="311"/>
    <s v="JEAN LOUIS Wilson"/>
    <s v="delmas 32_x000a__x000a_  _x000a_"/>
    <s v="1.Delmas"/>
    <s v="+509 4875-087"/>
    <s v="Réchaud Elektro 2 F"/>
    <x v="286"/>
    <n v="2020"/>
    <s v="CR 6763"/>
    <x v="1"/>
    <m/>
    <m/>
  </r>
  <r>
    <x v="302"/>
    <s v="PRENEL Couba"/>
    <s v="chateau_x000a__x000a_ + 509 _x000a_Haïti"/>
    <b v="0"/>
    <s v="+509 3647-1149"/>
    <s v="Table 2F Westpoint"/>
    <x v="286"/>
    <n v="2020"/>
    <s v="Hinche/0533"/>
    <x v="1"/>
    <m/>
    <m/>
  </r>
  <r>
    <x v="312"/>
    <s v="FRANCOIS Bruno"/>
    <s v="Pernier 28 Rue casimir_x000a__x000a_Port-Au-Prince +509 _x000a_Haïti"/>
    <b v="0"/>
    <s v="+ 509 3778 2815 / 3844 1304"/>
    <s v="Cuisinière Westpoint 4F"/>
    <x v="287"/>
    <n v="2020"/>
    <s v="Main/1577"/>
    <x v="1"/>
    <m/>
    <m/>
  </r>
  <r>
    <x v="302"/>
    <s v="Client Final Boutique Clercine"/>
    <s v="Clercine_x000a__x000a_ +509 _x000a_Haïti"/>
    <b v="0"/>
    <s v="+ 509 3883 2702"/>
    <s v="Réchaud Elektro 2 F"/>
    <x v="287"/>
    <n v="2020"/>
    <s v="Main/1574"/>
    <x v="1"/>
    <m/>
    <m/>
  </r>
  <r>
    <x v="302"/>
    <s v="Client Final Boutique Clercine"/>
    <s v="Clercine_x000a__x000a_ +509 _x000a_Haïti"/>
    <b v="0"/>
    <s v="+ 509 3883 2702"/>
    <s v="Réchaud Elektro 2 F"/>
    <x v="287"/>
    <n v="2020"/>
    <s v="Main/1571"/>
    <x v="1"/>
    <m/>
    <m/>
  </r>
  <r>
    <x v="302"/>
    <s v="Client Final Boutique Clercine"/>
    <s v="Clercine_x000a__x000a_ +509 _x000a_Haïti"/>
    <b v="0"/>
    <s v="+ 509 3883 2702"/>
    <s v="Réchaud Elektro 2 F"/>
    <x v="287"/>
    <n v="2020"/>
    <s v="Main/1567"/>
    <x v="1"/>
    <m/>
    <m/>
  </r>
  <r>
    <x v="302"/>
    <s v="Client Final Boutique Clercine"/>
    <s v="Clercine_x000a__x000a_ +509 _x000a_Haïti"/>
    <b v="0"/>
    <s v="+ 509 3883 2702"/>
    <s v="Table Westpoint 4F"/>
    <x v="287"/>
    <n v="2020"/>
    <s v="Main/1566"/>
    <x v="1"/>
    <m/>
    <m/>
  </r>
  <r>
    <x v="302"/>
    <s v="Client Final Boutique Clercine"/>
    <s v="Clercine_x000a__x000a_ +509 _x000a_Haïti"/>
    <b v="0"/>
    <s v="+ 509 3883 2702"/>
    <s v="Réchaud Elektro 2 F"/>
    <x v="287"/>
    <n v="2020"/>
    <s v="Main/1563"/>
    <x v="1"/>
    <m/>
    <m/>
  </r>
  <r>
    <x v="313"/>
    <s v="Azor Guerre Chome"/>
    <s v="144- Canape vert_x000a__x000a_ +509 _x000a_Haïti"/>
    <s v="1.Port-au-Prince"/>
    <s v="48712830"/>
    <s v="Table Westpoint 3F"/>
    <x v="288"/>
    <n v="2020"/>
    <s v="Ca 12088"/>
    <x v="1"/>
    <m/>
    <m/>
  </r>
  <r>
    <x v="314"/>
    <s v="CHARLES Joseph Lochard"/>
    <s v="Clercine_x000a__x000a_Port-Au-Prince +509 _x000a_Haïti"/>
    <b v="0"/>
    <s v="+ 509 3632 7531"/>
    <s v="Table Westpoint 4F"/>
    <x v="288"/>
    <n v="2020"/>
    <s v="Main/1555"/>
    <x v="0"/>
    <m/>
    <m/>
  </r>
  <r>
    <x v="302"/>
    <s v="Client Final Boutique Clercine"/>
    <s v="Clercine_x000a__x000a_ +509 _x000a_Haïti"/>
    <b v="0"/>
    <s v="+ 509 3883 2702"/>
    <s v="Réchaud Elektro 2 F"/>
    <x v="288"/>
    <n v="2020"/>
    <s v="Main/1551"/>
    <x v="1"/>
    <m/>
    <m/>
  </r>
  <r>
    <x v="307"/>
    <s v="FRANCOIS Gesmar"/>
    <s v="Bas puits blain , rue la victoire # 21 Delmas 75_x000a__x000a_Port-Au-Prince +509 _x000a_Haïti"/>
    <b v="0"/>
    <s v="+ 509 3790-0465 / 4078-7633"/>
    <s v="Table Westpoint 4F"/>
    <x v="288"/>
    <n v="2020"/>
    <s v="Main/1550"/>
    <x v="1"/>
    <m/>
    <m/>
  </r>
  <r>
    <x v="302"/>
    <s v="Client Final Boutique Clercine"/>
    <s v="Clercine_x000a__x000a_ +509 _x000a_Haïti"/>
    <b v="0"/>
    <s v="+ 509 3883 2702"/>
    <s v="Réchaud Elektro 2 F"/>
    <x v="288"/>
    <n v="2020"/>
    <s v="Main/1549"/>
    <x v="1"/>
    <m/>
    <m/>
  </r>
  <r>
    <x v="302"/>
    <s v="Client Final Boutique Clercine"/>
    <s v="Clercine_x000a__x000a_ +509 _x000a_Haïti"/>
    <b v="0"/>
    <s v="+ 509 3883 2702"/>
    <s v="Réchaud Elektro 2 F"/>
    <x v="288"/>
    <n v="2020"/>
    <s v="Main/1546"/>
    <x v="1"/>
    <m/>
    <m/>
  </r>
  <r>
    <x v="302"/>
    <s v="Donatien Role Rousse"/>
    <s v="#16, Delmas 42_x000a__x000a_ +509 _x000a_Haïti"/>
    <b v="0"/>
    <s v="36273933/32208453"/>
    <s v="Réchaud Elektro 2 F"/>
    <x v="288"/>
    <n v="2020"/>
    <s v="Main/1545"/>
    <x v="2"/>
    <m/>
    <m/>
  </r>
  <r>
    <x v="302"/>
    <s v="Client Final Boutique Clercine"/>
    <s v="Clercine_x000a__x000a_ +509 _x000a_Haïti"/>
    <b v="0"/>
    <s v="+ 509 3883 2702"/>
    <s v="Réchaud Elektro 2 F"/>
    <x v="288"/>
    <n v="2020"/>
    <s v="Main/1542"/>
    <x v="1"/>
    <m/>
    <m/>
  </r>
  <r>
    <x v="307"/>
    <s v="FRANCOIS Gesmar"/>
    <s v="Bas puits blain , rue la victoire # 21 Delmas 75_x000a__x000a_Port-Au-Prince +509 _x000a_Haïti"/>
    <b v="0"/>
    <s v="+ 509 3790-0465 / 4078-7633"/>
    <s v="Cuisinière Midea 4F"/>
    <x v="288"/>
    <n v="2020"/>
    <s v="Main/1539"/>
    <x v="1"/>
    <m/>
    <m/>
  </r>
  <r>
    <x v="302"/>
    <s v="Client Final Boutique Clercine"/>
    <s v="Clercine_x000a__x000a_ +509 _x000a_Haïti"/>
    <s v="1.Tabarre"/>
    <s v="+ 509 3883 2702"/>
    <s v="Réchaud Elektro 2 F"/>
    <x v="289"/>
    <n v="2020"/>
    <s v="CR 6676"/>
    <x v="1"/>
    <m/>
    <m/>
  </r>
  <r>
    <x v="315"/>
    <s v="Sanon Clevenchy "/>
    <s v="15, Rue Omega, Bon Repos_x000a__x000a_ +509 _x000a_Haïti"/>
    <s v="1.Croix-des-Bouquets"/>
    <s v="+509 49323536"/>
    <s v="Réchaud Elektro 2 F"/>
    <x v="289"/>
    <n v="2020"/>
    <s v="CR 6682"/>
    <x v="1"/>
    <m/>
    <m/>
  </r>
  <r>
    <x v="302"/>
    <s v="Client Final Boutique Clercine"/>
    <s v="Clercine_x000a__x000a_ +509 _x000a_Haïti"/>
    <s v="1.Tabarre"/>
    <s v="+ 509 3883 2702"/>
    <s v="Table Westpoint 4F"/>
    <x v="290"/>
    <n v="2020"/>
    <s v="CR 6673"/>
    <x v="1"/>
    <m/>
    <m/>
  </r>
  <r>
    <x v="312"/>
    <s v="FRANCOIS Bruno"/>
    <s v="Pernier 28 Rue casimir_x000a__x000a_Port-Au-Prince +509 _x000a_Haïti"/>
    <b v="0"/>
    <s v="+ 509 3778 2815 / 3844 1304"/>
    <s v="Réchaud Elektro 2 F"/>
    <x v="291"/>
    <n v="2020"/>
    <s v="Main/1532"/>
    <x v="1"/>
    <m/>
    <m/>
  </r>
  <r>
    <x v="302"/>
    <s v="LIZETTE Cheron ( Projet Raja)"/>
    <s v="Turegeau_x000a__x000a_ +509 _x000a_Haïti"/>
    <s v="1.Port-au-Prince"/>
    <s v="46860696"/>
    <s v="Table 2F Westpoint"/>
    <x v="292"/>
    <n v="2020"/>
    <s v="Ca 12221"/>
    <x v="1"/>
    <m/>
    <m/>
  </r>
  <r>
    <x v="302"/>
    <s v="Client Final Boutique Clercine"/>
    <s v="Clercine_x000a__x000a_ +509 _x000a_Haïti"/>
    <b v="0"/>
    <s v="+ 509 3883 2702"/>
    <s v="Réchaud Elektro 2 F"/>
    <x v="292"/>
    <n v="2020"/>
    <s v="Main/1528"/>
    <x v="1"/>
    <m/>
    <m/>
  </r>
  <r>
    <x v="302"/>
    <s v="PRENEL Couba"/>
    <s v="chateau_x000a__x000a_ + 509 _x000a_Haïti"/>
    <b v="0"/>
    <s v="+509 3647-1149"/>
    <s v="Table 2F Westpoint"/>
    <x v="292"/>
    <n v="2020"/>
    <s v="Hinche/0524"/>
    <x v="0"/>
    <m/>
    <m/>
  </r>
  <r>
    <x v="302"/>
    <s v="Donatien Role Rousse"/>
    <s v="#16, Delmas 42_x000a__x000a_ +509 _x000a_Haïti"/>
    <b v="0"/>
    <s v="36273933/32208453"/>
    <s v="Table Westpoint 3F"/>
    <x v="292"/>
    <n v="2020"/>
    <s v="Main/1525"/>
    <x v="2"/>
    <m/>
    <m/>
  </r>
  <r>
    <x v="302"/>
    <s v="Client Final Boutique Clercine"/>
    <s v="Clercine_x000a__x000a_ +509 _x000a_Haïti"/>
    <b v="0"/>
    <s v="+ 509 3883 2702"/>
    <s v="Table Westpoint 4F"/>
    <x v="293"/>
    <n v="2020"/>
    <s v="Main/1517"/>
    <x v="1"/>
    <m/>
    <m/>
  </r>
  <r>
    <x v="302"/>
    <s v="Client Final Boutique Clercine"/>
    <s v="Clercine_x000a__x000a_ +509 _x000a_Haïti"/>
    <b v="0"/>
    <s v="+ 509 3883 2702"/>
    <s v="Table 2F Westpoint"/>
    <x v="293"/>
    <n v="2020"/>
    <s v="Main/1505"/>
    <x v="1"/>
    <m/>
    <m/>
  </r>
  <r>
    <x v="304"/>
    <s v="DESIR Marie Dite Rosita"/>
    <s v="clercine 4_x000a__x000a_Port-Au-Prince +509 _x000a_Haïti"/>
    <b v="0"/>
    <s v="+509 3665-8734"/>
    <s v="Table Westpoint 4F"/>
    <x v="293"/>
    <n v="2020"/>
    <s v="Main/1500"/>
    <x v="1"/>
    <m/>
    <m/>
  </r>
  <r>
    <x v="316"/>
    <s v="FENELON Emmanuella Derthalie"/>
    <s v="Delmas 75 rue regine # 20_x000a__x000a_Port-au-Prince +509 _x000a_Haïti"/>
    <b v="0"/>
    <s v="+ 509 4267 3659"/>
    <s v="Table 2F Westpoint"/>
    <x v="293"/>
    <n v="2020"/>
    <s v="Main/1495"/>
    <x v="2"/>
    <m/>
    <m/>
  </r>
  <r>
    <x v="302"/>
    <s v="Client Final Boutique Clercine"/>
    <s v="Clercine_x000a__x000a_ +509 _x000a_Haïti"/>
    <b v="0"/>
    <s v="+ 509 3883 2702"/>
    <s v="Table Westpoint 4F"/>
    <x v="294"/>
    <n v="2020"/>
    <s v="Main/1476"/>
    <x v="1"/>
    <m/>
    <m/>
  </r>
  <r>
    <x v="302"/>
    <s v="Client Final Boutique Clercine"/>
    <s v="Clercine_x000a__x000a_ +509 _x000a_Haïti"/>
    <b v="0"/>
    <s v="+ 509 3883 2702"/>
    <s v="Table Westpoint 4F"/>
    <x v="294"/>
    <n v="2020"/>
    <s v="Main/1472"/>
    <x v="1"/>
    <m/>
    <m/>
  </r>
  <r>
    <x v="302"/>
    <s v="Client Final Boutique Clercine"/>
    <s v="Clercine_x000a__x000a_ +509 _x000a_Haïti"/>
    <b v="0"/>
    <s v="+ 509 3883 2702"/>
    <s v="Table Westpoint 4F"/>
    <x v="294"/>
    <n v="2020"/>
    <s v="Main/1471"/>
    <x v="1"/>
    <m/>
    <m/>
  </r>
  <r>
    <x v="302"/>
    <s v="Client Final Boutique Clercine"/>
    <s v="Clercine_x000a__x000a_ +509 _x000a_Haïti"/>
    <b v="0"/>
    <s v="+ 509 3883 2702"/>
    <s v="Table Westpoint 4F"/>
    <x v="294"/>
    <n v="2020"/>
    <s v="Main/1467"/>
    <x v="1"/>
    <m/>
    <m/>
  </r>
  <r>
    <x v="317"/>
    <s v="JEAN Verna CLEOPHAT"/>
    <s v="61, Boulevard jean Jacques Dessalines, Verettes_x000a__x000a_ ( 509 ) _x000a_Haïti"/>
    <b v="0"/>
    <s v="+509 3232-3282/ 3170-5605"/>
    <s v="Table 2F Westpoint"/>
    <x v="294"/>
    <n v="2020"/>
    <s v="Main/1466"/>
    <x v="0"/>
    <m/>
    <m/>
  </r>
  <r>
    <x v="302"/>
    <s v="BEATRICE Andre (Projet Raja)"/>
    <s v="Angle Ave Jean Paul 2, Rue Ducombre_x000a__x000a_ +509 _x000a_Haïti"/>
    <s v="1.Port-au-Prince"/>
    <s v="34434764"/>
    <s v="Table 2F Westpoint"/>
    <x v="295"/>
    <n v="2020"/>
    <s v="Ca 12057"/>
    <x v="1"/>
    <m/>
    <m/>
  </r>
  <r>
    <x v="302"/>
    <s v="FATIMA Pigeot ( Projet Raja)"/>
    <s v="10, Cite Meriken , sainte Marie ,Canape vert_x000a__x000a_ +509 _x000a_Haïti"/>
    <s v="1.Port-au-Prince"/>
    <s v="37583781"/>
    <s v="Table Westpoint 3F"/>
    <x v="295"/>
    <n v="2020"/>
    <s v="Ca 12059"/>
    <x v="1"/>
    <m/>
    <m/>
  </r>
  <r>
    <x v="302"/>
    <s v="Jadris Pigeot ( Projet Raja)"/>
    <s v="10,Ruelle Rosemond , Christ-Roi_x000a__x000a_ +509 _x000a_Haïti"/>
    <s v="1.Port-au-Prince"/>
    <s v="47881199"/>
    <s v="Table Westpoint 3F"/>
    <x v="295"/>
    <n v="2020"/>
    <s v="Ca 12058"/>
    <x v="1"/>
    <m/>
    <m/>
  </r>
  <r>
    <x v="302"/>
    <s v="Dieunise Desna (Projet Raja)"/>
    <s v="20, Ruelle Acacia, Christ-Roi_x000a__x000a_ +509 _x000a_Haïti"/>
    <s v="1.Port-au-Prince"/>
    <s v="34222390"/>
    <s v="Table 2F Westpoint"/>
    <x v="296"/>
    <n v="2020"/>
    <s v="Ca 12054"/>
    <x v="1"/>
    <m/>
    <m/>
  </r>
  <r>
    <x v="302"/>
    <s v="Dieunette Kestin ( Projet Raja )"/>
    <s v="14, Ruelle Rosemond , Christ-Roi_x000a__x000a_ +509 _x000a_Haïti"/>
    <s v="1.Port-au-Prince"/>
    <s v="37557577"/>
    <s v="Table 2F Westpoint"/>
    <x v="296"/>
    <n v="2020"/>
    <s v="Ca 12053"/>
    <x v="1"/>
    <m/>
    <m/>
  </r>
  <r>
    <x v="302"/>
    <s v="JOCELYN Chrislene ( Projet Raja )"/>
    <s v="24 A, Christ Roi_x000a__x000a_ +509 _x000a_Haïti"/>
    <s v="1.Port-au-Prince"/>
    <s v="34222390"/>
    <s v="Table 2F Westpoint"/>
    <x v="296"/>
    <n v="2020"/>
    <s v="Ca 12055"/>
    <x v="1"/>
    <m/>
    <m/>
  </r>
  <r>
    <x v="302"/>
    <s v="PRENEL Couba"/>
    <s v="chateau_x000a__x000a_ + 509 _x000a_Haïti"/>
    <b v="0"/>
    <s v="+509 3647-1149"/>
    <s v="Table 2F Westpoint"/>
    <x v="296"/>
    <n v="2020"/>
    <s v="Hinche/0504"/>
    <x v="0"/>
    <m/>
    <m/>
  </r>
  <r>
    <x v="302"/>
    <s v="Bazelais Economic  Plus"/>
    <s v="Jacmel_x000a__x000a_ (509) _x000a_Haïti"/>
    <b v="0"/>
    <s v="+ 509 3883 2702"/>
    <s v="Table Westpoint 4F"/>
    <x v="297"/>
    <n v="2020"/>
    <s v="CR 002915"/>
    <x v="0"/>
    <m/>
    <m/>
  </r>
  <r>
    <x v="302"/>
    <s v="Bazelais Economic  Plus"/>
    <s v="Jacmel_x000a__x000a_ (509) _x000a_Haïti"/>
    <b v="0"/>
    <s v="+ 509 3883 2702"/>
    <s v="Cuisinière Westpoint 4F"/>
    <x v="297"/>
    <n v="2020"/>
    <s v="CR 002915"/>
    <x v="1"/>
    <m/>
    <m/>
  </r>
  <r>
    <x v="318"/>
    <s v="Lordéus Pierre"/>
    <s v="34,Delmas 95, Jacquet, rue promeyrac,delmas 95_x000a__x000a_ +509 _x000a_Haïti"/>
    <s v="1.Delmas"/>
    <s v="+509 3679-7248/3729-1449"/>
    <s v="Cuisinière Westpoint 4F"/>
    <x v="298"/>
    <n v="2020"/>
    <s v="Ca 12232"/>
    <x v="1"/>
    <m/>
    <m/>
  </r>
  <r>
    <x v="302"/>
    <s v="JEAN Herzulira (Projet Raja)"/>
    <s v="36, Rue Sicot Prolonge , Carrefour- Feuilles_x000a__x000a_ +509 _x000a_Haïti"/>
    <s v="1.Port-au-Prince"/>
    <s v="31356235"/>
    <s v="Table 2F Westpoint"/>
    <x v="299"/>
    <n v="2020"/>
    <s v="Ca 12222"/>
    <x v="1"/>
    <m/>
    <m/>
  </r>
  <r>
    <x v="302"/>
    <s v="Marie Montout ( Projet Raja )"/>
    <s v="10,Ruelle Rosemond ,Christ-Roi_x000a__x000a_ +509 _x000a_Haïti"/>
    <s v="1.Port-au-Prince"/>
    <s v="31192973"/>
    <s v="Table Westpoint 3F"/>
    <x v="299"/>
    <n v="2020"/>
    <s v="Ca 12223"/>
    <x v="1"/>
    <m/>
    <m/>
  </r>
  <r>
    <x v="302"/>
    <s v="OSLINE Pradet ( Projet Raja )"/>
    <s v="Impasse  Tranten , Rue Collines , Pacot_x000a__x000a_ +509 _x000a_Haïti"/>
    <s v="1.Port-au-Prince"/>
    <s v="1233934"/>
    <s v="Table Westpoint 3F"/>
    <x v="300"/>
    <n v="2020"/>
    <s v="Ca 12213"/>
    <x v="1"/>
    <m/>
    <m/>
  </r>
  <r>
    <x v="319"/>
    <s v="Marc OLGER"/>
    <s v="Carrefour, Mariani_x000a__x000a_ +509 _x000a_Haïti"/>
    <b v="0"/>
    <s v="+509 3648-8787"/>
    <s v="Cuisiniere Westpoint 6 foyers"/>
    <x v="301"/>
    <n v="2020"/>
    <s v="CR 5960"/>
    <x v="1"/>
    <m/>
    <m/>
  </r>
  <r>
    <x v="302"/>
    <s v="Client Final Boutique Clercine"/>
    <s v="Clercine_x000a__x000a_ +509 _x000a_Haïti"/>
    <s v="Port-au-Prince"/>
    <s v="+ 509 3883 2702"/>
    <s v="Table 2F Westpoint"/>
    <x v="302"/>
    <n v="2020"/>
    <s v="CR 6589"/>
    <x v="13"/>
    <m/>
    <m/>
  </r>
  <r>
    <x v="1"/>
    <s v="Client Final Boutique Clercine"/>
    <s v="Clercine_x000a__x000a_ +509 _x000a_Haïti"/>
    <s v="Port-au-Prince"/>
    <s v="+ 509 3883 2702"/>
    <s v="Table Westpoint 3F"/>
    <x v="303"/>
    <n v="2020"/>
    <s v="Main/1452"/>
    <x v="1"/>
    <m/>
    <m/>
  </r>
  <r>
    <x v="1"/>
    <s v="Client Final Boutique Clercine"/>
    <s v="Clercine_x000a__x000a_ +509 _x000a_Haïti"/>
    <s v="Port-au-Prince"/>
    <s v="+ 509 3883 2702"/>
    <s v="Table Westpoint 3F"/>
    <x v="304"/>
    <n v="2020"/>
    <s v="Ca 9753"/>
    <x v="1"/>
    <m/>
    <m/>
  </r>
  <r>
    <x v="1"/>
    <s v="Client Final Boutique Clercine"/>
    <s v="Clercine_x000a__x000a_ +509 _x000a_Haïti"/>
    <s v="Port-au-Prince"/>
    <s v="+ 509 3883 2702"/>
    <s v="Table Westpoint 3F"/>
    <x v="304"/>
    <n v="2020"/>
    <s v="Ca 9756"/>
    <x v="1"/>
    <m/>
    <m/>
  </r>
  <r>
    <x v="1"/>
    <s v="Client Final Boutique Clercine"/>
    <s v="Clercine_x000a__x000a_ +509 _x000a_Haïti"/>
    <s v="Port-au-Prince"/>
    <s v="+ 509 3883 2702"/>
    <s v="Cuisinière Westpoint 4F"/>
    <x v="304"/>
    <n v="2020"/>
    <s v="Ca 9759"/>
    <x v="1"/>
    <m/>
    <m/>
  </r>
  <r>
    <x v="1"/>
    <s v="Client Final Boutique Clercine"/>
    <s v="Clercine_x000a__x000a_ +509 _x000a_Haïti"/>
    <s v="Port-au-Prince"/>
    <s v="+ 509 3883 2702"/>
    <s v="Table 2F Westpoint"/>
    <x v="305"/>
    <n v="2020"/>
    <s v="Main/1329"/>
    <x v="1"/>
    <m/>
    <m/>
  </r>
  <r>
    <x v="1"/>
    <s v="Client Final Boutique Clercine"/>
    <s v="Clercine_x000a__x000a_ +509 _x000a_Haïti"/>
    <s v="Port-au-Prince"/>
    <s v="+ 509 3883 2702"/>
    <s v="Table Westpoint 3F"/>
    <x v="306"/>
    <n v="2020"/>
    <s v="CR 3854"/>
    <x v="1"/>
    <m/>
    <m/>
  </r>
  <r>
    <x v="1"/>
    <s v="Client Final Boutique Clercine"/>
    <s v="Clercine_x000a__x000a_ +509 _x000a_Haïti"/>
    <s v="Port-au-Prince"/>
    <s v="+ 509 3883 2702"/>
    <s v="Table Westpoint 3F"/>
    <x v="307"/>
    <n v="2020"/>
    <s v="Main/1336"/>
    <x v="1"/>
    <m/>
    <m/>
  </r>
  <r>
    <x v="1"/>
    <s v="Client Final Boutique Clercine"/>
    <s v="Clercine_x000a__x000a_ +509 _x000a_Haïti"/>
    <s v="Port-au-Prince"/>
    <s v="+ 509 3883 2702"/>
    <s v="Table Westpoint 4F"/>
    <x v="308"/>
    <n v="2020"/>
    <s v="CR 5659"/>
    <x v="1"/>
    <m/>
    <m/>
  </r>
  <r>
    <x v="1"/>
    <s v="Client Final Boutique Clercine"/>
    <s v="Clercine_x000a__x000a_ +509 _x000a_Haïti"/>
    <s v="Port-au-Prince"/>
    <s v="+ 509 3883 2702"/>
    <s v="Table Westpoint 3F"/>
    <x v="309"/>
    <n v="2020"/>
    <s v="Main/1378"/>
    <x v="1"/>
    <m/>
    <m/>
  </r>
  <r>
    <x v="1"/>
    <s v="Client Final Boutique Clercine"/>
    <s v="Clercine_x000a__x000a_ +509 _x000a_Haïti"/>
    <s v="Port-au-Prince"/>
    <s v="+ 509 3883 2702"/>
    <s v="Table Westpoint 3F"/>
    <x v="310"/>
    <n v="2020"/>
    <s v="Main/1389"/>
    <x v="1"/>
    <m/>
    <m/>
  </r>
  <r>
    <x v="1"/>
    <s v="Client Final Boutique Clercine"/>
    <s v="Clercine_x000a__x000a_ +509 _x000a_Haïti"/>
    <s v="Port-au-Prince"/>
    <s v="+ 509 3883 2702"/>
    <s v="Table Westpoint 4F"/>
    <x v="311"/>
    <n v="2019"/>
    <s v="Main/1327"/>
    <x v="1"/>
    <m/>
    <m/>
  </r>
  <r>
    <x v="1"/>
    <s v="Client Final Boutique Clercine"/>
    <s v="Clercine_x000a__x000a_ +509 _x000a_Haïti"/>
    <s v="Port-au-Prince"/>
    <s v="+ 509 3883 2702"/>
    <s v="Table Westpoint 3F"/>
    <x v="311"/>
    <n v="2019"/>
    <s v="Main/1325"/>
    <x v="1"/>
    <m/>
    <m/>
  </r>
  <r>
    <x v="1"/>
    <s v="Client Final Boutique Clercine"/>
    <s v="Clercine_x000a__x000a_ +509 _x000a_Haïti"/>
    <s v="Port-au-Prince"/>
    <s v="+ 509 3883 2702"/>
    <s v="Cuisinière Berklays 4F"/>
    <x v="311"/>
    <n v="2019"/>
    <s v="Main/1317"/>
    <x v="1"/>
    <m/>
    <m/>
  </r>
  <r>
    <x v="1"/>
    <s v="Client Final Boutique Clercine"/>
    <s v="Clercine_x000a__x000a_ +509 _x000a_Haïti"/>
    <s v="Port-au-Prince"/>
    <s v="+ 509 3883 2702"/>
    <s v="Table 2F Westpoint"/>
    <x v="312"/>
    <n v="2019"/>
    <s v="Main/1316"/>
    <x v="1"/>
    <m/>
    <m/>
  </r>
  <r>
    <x v="1"/>
    <s v="Client Final Boutique Clercine"/>
    <s v="Clercine_x000a__x000a_ +509 _x000a_Haïti"/>
    <s v="Port-au-Prince"/>
    <s v="+ 509 3883 2702"/>
    <s v="Table Westpoint 3F"/>
    <x v="312"/>
    <n v="2019"/>
    <s v="Main/1313"/>
    <x v="1"/>
    <m/>
    <m/>
  </r>
  <r>
    <x v="1"/>
    <s v="Client Final Boutique Clercine"/>
    <s v="Clercine_x000a__x000a_ +509 _x000a_Haïti"/>
    <s v="Port-au-Prince"/>
    <s v="+ 509 3883 2702"/>
    <s v="Table Westpoint 3F"/>
    <x v="312"/>
    <n v="2019"/>
    <s v="Main/1312"/>
    <x v="1"/>
    <m/>
    <m/>
  </r>
  <r>
    <x v="1"/>
    <s v="Client Final Boutique Clercine"/>
    <s v="Clercine_x000a__x000a_ +509 _x000a_Haïti"/>
    <s v="Port-au-Prince"/>
    <s v="+ 509 3883 2702"/>
    <s v="Table Westpoint 3F"/>
    <x v="313"/>
    <n v="2019"/>
    <s v="Main/1311"/>
    <x v="1"/>
    <m/>
    <m/>
  </r>
  <r>
    <x v="1"/>
    <s v="Client Final Boutique Clercine"/>
    <s v="Clercine_x000a__x000a_ +509 _x000a_Haïti"/>
    <s v="Port-au-Prince"/>
    <s v="+ 509 3883 2702"/>
    <s v="Table Westpoint 3F"/>
    <x v="313"/>
    <n v="2019"/>
    <s v="Main/1307"/>
    <x v="1"/>
    <m/>
    <m/>
  </r>
  <r>
    <x v="1"/>
    <s v="Client Final Boutique Clercine"/>
    <s v="Clercine_x000a__x000a_ +509 _x000a_Haïti"/>
    <s v="Port-au-Prince"/>
    <s v="+ 509 3883 2702"/>
    <s v="Table 2F Westpoint"/>
    <x v="313"/>
    <n v="2019"/>
    <s v="Main/1306"/>
    <x v="1"/>
    <m/>
    <m/>
  </r>
  <r>
    <x v="1"/>
    <s v="Client Final Boutique Clercine"/>
    <s v="Clercine_x000a__x000a_ +509 _x000a_Haïti"/>
    <s v="Port-au-Prince"/>
    <s v="+ 509 3883 2702"/>
    <s v="Table Westpoint 3F"/>
    <x v="314"/>
    <n v="2019"/>
    <s v="Main/1290"/>
    <x v="1"/>
    <m/>
    <m/>
  </r>
  <r>
    <x v="1"/>
    <s v="Client Final Boutique Clercine"/>
    <s v="Clercine_x000a__x000a_ +509 _x000a_Haïti"/>
    <s v="Port-au-Prince"/>
    <s v="+ 509 3883 2702"/>
    <s v="Table 2F Westpoint"/>
    <x v="315"/>
    <n v="2019"/>
    <s v="Main/1273"/>
    <x v="1"/>
    <m/>
    <m/>
  </r>
  <r>
    <x v="1"/>
    <s v="Client Final Boutique Clercine"/>
    <s v="Clercine_x000a__x000a_ +509 _x000a_Haïti"/>
    <s v="Port-au-Prince"/>
    <s v="+ 509 3883 2702"/>
    <s v="Table 2F Westpoint"/>
    <x v="315"/>
    <n v="2019"/>
    <s v="Main/1272"/>
    <x v="1"/>
    <m/>
    <m/>
  </r>
  <r>
    <x v="1"/>
    <s v="Client Final Boutique Clercine"/>
    <s v="Clercine_x000a__x000a_ +509 _x000a_Haïti"/>
    <s v="Port-au-Prince"/>
    <s v="+ 509 3883 2702"/>
    <s v="Table 2F Westpoint"/>
    <x v="315"/>
    <n v="2019"/>
    <s v="Main/1271"/>
    <x v="0"/>
    <m/>
    <m/>
  </r>
  <r>
    <x v="1"/>
    <s v="Client Final Boutique Clercine"/>
    <s v="Clercine_x000a__x000a_ +509 _x000a_Haïti"/>
    <s v="Port-au-Prince"/>
    <s v="+ 509 3883 2702"/>
    <s v="Table Westpoint 4F"/>
    <x v="315"/>
    <n v="2019"/>
    <s v="Main/1270"/>
    <x v="1"/>
    <m/>
    <m/>
  </r>
  <r>
    <x v="1"/>
    <s v="Client Final Boutique Clercine"/>
    <s v="Clercine_x000a__x000a_ +509 _x000a_Haïti"/>
    <s v="Port-au-Prince"/>
    <s v="+ 509 3883 2702"/>
    <s v="Table 2F Westpoint"/>
    <x v="316"/>
    <n v="2019"/>
    <s v="Main/1259"/>
    <x v="1"/>
    <m/>
    <n v="0"/>
  </r>
  <r>
    <x v="1"/>
    <s v="Client Final Boutique Clercine"/>
    <s v="Clercine_x000a__x000a_ +509 _x000a_Haïti"/>
    <s v="Port-au-Prince"/>
    <s v="+ 509 3883 2702"/>
    <s v="Table 2F Westpoint"/>
    <x v="316"/>
    <n v="2019"/>
    <s v="Main/1258"/>
    <x v="1"/>
    <m/>
    <n v="0"/>
  </r>
  <r>
    <x v="1"/>
    <s v="Client Final Boutique Clercine"/>
    <s v="Clercine_x000a__x000a_ +509 _x000a_Haïti"/>
    <s v="Port-au-Prince"/>
    <s v="+ 509 3883 2702"/>
    <s v="Table 2F Westpoint"/>
    <x v="316"/>
    <n v="2019"/>
    <s v="Main/1254"/>
    <x v="1"/>
    <m/>
    <n v="0"/>
  </r>
  <r>
    <x v="1"/>
    <s v="Client Final Boutique Clercine"/>
    <s v="Clercine_x000a__x000a_ +509 _x000a_Haïti"/>
    <s v="Port-au-Prince"/>
    <s v="+ 509 3883 2702"/>
    <s v="Table Westpoint 3F"/>
    <x v="316"/>
    <n v="2019"/>
    <s v="Main/1235"/>
    <x v="1"/>
    <m/>
    <n v="0"/>
  </r>
  <r>
    <x v="1"/>
    <s v="Client Final Boutique Clercine"/>
    <s v="Clercine_x000a__x000a_ +509 _x000a_Haïti"/>
    <s v="Port-au-Prince"/>
    <s v="+ 509 3883 2702"/>
    <s v="Table 2F Westpoint"/>
    <x v="317"/>
    <n v="2019"/>
    <s v="Main/1216"/>
    <x v="1"/>
    <m/>
    <n v="0"/>
  </r>
  <r>
    <x v="1"/>
    <s v="Client Final Boutique Clercine"/>
    <s v="Clercine_x000a__x000a_ +509 _x000a_Haïti"/>
    <s v="Port-au-Prince"/>
    <s v="+ 509 3883 2702"/>
    <s v="Table Westpoint 3F"/>
    <x v="317"/>
    <n v="2019"/>
    <s v="Main/1215"/>
    <x v="1"/>
    <m/>
    <n v="0"/>
  </r>
  <r>
    <x v="1"/>
    <s v="Client Final Boutique Clercine"/>
    <s v="Clercine_x000a__x000a_ +509 _x000a_Haïti"/>
    <s v="Port-au-Prince"/>
    <s v="+ 509 3883 2702"/>
    <s v="Table Westpoint 3F"/>
    <x v="317"/>
    <n v="2019"/>
    <s v="Main/1214"/>
    <x v="1"/>
    <m/>
    <n v="0"/>
  </r>
  <r>
    <x v="1"/>
    <s v="Client Final Boutique Clercine"/>
    <s v="Clercine_x000a__x000a_ +509 _x000a_Haïti"/>
    <s v="Port-au-Prince"/>
    <s v="+ 509 3883 2702"/>
    <s v="Table 2F Westpoint"/>
    <x v="318"/>
    <n v="2019"/>
    <s v="Main/1202"/>
    <x v="1"/>
    <m/>
    <n v="0"/>
  </r>
  <r>
    <x v="1"/>
    <s v="Client Final Boutique Clercine"/>
    <s v="Clercine_x000a__x000a_ +509 _x000a_Haïti"/>
    <s v="Port-au-Prince"/>
    <s v="+ 509 3883 2702"/>
    <s v="Table 2F Westpoint"/>
    <x v="318"/>
    <n v="2019"/>
    <s v="Main/1201"/>
    <x v="1"/>
    <m/>
    <n v="0"/>
  </r>
  <r>
    <x v="1"/>
    <s v="Client Final Boutique Clercine"/>
    <s v="Clercine_x000a__x000a_ +509 _x000a_Haïti"/>
    <s v="Port-au-Prince"/>
    <s v="+ 509 3883 2702"/>
    <s v="Table 2F Westpoint"/>
    <x v="318"/>
    <n v="2019"/>
    <s v="Main/1189"/>
    <x v="1"/>
    <m/>
    <n v="0"/>
  </r>
  <r>
    <x v="1"/>
    <s v="Client Final Boutique Clercine"/>
    <s v="Clercine_x000a__x000a_ +509 _x000a_Haïti"/>
    <s v="Port-au-Prince"/>
    <s v="+ 509 3883 2702"/>
    <s v="Table Westpoint 3F"/>
    <x v="318"/>
    <n v="2019"/>
    <s v="Main/1188"/>
    <x v="1"/>
    <m/>
    <n v="0"/>
  </r>
  <r>
    <x v="1"/>
    <s v="Client Final Boutique Clercine"/>
    <s v="Clercine_x000a__x000a_ +509 _x000a_Haïti"/>
    <s v="Port-au-Prince"/>
    <s v="+ 509 3883 2702"/>
    <s v="Cuisinière Midea 4F"/>
    <x v="319"/>
    <n v="2019"/>
    <s v="CR 003829"/>
    <x v="1"/>
    <m/>
    <n v="0"/>
  </r>
  <r>
    <x v="1"/>
    <s v="Client Final Boutique Clercine"/>
    <s v="Clercine_x000a__x000a_ +509 _x000a_Haïti"/>
    <s v="Port-au-Prince"/>
    <s v="+ 509 3883 2702"/>
    <s v="Table Westpoint 3F"/>
    <x v="320"/>
    <n v="2019"/>
    <s v="Main/1171"/>
    <x v="1"/>
    <m/>
    <n v="0"/>
  </r>
  <r>
    <x v="1"/>
    <s v="Client Final Boutique Clercine"/>
    <s v="Clercine_x000a__x000a_ +509 _x000a_Haïti"/>
    <s v="Port-au-Prince"/>
    <s v="+ 509 3883 2702"/>
    <s v="Table Westpoint 3F"/>
    <x v="321"/>
    <n v="2019"/>
    <s v="Main/1152"/>
    <x v="1"/>
    <m/>
    <n v="0"/>
  </r>
  <r>
    <x v="1"/>
    <s v="Client Final Boutique Clercine"/>
    <s v="Clercine_x000a__x000a_ +509 _x000a_Haïti"/>
    <s v="Port-au-Prince"/>
    <s v="+ 509 3883 2702"/>
    <s v="Table Westpoint 3F"/>
    <x v="321"/>
    <n v="2019"/>
    <s v="Main/1143"/>
    <x v="1"/>
    <m/>
    <n v="0"/>
  </r>
  <r>
    <x v="1"/>
    <s v="Client Final Boutique Clercine"/>
    <s v="Clercine_x000a__x000a_ +509 _x000a_Haïti"/>
    <s v="Port-au-Prince"/>
    <s v="+ 509 3883 2702"/>
    <s v="Table Westpoint 3F"/>
    <x v="322"/>
    <n v="2019"/>
    <s v="Main/1127"/>
    <x v="1"/>
    <m/>
    <n v="0"/>
  </r>
  <r>
    <x v="1"/>
    <s v="Client Final Boutique Clercine"/>
    <s v="Clercine_x000a__x000a_ +509 _x000a_Haïti"/>
    <s v="Port-au-Prince"/>
    <s v="+ 509 3883 2702"/>
    <s v="Table Westpoint 3F"/>
    <x v="323"/>
    <n v="2019"/>
    <s v="CA 6402"/>
    <x v="1"/>
    <m/>
    <n v="0"/>
  </r>
  <r>
    <x v="1"/>
    <s v="Client Final Boutique Clercine"/>
    <s v="Clercine_x000a__x000a_ +509 _x000a_Haïti"/>
    <s v="Port-au-Prince"/>
    <s v="+ 509 3883 2702"/>
    <s v="Table Westpoint 3F"/>
    <x v="324"/>
    <n v="2019"/>
    <s v="Main/1122"/>
    <x v="1"/>
    <m/>
    <n v="0"/>
  </r>
  <r>
    <x v="1"/>
    <s v="Client Final Boutique Clercine"/>
    <s v="Clercine_x000a__x000a_ +509 _x000a_Haïti"/>
    <s v="Port-au-Prince"/>
    <s v="+ 509 3883 2702"/>
    <s v="Table 2F Westpoint"/>
    <x v="325"/>
    <n v="2019"/>
    <s v="Cr et Re 004227 ( Produits vendus sans facture à la foire de Cavaillon)"/>
    <x v="1"/>
    <m/>
    <n v="0"/>
  </r>
  <r>
    <x v="1"/>
    <s v="Client Final Boutique Clercine"/>
    <s v="Clercine_x000a__x000a_ +509 _x000a_Haïti"/>
    <s v="Port-au-Prince"/>
    <s v="+ 509 3883 2702"/>
    <s v="Table Westpoint 3F"/>
    <x v="326"/>
    <n v="2019"/>
    <s v="Main/1084"/>
    <x v="1"/>
    <m/>
    <n v="0"/>
  </r>
  <r>
    <x v="1"/>
    <s v="Client Final Boutique Clercine"/>
    <s v="Clercine_x000a__x000a_ +509 _x000a_Haïti"/>
    <s v="Port-au-Prince"/>
    <s v="+ 509 3883 2702"/>
    <s v="Table 2F Westpoint"/>
    <x v="327"/>
    <n v="2019"/>
    <s v="CR 004908"/>
    <x v="1"/>
    <m/>
    <n v="0"/>
  </r>
  <r>
    <x v="1"/>
    <s v="Client Final Boutique Clercine"/>
    <s v="Clercine_x000a__x000a_ +509 _x000a_Haïti"/>
    <s v="Port-au-Prince"/>
    <s v="+ 509 3883 2702"/>
    <s v="Cuisinière Midea 4F"/>
    <x v="328"/>
    <n v="2019"/>
    <s v="CR 6146"/>
    <x v="1"/>
    <m/>
    <n v="0"/>
  </r>
  <r>
    <x v="1"/>
    <s v="Client Final Boutique Clercine"/>
    <s v="Clercine_x000a__x000a_ +509 _x000a_Haïti"/>
    <s v="Port-au-Prince"/>
    <s v="+ 509 3883 2702"/>
    <s v="Table 2F Westpoint"/>
    <x v="329"/>
    <n v="2019"/>
    <s v="Main/1076"/>
    <x v="1"/>
    <m/>
    <n v="0"/>
  </r>
  <r>
    <x v="1"/>
    <s v="Client Final Boutique Clercine"/>
    <s v="Clercine_x000a__x000a_ +509 _x000a_Haïti"/>
    <s v="Port-au-Prince"/>
    <s v="+ 509 3883 2702"/>
    <s v="Table Westpoint 3F"/>
    <x v="330"/>
    <n v="2019"/>
    <s v="Main/1065"/>
    <x v="1"/>
    <m/>
    <n v="0"/>
  </r>
  <r>
    <x v="1"/>
    <s v="Client Final Boutique Clercine"/>
    <s v="Clercine_x000a__x000a_ +509 _x000a_Haïti"/>
    <s v="Port-au-Prince"/>
    <s v="+ 509 3883 2702"/>
    <s v="Table Westpoint 3F"/>
    <x v="330"/>
    <n v="2019"/>
    <s v="Main/1063"/>
    <x v="1"/>
    <m/>
    <n v="0"/>
  </r>
  <r>
    <x v="1"/>
    <s v="Client Final Boutique Clercine"/>
    <s v="Clercine_x000a__x000a_ +509 _x000a_Haïti"/>
    <s v="Port-au-Prince"/>
    <s v="+ 509 3883 2702"/>
    <s v="Table Westpoint 4F"/>
    <x v="331"/>
    <n v="2019"/>
    <s v="Main/1045"/>
    <x v="1"/>
    <m/>
    <n v="0"/>
  </r>
  <r>
    <x v="1"/>
    <s v="Client Final Boutique Clercine"/>
    <s v="Clercine_x000a__x000a_ +509 _x000a_Haïti"/>
    <s v="Port-au-Prince"/>
    <s v="+ 509 3883 2702"/>
    <s v="Table Westpoint 3F"/>
    <x v="332"/>
    <n v="2019"/>
    <s v="CA 7496"/>
    <x v="1"/>
    <m/>
    <n v="0"/>
  </r>
  <r>
    <x v="1"/>
    <s v="Client Final Boutique Clercine"/>
    <s v="Clercine_x000a__x000a_ +509 _x000a_Haïti"/>
    <s v="Port-au-Prince"/>
    <s v="+ 509 3883 2702"/>
    <s v="Table Westpoint 3F"/>
    <x v="333"/>
    <n v="2019"/>
    <s v="Main/1033"/>
    <x v="1"/>
    <m/>
    <n v="0"/>
  </r>
  <r>
    <x v="1"/>
    <s v="Client Final Boutique Clercine"/>
    <s v="Clercine_x000a__x000a_ +509 _x000a_Haïti"/>
    <s v="Port-au-Prince"/>
    <s v="+ 509 3883 2702"/>
    <s v="Table Westpoint 3F"/>
    <x v="333"/>
    <n v="2019"/>
    <s v="Main/1029"/>
    <x v="1"/>
    <m/>
    <n v="0"/>
  </r>
  <r>
    <x v="1"/>
    <s v="Client Final Boutique Clercine"/>
    <s v="Clercine_x000a__x000a_ +509 _x000a_Haïti"/>
    <s v="Port-au-Prince"/>
    <s v="+ 509 3883 2702"/>
    <s v="Table 2F Westpoint"/>
    <x v="333"/>
    <n v="2019"/>
    <s v="Main/1022"/>
    <x v="1"/>
    <m/>
    <n v="0"/>
  </r>
  <r>
    <x v="1"/>
    <s v="Client Final Boutique Clercine"/>
    <s v="Clercine_x000a__x000a_ +509 _x000a_Haïti"/>
    <s v="Port-au-Prince"/>
    <s v="+ 509 3883 2702"/>
    <s v="Table Westpoint 4F"/>
    <x v="333"/>
    <n v="2019"/>
    <s v="Main/1021"/>
    <x v="1"/>
    <m/>
    <n v="0"/>
  </r>
  <r>
    <x v="1"/>
    <s v="Client Final Boutique Clercine"/>
    <s v="Clercine_x000a__x000a_ +509 _x000a_Haïti"/>
    <s v="Port-au-Prince"/>
    <s v="+ 509 3883 2702"/>
    <s v="Table Westpoint 3F"/>
    <x v="333"/>
    <n v="2019"/>
    <s v="Main/1018"/>
    <x v="1"/>
    <m/>
    <n v="0"/>
  </r>
  <r>
    <x v="1"/>
    <s v="Client Final Boutique Clercine"/>
    <s v="Clercine_x000a__x000a_ +509 _x000a_Haïti"/>
    <s v="Port-au-Prince"/>
    <s v="+ 509 3883 2702"/>
    <s v="Table Westpoint 4F"/>
    <x v="333"/>
    <n v="2019"/>
    <s v="Main/1017"/>
    <x v="2"/>
    <m/>
    <n v="0"/>
  </r>
  <r>
    <x v="1"/>
    <s v="Client Final Boutique Clercine"/>
    <s v="Clercine_x000a__x000a_ +509 _x000a_Haïti"/>
    <s v="Port-au-Prince"/>
    <s v="+ 509 3883 2702"/>
    <s v="Table Westpoint 3F"/>
    <x v="334"/>
    <n v="2019"/>
    <s v="Main/1014"/>
    <x v="1"/>
    <m/>
    <n v="0"/>
  </r>
  <r>
    <x v="1"/>
    <s v="Client Final Boutique Clercine"/>
    <s v="Clercine_x000a__x000a_ +509 _x000a_Haïti"/>
    <s v="Port-au-Prince"/>
    <s v="+ 509 3883 2702"/>
    <s v="Table Westpoint 3F"/>
    <x v="335"/>
    <n v="2019"/>
    <s v="Main/1004"/>
    <x v="1"/>
    <m/>
    <n v="0"/>
  </r>
  <r>
    <x v="1"/>
    <s v="Client Final Boutique Clercine"/>
    <s v="Clercine_x000a__x000a_ +509 _x000a_Haïti"/>
    <s v="Port-au-Prince"/>
    <s v="+ 509 3883 2702"/>
    <s v="Table 2F Westpoint"/>
    <x v="336"/>
    <n v="2019"/>
    <s v="Main/0994"/>
    <x v="1"/>
    <m/>
    <n v="0"/>
  </r>
  <r>
    <x v="1"/>
    <s v="Client Final Boutique Clercine"/>
    <s v="Clercine_x000a__x000a_ +509 _x000a_Haïti"/>
    <s v="Port-au-Prince"/>
    <s v="+ 509 3883 2702"/>
    <s v="Table 2F Westpoint"/>
    <x v="337"/>
    <n v="2019"/>
    <s v="Main/0972"/>
    <x v="1"/>
    <m/>
    <n v="0"/>
  </r>
  <r>
    <x v="1"/>
    <s v="Client Final Boutique Clercine"/>
    <s v="Clercine_x000a__x000a_ +509 _x000a_Haïti"/>
    <s v="Port-au-Prince"/>
    <s v="+ 509 3883 2702"/>
    <s v="Table Westpoint 3F"/>
    <x v="337"/>
    <n v="2019"/>
    <s v="Main/0969"/>
    <x v="1"/>
    <m/>
    <n v="0"/>
  </r>
  <r>
    <x v="1"/>
    <s v="Client Final Boutique Clercine"/>
    <s v="Clercine_x000a__x000a_ +509 _x000a_Haïti"/>
    <s v="Port-au-Prince"/>
    <s v="+ 509 3883 2702"/>
    <s v="Table Westpoint 3F"/>
    <x v="337"/>
    <n v="2019"/>
    <s v="Main/0967"/>
    <x v="1"/>
    <m/>
    <n v="0"/>
  </r>
  <r>
    <x v="1"/>
    <s v="Client Final Boutique Clercine"/>
    <s v="Clercine_x000a__x000a_ +509 _x000a_Haïti"/>
    <s v="Port-au-Prince"/>
    <s v="+ 509 3883 2702"/>
    <s v="Table Westpoint 3F"/>
    <x v="338"/>
    <n v="2019"/>
    <s v="CR 004457"/>
    <x v="1"/>
    <m/>
    <n v="0"/>
  </r>
  <r>
    <x v="1"/>
    <s v="Client Final Boutique Clercine"/>
    <s v="Clercine_x000a__x000a_ +509 _x000a_Haïti"/>
    <s v="Port-au-Prince"/>
    <s v="+ 509 3883 2702"/>
    <s v="Table Westpoint 3F"/>
    <x v="339"/>
    <n v="2019"/>
    <s v="CR 5400"/>
    <x v="1"/>
    <m/>
    <n v="0"/>
  </r>
  <r>
    <x v="1"/>
    <s v="Client Final Boutique Clercine"/>
    <s v="Clercine_x000a__x000a_ +509 _x000a_Haïti"/>
    <s v="Port-au-Prince"/>
    <s v="+ 509 3883 2702"/>
    <s v="Table 2F Westpoint"/>
    <x v="340"/>
    <n v="2019"/>
    <s v="Main/0928"/>
    <x v="1"/>
    <m/>
    <n v="0"/>
  </r>
  <r>
    <x v="1"/>
    <s v="Client Final Boutique Clercine"/>
    <s v="Clercine_x000a__x000a_ +509 _x000a_Haïti"/>
    <s v="Port-au-Prince"/>
    <s v="+ 509 3883 2702"/>
    <s v="Cuisinière Westpoint 4F"/>
    <x v="341"/>
    <n v="2019"/>
    <s v="Main/0919"/>
    <x v="1"/>
    <m/>
    <n v="0"/>
  </r>
  <r>
    <x v="1"/>
    <s v="Client Final Boutique Clercine"/>
    <s v="Clercine_x000a__x000a_ +509 _x000a_Haïti"/>
    <s v="Port-au-Prince"/>
    <s v="+ 509 3883 2702"/>
    <s v="Cuisiniere Westpoint 6 foyers"/>
    <x v="342"/>
    <n v="2019"/>
    <s v="Main/0910"/>
    <x v="1"/>
    <m/>
    <n v="0"/>
  </r>
  <r>
    <x v="1"/>
    <s v="Client Final Boutique Clercine"/>
    <s v="Clercine_x000a__x000a_ +509 _x000a_Haïti"/>
    <s v="Port-au-Prince"/>
    <s v="+ 509 3883 2702"/>
    <s v="Table 2F Westpoint"/>
    <x v="342"/>
    <n v="2019"/>
    <s v="Main/0896"/>
    <x v="1"/>
    <m/>
    <n v="0"/>
  </r>
  <r>
    <x v="1"/>
    <s v="Client Final Boutique Clercine"/>
    <s v="Clercine_x000a__x000a_ +509 _x000a_Haïti"/>
    <s v="Port-au-Prince"/>
    <s v="+ 509 3883 2702"/>
    <s v="Table 2F Westpoint"/>
    <x v="342"/>
    <n v="2019"/>
    <s v="Main/0890"/>
    <x v="1"/>
    <m/>
    <n v="0"/>
  </r>
  <r>
    <x v="1"/>
    <s v="Client Final Boutique Clercine"/>
    <s v="Clercine_x000a__x000a_ +509 _x000a_Haïti"/>
    <s v="Port-au-Prince"/>
    <s v="+ 509 3883 2702"/>
    <s v="Table 2F Westpoint"/>
    <x v="343"/>
    <n v="2019"/>
    <s v="Main/0887"/>
    <x v="2"/>
    <m/>
    <n v="0"/>
  </r>
  <r>
    <x v="1"/>
    <s v="Client Final Boutique Clercine"/>
    <s v="Clercine_x000a__x000a_ +509 _x000a_Haïti"/>
    <s v="Port-au-Prince"/>
    <s v="+ 509 3883 2702"/>
    <s v="Table Westpoint 4F"/>
    <x v="343"/>
    <n v="2019"/>
    <s v="Main/0884"/>
    <x v="1"/>
    <m/>
    <n v="0"/>
  </r>
  <r>
    <x v="1"/>
    <s v="Client Final Boutique Clercine"/>
    <s v="Clercine_x000a__x000a_ +509 _x000a_Haïti"/>
    <s v="Port-au-Prince"/>
    <s v="+ 509 3883 2702"/>
    <s v="Cuisinière Westpoint 4F"/>
    <x v="344"/>
    <n v="2019"/>
    <s v="CR 5307"/>
    <x v="1"/>
    <m/>
    <n v="0"/>
  </r>
  <r>
    <x v="1"/>
    <s v="Client Final Boutique Clercine"/>
    <s v="Clercine_x000a__x000a_ +509 _x000a_Haïti"/>
    <s v="Port-au-Prince"/>
    <s v="+ 509 3883 2702"/>
    <s v="Table 2F Westpoint"/>
    <x v="344"/>
    <n v="2019"/>
    <s v="Main/0881"/>
    <x v="1"/>
    <m/>
    <n v="0"/>
  </r>
  <r>
    <x v="1"/>
    <s v="Client Final Boutique Clercine"/>
    <s v="Clercine_x000a__x000a_ +509 _x000a_Haïti"/>
    <s v="Port-au-Prince"/>
    <s v="+ 509 3883 2702"/>
    <s v="Table 2F Westpoint"/>
    <x v="345"/>
    <n v="2019"/>
    <s v="Main/0873"/>
    <x v="1"/>
    <m/>
    <n v="0"/>
  </r>
  <r>
    <x v="1"/>
    <s v="Client Final Boutique Clercine"/>
    <s v="Clercine_x000a__x000a_ +509 _x000a_Haïti"/>
    <s v="Port-au-Prince"/>
    <s v="+ 509 3883 2702"/>
    <s v="Table 2F Westpoint"/>
    <x v="346"/>
    <n v="2019"/>
    <s v="Main/0867"/>
    <x v="1"/>
    <m/>
    <n v="0"/>
  </r>
  <r>
    <x v="1"/>
    <s v="Client Final Boutique Clercine"/>
    <s v="Clercine_x000a__x000a_ +509 _x000a_Haïti"/>
    <s v="Port-au-Prince"/>
    <s v="+ 509 3883 2702"/>
    <s v="Table 2F Westpoint"/>
    <x v="347"/>
    <n v="2019"/>
    <s v="Main/0862"/>
    <x v="1"/>
    <m/>
    <n v="0"/>
  </r>
  <r>
    <x v="1"/>
    <s v="Client Final Boutique Clercine"/>
    <s v="Clercine_x000a__x000a_ +509 _x000a_Haïti"/>
    <s v="Port-au-Prince"/>
    <s v="+ 509 3883 2702"/>
    <s v="Table Westpoint 3F"/>
    <x v="348"/>
    <n v="2019"/>
    <s v="Main/0844"/>
    <x v="1"/>
    <m/>
    <n v="0"/>
  </r>
  <r>
    <x v="1"/>
    <s v="Client Final Boutique Clercine"/>
    <s v="Clercine_x000a__x000a_ +509 _x000a_Haïti"/>
    <s v="Port-au-Prince"/>
    <s v="+ 509 3883 2702"/>
    <s v="Table Westpoint 3F"/>
    <x v="348"/>
    <n v="2019"/>
    <s v="Main/0841"/>
    <x v="1"/>
    <m/>
    <n v="0"/>
  </r>
  <r>
    <x v="1"/>
    <s v="Client Final Boutique Clercine"/>
    <s v="Clercine_x000a__x000a_ +509 _x000a_Haïti"/>
    <s v="Port-au-Prince"/>
    <s v="+ 509 3883 2702"/>
    <s v="Table 2F Westpoint"/>
    <x v="349"/>
    <n v="2019"/>
    <s v="Main/0837"/>
    <x v="1"/>
    <m/>
    <n v="0"/>
  </r>
  <r>
    <x v="1"/>
    <s v="Client Final Boutique Clercine"/>
    <s v="Clercine_x000a__x000a_ +509 _x000a_Haïti"/>
    <s v="Port-au-Prince"/>
    <s v="+ 509 3883 2702"/>
    <s v="Table Westpoint 3F"/>
    <x v="349"/>
    <n v="2019"/>
    <s v="Main/0833"/>
    <x v="1"/>
    <m/>
    <n v="0"/>
  </r>
  <r>
    <x v="1"/>
    <s v="Client Final Boutique Clercine"/>
    <s v="Clercine_x000a__x000a_ +509 _x000a_Haïti"/>
    <s v="Port-au-Prince"/>
    <s v="+ 509 3883 2702"/>
    <s v="Table Westpoint 3F"/>
    <x v="350"/>
    <n v="2019"/>
    <s v="Main/0824"/>
    <x v="1"/>
    <m/>
    <n v="0"/>
  </r>
  <r>
    <x v="1"/>
    <s v="Client Final Boutique Clercine"/>
    <s v="Clercine_x000a__x000a_ +509 _x000a_Haïti"/>
    <s v="Port-au-Prince"/>
    <s v="+ 509 3883 2702"/>
    <s v="Table Westpoint 3F"/>
    <x v="351"/>
    <n v="2019"/>
    <s v="Main/0820"/>
    <x v="1"/>
    <m/>
    <n v="0"/>
  </r>
  <r>
    <x v="1"/>
    <s v="Client Final Boutique Clercine"/>
    <s v="Clercine_x000a__x000a_ +509 _x000a_Haïti"/>
    <s v="Port-au-Prince"/>
    <s v="+ 509 3883 2702"/>
    <s v="Table Westpoint 3F"/>
    <x v="352"/>
    <n v="2019"/>
    <s v="CR 5038"/>
    <x v="1"/>
    <m/>
    <n v="0"/>
  </r>
  <r>
    <x v="1"/>
    <s v="Client Final Boutique Clercine"/>
    <s v="Clercine_x000a__x000a_ +509 _x000a_Haïti"/>
    <s v="Port-au-Prince"/>
    <s v="+ 509 3883 2702"/>
    <s v="Table Westpoint 3F"/>
    <x v="352"/>
    <n v="2019"/>
    <s v="Main/0815"/>
    <x v="1"/>
    <m/>
    <n v="0"/>
  </r>
  <r>
    <x v="1"/>
    <s v="Client Final Boutique Clercine"/>
    <s v="Clercine_x000a__x000a_ +509 _x000a_Haïti"/>
    <s v="Port-au-Prince"/>
    <s v="+ 509 3883 2702"/>
    <s v="Table Westpoint 3F"/>
    <x v="352"/>
    <n v="2019"/>
    <s v="Main/0812"/>
    <x v="1"/>
    <m/>
    <n v="0"/>
  </r>
  <r>
    <x v="1"/>
    <s v="Client Final Boutique Clercine"/>
    <s v="Clercine_x000a__x000a_ +509 _x000a_Haïti"/>
    <s v="Port-au-Prince"/>
    <s v="+ 509 3883 2702"/>
    <s v="Table Westpoint 3F"/>
    <x v="352"/>
    <n v="2019"/>
    <s v="Main/0803"/>
    <x v="1"/>
    <m/>
    <n v="0"/>
  </r>
  <r>
    <x v="1"/>
    <s v="Client Final Boutique Clercine"/>
    <s v="Clercine_x000a__x000a_ +509 _x000a_Haïti"/>
    <s v="Port-au-Prince"/>
    <s v="+ 509 3883 2702"/>
    <s v="Table 2F Westpoint"/>
    <x v="353"/>
    <n v="2019"/>
    <s v="Main/0792"/>
    <x v="1"/>
    <m/>
    <n v="0"/>
  </r>
  <r>
    <x v="1"/>
    <s v="Client Final Boutique Clercine"/>
    <s v="Clercine_x000a__x000a_ +509 _x000a_Haïti"/>
    <s v="Port-au-Prince"/>
    <s v="+ 509 3883 2702"/>
    <s v="Table Westpoint 3F"/>
    <x v="353"/>
    <n v="2019"/>
    <s v="Main/0791"/>
    <x v="1"/>
    <m/>
    <n v="0"/>
  </r>
  <r>
    <x v="1"/>
    <s v="Client Final Boutique Clercine"/>
    <s v="Clercine_x000a__x000a_ +509 _x000a_Haïti"/>
    <s v="Port-au-Prince"/>
    <s v="+ 509 3883 2702"/>
    <s v="Table Westpoint 3F"/>
    <x v="353"/>
    <n v="2019"/>
    <s v="Main/0789"/>
    <x v="1"/>
    <m/>
    <n v="0"/>
  </r>
  <r>
    <x v="1"/>
    <s v="Client Final Boutique Clercine"/>
    <s v="Clercine_x000a__x000a_ +509 _x000a_Haïti"/>
    <s v="Port-au-Prince"/>
    <s v="+ 509 3883 2702"/>
    <s v="Table 2F Westpoint"/>
    <x v="354"/>
    <n v="2019"/>
    <s v="Main/0785"/>
    <x v="1"/>
    <m/>
    <n v="0"/>
  </r>
  <r>
    <x v="1"/>
    <s v="Client Final Boutique Clercine"/>
    <s v="Clercine_x000a__x000a_ +509 _x000a_Haïti"/>
    <s v="Port-au-Prince"/>
    <s v="+ 509 3883 2702"/>
    <s v="Table Westpoint 4F"/>
    <x v="354"/>
    <n v="2019"/>
    <s v="Main/0759"/>
    <x v="1"/>
    <m/>
    <n v="0"/>
  </r>
  <r>
    <x v="1"/>
    <s v="Client Final Boutique Clercine"/>
    <s v="Clercine_x000a__x000a_ +509 _x000a_Haïti"/>
    <s v="Port-au-Prince"/>
    <s v="+ 509 3883 2702"/>
    <s v="Table 2F Westpoint"/>
    <x v="355"/>
    <n v="2019"/>
    <s v="Main/0737"/>
    <x v="1"/>
    <m/>
    <n v="0"/>
  </r>
  <r>
    <x v="1"/>
    <s v="Client Final Boutique Clercine"/>
    <s v="Clercine_x000a__x000a_ +509 _x000a_Haïti"/>
    <s v="Port-au-Prince"/>
    <s v="+ 509 3883 2702"/>
    <s v="Table Westpoint 3F"/>
    <x v="356"/>
    <n v="2019"/>
    <s v="CR 5223"/>
    <x v="1"/>
    <m/>
    <n v="0"/>
  </r>
  <r>
    <x v="1"/>
    <s v="Client Final Boutique Clercine"/>
    <s v="Clercine_x000a__x000a_ +509 _x000a_Haïti"/>
    <s v="Port-au-Prince"/>
    <s v="+ 509 3883 2702"/>
    <s v="Table 2F Westpoint"/>
    <x v="357"/>
    <n v="2019"/>
    <s v="Main/0703"/>
    <x v="1"/>
    <m/>
    <n v="0"/>
  </r>
  <r>
    <x v="1"/>
    <s v="Client Final Boutique Clercine"/>
    <s v="Clercine_x000a__x000a_ +509 _x000a_Haïti"/>
    <s v="Port-au-Prince"/>
    <s v="+ 509 3883 2702"/>
    <s v="Table Westpoint 3F"/>
    <x v="357"/>
    <n v="2019"/>
    <s v="Main/0700"/>
    <x v="1"/>
    <m/>
    <n v="0"/>
  </r>
  <r>
    <x v="1"/>
    <s v="Client Final Boutique Clercine"/>
    <s v="Clercine_x000a__x000a_ +509 _x000a_Haïti"/>
    <s v="Port-au-Prince"/>
    <s v="+ 509 3883 2702"/>
    <s v="Table Westpoint 3F"/>
    <x v="357"/>
    <n v="2019"/>
    <s v="Main/0698"/>
    <x v="1"/>
    <m/>
    <n v="0"/>
  </r>
  <r>
    <x v="1"/>
    <s v="Client Final Boutique Clercine"/>
    <s v="Clercine_x000a__x000a_ +509 _x000a_Haïti"/>
    <s v="Port-au-Prince"/>
    <s v="+ 509 3883 2702"/>
    <s v="Table Westpoint 3F"/>
    <x v="358"/>
    <n v="2019"/>
    <s v="CR 001364"/>
    <x v="1"/>
    <m/>
    <n v="0"/>
  </r>
  <r>
    <x v="1"/>
    <s v="Client Final Boutique Clercine"/>
    <s v="Clercine_x000a__x000a_ +509 _x000a_Haïti"/>
    <s v="Port-au-Prince"/>
    <s v="+ 509 3883 2702"/>
    <s v="Table Westpoint 3F"/>
    <x v="359"/>
    <n v="2019"/>
    <s v="Main/0689"/>
    <x v="1"/>
    <m/>
    <n v="0"/>
  </r>
  <r>
    <x v="1"/>
    <s v="Client Final Boutique Clercine"/>
    <s v="Clercine_x000a__x000a_ +509 _x000a_Haïti"/>
    <s v="Port-au-Prince"/>
    <s v="+ 509 3883 2702"/>
    <s v="Table Westpoint 3F"/>
    <x v="360"/>
    <n v="2019"/>
    <s v="CA 002644"/>
    <x v="1"/>
    <m/>
    <n v="0"/>
  </r>
  <r>
    <x v="1"/>
    <s v="Client Final Boutique Clercine"/>
    <s v="Clercine_x000a__x000a_ +509 _x000a_Haïti"/>
    <s v="Port-au-Prince"/>
    <s v="+ 509 3883 2702"/>
    <s v="Table 2F Westpoint"/>
    <x v="361"/>
    <n v="2019"/>
    <s v="Main/0686"/>
    <x v="1"/>
    <m/>
    <n v="0"/>
  </r>
  <r>
    <x v="1"/>
    <s v="Client Final Boutique Clercine"/>
    <s v="Clercine_x000a__x000a_ +509 _x000a_Haïti"/>
    <s v="Port-au-Prince"/>
    <s v="+ 509 3883 2702"/>
    <s v="Table Westpoint 3F"/>
    <x v="362"/>
    <n v="2019"/>
    <s v="CR 001361"/>
    <x v="1"/>
    <m/>
    <n v="0"/>
  </r>
  <r>
    <x v="1"/>
    <s v="Client Final Boutique Clercine"/>
    <s v="Clercine_x000a__x000a_ +509 _x000a_Haïti"/>
    <s v="Port-au-Prince"/>
    <s v="+ 509 3883 2702"/>
    <s v="Table 2F Westpoint"/>
    <x v="363"/>
    <n v="2019"/>
    <s v="Main/0646"/>
    <x v="1"/>
    <m/>
    <n v="0"/>
  </r>
  <r>
    <x v="1"/>
    <s v="Client Final Boutique Clercine"/>
    <s v="Clercine_x000a__x000a_ +509 _x000a_Haïti"/>
    <s v="Port-au-Prince"/>
    <s v="+ 509 3883 2702"/>
    <s v="Table Westpoint 3F"/>
    <x v="363"/>
    <n v="2019"/>
    <s v="Main/0645"/>
    <x v="1"/>
    <m/>
    <n v="0"/>
  </r>
  <r>
    <x v="1"/>
    <s v="Client Final Boutique Clercine"/>
    <s v="Clercine_x000a__x000a_ +509 _x000a_Haïti"/>
    <s v="Port-au-Prince"/>
    <s v="+ 509 3883 2702"/>
    <s v="Cuisinière Midea 4F"/>
    <x v="363"/>
    <n v="2019"/>
    <s v="Main/0644"/>
    <x v="1"/>
    <m/>
    <n v="0"/>
  </r>
  <r>
    <x v="1"/>
    <s v="Client Final Boutique Clercine"/>
    <s v="Clercine_x000a__x000a_ +509 _x000a_Haïti"/>
    <s v="Port-au-Prince"/>
    <s v="+ 509 3883 2702"/>
    <s v="Table Westpoint 3F"/>
    <x v="363"/>
    <n v="2019"/>
    <s v="Main/0643"/>
    <x v="1"/>
    <m/>
    <n v="0"/>
  </r>
  <r>
    <x v="1"/>
    <s v="Client Final Boutique Clercine"/>
    <s v="Clercine_x000a__x000a_ +509 _x000a_Haïti"/>
    <s v="Port-au-Prince"/>
    <s v="+ 509 3883 2702"/>
    <s v="Table Westpoint 3F"/>
    <x v="363"/>
    <n v="2019"/>
    <s v="Main/0642"/>
    <x v="1"/>
    <m/>
    <n v="0"/>
  </r>
  <r>
    <x v="1"/>
    <s v="Client Final Boutique Clercine"/>
    <s v="Clercine_x000a__x000a_ +509 _x000a_Haïti"/>
    <s v="Port-au-Prince"/>
    <s v="+ 509 3883 2702"/>
    <s v="Table Westpoint 3F"/>
    <x v="363"/>
    <n v="2019"/>
    <s v="Main/0636"/>
    <x v="1"/>
    <m/>
    <n v="0"/>
  </r>
  <r>
    <x v="1"/>
    <s v="Client Final Boutique Clercine"/>
    <s v="Clercine_x000a__x000a_ +509 _x000a_Haïti"/>
    <s v="Port-au-Prince"/>
    <s v="+ 509 3883 2702"/>
    <s v="Table Westpoint 3F"/>
    <x v="364"/>
    <n v="2019"/>
    <s v="Main/0631"/>
    <x v="1"/>
    <m/>
    <n v="0"/>
  </r>
  <r>
    <x v="1"/>
    <s v="Client Final Boutique Clercine"/>
    <s v="Clercine_x000a__x000a_ +509 _x000a_Haïti"/>
    <s v="Port-au-Prince"/>
    <s v="+ 509 3883 2702"/>
    <s v="Cuisinière MABE 4F (four 20 pouces)"/>
    <x v="365"/>
    <n v="2019"/>
    <s v="PV Clercine - Main/0604"/>
    <x v="1"/>
    <m/>
    <n v="0"/>
  </r>
  <r>
    <x v="1"/>
    <s v="Client Final Boutique Clercine"/>
    <s v="Clercine_x000a__x000a_ +509 _x000a_Haïti"/>
    <s v="Port-au-Prince"/>
    <s v="+ 509 3883 2702"/>
    <s v="Table Westpoint 3F"/>
    <x v="365"/>
    <n v="2019"/>
    <s v="Main/0623"/>
    <x v="1"/>
    <m/>
    <n v="0"/>
  </r>
  <r>
    <x v="1"/>
    <s v="Client Final Boutique Clercine"/>
    <s v="Clercine_x000a__x000a_ +509 _x000a_Haïti"/>
    <s v="Port-au-Prince"/>
    <s v="+ 509 3883 2702"/>
    <s v="Table 2F Westpoint"/>
    <x v="365"/>
    <n v="2019"/>
    <s v="Main/0611"/>
    <x v="1"/>
    <m/>
    <n v="0"/>
  </r>
  <r>
    <x v="1"/>
    <s v="Client Final Boutique Clercine"/>
    <s v="Clercine_x000a__x000a_ +509 _x000a_Haïti"/>
    <s v="Port-au-Prince"/>
    <s v="+ 509 3883 2702"/>
    <s v="Table Westpoint 4F"/>
    <x v="365"/>
    <n v="2019"/>
    <s v="Main/0610"/>
    <x v="1"/>
    <m/>
    <n v="0"/>
  </r>
  <r>
    <x v="1"/>
    <s v="Client Final Boutique Clercine"/>
    <s v="Clercine_x000a__x000a_ +509 _x000a_Haïti"/>
    <s v="Port-au-Prince"/>
    <s v="+ 509 3883 2702"/>
    <s v="Table Westpoint 3F"/>
    <x v="365"/>
    <n v="2019"/>
    <s v="Main/0609"/>
    <x v="1"/>
    <m/>
    <n v="0"/>
  </r>
  <r>
    <x v="1"/>
    <s v="Client Final Boutique Clercine"/>
    <s v="Clercine_x000a__x000a_ +509 _x000a_Haïti"/>
    <s v="Port-au-Prince"/>
    <s v="+ 509 3883 2702"/>
    <s v="Cuisinière MABE 4F (four 20 pouces)"/>
    <x v="365"/>
    <n v="2019"/>
    <s v="Main/0604"/>
    <x v="1"/>
    <m/>
    <n v="0"/>
  </r>
  <r>
    <x v="1"/>
    <s v="Client Final Boutique Clercine"/>
    <s v="Clercine_x000a__x000a_ +509 _x000a_Haïti"/>
    <s v="Port-au-Prince"/>
    <s v="+ 509 3883 2702"/>
    <s v="Table 2F Westpoint"/>
    <x v="365"/>
    <n v="2019"/>
    <s v="Main/0601"/>
    <x v="1"/>
    <m/>
    <n v="0"/>
  </r>
  <r>
    <x v="1"/>
    <s v="Client Final Boutique Clercine"/>
    <s v="Clercine_x000a__x000a_ +509 _x000a_Haïti"/>
    <s v="Port-au-Prince"/>
    <s v="+ 509 3883 2702"/>
    <s v="Table Westpoint 3F"/>
    <x v="366"/>
    <n v="2018"/>
    <s v="CR 001866"/>
    <x v="1"/>
    <m/>
    <n v="0"/>
  </r>
  <r>
    <x v="1"/>
    <s v="Client Final Boutique Clercine"/>
    <s v="Clercine_x000a__x000a_ +509 _x000a_Haïti"/>
    <s v="Port-au-Prince"/>
    <s v="+ 509 3883 2702"/>
    <s v="Cuisinière Westpoint 4F"/>
    <x v="366"/>
    <n v="2018"/>
    <s v="Main/0600"/>
    <x v="1"/>
    <m/>
    <n v="0"/>
  </r>
  <r>
    <x v="1"/>
    <s v="Client Final Boutique Clercine"/>
    <s v="Clercine_x000a__x000a_ +509 _x000a_Haïti"/>
    <s v="Port-au-Prince"/>
    <s v="+ 509 3883 2702"/>
    <s v="Table 2F Westpoint"/>
    <x v="366"/>
    <n v="2018"/>
    <s v="Main/0597"/>
    <x v="1"/>
    <m/>
    <n v="0"/>
  </r>
  <r>
    <x v="1"/>
    <s v="Client Final Boutique Clercine"/>
    <s v="Clercine_x000a__x000a_ +509 _x000a_Haïti"/>
    <s v="Port-au-Prince"/>
    <s v="+ 509 3883 2702"/>
    <s v="Cuisinière Westpoint 4F"/>
    <x v="367"/>
    <n v="2018"/>
    <s v="CA 000060"/>
    <x v="1"/>
    <m/>
    <n v="0"/>
  </r>
  <r>
    <x v="1"/>
    <s v="Client Final Boutique Clercine"/>
    <s v="Clercine_x000a__x000a_ +509 _x000a_Haïti"/>
    <s v="Port-au-Prince"/>
    <s v="+ 509 3883 2702"/>
    <s v="Table Westpoint 3F"/>
    <x v="367"/>
    <n v="2018"/>
    <s v="Main/0590"/>
    <x v="1"/>
    <m/>
    <n v="0"/>
  </r>
  <r>
    <x v="1"/>
    <s v="Client Final Boutique Clercine"/>
    <s v="Clercine_x000a__x000a_ +509 _x000a_Haïti"/>
    <s v="Port-au-Prince"/>
    <s v="+ 509 3883 2702"/>
    <s v="Table Westpoint 3F"/>
    <x v="367"/>
    <n v="2018"/>
    <s v="Main/0585"/>
    <x v="1"/>
    <m/>
    <n v="0"/>
  </r>
  <r>
    <x v="1"/>
    <s v="Client Final Boutique Clercine"/>
    <s v="Clercine_x000a__x000a_ +509 _x000a_Haïti"/>
    <s v="Port-au-Prince"/>
    <s v="+ 509 3883 2702"/>
    <s v="Table Westpoint 3F"/>
    <x v="368"/>
    <n v="2018"/>
    <s v="Main/0580"/>
    <x v="1"/>
    <m/>
    <n v="0"/>
  </r>
  <r>
    <x v="1"/>
    <s v="Client Final Boutique Clercine"/>
    <s v="Clercine_x000a__x000a_ +509 _x000a_Haïti"/>
    <s v="Port-au-Prince"/>
    <s v="+ 509 3883 2702"/>
    <s v="Table Westpoint 3F"/>
    <x v="368"/>
    <n v="2018"/>
    <s v="Main/0578"/>
    <x v="1"/>
    <m/>
    <n v="0"/>
  </r>
  <r>
    <x v="1"/>
    <s v="Client Final Boutique Clercine"/>
    <s v="Clercine_x000a__x000a_ +509 _x000a_Haïti"/>
    <s v="Port-au-Prince"/>
    <s v="+ 509 3883 2702"/>
    <s v="Cuisinière Westpoint 4F"/>
    <x v="369"/>
    <n v="2018"/>
    <s v="Main/0572"/>
    <x v="1"/>
    <m/>
    <n v="0"/>
  </r>
  <r>
    <x v="1"/>
    <s v="Client Final Boutique Clercine"/>
    <s v="Clercine_x000a__x000a_ +509 _x000a_Haïti"/>
    <s v="Port-au-Prince"/>
    <s v="+ 509 3883 2702"/>
    <s v="Table 2F Westpoint"/>
    <x v="370"/>
    <n v="2018"/>
    <s v="Main/0562"/>
    <x v="1"/>
    <m/>
    <n v="0"/>
  </r>
  <r>
    <x v="1"/>
    <s v="Client Final Boutique Clercine"/>
    <s v="Clercine_x000a__x000a_ +509 _x000a_Haïti"/>
    <s v="Port-au-Prince"/>
    <s v="+ 509 3883 2702"/>
    <s v="Table Westpoint 3F"/>
    <x v="370"/>
    <n v="2018"/>
    <s v="Main/0561"/>
    <x v="1"/>
    <m/>
    <n v="0"/>
  </r>
  <r>
    <x v="1"/>
    <s v="Client Final Boutique Clercine"/>
    <s v="Clercine_x000a__x000a_ +509 _x000a_Haïti"/>
    <s v="Port-au-Prince"/>
    <s v="+ 509 3883 2702"/>
    <s v="Table Westpoint 3F"/>
    <x v="370"/>
    <n v="2018"/>
    <s v="Main/0560"/>
    <x v="1"/>
    <m/>
    <n v="0"/>
  </r>
  <r>
    <x v="1"/>
    <s v="Client Final Boutique Clercine"/>
    <s v="Clercine_x000a__x000a_ +509 _x000a_Haïti"/>
    <s v="Port-au-Prince"/>
    <s v="+ 509 3883 2702"/>
    <s v="Table Westpoint 4F"/>
    <x v="371"/>
    <n v="2018"/>
    <s v="Main/0552"/>
    <x v="1"/>
    <m/>
    <n v="0"/>
  </r>
  <r>
    <x v="1"/>
    <s v="Client Final Boutique Clercine"/>
    <s v="Clercine_x000a__x000a_ +509 _x000a_Haïti"/>
    <s v="Port-au-Prince"/>
    <s v="+ 509 3883 2702"/>
    <s v="Table Westpoint 3F"/>
    <x v="371"/>
    <n v="2018"/>
    <s v="Main/0548"/>
    <x v="1"/>
    <m/>
    <n v="0"/>
  </r>
  <r>
    <x v="1"/>
    <s v="Client Final Boutique Clercine"/>
    <s v="Clercine_x000a__x000a_ +509 _x000a_Haïti"/>
    <s v="Port-au-Prince"/>
    <s v="+ 509 3883 2702"/>
    <s v="Cuisinière Westpoint 4F"/>
    <x v="371"/>
    <n v="2018"/>
    <s v="Main/0547"/>
    <x v="1"/>
    <m/>
    <n v="0"/>
  </r>
  <r>
    <x v="1"/>
    <s v="Client Final Boutique Clercine"/>
    <s v="Clercine_x000a__x000a_ +509 _x000a_Haïti"/>
    <s v="Port-au-Prince"/>
    <s v="+ 509 3883 2702"/>
    <s v="Table Westpoint 3F"/>
    <x v="371"/>
    <n v="2018"/>
    <s v="Main/0546"/>
    <x v="1"/>
    <m/>
    <n v="0"/>
  </r>
  <r>
    <x v="1"/>
    <s v="Client Final Boutique Clercine"/>
    <s v="Clercine_x000a__x000a_ +509 _x000a_Haïti"/>
    <s v="Port-au-Prince"/>
    <s v="+ 509 3883 2702"/>
    <s v="Table Westpoint 3F"/>
    <x v="372"/>
    <n v="2018"/>
    <s v="Main/0535"/>
    <x v="1"/>
    <m/>
    <n v="0"/>
  </r>
  <r>
    <x v="1"/>
    <s v="Client Final Boutique Clercine"/>
    <s v="Clercine_x000a__x000a_ +509 _x000a_Haïti"/>
    <s v="Port-au-Prince"/>
    <s v="+ 509 3883 2702"/>
    <s v="Table Westpoint 3F"/>
    <x v="373"/>
    <n v="2018"/>
    <s v="Main/0526"/>
    <x v="1"/>
    <m/>
    <n v="0"/>
  </r>
  <r>
    <x v="1"/>
    <s v="Client Final Boutique Clercine"/>
    <s v="Clercine_x000a__x000a_ +509 _x000a_Haïti"/>
    <s v="Port-au-Prince"/>
    <s v="+ 509 3883 2702"/>
    <s v="Table Westpoint 3F"/>
    <x v="374"/>
    <n v="2018"/>
    <s v="Main/0518"/>
    <x v="1"/>
    <m/>
    <n v="0"/>
  </r>
  <r>
    <x v="1"/>
    <s v="Client Final Boutique Clercine"/>
    <s v="Clercine_x000a__x000a_ +509 _x000a_Haïti"/>
    <s v="Port-au-Prince"/>
    <s v="+ 509 3883 2702"/>
    <s v="Table Westpoint 4F"/>
    <x v="374"/>
    <n v="2018"/>
    <s v="Main/0517"/>
    <x v="1"/>
    <m/>
    <n v="0"/>
  </r>
  <r>
    <x v="1"/>
    <s v="Client Final Boutique Clercine"/>
    <s v="Clercine_x000a__x000a_ +509 _x000a_Haïti"/>
    <s v="Port-au-Prince"/>
    <s v="+ 509 3883 2702"/>
    <s v="Table 2F Westpoint"/>
    <x v="375"/>
    <n v="2018"/>
    <s v="Main/0516"/>
    <x v="1"/>
    <m/>
    <n v="0"/>
  </r>
  <r>
    <x v="1"/>
    <s v="Client Final Boutique Clercine"/>
    <s v="Clercine_x000a__x000a_ +509 _x000a_Haïti"/>
    <s v="Port-au-Prince"/>
    <s v="+ 509 3883 2702"/>
    <s v="Table Westpoint 3F"/>
    <x v="375"/>
    <n v="2018"/>
    <s v="Main/0510"/>
    <x v="1"/>
    <m/>
    <n v="0"/>
  </r>
  <r>
    <x v="1"/>
    <s v="Client Final Boutique Clercine"/>
    <s v="Clercine_x000a__x000a_ +509 _x000a_Haïti"/>
    <s v="Port-au-Prince"/>
    <s v="+ 509 3883 2702"/>
    <s v="Table 2F Westpoint"/>
    <x v="376"/>
    <n v="2018"/>
    <s v="Main/0498"/>
    <x v="1"/>
    <m/>
    <n v="0"/>
  </r>
  <r>
    <x v="1"/>
    <s v="Client Final Boutique Clercine"/>
    <s v="Clercine_x000a__x000a_ +509 _x000a_Haïti"/>
    <s v="Port-au-Prince"/>
    <s v="+ 509 3883 2702"/>
    <s v="Table Westpoint 3F"/>
    <x v="376"/>
    <n v="2018"/>
    <s v="Main/0497"/>
    <x v="1"/>
    <m/>
    <n v="0"/>
  </r>
  <r>
    <x v="1"/>
    <s v="Client Final Boutique Clercine"/>
    <s v="Clercine_x000a__x000a_ +509 _x000a_Haïti"/>
    <s v="Port-au-Prince"/>
    <s v="+ 509 3883 2702"/>
    <s v="Table Westpoint 3F"/>
    <x v="377"/>
    <n v="2018"/>
    <s v="CA 002881"/>
    <x v="1"/>
    <m/>
    <n v="0"/>
  </r>
  <r>
    <x v="1"/>
    <s v="Client Final Boutique Clercine"/>
    <s v="Clercine_x000a__x000a_ +509 _x000a_Haïti"/>
    <s v="Port-au-Prince"/>
    <s v="+ 509 3883 2702"/>
    <s v="Table Westpoint 3F"/>
    <x v="377"/>
    <n v="2018"/>
    <s v="Main/0491"/>
    <x v="1"/>
    <m/>
    <n v="0"/>
  </r>
  <r>
    <x v="1"/>
    <s v="Client Final Boutique Clercine"/>
    <s v="Clercine_x000a__x000a_ +509 _x000a_Haïti"/>
    <s v="Port-au-Prince"/>
    <s v="+ 509 3883 2702"/>
    <s v="Table Westpoint 3F"/>
    <x v="378"/>
    <n v="2018"/>
    <s v="Main/0483"/>
    <x v="1"/>
    <m/>
    <n v="0"/>
  </r>
  <r>
    <x v="1"/>
    <s v="Client Final Boutique Clercine"/>
    <s v="Clercine_x000a__x000a_ +509 _x000a_Haïti"/>
    <s v="Port-au-Prince"/>
    <s v="+ 509 3883 2702"/>
    <s v="Table Westpoint 3F"/>
    <x v="379"/>
    <n v="2018"/>
    <s v="Main/0475"/>
    <x v="1"/>
    <m/>
    <n v="0"/>
  </r>
  <r>
    <x v="1"/>
    <s v="Client Final Boutique Clercine"/>
    <s v="Clercine_x000a__x000a_ +509 _x000a_Haïti"/>
    <s v="Port-au-Prince"/>
    <s v="+ 509 3883 2702"/>
    <s v="Table Westpoint 4F"/>
    <x v="380"/>
    <n v="2018"/>
    <s v="Main/0474"/>
    <x v="1"/>
    <m/>
    <n v="0"/>
  </r>
  <r>
    <x v="1"/>
    <s v="Client Final Boutique Clercine"/>
    <s v="Clercine_x000a__x000a_ +509 _x000a_Haïti"/>
    <s v="Port-au-Prince"/>
    <s v="+ 509 3883 2702"/>
    <s v="Table Westpoint 4F"/>
    <x v="381"/>
    <n v="2018"/>
    <s v="Main/0469"/>
    <x v="2"/>
    <m/>
    <n v="0"/>
  </r>
  <r>
    <x v="1"/>
    <s v="Client Final Boutique Clercine"/>
    <s v="Clercine_x000a__x000a_ +509 _x000a_Haïti"/>
    <s v="Port-au-Prince"/>
    <s v="+ 509 3883 2702"/>
    <s v="Table Westpoint 3F"/>
    <x v="382"/>
    <n v="2018"/>
    <s v="CR 001340"/>
    <x v="1"/>
    <m/>
    <n v="0"/>
  </r>
  <r>
    <x v="1"/>
    <s v="Client Final Boutique Clercine"/>
    <s v="Clercine_x000a__x000a_ +509 _x000a_Haïti"/>
    <s v="Port-au-Prince"/>
    <s v="+ 509 3883 2702"/>
    <s v="Table Westpoint 3F"/>
    <x v="382"/>
    <n v="2018"/>
    <s v="Main/0464"/>
    <x v="1"/>
    <m/>
    <n v="0"/>
  </r>
  <r>
    <x v="1"/>
    <s v="Client Final Boutique Clercine"/>
    <s v="Clercine_x000a__x000a_ +509 _x000a_Haïti"/>
    <s v="Port-au-Prince"/>
    <s v="+ 509 3883 2702"/>
    <s v="Table Westpoint 3F"/>
    <x v="382"/>
    <n v="2018"/>
    <s v="Main/0460"/>
    <x v="1"/>
    <m/>
    <n v="0"/>
  </r>
  <r>
    <x v="1"/>
    <s v="Client Final Boutique Clercine"/>
    <s v="Clercine_x000a__x000a_ +509 _x000a_Haïti"/>
    <s v="Port-au-Prince"/>
    <s v="+ 509 3883 2702"/>
    <s v="Table Westpoint 3F"/>
    <x v="382"/>
    <n v="2018"/>
    <s v="Main/0458"/>
    <x v="1"/>
    <m/>
    <n v="0"/>
  </r>
  <r>
    <x v="1"/>
    <s v="Client Final Boutique Clercine"/>
    <s v="Clercine_x000a__x000a_ +509 _x000a_Haïti"/>
    <s v="Port-au-Prince"/>
    <s v="+ 509 3883 2702"/>
    <s v="Réchaud Elektro 1F"/>
    <x v="383"/>
    <n v="2018"/>
    <s v="CR 001325"/>
    <x v="1"/>
    <m/>
    <n v="0"/>
  </r>
  <r>
    <x v="1"/>
    <s v="Client Final Boutique Clercine"/>
    <s v="Clercine_x000a__x000a_ +509 _x000a_Haïti"/>
    <s v="Port-au-Prince"/>
    <s v="+ 509 3883 2702"/>
    <s v="Cuisinière Midea 4F"/>
    <x v="383"/>
    <n v="2018"/>
    <s v="CR 001324"/>
    <x v="1"/>
    <m/>
    <n v="0"/>
  </r>
  <r>
    <x v="1"/>
    <s v="Client Final Boutique Clercine"/>
    <s v="Clercine_x000a__x000a_ +509 _x000a_Haïti"/>
    <s v="Port-au-Prince"/>
    <s v="+ 509 3883 2702"/>
    <s v="Table 2F Westpoint"/>
    <x v="384"/>
    <n v="2018"/>
    <s v="Main/0450"/>
    <x v="1"/>
    <m/>
    <n v="0"/>
  </r>
  <r>
    <x v="1"/>
    <s v="Client Final Boutique Clercine"/>
    <s v="Clercine_x000a__x000a_ +509 _x000a_Haïti"/>
    <s v="Port-au-Prince"/>
    <s v="+ 509 3883 2702"/>
    <s v="Table 2F Westpoint"/>
    <x v="385"/>
    <n v="2018"/>
    <s v="Main/0442"/>
    <x v="0"/>
    <m/>
    <n v="0"/>
  </r>
  <r>
    <x v="1"/>
    <s v="Client Final Boutique Clercine"/>
    <s v="Clercine_x000a__x000a_ +509 _x000a_Haïti"/>
    <s v="Port-au-Prince"/>
    <s v="+ 509 3883 2702"/>
    <s v="Table Westpoint 4F"/>
    <x v="386"/>
    <n v="2018"/>
    <s v="Main/0439"/>
    <x v="1"/>
    <m/>
    <n v="0"/>
  </r>
  <r>
    <x v="1"/>
    <s v="Client Final Boutique Clercine"/>
    <s v="Clercine_x000a__x000a_ +509 _x000a_Haïti"/>
    <s v="Port-au-Prince"/>
    <s v="+ 509 3883 2702"/>
    <s v="Cuisinière Westpoint 4F"/>
    <x v="387"/>
    <n v="2018"/>
    <s v="CR 001217"/>
    <x v="1"/>
    <m/>
    <n v="0"/>
  </r>
  <r>
    <x v="1"/>
    <s v="Client Final Boutique Clercine"/>
    <s v="Clercine_x000a__x000a_ +509 _x000a_Haïti"/>
    <s v="Port-au-Prince"/>
    <s v="+ 509 3883 2702"/>
    <s v="Table 2F Westpoint"/>
    <x v="388"/>
    <n v="2018"/>
    <s v="Main/0431"/>
    <x v="1"/>
    <m/>
    <n v="0"/>
  </r>
  <r>
    <x v="1"/>
    <s v="Client Final Boutique Clercine"/>
    <s v="Clercine_x000a__x000a_ +509 _x000a_Haïti"/>
    <s v="Port-au-Prince"/>
    <s v="+ 509 3883 2702"/>
    <s v="Table Westpoint 3F"/>
    <x v="388"/>
    <n v="2018"/>
    <s v="Main/0414"/>
    <x v="1"/>
    <m/>
    <n v="0"/>
  </r>
  <r>
    <x v="1"/>
    <s v="Client Final Boutique Clercine"/>
    <s v="Clercine_x000a__x000a_ +509 _x000a_Haïti"/>
    <s v="Port-au-Prince"/>
    <s v="+ 509 3883 2702"/>
    <s v="Table Westpoint 3F"/>
    <x v="389"/>
    <n v="2018"/>
    <s v="Main/0397"/>
    <x v="1"/>
    <m/>
    <n v="0"/>
  </r>
  <r>
    <x v="1"/>
    <s v="Client Final Boutique Clercine"/>
    <s v="Clercine_x000a__x000a_ +509 _x000a_Haïti"/>
    <s v="Port-au-Prince"/>
    <s v="+ 509 3883 2702"/>
    <s v="Table Westpoint 3F"/>
    <x v="390"/>
    <n v="2018"/>
    <s v="Main/0393"/>
    <x v="1"/>
    <m/>
    <n v="0"/>
  </r>
  <r>
    <x v="1"/>
    <s v="Client Final Boutique Clercine"/>
    <s v="Clercine_x000a__x000a_ +509 _x000a_Haïti"/>
    <s v="Port-au-Prince"/>
    <s v="+ 509 3883 2702"/>
    <s v="Table Westpoint 3F"/>
    <x v="391"/>
    <n v="2018"/>
    <s v="Main/0385"/>
    <x v="1"/>
    <m/>
    <n v="0"/>
  </r>
  <r>
    <x v="1"/>
    <s v="Client Final Boutique Clercine"/>
    <s v="Clercine_x000a__x000a_ +509 _x000a_Haïti"/>
    <s v="Port-au-Prince"/>
    <s v="+ 509 3883 2702"/>
    <s v="Table Westpoint 3F"/>
    <x v="392"/>
    <n v="2018"/>
    <s v="Main/0380"/>
    <x v="1"/>
    <m/>
    <n v="0"/>
  </r>
  <r>
    <x v="1"/>
    <s v="Client Final Boutique Clercine"/>
    <s v="Clercine_x000a__x000a_ +509 _x000a_Haïti"/>
    <s v="Port-au-Prince"/>
    <s v="+ 509 3883 2702"/>
    <s v="Table 2F Westpoint"/>
    <x v="393"/>
    <n v="2018"/>
    <s v="Main/0376"/>
    <x v="1"/>
    <m/>
    <n v="0"/>
  </r>
  <r>
    <x v="1"/>
    <s v="Client Final Boutique Clercine"/>
    <s v="Clercine_x000a__x000a_ +509 _x000a_Haïti"/>
    <s v="Port-au-Prince"/>
    <s v="+ 509 3883 2702"/>
    <s v="Table 2F Westpoint"/>
    <x v="393"/>
    <n v="2018"/>
    <s v="Main/0376"/>
    <x v="1"/>
    <m/>
    <n v="0"/>
  </r>
  <r>
    <x v="1"/>
    <s v="Client Final Boutique Clercine"/>
    <s v="Clercine_x000a__x000a_ +509 _x000a_Haïti"/>
    <s v="Port-au-Prince"/>
    <s v="+ 509 3883 2702"/>
    <s v="Table Westpoint 3F"/>
    <x v="394"/>
    <n v="2018"/>
    <s v="Main/0345"/>
    <x v="1"/>
    <m/>
    <n v="0"/>
  </r>
  <r>
    <x v="1"/>
    <s v="Client Final Boutique Clercine"/>
    <s v="Clercine_x000a__x000a_ +509 _x000a_Haïti"/>
    <s v="Port-au-Prince"/>
    <s v="+ 509 3883 2702"/>
    <s v="Table Westpoint 4F"/>
    <x v="395"/>
    <n v="2018"/>
    <s v="Main/0342"/>
    <x v="2"/>
    <m/>
    <n v="0"/>
  </r>
  <r>
    <x v="1"/>
    <s v="Client Final Boutique Clercine"/>
    <s v="Clercine_x000a__x000a_ +509 _x000a_Haïti"/>
    <s v="Port-au-Prince"/>
    <s v="+ 509 3883 2702"/>
    <s v="Table Westpoint 4F"/>
    <x v="396"/>
    <n v="2018"/>
    <s v="Main/0331"/>
    <x v="1"/>
    <m/>
    <n v="0"/>
  </r>
  <r>
    <x v="1"/>
    <s v="Client Final Boutique Clercine"/>
    <s v="Clercine_x000a__x000a_ +509 _x000a_Haïti"/>
    <s v="Port-au-Prince"/>
    <s v="+ 509 3883 2702"/>
    <s v="Table Westpoint 4F"/>
    <x v="397"/>
    <n v="2018"/>
    <s v="Main/0307"/>
    <x v="2"/>
    <m/>
    <n v="0"/>
  </r>
  <r>
    <x v="1"/>
    <s v="Client Final Boutique Clercine"/>
    <s v="Clercine_x000a__x000a_ +509 _x000a_Haïti"/>
    <s v="Port-au-Prince"/>
    <s v="+ 509 3883 2702"/>
    <s v="Table 2F Westpoint"/>
    <x v="398"/>
    <n v="2018"/>
    <s v="Main/0305"/>
    <x v="1"/>
    <m/>
    <n v="0"/>
  </r>
  <r>
    <x v="1"/>
    <s v="Client Final Boutique Clercine"/>
    <s v="Clercine_x000a__x000a_ +509 _x000a_Haïti"/>
    <s v="Port-au-Prince"/>
    <s v="+ 509 3883 2702"/>
    <s v="Table Westpoint 3F"/>
    <x v="399"/>
    <n v="2018"/>
    <s v="Main/0300"/>
    <x v="1"/>
    <m/>
    <n v="0"/>
  </r>
  <r>
    <x v="1"/>
    <s v="Client Final Boutique Clercine"/>
    <s v="Clercine_x000a__x000a_ +509 _x000a_Haïti"/>
    <s v="Port-au-Prince"/>
    <s v="+ 509 3883 2702"/>
    <s v="Table Westpoint 4F"/>
    <x v="400"/>
    <n v="2018"/>
    <s v="Main/0291"/>
    <x v="1"/>
    <m/>
    <n v="0"/>
  </r>
  <r>
    <x v="1"/>
    <s v="Client Final Boutique Clercine"/>
    <s v="Clercine_x000a__x000a_ +509 _x000a_Haïti"/>
    <s v="Port-au-Prince"/>
    <s v="+ 509 3883 2702"/>
    <s v="Table Westpoint 3F"/>
    <x v="401"/>
    <n v="2018"/>
    <s v="Main/0275"/>
    <x v="1"/>
    <m/>
    <n v="0"/>
  </r>
  <r>
    <x v="1"/>
    <s v="Client Final Boutique Clercine"/>
    <s v="Clercine_x000a__x000a_ +509 _x000a_Haïti"/>
    <s v="Port-au-Prince"/>
    <s v="+ 509 3883 2702"/>
    <s v="Table Westpoint 4F"/>
    <x v="402"/>
    <n v="2018"/>
    <s v="Main/0272"/>
    <x v="2"/>
    <m/>
    <n v="0"/>
  </r>
  <r>
    <x v="1"/>
    <s v="Client Final Boutique Clercine"/>
    <s v="Clercine_x000a__x000a_ +509 _x000a_Haïti"/>
    <s v="Port-au-Prince"/>
    <s v="+ 509 3883 2702"/>
    <s v="Table Westpoint 3F"/>
    <x v="402"/>
    <n v="2018"/>
    <s v="Main/0271"/>
    <x v="1"/>
    <m/>
    <n v="0"/>
  </r>
  <r>
    <x v="1"/>
    <s v="Client Final Boutique Clercine"/>
    <s v="Clercine_x000a__x000a_ +509 _x000a_Haïti"/>
    <s v="Port-au-Prince"/>
    <s v="+ 509 3883 2702"/>
    <s v="Table 2F Westpoint"/>
    <x v="402"/>
    <n v="2018"/>
    <s v="Main/0269"/>
    <x v="1"/>
    <m/>
    <n v="0"/>
  </r>
  <r>
    <x v="1"/>
    <s v="Client Final Boutique Clercine"/>
    <s v="Clercine_x000a__x000a_ +509 _x000a_Haïti"/>
    <s v="Port-au-Prince"/>
    <s v="+ 509 3883 2702"/>
    <s v="Table Westpoint 3F"/>
    <x v="403"/>
    <n v="2018"/>
    <s v="Main/0261"/>
    <x v="1"/>
    <m/>
    <n v="0"/>
  </r>
  <r>
    <x v="1"/>
    <s v="Client Final Boutique Clercine"/>
    <s v="Clercine_x000a__x000a_ +509 _x000a_Haïti"/>
    <s v="Port-au-Prince"/>
    <s v="+ 509 3883 2702"/>
    <s v="Table 2F Westpoint"/>
    <x v="403"/>
    <n v="2018"/>
    <s v="Main/0255"/>
    <x v="1"/>
    <m/>
    <n v="0"/>
  </r>
  <r>
    <x v="1"/>
    <s v="Client Final Boutique Clercine"/>
    <s v="Clercine_x000a__x000a_ +509 _x000a_Haïti"/>
    <s v="Port-au-Prince"/>
    <s v="+ 509 3883 2702"/>
    <s v="Table 2F Westpoint"/>
    <x v="404"/>
    <n v="2018"/>
    <s v="Main/0251"/>
    <x v="1"/>
    <m/>
    <n v="0"/>
  </r>
  <r>
    <x v="1"/>
    <s v="Client Final Boutique Clercine"/>
    <s v="Clercine_x000a__x000a_ +509 _x000a_Haïti"/>
    <s v="Port-au-Prince"/>
    <s v="+ 509 3883 2702"/>
    <s v="Table Westpoint 3F"/>
    <x v="404"/>
    <n v="2018"/>
    <s v="Main/0250"/>
    <x v="1"/>
    <m/>
    <n v="0"/>
  </r>
  <r>
    <x v="1"/>
    <s v="Client Final Boutique Clercine"/>
    <s v="Clercine_x000a__x000a_ +509 _x000a_Haïti"/>
    <s v="Port-au-Prince"/>
    <s v="+ 509 3883 2702"/>
    <s v="Table Westpoint 3F"/>
    <x v="405"/>
    <n v="2018"/>
    <s v="Main/0242"/>
    <x v="1"/>
    <m/>
    <n v="0"/>
  </r>
  <r>
    <x v="1"/>
    <s v="Client Final Boutique Clercine"/>
    <s v="Clercine_x000a__x000a_ +509 _x000a_Haïti"/>
    <s v="Port-au-Prince"/>
    <s v="+ 509 3883 2702"/>
    <s v="Table 2F Westpoint"/>
    <x v="405"/>
    <n v="2018"/>
    <s v="Main/0241"/>
    <x v="1"/>
    <m/>
    <n v="0"/>
  </r>
  <r>
    <x v="1"/>
    <s v="Client Final Boutique Clercine"/>
    <s v="Clercine_x000a__x000a_ +509 _x000a_Haïti"/>
    <s v="Port-au-Prince"/>
    <s v="+ 509 3883 2702"/>
    <s v="Table 2F Westpoint"/>
    <x v="406"/>
    <n v="2018"/>
    <s v="Main/0240"/>
    <x v="1"/>
    <m/>
    <n v="0"/>
  </r>
  <r>
    <x v="1"/>
    <s v="Client Final Boutique Clercine"/>
    <s v="Clercine_x000a__x000a_ +509 _x000a_Haïti"/>
    <s v="Port-au-Prince"/>
    <s v="+ 509 3883 2702"/>
    <s v="Table Westpoint 3F"/>
    <x v="407"/>
    <n v="2018"/>
    <s v="Main/0207"/>
    <x v="1"/>
    <m/>
    <n v="0"/>
  </r>
  <r>
    <x v="1"/>
    <s v="Client Final Boutique Clercine"/>
    <s v="Clercine_x000a__x000a_ +509 _x000a_Haïti"/>
    <s v="Port-au-Prince"/>
    <s v="+ 509 3883 2702"/>
    <s v="Cuisiniere Westpoint 6 foyers"/>
    <x v="408"/>
    <n v="2018"/>
    <s v="Main/0200"/>
    <x v="1"/>
    <m/>
    <n v="0"/>
  </r>
  <r>
    <x v="1"/>
    <s v="Client Final Boutique Clercine"/>
    <s v="Clercine_x000a__x000a_ +509 _x000a_Haïti"/>
    <s v="Port-au-Prince"/>
    <s v="+ 509 3883 2702"/>
    <s v="Cuisinière Berklays 4F"/>
    <x v="408"/>
    <n v="2018"/>
    <s v="Main/0198"/>
    <x v="1"/>
    <m/>
    <n v="0"/>
  </r>
  <r>
    <x v="1"/>
    <s v="Client Final Boutique Clercine"/>
    <s v="Clercine_x000a__x000a_ +509 _x000a_Haïti"/>
    <s v="Port-au-Prince"/>
    <s v="+ 509 3883 2702"/>
    <s v="Table Westpoint 3F"/>
    <x v="409"/>
    <n v="2018"/>
    <s v="Main/0186"/>
    <x v="1"/>
    <m/>
    <n v="0"/>
  </r>
  <r>
    <x v="1"/>
    <s v="Client Final Boutique Clercine"/>
    <s v="Clercine_x000a__x000a_ +509 _x000a_Haïti"/>
    <s v="Port-au-Prince"/>
    <s v="+ 509 3883 2702"/>
    <s v="Table Westpoint 3F"/>
    <x v="410"/>
    <n v="2018"/>
    <s v="CR 00279"/>
    <x v="1"/>
    <m/>
    <n v="0"/>
  </r>
  <r>
    <x v="1"/>
    <s v="Client Final Boutique Clercine"/>
    <s v="Clercine_x000a__x000a_ +509 _x000a_Haïti"/>
    <s v="Port-au-Prince"/>
    <s v="+ 509 3883 2702"/>
    <s v="Table Westpoint 3F"/>
    <x v="411"/>
    <n v="2018"/>
    <s v="Main/0166"/>
    <x v="1"/>
    <m/>
    <n v="0"/>
  </r>
  <r>
    <x v="1"/>
    <s v="Client Final Boutique Clercine"/>
    <s v="Clercine_x000a__x000a_ +509 _x000a_Haïti"/>
    <s v="Port-au-Prince"/>
    <s v="+ 509 3883 2702"/>
    <s v="Table Westpoint 3F"/>
    <x v="412"/>
    <n v="2018"/>
    <s v="Main/0146"/>
    <x v="1"/>
    <m/>
    <n v="0"/>
  </r>
  <r>
    <x v="1"/>
    <s v="Client Final Boutique Clercine"/>
    <s v="Clercine_x000a__x000a_ +509 _x000a_Haïti"/>
    <s v="Port-au-Prince"/>
    <s v="+ 509 3883 2702"/>
    <s v="Cuisinière Westpoint 4F"/>
    <x v="412"/>
    <n v="2018"/>
    <s v="Main/0142"/>
    <x v="1"/>
    <m/>
    <n v="0"/>
  </r>
  <r>
    <x v="1"/>
    <s v="Client Final Boutique Clercine"/>
    <s v="Clercine_x000a__x000a_ +509 _x000a_Haïti"/>
    <s v="Port-au-Prince"/>
    <s v="+ 509 3883 2702"/>
    <s v="Cuisinière Westpoint 4F"/>
    <x v="413"/>
    <n v="2018"/>
    <s v="Main/0138"/>
    <x v="1"/>
    <m/>
    <n v="0"/>
  </r>
  <r>
    <x v="1"/>
    <s v="Client Final Boutique Clercine"/>
    <s v="Clercine_x000a__x000a_ +509 _x000a_Haïti"/>
    <s v="Port-au-Prince"/>
    <s v="+ 509 3883 2702"/>
    <s v="Table Westpoint 3F"/>
    <x v="414"/>
    <n v="2018"/>
    <s v="Main/0111"/>
    <x v="1"/>
    <m/>
    <n v="0"/>
  </r>
  <r>
    <x v="1"/>
    <s v="Client Final Boutique Clercine"/>
    <s v="Clercine_x000a__x000a_ +509 _x000a_Haïti"/>
    <s v="Port-au-Prince"/>
    <s v="+ 509 3883 2702"/>
    <s v="Table Westpoint 4F"/>
    <x v="414"/>
    <n v="2018"/>
    <s v="Main/0109"/>
    <x v="1"/>
    <m/>
    <n v="0"/>
  </r>
  <r>
    <x v="1"/>
    <s v="Client Final Boutique Clercine"/>
    <s v="Clercine_x000a__x000a_ +509 _x000a_Haïti"/>
    <s v="Port-au-Prince"/>
    <s v="+ 509 3883 2702"/>
    <s v="Table Westpoint 4F"/>
    <x v="415"/>
    <n v="2018"/>
    <s v="Main/0103"/>
    <x v="1"/>
    <m/>
    <n v="0"/>
  </r>
  <r>
    <x v="1"/>
    <s v="Client Final Boutique Clercine"/>
    <s v="Clercine_x000a__x000a_ +509 _x000a_Haïti"/>
    <s v="Port-au-Prince"/>
    <s v="+ 509 3883 2702"/>
    <s v="Table Westpoint 4F"/>
    <x v="416"/>
    <n v="2018"/>
    <s v="CR 000232"/>
    <x v="1"/>
    <m/>
    <n v="0"/>
  </r>
  <r>
    <x v="1"/>
    <s v="Client Final Boutique Clercine"/>
    <s v="Clercine_x000a__x000a_ +509 _x000a_Haïti"/>
    <s v="Port-au-Prince"/>
    <s v="+ 509 3883 2702"/>
    <s v="Table Westpoint 3F"/>
    <x v="417"/>
    <n v="2018"/>
    <s v="Main/0080"/>
    <x v="1"/>
    <m/>
    <n v="0"/>
  </r>
  <r>
    <x v="1"/>
    <s v="Client Final Boutique Clercine"/>
    <s v="Clercine_x000a__x000a_ +509 _x000a_Haïti"/>
    <s v="Port-au-Prince"/>
    <s v="+ 509 3883 2702"/>
    <s v="Cuisinière Westpoint 4F"/>
    <x v="418"/>
    <n v="2018"/>
    <s v="Main/0059"/>
    <x v="1"/>
    <m/>
    <n v="0"/>
  </r>
  <r>
    <x v="1"/>
    <s v="Client Final Boutique Clercine"/>
    <s v="Clercine_x000a__x000a_ +509 _x000a_Haïti"/>
    <s v="Port-au-Prince"/>
    <s v="+ 509 3883 2702"/>
    <s v="Réchaud Elektro 2 F"/>
    <x v="418"/>
    <n v="2018"/>
    <s v="Main/0058"/>
    <x v="1"/>
    <m/>
    <n v="0"/>
  </r>
  <r>
    <x v="1"/>
    <s v="Client Final Boutique Clercine"/>
    <s v="Clercine_x000a__x000a_ +509 _x000a_Haïti"/>
    <s v="Port-au-Prince"/>
    <s v="+ 509 3883 2702"/>
    <s v="Réchaud Elektro 2 F"/>
    <x v="419"/>
    <n v="2018"/>
    <s v="Main/0028"/>
    <x v="1"/>
    <m/>
    <n v="0"/>
  </r>
  <r>
    <x v="1"/>
    <s v="Client Final Boutique Clercine"/>
    <s v="Clercine_x000a__x000a_ +509 _x000a_Haïti"/>
    <s v="Port-au-Prince"/>
    <s v="+ 509 3883 2702"/>
    <s v="Table Westpoint 3F"/>
    <x v="420"/>
    <n v="2018"/>
    <s v="Main/0014"/>
    <x v="1"/>
    <m/>
    <n v="0"/>
  </r>
  <r>
    <x v="1"/>
    <s v="Client Final Boutique Clercine"/>
    <s v="Clercine_x000a__x000a_ +509 _x000a_Haïti"/>
    <s v="Port-au-Prince"/>
    <s v="+ 509 3883 2702"/>
    <s v="Réchaud Elektro 2 F"/>
    <x v="421"/>
    <n v="2018"/>
    <s v="Main/0009"/>
    <x v="1"/>
    <m/>
    <n v="0"/>
  </r>
  <r>
    <x v="1"/>
    <s v="Client Final Boutique Clercine"/>
    <s v="Clercine_x000a__x000a_ +509 _x000a_Haïti"/>
    <s v="Port-au-Prince"/>
    <s v="+ 509 3883 2702"/>
    <s v="Cuisinière Westpoint 4F"/>
    <x v="422"/>
    <n v="2018"/>
    <s v="ca  000330"/>
    <x v="1"/>
    <m/>
    <n v="0"/>
  </r>
  <r>
    <x v="1"/>
    <s v="Client Final Boutique Clercine"/>
    <s v="Clercine_x000a__x000a_ +509 _x000a_Haïti"/>
    <s v="Port-au-Prince"/>
    <s v="+ 509 3883 2702"/>
    <s v="Table Westpoint 4F"/>
    <x v="423"/>
    <n v="2018"/>
    <s v="ca  000325"/>
    <x v="1"/>
    <m/>
    <n v="0"/>
  </r>
  <r>
    <x v="1"/>
    <s v="Client Final Boutique Clercine"/>
    <s v="Clercine_x000a__x000a_ +509 _x000a_Haïti"/>
    <s v="Port-au-Prince"/>
    <s v="+ 509 3883 2702"/>
    <s v="Table Westpoint 3F"/>
    <x v="424"/>
    <n v="2018"/>
    <s v="Ca 319"/>
    <x v="1"/>
    <m/>
    <n v="0"/>
  </r>
  <r>
    <x v="1"/>
    <s v="Client Final Boutique Clercine"/>
    <s v="Clercine_x000a__x000a_ +509 _x000a_Haïti"/>
    <s v="Port-au-Prince"/>
    <s v="+ 509 3883 2702"/>
    <s v="Cuisinière Westpoint 4F"/>
    <x v="425"/>
    <n v="2018"/>
    <s v="CR 000098"/>
    <x v="1"/>
    <m/>
    <n v="0"/>
  </r>
  <r>
    <x v="1"/>
    <s v="Client Final Boutique Clercine"/>
    <s v="Clercine_x000a__x000a_ +509 _x000a_Haïti"/>
    <s v="Port-au-Prince"/>
    <s v="+ 509 3883 2702"/>
    <s v="Table Westpoint 3F"/>
    <x v="426"/>
    <n v="2018"/>
    <s v="ca  000304"/>
    <x v="1"/>
    <m/>
    <n v="0"/>
  </r>
  <r>
    <x v="1"/>
    <s v="Client Final Boutique Clercine"/>
    <s v="Clercine_x000a__x000a_ +509 _x000a_Haïti"/>
    <s v="Port-au-Prince"/>
    <s v="+ 509 3883 2702"/>
    <s v="Table Westpoint 3F"/>
    <x v="427"/>
    <n v="2018"/>
    <s v="ca  000022"/>
    <x v="1"/>
    <m/>
    <n v="0"/>
  </r>
  <r>
    <x v="1"/>
    <s v="Client Final Boutique Clercine"/>
    <s v="Clercine_x000a__x000a_ +509 _x000a_Haïti"/>
    <s v="Port-au-Prince"/>
    <s v="+ 509 3883 2702"/>
    <s v="Réchaud Elektro 2 F"/>
    <x v="427"/>
    <n v="2018"/>
    <s v="ca  000030"/>
    <x v="1"/>
    <m/>
    <n v="0"/>
  </r>
  <r>
    <x v="1"/>
    <s v="Client Final Boutique Clercine"/>
    <s v="Clercine_x000a__x000a_ +509 _x000a_Haïti"/>
    <s v="Port-au-Prince"/>
    <s v="+ 509 3883 2702"/>
    <s v="Réchaud Elektro 2 F"/>
    <x v="427"/>
    <n v="2018"/>
    <s v="ca   000028"/>
    <x v="1"/>
    <m/>
    <n v="0"/>
  </r>
  <r>
    <x v="1"/>
    <s v="Client Final Boutique Clercine"/>
    <s v="Clercine_x000a__x000a_ +509 _x000a_Haïti"/>
    <s v="Port-au-Prince"/>
    <s v="+ 509 3883 2702"/>
    <s v="Cuisinière Westpoint 4F"/>
    <x v="428"/>
    <n v="2018"/>
    <s v="ca  000426"/>
    <x v="1"/>
    <m/>
    <n v="0"/>
  </r>
  <r>
    <x v="1"/>
    <s v="Client Final Boutique Clercine"/>
    <s v="Clercine_x000a__x000a_ +509 _x000a_Haïti"/>
    <s v="Port-au-Prince"/>
    <s v="+ 509 3883 2702"/>
    <s v="Table Westpoint 3F"/>
    <x v="429"/>
    <n v="2018"/>
    <s v="ca  000422"/>
    <x v="1"/>
    <m/>
    <n v="0"/>
  </r>
  <r>
    <x v="1"/>
    <s v="Client Final Boutique Clercine"/>
    <s v="Clercine_x000a__x000a_ +509 _x000a_Haïti"/>
    <s v="Port-au-Prince"/>
    <s v="+ 509 3883 2702"/>
    <s v="Table Westpoint 3F"/>
    <x v="429"/>
    <n v="2018"/>
    <s v="ca  000420"/>
    <x v="1"/>
    <m/>
    <n v="0"/>
  </r>
  <r>
    <x v="1"/>
    <s v="Client Final Boutique Clercine"/>
    <s v="Clercine_x000a__x000a_ +509 _x000a_Haïti"/>
    <s v="Port-au-Prince"/>
    <s v="+ 509 3883 2702"/>
    <s v="Réchaud Elektro 2 F"/>
    <x v="429"/>
    <n v="2018"/>
    <s v="ca  000421"/>
    <x v="1"/>
    <m/>
    <n v="0"/>
  </r>
  <r>
    <x v="1"/>
    <s v="Client Final Boutique Clercine"/>
    <s v="Clercine_x000a__x000a_ +509 _x000a_Haïti"/>
    <s v="Port-au-Prince"/>
    <s v="+ 509 3883 2702"/>
    <s v="Table Westpoint 3F"/>
    <x v="430"/>
    <n v="2018"/>
    <s v="ca   000416"/>
    <x v="1"/>
    <m/>
    <n v="0"/>
  </r>
  <r>
    <x v="1"/>
    <s v="Client Final Boutique Clercine"/>
    <s v="Clercine_x000a__x000a_ +509 _x000a_Haïti"/>
    <s v="Port-au-Prince"/>
    <s v="+ 509 3883 2702"/>
    <s v="Réchaud Elektro 2 F"/>
    <x v="431"/>
    <n v="2018"/>
    <s v="ac  000408"/>
    <x v="1"/>
    <m/>
    <n v="0"/>
  </r>
  <r>
    <x v="1"/>
    <s v="Client Final Boutique Clercine"/>
    <s v="Clercine_x000a__x000a_ +509 _x000a_Haïti"/>
    <s v="Port-au-Prince"/>
    <s v="+ 509 3883 2702"/>
    <s v="Table Westpoint 4F"/>
    <x v="432"/>
    <n v="2018"/>
    <s v="ca  000399"/>
    <x v="1"/>
    <m/>
    <n v="0"/>
  </r>
  <r>
    <x v="1"/>
    <s v="Client Final Boutique Clercine"/>
    <s v="Clercine_x000a__x000a_ +509 _x000a_Haïti"/>
    <s v="Port-au-Prince"/>
    <s v="+ 509 3883 2702"/>
    <s v="Table Westpoint 4F"/>
    <x v="433"/>
    <n v="2018"/>
    <s v="Ca 000367"/>
    <x v="1"/>
    <m/>
    <n v="0"/>
  </r>
  <r>
    <x v="1"/>
    <s v="Client Final Boutique Clercine"/>
    <s v="Clercine_x000a__x000a_ +509 _x000a_Haïti"/>
    <s v="Port-au-Prince"/>
    <s v="+ 509 3883 2702"/>
    <s v="Table Westpoint 3F"/>
    <x v="433"/>
    <n v="2018"/>
    <s v="ca  000370"/>
    <x v="1"/>
    <m/>
    <n v="0"/>
  </r>
  <r>
    <x v="1"/>
    <s v="Client Final Boutique Clercine"/>
    <s v="Clercine_x000a__x000a_ +509 _x000a_Haïti"/>
    <s v="Port-au-Prince"/>
    <s v="+ 509 3883 2702"/>
    <s v="Table Westpoint 3F"/>
    <x v="433"/>
    <n v="2018"/>
    <s v="ca  000367"/>
    <x v="1"/>
    <m/>
    <n v="0"/>
  </r>
  <r>
    <x v="1"/>
    <s v="Client Final Boutique Clercine"/>
    <s v="Clercine_x000a__x000a_ +509 _x000a_Haïti"/>
    <s v="Port-au-Prince"/>
    <s v="+ 509 3883 2702"/>
    <s v="Réchaud Elektro 2 F"/>
    <x v="434"/>
    <n v="2018"/>
    <s v="ca  000354"/>
    <x v="1"/>
    <m/>
    <n v="0"/>
  </r>
  <r>
    <x v="1"/>
    <s v="Client Final Boutique Clercine"/>
    <s v="Clercine_x000a__x000a_ +509 _x000a_Haïti"/>
    <s v="Port-au-Prince"/>
    <s v="+ 509 3883 2702"/>
    <s v="Réchaud Elektro 2 F"/>
    <x v="435"/>
    <n v="2018"/>
    <s v="ac  000542"/>
    <x v="1"/>
    <m/>
    <n v="0"/>
  </r>
  <r>
    <x v="1"/>
    <s v="Client Final Boutique Clercine"/>
    <s v="Clercine_x000a__x000a_ +509 _x000a_Haïti"/>
    <s v="Port-au-Prince"/>
    <s v="+ 509 3883 2702"/>
    <s v="Cuisinière Westpoint 4F"/>
    <x v="435"/>
    <n v="2018"/>
    <s v="ca  000543"/>
    <x v="1"/>
    <m/>
    <n v="0"/>
  </r>
  <r>
    <x v="1"/>
    <s v="Client Final Boutique Clercine"/>
    <s v="Clercine_x000a__x000a_ +509 _x000a_Haïti"/>
    <s v="Port-au-Prince"/>
    <s v="+ 509 3883 2702"/>
    <s v="Table Westpoint 4F"/>
    <x v="436"/>
    <n v="2018"/>
    <s v="ac000535"/>
    <x v="1"/>
    <m/>
    <n v="0"/>
  </r>
  <r>
    <x v="1"/>
    <s v="Client Final Boutique Clercine"/>
    <s v="Clercine_x000a__x000a_ +509 _x000a_Haïti"/>
    <s v="Port-au-Prince"/>
    <s v="+ 509 3883 2702"/>
    <s v="Table Westpoint 4F"/>
    <x v="437"/>
    <n v="2018"/>
    <s v="ac  0000529"/>
    <x v="1"/>
    <m/>
    <n v="0"/>
  </r>
  <r>
    <x v="1"/>
    <s v="Client Final Boutique Clercine"/>
    <s v="Clercine_x000a__x000a_ +509 _x000a_Haïti"/>
    <s v="Port-au-Prince"/>
    <s v="+ 509 3883 2702"/>
    <s v="Table Westpoint 3F"/>
    <x v="438"/>
    <n v="2018"/>
    <s v="ca 000534"/>
    <x v="1"/>
    <m/>
    <n v="0"/>
  </r>
  <r>
    <x v="1"/>
    <s v="Client Final Boutique Clercine"/>
    <s v="Clercine_x000a__x000a_ +509 _x000a_Haïti"/>
    <s v="Port-au-Prince"/>
    <s v="+ 509 3883 2702"/>
    <s v="Table Westpoint 4F"/>
    <x v="438"/>
    <n v="2018"/>
    <s v="ac  000522"/>
    <x v="1"/>
    <m/>
    <n v="0"/>
  </r>
  <r>
    <x v="1"/>
    <s v="Client Final Boutique Clercine"/>
    <s v="Clercine_x000a__x000a_ +509 _x000a_Haïti"/>
    <s v="Port-au-Prince"/>
    <s v="+ 509 3883 2702"/>
    <s v="Réchaud Elektro 2 F"/>
    <x v="438"/>
    <n v="2018"/>
    <s v="ac  000524"/>
    <x v="1"/>
    <m/>
    <n v="0"/>
  </r>
  <r>
    <x v="1"/>
    <s v="Client Final Boutique Clercine"/>
    <s v="Clercine_x000a__x000a_ +509 _x000a_Haïti"/>
    <s v="Port-au-Prince"/>
    <s v="+ 509 3883 2702"/>
    <s v="Réchaud Elektro 2 F"/>
    <x v="439"/>
    <n v="2018"/>
    <s v="000510"/>
    <x v="1"/>
    <m/>
    <n v="0"/>
  </r>
  <r>
    <x v="1"/>
    <s v="Client Final Boutique Clercine"/>
    <s v="Clercine_x000a__x000a_ +509 _x000a_Haïti"/>
    <s v="Port-au-Prince"/>
    <s v="+ 509 3883 2702"/>
    <s v="Table Happy Home 1F"/>
    <x v="440"/>
    <n v="2018"/>
    <s v="fr  20583"/>
    <x v="1"/>
    <m/>
    <n v="0"/>
  </r>
  <r>
    <x v="1"/>
    <s v="Client Final Boutique Clercine"/>
    <s v="Clercine_x000a__x000a_ +509 _x000a_Haïti"/>
    <s v="Port-au-Prince"/>
    <s v="+ 509 3883 2702"/>
    <s v="Table Westpoint 3F"/>
    <x v="441"/>
    <n v="2018"/>
    <s v="fr  20578"/>
    <x v="1"/>
    <m/>
    <n v="0"/>
  </r>
  <r>
    <x v="1"/>
    <s v="Client Final Boutique Clercine"/>
    <s v="Clercine_x000a__x000a_ +509 _x000a_Haïti"/>
    <s v="Port-au-Prince"/>
    <s v="+ 509 3883 2702"/>
    <s v="Table Westpoint 4F"/>
    <x v="442"/>
    <n v="2018"/>
    <s v="fr  20574"/>
    <x v="1"/>
    <m/>
    <n v="0"/>
  </r>
  <r>
    <x v="1"/>
    <s v="Client Final Boutique Clercine"/>
    <s v="Clercine_x000a__x000a_ +509 _x000a_Haïti"/>
    <s v="Port-au-Prince"/>
    <s v="+ 509 3883 2702"/>
    <s v="Table Happy Home 2F"/>
    <x v="442"/>
    <n v="2018"/>
    <s v="fr  20573"/>
    <x v="1"/>
    <m/>
    <n v="0"/>
  </r>
  <r>
    <x v="1"/>
    <s v="Client Final Boutique Clercine"/>
    <s v="Clercine_x000a__x000a_ +509 _x000a_Haïti"/>
    <s v="Port-au-Prince"/>
    <s v="+ 509 3883 2702"/>
    <s v="Table Westpoint 3F"/>
    <x v="443"/>
    <n v="2018"/>
    <s v="fr  20570"/>
    <x v="1"/>
    <m/>
    <n v="0"/>
  </r>
  <r>
    <x v="1"/>
    <s v="Client Final Boutique Clercine"/>
    <s v="Clercine_x000a__x000a_ +509 _x000a_Haïti"/>
    <s v="Port-au-Prince"/>
    <s v="+ 509 3883 2702"/>
    <s v="Table Westpoint 3F"/>
    <x v="444"/>
    <n v="2018"/>
    <s v="fr  20567"/>
    <x v="1"/>
    <m/>
    <n v="0"/>
  </r>
  <r>
    <x v="1"/>
    <s v="Client Final Boutique Clercine"/>
    <s v="Clercine_x000a__x000a_ +509 _x000a_Haïti"/>
    <s v="Port-au-Prince"/>
    <s v="+ 509 3883 2702"/>
    <s v="Table Happy Home 2F"/>
    <x v="445"/>
    <n v="2018"/>
    <s v="fr 20562"/>
    <x v="1"/>
    <m/>
    <n v="0"/>
  </r>
  <r>
    <x v="1"/>
    <s v="Client Final Boutique Clercine"/>
    <s v="Clercine_x000a__x000a_ +509 _x000a_Haïti"/>
    <s v="Port-au-Prince"/>
    <s v="+ 509 3883 2702"/>
    <s v="Table Happy Home 2F"/>
    <x v="446"/>
    <n v="2018"/>
    <s v="fr 20560"/>
    <x v="1"/>
    <m/>
    <n v="0"/>
  </r>
  <r>
    <x v="1"/>
    <s v="Client Final Boutique Clercine"/>
    <s v="Clercine_x000a__x000a_ +509 _x000a_Haïti"/>
    <s v="Port-au-Prince"/>
    <s v="+ 509 3883 2702"/>
    <s v="Table Westpoint 3F"/>
    <x v="447"/>
    <n v="2018"/>
    <s v="fr 22217"/>
    <x v="1"/>
    <m/>
    <n v="0"/>
  </r>
  <r>
    <x v="1"/>
    <s v="Client Final Boutique Clercine"/>
    <s v="Clercine_x000a__x000a_ +509 _x000a_Haïti"/>
    <s v="Port-au-Prince"/>
    <s v="+ 509 3883 2702"/>
    <s v="Table Westpoint 3F"/>
    <x v="448"/>
    <n v="2018"/>
    <s v="Fr 22214"/>
    <x v="1"/>
    <m/>
    <n v="0"/>
  </r>
  <r>
    <x v="1"/>
    <s v="Client Final Boutique Clercine"/>
    <s v="Clercine_x000a__x000a_ +509 _x000a_Haïti"/>
    <s v="Port-au-Prince"/>
    <s v="+ 509 3883 2702"/>
    <s v="Table Happy Home 2F"/>
    <x v="449"/>
    <n v="2018"/>
    <s v="Fr 022210"/>
    <x v="1"/>
    <m/>
    <n v="0"/>
  </r>
  <r>
    <x v="1"/>
    <s v="Client Final Boutique Clercine"/>
    <s v="Clercine_x000a__x000a_ +509 _x000a_Haïti"/>
    <s v="Port-au-Prince"/>
    <s v="+ 509 3883 2702"/>
    <s v="Cuisinière Westpoint 4F"/>
    <x v="450"/>
    <n v="2018"/>
    <s v="fr 22204"/>
    <x v="1"/>
    <m/>
    <n v="0"/>
  </r>
  <r>
    <x v="1"/>
    <s v="Client Final Boutique Clercine"/>
    <s v="Clercine_x000a__x000a_ +509 _x000a_Haïti"/>
    <s v="Port-au-Prince"/>
    <s v="+ 509 3883 2702"/>
    <s v="Table Westpoint 3F"/>
    <x v="451"/>
    <n v="2018"/>
    <s v="fr 21745"/>
    <x v="1"/>
    <m/>
    <n v="0"/>
  </r>
  <r>
    <x v="1"/>
    <s v="Client Final Boutique Clercine"/>
    <s v="Clercine_x000a__x000a_ +509 _x000a_Haïti"/>
    <s v="Port-au-Prince"/>
    <s v="+ 509 3883 2702"/>
    <s v="Table Westpoint 3F"/>
    <x v="452"/>
    <n v="2018"/>
    <s v="fr 21744"/>
    <x v="1"/>
    <m/>
    <n v="0"/>
  </r>
  <r>
    <x v="1"/>
    <s v="Client Final Boutique Clercine"/>
    <s v="Clercine_x000a__x000a_ +509 _x000a_Haïti"/>
    <s v="Port-au-Prince"/>
    <s v="+ 509 3883 2702"/>
    <s v="Table Westpoint 4F"/>
    <x v="453"/>
    <n v="2018"/>
    <s v="fr 21739"/>
    <x v="1"/>
    <m/>
    <n v="0"/>
  </r>
  <r>
    <x v="1"/>
    <s v="Client Final Boutique Clercine"/>
    <s v="Clercine_x000a__x000a_ +509 _x000a_Haïti"/>
    <s v="Port-au-Prince"/>
    <s v="+ 509 3883 2702"/>
    <s v="Table Westpoint 3F"/>
    <x v="453"/>
    <n v="2018"/>
    <s v="fr21740"/>
    <x v="1"/>
    <m/>
    <n v="0"/>
  </r>
  <r>
    <x v="1"/>
    <s v="Client Final Boutique Clercine"/>
    <s v="Clercine_x000a__x000a_ +509 _x000a_Haïti"/>
    <s v="Port-au-Prince"/>
    <s v="+ 509 3883 2702"/>
    <s v="Table Westpoint 3F"/>
    <x v="454"/>
    <n v="2018"/>
    <s v="fr 21738"/>
    <x v="1"/>
    <m/>
    <n v="0"/>
  </r>
  <r>
    <x v="302"/>
    <s v="Client Final Boutique Pacot"/>
    <s v="_x000a__x000a_ +509 _x000a_Haïti"/>
    <s v="1.Port-au-Prince"/>
    <n v="50948926004"/>
    <s v="Cuisiniere Westpoint 6 foyers"/>
    <x v="455"/>
    <n v="2020"/>
    <s v="Pacot/0242"/>
    <x v="1"/>
    <m/>
    <m/>
  </r>
  <r>
    <x v="302"/>
    <s v="Client Final Boutique Pacot"/>
    <s v="_x000a__x000a_ +509 _x000a_Haïti"/>
    <s v="1.Port-au-Prince"/>
    <n v="50948926004"/>
    <s v="Table 2F Westpoint"/>
    <x v="309"/>
    <n v="2020"/>
    <s v="Ca 9937"/>
    <x v="1"/>
    <m/>
    <m/>
  </r>
  <r>
    <x v="302"/>
    <s v="Client Final Boutique Pacot"/>
    <s v="_x000a__x000a_ +509 _x000a_Haïti"/>
    <s v="1.Port-au-Prince"/>
    <n v="50948926004"/>
    <s v="Table Westpoint 3F"/>
    <x v="311"/>
    <n v="2019"/>
    <s v="Pacot/0240"/>
    <x v="1"/>
    <m/>
    <m/>
  </r>
  <r>
    <x v="302"/>
    <s v="Client Final Boutique Pacot"/>
    <s v="_x000a__x000a_ +509 _x000a_Haïti"/>
    <s v="1.Port-au-Prince"/>
    <n v="50948926004"/>
    <s v="Cuisinière Westpoint 4F"/>
    <x v="312"/>
    <n v="2019"/>
    <s v="Pacot/0236"/>
    <x v="1"/>
    <m/>
    <m/>
  </r>
  <r>
    <x v="302"/>
    <s v="Client Final Boutique Pacot"/>
    <s v="_x000a__x000a_ +509 _x000a_Haïti"/>
    <s v="1.Port-au-Prince"/>
    <n v="50948926004"/>
    <s v="Table Westpoint 4F"/>
    <x v="456"/>
    <n v="2019"/>
    <s v="Pacot/0231"/>
    <x v="1"/>
    <m/>
    <m/>
  </r>
  <r>
    <x v="302"/>
    <s v="Client Final Boutique Pacot"/>
    <s v="_x000a__x000a_ +509 _x000a_Haïti"/>
    <s v="1.Port-au-Prince"/>
    <n v="50948926004"/>
    <s v="Table Westpoint 4F"/>
    <x v="457"/>
    <n v="2019"/>
    <s v="Pacot/0218"/>
    <x v="1"/>
    <m/>
    <n v="0"/>
  </r>
  <r>
    <x v="302"/>
    <s v="Client Final Boutique Pacot"/>
    <s v="_x000a__x000a_ +509 _x000a_Haïti"/>
    <s v="1.Port-au-Prince"/>
    <n v="50948926004"/>
    <s v="Table 2F Westpoint"/>
    <x v="458"/>
    <n v="2019"/>
    <s v="Pacot/0104"/>
    <x v="1"/>
    <m/>
    <n v="0"/>
  </r>
  <r>
    <x v="302"/>
    <s v="Client Final Boutique Pacot"/>
    <s v="_x000a__x000a_ +509 _x000a_Haïti"/>
    <s v="1.Port-au-Prince"/>
    <n v="50948926004"/>
    <s v="Table 2F Westpoint"/>
    <x v="459"/>
    <n v="2019"/>
    <s v="Pacot/0100"/>
    <x v="1"/>
    <m/>
    <n v="0"/>
  </r>
  <r>
    <x v="302"/>
    <s v="Client Final Boutique Pacot"/>
    <s v="_x000a__x000a_ +509 _x000a_Haïti"/>
    <s v="1.Port-au-Prince"/>
    <n v="50948926004"/>
    <s v="Table Westpoint 3F"/>
    <x v="459"/>
    <n v="2019"/>
    <s v="Pacot/0100"/>
    <x v="1"/>
    <m/>
    <n v="0"/>
  </r>
  <r>
    <x v="302"/>
    <s v="Client Final Boutique Pacot"/>
    <s v="_x000a__x000a_ +509 _x000a_Haïti"/>
    <s v="1.Port-au-Prince"/>
    <n v="50948926004"/>
    <s v="Table 2F Westpoint"/>
    <x v="459"/>
    <n v="2019"/>
    <s v="Pacot/0099"/>
    <x v="1"/>
    <m/>
    <n v="0"/>
  </r>
  <r>
    <x v="302"/>
    <s v="Client Final Boutique Pacot"/>
    <s v="_x000a__x000a_ +509 _x000a_Haïti"/>
    <s v="1.Port-au-Prince"/>
    <n v="50948926004"/>
    <s v="Table 2F Westpoint"/>
    <x v="459"/>
    <n v="2019"/>
    <s v="Pacot/0098"/>
    <x v="1"/>
    <m/>
    <n v="0"/>
  </r>
  <r>
    <x v="302"/>
    <s v="Client Final Boutique Pacot"/>
    <s v="_x000a__x000a_ +509 _x000a_Haïti"/>
    <s v="1.Port-au-Prince"/>
    <n v="50948926004"/>
    <s v="Table 2F Westpoint"/>
    <x v="460"/>
    <n v="2019"/>
    <s v="CR 5133"/>
    <x v="1"/>
    <m/>
    <n v="0"/>
  </r>
  <r>
    <x v="302"/>
    <s v="Client Final Boutique Pacot"/>
    <s v="_x000a__x000a_ +509 _x000a_Haïti"/>
    <s v="1.Port-au-Prince"/>
    <n v="50948926004"/>
    <s v="Table Westpoint 3F"/>
    <x v="461"/>
    <n v="2019"/>
    <s v="Ca 5256"/>
    <x v="1"/>
    <m/>
    <n v="0"/>
  </r>
  <r>
    <x v="302"/>
    <s v="Client Final Boutique Pacot"/>
    <s v="_x000a__x000a_ +509 _x000a_Haïti"/>
    <s v="1.Port-au-Prince"/>
    <n v="50948926004"/>
    <s v="Table Westpoint 3F"/>
    <x v="359"/>
    <n v="2019"/>
    <s v="Ca 03633"/>
    <x v="1"/>
    <m/>
    <n v="0"/>
  </r>
  <r>
    <x v="302"/>
    <s v="Client Final Boutique Pacot"/>
    <s v="_x000a__x000a_ +509 _x000a_Haïti"/>
    <s v="1.Port-au-Prince"/>
    <n v="50948926004"/>
    <s v="Table Westpoint 3F"/>
    <x v="462"/>
    <n v="2018"/>
    <s v="Pacot/0040"/>
    <x v="1"/>
    <m/>
    <n v="0"/>
  </r>
  <r>
    <x v="302"/>
    <s v="Client Final Boutique Pacot"/>
    <s v="_x000a__x000a_ +509 _x000a_Haïti"/>
    <s v="1.Port-au-Prince"/>
    <n v="50948926004"/>
    <s v="Table Westpoint 3F"/>
    <x v="463"/>
    <n v="2018"/>
    <s v="Pacot/0034"/>
    <x v="1"/>
    <m/>
    <n v="0"/>
  </r>
  <r>
    <x v="302"/>
    <s v="Client Final Boutique Pacot"/>
    <s v="_x000a__x000a_ +509 _x000a_Haïti"/>
    <s v="1.Port-au-Prince"/>
    <n v="50948926004"/>
    <s v="Table Westpoint 3F"/>
    <x v="464"/>
    <n v="2018"/>
    <s v="Pacot/0016"/>
    <x v="1"/>
    <m/>
    <n v="0"/>
  </r>
  <r>
    <x v="302"/>
    <s v="Client Final Boutique Pacot"/>
    <s v="_x000a__x000a_ +509 _x000a_Haïti"/>
    <s v="1.Port-au-Prince"/>
    <n v="50948926004"/>
    <s v="Cuisinière Westpoint 4F"/>
    <x v="432"/>
    <n v="2018"/>
    <s v="CR 000047"/>
    <x v="2"/>
    <m/>
    <n v="0"/>
  </r>
  <r>
    <x v="302"/>
    <s v="Client Final Boutique Pacot"/>
    <s v="_x000a__x000a_ +509 _x000a_Haïti"/>
    <s v="1.Port-au-Prince"/>
    <n v="50948926004"/>
    <s v="Cuisinière Westpoint 4F"/>
    <x v="465"/>
    <n v="2018"/>
    <s v="CA 001014"/>
    <x v="1"/>
    <m/>
    <n v="0"/>
  </r>
  <r>
    <x v="302"/>
    <s v="Client Final Boutique Pacot"/>
    <s v="_x000a__x000a_ +509 _x000a_Haïti"/>
    <s v="1.Port-au-Prince"/>
    <n v="50948926004"/>
    <s v="Table Westpoint 3F"/>
    <x v="465"/>
    <n v="2018"/>
    <s v="CA 001012"/>
    <x v="1"/>
    <m/>
    <n v="0"/>
  </r>
  <r>
    <x v="302"/>
    <s v="Client Final Boutique Pacot"/>
    <s v="_x000a__x000a_ +509 _x000a_Haïti"/>
    <s v="1.Port-au-Prince"/>
    <n v="50948926004"/>
    <s v="Table Westpoint 3F"/>
    <x v="466"/>
    <n v="2018"/>
    <s v="fr 21959"/>
    <x v="1"/>
    <m/>
    <n v="0"/>
  </r>
  <r>
    <x v="302"/>
    <s v="Client Final Boutique Pacot"/>
    <s v="_x000a__x000a_ +509 _x000a_Haïti"/>
    <s v="1.Port-au-Prince"/>
    <n v="50948926004"/>
    <s v="Table Westpoint 3F"/>
    <x v="466"/>
    <n v="2018"/>
    <s v="fr21966"/>
    <x v="1"/>
    <m/>
    <n v="0"/>
  </r>
  <r>
    <x v="302"/>
    <s v="Client Final Boutique Pacot"/>
    <s v="_x000a__x000a_ +509 _x000a_Haïti"/>
    <s v="1.Port-au-Prince"/>
    <n v="50948926004"/>
    <s v="Table Happy Home 1F"/>
    <x v="467"/>
    <n v="2018"/>
    <s v="fr 21954"/>
    <x v="1"/>
    <m/>
    <n v="0"/>
  </r>
  <r>
    <x v="302"/>
    <s v="Client Final Boutique Pacot"/>
    <s v="_x000a__x000a_ +509 _x000a_Haïti"/>
    <s v="1.Port-au-Prince"/>
    <n v="50948926004"/>
    <s v="Table Westpoint 3F"/>
    <x v="468"/>
    <n v="2018"/>
    <s v="fr 21952"/>
    <x v="1"/>
    <m/>
    <n v="0"/>
  </r>
  <r>
    <x v="302"/>
    <s v="Client Final Boutique Pacot"/>
    <s v="_x000a__x000a_ +509 _x000a_Haïti"/>
    <s v="1.Port-au-Prince"/>
    <n v="50948926004"/>
    <s v="Table Westpoint 3F"/>
    <x v="469"/>
    <n v="2018"/>
    <s v="fr 14770"/>
    <x v="1"/>
    <m/>
    <n v="0"/>
  </r>
  <r>
    <x v="302"/>
    <s v="Client Final Boutique Pacot"/>
    <s v="_x000a__x000a_ +509 _x000a_Haïti"/>
    <s v="1.Port-au-Prince"/>
    <n v="50948926004"/>
    <s v="Table Westpoint 3F"/>
    <x v="470"/>
    <n v="2018"/>
    <s v="fl 12381"/>
    <x v="8"/>
    <m/>
    <n v="0"/>
  </r>
  <r>
    <x v="302"/>
    <s v="DURAND Natalie"/>
    <s v="Rue petion, Puits- blain 4"/>
    <s v="1.Delmas"/>
    <s v="+509 3744-2899/ 3417-5300"/>
    <s v="Table Westpoint 3F"/>
    <x v="471"/>
    <n v="2019"/>
    <s v="CR 004282"/>
    <x v="1"/>
    <m/>
    <n v="0"/>
  </r>
  <r>
    <x v="302"/>
    <s v="JEAN JUSTE Marc Antoine"/>
    <s v="38, Delmas 31, Rue magloire prolongee"/>
    <s v="1.Delmas"/>
    <s v="+509 4652-0015/ 4269 - 7061"/>
    <s v="Cuisiniere Westpoint 6 foyers"/>
    <x v="472"/>
    <n v="2018"/>
    <s v="CA 003509"/>
    <x v="1"/>
    <m/>
    <n v="0"/>
  </r>
  <r>
    <x v="302"/>
    <s v="MADAME Jean Baptiste"/>
    <s v="Carrefour Feuilles_x000a__x000a_ +509 _x000a_Haïti"/>
    <s v="1.Port-au-Prince"/>
    <s v="3662-7160"/>
    <s v="Table 2F Westpoint"/>
    <x v="473"/>
    <n v="2019"/>
    <s v="CR 5765"/>
    <x v="0"/>
    <m/>
    <m/>
  </r>
  <r>
    <x v="302"/>
    <s v="MADAME Jean Baptiste"/>
    <s v="Carrefour Feuilles_x000a__x000a_ +509 _x000a_Haïti"/>
    <s v="1.Port-au-Prince"/>
    <s v="3662-7160"/>
    <s v="Table 2F Westpoint"/>
    <x v="473"/>
    <n v="2019"/>
    <s v="CR 5765"/>
    <x v="0"/>
    <m/>
    <m/>
  </r>
  <r>
    <x v="302"/>
    <s v="MADAME Jean Baptiste"/>
    <s v="Carrefour Feuilles_x000a__x000a_ +509 _x000a_Haïti"/>
    <s v="1.Port-au-Prince"/>
    <s v="3662-7160"/>
    <s v="Table Westpoint 3F"/>
    <x v="474"/>
    <n v="2018"/>
    <s v="CR 000336"/>
    <x v="1"/>
    <m/>
    <n v="0"/>
  </r>
  <r>
    <x v="302"/>
    <s v="Nadine SAINT-FLEUR( projet raja)"/>
    <s v="67, rue alexandre Saint-vil, tabarre 33"/>
    <s v="1.Tabarre"/>
    <s v="+509 4838-2335"/>
    <s v="Cuisiniere Westpoint 6 foyers"/>
    <x v="475"/>
    <n v="2019"/>
    <s v="CR 5017"/>
    <x v="1"/>
    <m/>
    <n v="0"/>
  </r>
  <r>
    <x v="302"/>
    <s v="Natacha Client Final"/>
    <s v="Gerald Bataille"/>
    <s v="Tabarre"/>
    <s v="+ 509 4890 8970"/>
    <s v="Table Westpoint 3F"/>
    <x v="476"/>
    <n v="2018"/>
    <s v="Hinche/0287"/>
    <x v="1"/>
    <m/>
    <n v="0"/>
  </r>
  <r>
    <x v="302"/>
    <s v="OBRY Sherly"/>
    <m/>
    <s v="Pétion-ville"/>
    <s v="+ 509 3790-0465 / 4078-7633"/>
    <s v="Cuisinière Westpoint 4F"/>
    <x v="477"/>
    <n v="2018"/>
    <s v="CR 000246"/>
    <x v="1"/>
    <m/>
    <n v="0"/>
  </r>
  <r>
    <x v="302"/>
    <s v="WILLIAMS Audrey"/>
    <s v="34,Rue toussaint louverture, delmas 33_x000a__x000a_ +509 _x000a_Haïti"/>
    <s v="1.Delmas"/>
    <s v="+509 4937-3201"/>
    <s v="Table 2F Westpoint"/>
    <x v="478"/>
    <n v="2019"/>
    <s v="CR 5165"/>
    <x v="1"/>
    <m/>
    <n v="0"/>
  </r>
  <r>
    <x v="320"/>
    <s v="FERTILIEN Nelson Rodeline"/>
    <s v="QUOTA, CROIX DES BOUQUETS,PLAINES_x000a__x000a_Port-Au-Prince +509 _x000a_Haïti"/>
    <s v="1.Croix-des-Bouquets"/>
    <s v="+509 38 47 22 50"/>
    <s v="Cuisiniere Westpoint 6 foyers"/>
    <x v="479"/>
    <n v="2018"/>
    <s v="CR 000185"/>
    <x v="1"/>
    <m/>
    <n v="1"/>
  </r>
  <r>
    <x v="321"/>
    <s v="JOSEPH Bito"/>
    <s v="# 7 Imp Duverger Turgeau _x000a__x000a_Port-Au-prince +509 _x000a_Haïti"/>
    <s v="1.Port-au-Prince"/>
    <s v="+ 509 3695 9423 /4384 7184"/>
    <s v="Cuisinière Westpoint 4F"/>
    <x v="432"/>
    <n v="2018"/>
    <s v="CR 000047"/>
    <x v="2"/>
    <m/>
    <n v="1"/>
  </r>
  <r>
    <x v="322"/>
    <s v="BASTIEN FRANKLIN Guirlande"/>
    <s v="# 5 Tabarre 27 ruelle de l'eglise imp la paix_x000a__x000a_Port-Au-Prince +509 _x000a_Haïti"/>
    <s v="1.Tabarre"/>
    <s v="+ 509 3443 4788 /3399 9555"/>
    <s v="Cuisinière Westpoint 4F"/>
    <x v="480"/>
    <n v="2020"/>
    <s v="Main/1426"/>
    <x v="1"/>
    <m/>
    <m/>
  </r>
  <r>
    <x v="322"/>
    <s v="BASTIEN FRANKLIN Guirlande"/>
    <s v="# 5 Tabarre 27 ruelle de l'eglise imp la paix_x000a__x000a_Port-Au-Prince +509 _x000a_Haïti"/>
    <s v="1.Tabarre"/>
    <s v="+ 509 3443 4788 /3399 9555"/>
    <s v="Cuisinière Berklays 4F"/>
    <x v="331"/>
    <n v="2019"/>
    <s v="Main/1046"/>
    <x v="0"/>
    <m/>
    <n v="1"/>
  </r>
  <r>
    <x v="322"/>
    <s v="BASTIEN FRANKLIN Guirlande"/>
    <s v="# 5 Tabarre 27 ruelle de l'eglise imp la paix_x000a__x000a_Port-Au-Prince +509 _x000a_Haïti"/>
    <s v="1.Tabarre"/>
    <s v="+ 509 3443 4788 /3399 9555"/>
    <s v="Table Westpoint 3F"/>
    <x v="481"/>
    <n v="2019"/>
    <s v="Main/1041"/>
    <x v="1"/>
    <m/>
    <n v="1"/>
  </r>
  <r>
    <x v="322"/>
    <s v="BASTIEN FRANKLIN Guirlande"/>
    <s v="# 5 Tabarre 27 ruelle de l'eglise imp la paix_x000a__x000a_Port-Au-Prince +509 _x000a_Haïti"/>
    <s v="1.Tabarre"/>
    <s v="+ 509 3443 4788 /3399 9555"/>
    <s v="Cuisinière Berklays 4F"/>
    <x v="335"/>
    <n v="2019"/>
    <s v="Main/1003"/>
    <x v="1"/>
    <m/>
    <n v="1"/>
  </r>
  <r>
    <x v="322"/>
    <s v="BASTIEN FRANKLIN Guirlande"/>
    <s v="# 5 Tabarre 27 ruelle de l'eglise imp la paix_x000a__x000a_Port-Au-Prince +509 _x000a_Haïti"/>
    <s v="1.Tabarre"/>
    <s v="+ 509 3443 4788 /3399 9555"/>
    <s v="Table Westpoint 3F"/>
    <x v="351"/>
    <n v="2019"/>
    <s v="Main/0818"/>
    <x v="1"/>
    <m/>
    <n v="1"/>
  </r>
  <r>
    <x v="322"/>
    <s v="BASTIEN FRANKLIN Guirlande"/>
    <s v="# 5 Tabarre 27 ruelle de l'eglise imp la paix_x000a__x000a_Port-Au-Prince +509 _x000a_Haïti"/>
    <s v="1.Tabarre"/>
    <s v="+ 509 3443 4788 /3399 9555"/>
    <s v="Cuisinière Westpoint 4F"/>
    <x v="482"/>
    <n v="2019"/>
    <s v="Main/0723"/>
    <x v="1"/>
    <m/>
    <n v="1"/>
  </r>
  <r>
    <x v="322"/>
    <s v="BASTIEN FRANKLIN Guirlande"/>
    <s v="# 5 Tabarre 27 ruelle de l'eglise imp la paix_x000a__x000a_Port-Au-Prince +509 _x000a_Haïti"/>
    <s v="1.Tabarre"/>
    <s v="+ 509 3443 4788 /3399 9555"/>
    <s v="Cuisinière Westpoint 4F"/>
    <x v="403"/>
    <n v="2018"/>
    <s v="Main/0257"/>
    <x v="1"/>
    <m/>
    <n v="1"/>
  </r>
  <r>
    <x v="322"/>
    <s v="BASTIEN FRANKLIN Guirlande"/>
    <s v="# 5 Tabarre 27 ruelle de l'eglise imp la paix_x000a__x000a_Port-Au-Prince +509 _x000a_Haïti"/>
    <s v="1.Tabarre"/>
    <s v="+ 509 3443 4788 /3399 9555"/>
    <s v="Cuisinière Westpoint 4F"/>
    <x v="483"/>
    <n v="2018"/>
    <s v="Main/0030"/>
    <x v="1"/>
    <m/>
    <n v="1"/>
  </r>
  <r>
    <x v="322"/>
    <s v="BASTIEN FRANKLIN Guirlande"/>
    <s v="# 5 Tabarre 27 ruelle de l'eglise imp la paix_x000a__x000a_Port-Au-Prince +509 _x000a_Haïti"/>
    <s v="1.Tabarre"/>
    <s v="+ 509 3443 4788 /3399 9555"/>
    <s v="Cuisinière Westpoint 4F"/>
    <x v="484"/>
    <n v="2018"/>
    <s v="ac  000531"/>
    <x v="1"/>
    <m/>
    <n v="1"/>
  </r>
  <r>
    <x v="322"/>
    <s v="BASTIEN FRANKLIN Guirlande"/>
    <s v="# 5 Tabarre 27 ruelle de l'eglise imp la paix_x000a__x000a_Port-Au-Prince +509 _x000a_Haïti"/>
    <s v="1.Tabarre"/>
    <s v="+ 509 3443 4788 /3399 9555"/>
    <s v="Table Westpoint 3F"/>
    <x v="485"/>
    <n v="2018"/>
    <s v="fl 125372"/>
    <x v="0"/>
    <m/>
    <n v="1"/>
  </r>
  <r>
    <x v="322"/>
    <s v="BASTIEN FRANKLIN Guirlande"/>
    <s v="# 5 Tabarre 27 ruelle de l'eglise imp la paix_x000a__x000a_Port-Au-Prince +509 _x000a_Haïti"/>
    <s v="1.Tabarre"/>
    <s v="+ 509 3443 4788 /3399 9555"/>
    <s v="Cuisiniere Westpoint 6 foyers"/>
    <x v="485"/>
    <n v="2018"/>
    <s v="fl125370"/>
    <x v="1"/>
    <m/>
    <n v="1"/>
  </r>
  <r>
    <x v="323"/>
    <s v="LAJOIE Dieumatant"/>
    <s v="Cota 50 A_x000a__x000a_Port-Au-Prince +509 _x000a_Haïti"/>
    <b v="0"/>
    <s v="+ 509 4682 7541"/>
    <s v="Table Westpoint 3F"/>
    <x v="480"/>
    <n v="2020"/>
    <s v="Main/1435"/>
    <x v="1"/>
    <m/>
    <m/>
  </r>
  <r>
    <x v="312"/>
    <s v="FRANCOIS Bruno"/>
    <s v="Pernier 28 Rue casimir_x000a__x000a_Port-Au-Prince +509 _x000a_Haïti"/>
    <s v="Pétion-ville"/>
    <s v="+ 509 3778 2815 / 3844 1304"/>
    <s v="Table Westpoint 3F"/>
    <x v="310"/>
    <n v="2020"/>
    <s v="Main/1390"/>
    <x v="6"/>
    <m/>
    <m/>
  </r>
  <r>
    <x v="312"/>
    <s v="FRANCOIS Bruno"/>
    <s v="Pernier 28 Rue casimir_x000a__x000a_Port-Au-Prince +509 _x000a_Haïti"/>
    <s v="Pétion-ville"/>
    <s v="+ 509 3778 2815 / 3844 1304"/>
    <s v="Table Westpoint 4F"/>
    <x v="316"/>
    <n v="2019"/>
    <s v="Main/1255"/>
    <x v="1"/>
    <m/>
    <n v="1"/>
  </r>
  <r>
    <x v="312"/>
    <s v="FRANCOIS Bruno"/>
    <s v="Pernier 28 Rue casimir_x000a__x000a_Port-Au-Prince +509 _x000a_Haïti"/>
    <s v="Pétion-ville"/>
    <s v="+ 509 3778 2815 / 3844 1304"/>
    <s v="Table Westpoint 3F"/>
    <x v="486"/>
    <n v="2019"/>
    <s v="Main/1108"/>
    <x v="1"/>
    <m/>
    <n v="1"/>
  </r>
  <r>
    <x v="312"/>
    <s v="FRANCOIS Bruno"/>
    <s v="Pernier 28 Rue casimir_x000a__x000a_Port-Au-Prince +509 _x000a_Haïti"/>
    <s v="Pétion-ville"/>
    <s v="+ 509 3778 2815 / 3844 1304"/>
    <s v="Table Westpoint 3F"/>
    <x v="487"/>
    <n v="2019"/>
    <s v="Main/1094"/>
    <x v="0"/>
    <m/>
    <n v="1"/>
  </r>
  <r>
    <x v="312"/>
    <s v="FRANCOIS Bruno"/>
    <s v="Pernier 28 Rue casimir_x000a__x000a_Port-Au-Prince +509 _x000a_Haïti"/>
    <s v="Pétion-ville"/>
    <s v="+ 509 3778 2815 / 3844 1304"/>
    <s v="Cuisinière Westpoint 4F"/>
    <x v="488"/>
    <n v="2019"/>
    <s v="CR 5311"/>
    <x v="1"/>
    <m/>
    <n v="1"/>
  </r>
  <r>
    <x v="312"/>
    <s v="FRANCOIS Bruno"/>
    <s v="Pernier 28 Rue casimir_x000a__x000a_Port-Au-Prince +509 _x000a_Haïti"/>
    <s v="Pétion-ville"/>
    <s v="+ 509 3778 2815 / 3844 1304"/>
    <s v="Cuisinière Berklays 4F"/>
    <x v="347"/>
    <n v="2019"/>
    <s v="Main/0858"/>
    <x v="1"/>
    <m/>
    <n v="1"/>
  </r>
  <r>
    <x v="312"/>
    <s v="FRANCOIS Bruno"/>
    <s v="Pernier 28 Rue casimir_x000a__x000a_Port-Au-Prince +509 _x000a_Haïti"/>
    <s v="Pétion-ville"/>
    <s v="+ 509 3778 2815 / 3844 1304"/>
    <s v="Table Westpoint 3F"/>
    <x v="489"/>
    <n v="2019"/>
    <s v="Main/0721"/>
    <x v="0"/>
    <m/>
    <n v="1"/>
  </r>
  <r>
    <x v="312"/>
    <s v="FRANCOIS Bruno"/>
    <s v="Pernier 28 Rue casimir_x000a__x000a_Port-Au-Prince +509 _x000a_Haïti"/>
    <s v="Pétion-ville"/>
    <s v="+ 509 3778 2815 / 3844 1304"/>
    <s v="Cuisinière Berklays 4F"/>
    <x v="490"/>
    <n v="2019"/>
    <s v="Main/0680"/>
    <x v="1"/>
    <m/>
    <n v="1"/>
  </r>
  <r>
    <x v="312"/>
    <s v="FRANCOIS Bruno"/>
    <s v="Pernier 28 Rue casimir_x000a__x000a_Port-Au-Prince +509 _x000a_Haïti"/>
    <s v="Pétion-ville"/>
    <s v="+ 509 3778 2815 / 3844 1304"/>
    <s v="Table Westpoint 3F"/>
    <x v="491"/>
    <n v="2019"/>
    <s v="Main/0672"/>
    <x v="1"/>
    <m/>
    <n v="1"/>
  </r>
  <r>
    <x v="312"/>
    <s v="FRANCOIS Bruno"/>
    <s v="Pernier 28 Rue casimir_x000a__x000a_Port-Au-Prince +509 _x000a_Haïti"/>
    <s v="Pétion-ville"/>
    <s v="+ 509 3778 2815 / 3844 1304"/>
    <s v="Cuisinière Westpoint 4F"/>
    <x v="389"/>
    <n v="2018"/>
    <s v="Main/0396"/>
    <x v="1"/>
    <m/>
    <n v="1"/>
  </r>
  <r>
    <x v="312"/>
    <s v="FRANCOIS Bruno"/>
    <s v="Pernier 28 Rue casimir_x000a__x000a_Port-Au-Prince +509 _x000a_Haïti"/>
    <s v="Pétion-ville"/>
    <s v="+ 509 3778 2815 / 3844 1304"/>
    <s v="Table Westpoint 3F"/>
    <x v="404"/>
    <n v="2018"/>
    <s v="Main/0245"/>
    <x v="2"/>
    <m/>
    <n v="1"/>
  </r>
  <r>
    <x v="312"/>
    <s v="FRANCOIS Bruno"/>
    <s v="Pernier 28 Rue casimir_x000a__x000a_Port-Au-Prince +509 _x000a_Haïti"/>
    <s v="Pétion-ville"/>
    <s v="+ 509 3778 2815 / 3844 1304"/>
    <s v="Table 2F Westpoint"/>
    <x v="404"/>
    <n v="2018"/>
    <s v="Main/0245"/>
    <x v="1"/>
    <m/>
    <n v="1"/>
  </r>
  <r>
    <x v="312"/>
    <s v="FRANCOIS Bruno"/>
    <s v="Pernier 28 Rue casimir_x000a__x000a_Port-Au-Prince +509 _x000a_Haïti"/>
    <s v="Pétion-ville"/>
    <s v="+ 509 3778 2815 / 3844 1304"/>
    <s v="Cuisinière Westpoint 4F"/>
    <x v="404"/>
    <n v="2018"/>
    <s v="Main/0245"/>
    <x v="1"/>
    <m/>
    <n v="1"/>
  </r>
  <r>
    <x v="312"/>
    <s v="FRANCOIS Bruno"/>
    <s v="Pernier 28 Rue casimir_x000a__x000a_Port-Au-Prince +509 _x000a_Haïti"/>
    <s v="Pétion-ville"/>
    <s v="+ 509 3778 2815 / 3844 1304"/>
    <s v="Cuisiniere Westpoint 6 foyers"/>
    <x v="404"/>
    <n v="2018"/>
    <s v="Main/0245"/>
    <x v="1"/>
    <m/>
    <n v="1"/>
  </r>
  <r>
    <x v="312"/>
    <s v="FRANCOIS Bruno"/>
    <s v="Pernier 28 Rue casimir_x000a__x000a_Port-Au-Prince +509 _x000a_Haïti"/>
    <s v="Pétion-ville"/>
    <s v="+ 509 3778 2815 / 3844 1304"/>
    <s v="Cuisinière Westpoint 4F"/>
    <x v="492"/>
    <n v="2018"/>
    <s v="Main/0115"/>
    <x v="1"/>
    <m/>
    <n v="1"/>
  </r>
  <r>
    <x v="312"/>
    <s v="FRANCOIS Bruno"/>
    <s v="Pernier 28 Rue casimir_x000a__x000a_Port-Au-Prince +509 _x000a_Haïti"/>
    <s v="Pétion-ville"/>
    <s v="+ 509 3778 2815 / 3844 1304"/>
    <s v="Table Westpoint 3F"/>
    <x v="493"/>
    <n v="2018"/>
    <s v="Main/0089"/>
    <x v="1"/>
    <m/>
    <n v="1"/>
  </r>
  <r>
    <x v="312"/>
    <s v="FRANCOIS Bruno"/>
    <s v="Pernier 28 Rue casimir_x000a__x000a_Port-Au-Prince +509 _x000a_Haïti"/>
    <s v="Pétion-ville"/>
    <s v="+ 509 3778 2815 / 3844 1304"/>
    <s v="Table Westpoint 3F"/>
    <x v="494"/>
    <n v="2018"/>
    <s v="Main/0063"/>
    <x v="1"/>
    <m/>
    <n v="1"/>
  </r>
  <r>
    <x v="312"/>
    <s v="FRANCOIS Bruno"/>
    <s v="Pernier 28 Rue casimir_x000a__x000a_Port-Au-Prince +509 _x000a_Haïti"/>
    <s v="Pétion-ville"/>
    <s v="+ 509 3778 2815 / 3844 1304"/>
    <s v="Table Westpoint 3F"/>
    <x v="422"/>
    <n v="2018"/>
    <s v="ca  000332"/>
    <x v="1"/>
    <m/>
    <n v="1"/>
  </r>
  <r>
    <x v="312"/>
    <s v="FRANCOIS Bruno"/>
    <s v="Pernier 28 Rue casimir_x000a__x000a_Port-Au-Prince +509 _x000a_Haïti"/>
    <s v="Pétion-ville"/>
    <s v="+ 509 3778 2815 / 3844 1304"/>
    <s v="Cuisinière Westpoint 4F"/>
    <x v="495"/>
    <n v="2018"/>
    <s v="fl 125062"/>
    <x v="1"/>
    <m/>
    <n v="1"/>
  </r>
  <r>
    <x v="312"/>
    <s v="FRANCOIS Bruno"/>
    <s v="Pernier 28 Rue casimir_x000a__x000a_Port-Au-Prince +509 _x000a_Haïti"/>
    <s v="Pétion-ville"/>
    <s v="+ 509 3778 2815 / 3844 1304"/>
    <s v="Table Westpoint 3F"/>
    <x v="496"/>
    <n v="2018"/>
    <s v="fl 125055"/>
    <x v="1"/>
    <m/>
    <n v="1"/>
  </r>
  <r>
    <x v="312"/>
    <s v="FRANCOIS Bruno"/>
    <s v="Pernier 28 Rue casimir_x000a__x000a_Port-Au-Prince +509 _x000a_Haïti"/>
    <s v="Pétion-ville"/>
    <s v="+ 509 3778 2815 / 3844 1304"/>
    <s v="Table Westpoint 3F"/>
    <x v="445"/>
    <n v="2018"/>
    <s v="fl 125052"/>
    <x v="1"/>
    <m/>
    <n v="1"/>
  </r>
  <r>
    <x v="324"/>
    <s v="ALEXANDRE Hophny"/>
    <s v="Sarthe 39 # 39 Rue Nerette_x000a__x000a_Port-Au-Prince +509 _x000a_Haïti"/>
    <s v="Croix-des-Bouquets"/>
    <s v="509 34 77 56 96"/>
    <s v="Table Westpoint 4F"/>
    <x v="343"/>
    <n v="2019"/>
    <s v="Main/0886"/>
    <x v="2"/>
    <m/>
    <n v="1"/>
  </r>
  <r>
    <x v="324"/>
    <m/>
    <s v="Sarthe 39 # 39 Rue Nerette_x000a__x000a_Port-Au-Prince +509 _x000a_Haïti"/>
    <b v="0"/>
    <s v="509 34 77 56 96"/>
    <s v="Table 2F Westpoint"/>
    <x v="347"/>
    <n v="2019"/>
    <s v="Main/0861"/>
    <x v="0"/>
    <m/>
    <n v="1"/>
  </r>
  <r>
    <x v="325"/>
    <s v="ANDRESE Dumeus"/>
    <s v="Clercine 4 Delmas 33 Prolongee_x000a__x000a_Port-Au-Prince +509 _x000a_Haïti"/>
    <s v="Delmas"/>
    <s v="+ 509 3878 4775"/>
    <s v="Cuisiniere Westpoint 6 foyers"/>
    <x v="480"/>
    <n v="2020"/>
    <s v="Main/1416"/>
    <x v="1"/>
    <m/>
    <m/>
  </r>
  <r>
    <x v="325"/>
    <s v="ANDRESE Dumeus"/>
    <s v="Clercine 4 Delmas 33 Prolongee_x000a__x000a_Port-Au-Prince +509 _x000a_Haïti"/>
    <s v="Delmas"/>
    <s v="+ 509 3878 4775"/>
    <s v="Cuisiniere Westpoint 6 foyers"/>
    <x v="309"/>
    <n v="2020"/>
    <s v="Main/1380"/>
    <x v="1"/>
    <m/>
    <m/>
  </r>
  <r>
    <x v="325"/>
    <s v="ANDRESE Dumeus"/>
    <s v="Clercine 4 Delmas 33 Prolongee_x000a__x000a_Port-Au-Prince +509 _x000a_Haïti"/>
    <s v="Delmas"/>
    <s v="+ 509 3878 4775"/>
    <s v="Cuisinière Midea 4F"/>
    <x v="309"/>
    <n v="2020"/>
    <s v="Main/1369"/>
    <x v="1"/>
    <m/>
    <m/>
  </r>
  <r>
    <x v="325"/>
    <s v="ANDRESE Dumeus"/>
    <s v="Clercine 4 Delmas 33 Prolongee_x000a__x000a_Port-Au-Prince +509 _x000a_Haïti"/>
    <s v="Delmas"/>
    <s v="+ 509 3878 4775"/>
    <s v="Table Westpoint 4F"/>
    <x v="318"/>
    <n v="2019"/>
    <s v="Main/1187"/>
    <x v="1"/>
    <m/>
    <n v="1"/>
  </r>
  <r>
    <x v="325"/>
    <s v="ANDRESE Dumeus"/>
    <s v="Clercine 4 Delmas 33 Prolongee_x000a__x000a_Port-Au-Prince +509 _x000a_Haïti"/>
    <s v="Delmas"/>
    <s v="+ 509 3878 4775"/>
    <s v="Table 2F Westpoint"/>
    <x v="321"/>
    <n v="2019"/>
    <s v="Main/1154"/>
    <x v="1"/>
    <m/>
    <n v="1"/>
  </r>
  <r>
    <x v="325"/>
    <s v="ANDRESE Dumeus"/>
    <s v="Clercine 4 Delmas 33 Prolongee_x000a__x000a_Port-Au-Prince +509 _x000a_Haïti"/>
    <s v="Delmas"/>
    <s v="+ 509 3878 4775"/>
    <s v="Table 2F Westpoint"/>
    <x v="322"/>
    <n v="2019"/>
    <s v="Main/1141"/>
    <x v="1"/>
    <m/>
    <n v="1"/>
  </r>
  <r>
    <x v="325"/>
    <s v="ANDRESE Dumeus"/>
    <s v="Clercine 4 Delmas 33 Prolongee_x000a__x000a_Port-Au-Prince +509 _x000a_Haïti"/>
    <s v="Delmas"/>
    <s v="+ 509 3878 4775"/>
    <s v="Cuisinière Midea 4F"/>
    <x v="497"/>
    <n v="2019"/>
    <s v="Main/1099"/>
    <x v="1"/>
    <m/>
    <n v="1"/>
  </r>
  <r>
    <x v="325"/>
    <s v="ANDRESE Dumeus"/>
    <s v="Clercine 4 Delmas 33 Prolongee_x000a__x000a_Port-Au-Prince +509 _x000a_Haïti"/>
    <s v="Delmas"/>
    <s v="+ 509 3878 4775"/>
    <s v="Table Westpoint 3F"/>
    <x v="326"/>
    <n v="2019"/>
    <s v="Main/1079"/>
    <x v="1"/>
    <m/>
    <n v="1"/>
  </r>
  <r>
    <x v="325"/>
    <s v="ANDRESE Dumeus"/>
    <s v="Clercine 4 Delmas 33 Prolongee_x000a__x000a_Port-Au-Prince +509 _x000a_Haïti"/>
    <s v="Delmas"/>
    <s v="+ 509 3878 4775"/>
    <s v="Table 2F Westpoint"/>
    <x v="332"/>
    <n v="2019"/>
    <s v="Main/1037"/>
    <x v="1"/>
    <m/>
    <n v="1"/>
  </r>
  <r>
    <x v="325"/>
    <s v="ANDRESE Dumeus"/>
    <s v="Clercine 4 Delmas 33 Prolongee_x000a__x000a_Port-Au-Prince +509 _x000a_Haïti"/>
    <s v="Delmas"/>
    <s v="+ 509 3878 4775"/>
    <s v="Table Westpoint 3F"/>
    <x v="498"/>
    <n v="2019"/>
    <s v="Main/1001"/>
    <x v="2"/>
    <m/>
    <n v="1"/>
  </r>
  <r>
    <x v="325"/>
    <s v="ANDRESE Dumeus"/>
    <s v="Clercine 4 Delmas 33 Prolongee_x000a__x000a_Port-Au-Prince +509 _x000a_Haïti"/>
    <s v="Delmas"/>
    <s v="+ 509 3878 4775"/>
    <s v="Cuisinière Berklays 4F"/>
    <x v="347"/>
    <n v="2019"/>
    <s v="Main/0859"/>
    <x v="1"/>
    <m/>
    <n v="1"/>
  </r>
  <r>
    <x v="325"/>
    <s v="ANDRESE Dumeus"/>
    <s v="Clercine 4 Delmas 33 Prolongee_x000a__x000a_Port-Au-Prince +509 _x000a_Haïti"/>
    <s v="Delmas"/>
    <s v="+ 509 3878 4775"/>
    <s v="Cuisinière Midea 4F"/>
    <x v="365"/>
    <n v="2019"/>
    <s v="Main/0621"/>
    <x v="1"/>
    <m/>
    <n v="1"/>
  </r>
  <r>
    <x v="325"/>
    <s v="ANDRESE Dumeus"/>
    <s v="Clercine 4 Delmas 33 Prolongee_x000a__x000a_Port-Au-Prince +509 _x000a_Haïti"/>
    <s v="Delmas"/>
    <s v="+ 509 3878 4775"/>
    <s v="Cuisinière Westpoint 4F"/>
    <x v="367"/>
    <n v="2018"/>
    <s v="Main/0583"/>
    <x v="1"/>
    <m/>
    <n v="1"/>
  </r>
  <r>
    <x v="325"/>
    <s v="ANDRESE Dumeus"/>
    <s v="Clercine 4 Delmas 33 Prolongee_x000a__x000a_Port-Au-Prince +509 _x000a_Haïti"/>
    <s v="Delmas"/>
    <s v="+ 509 3878 4775"/>
    <s v="Cuisinière Westpoint 4F"/>
    <x v="377"/>
    <n v="2018"/>
    <s v="Main/0488"/>
    <x v="1"/>
    <m/>
    <n v="1"/>
  </r>
  <r>
    <x v="325"/>
    <s v="ANDRESE Dumeus"/>
    <s v="Clercine 4 Delmas 33 Prolongee_x000a__x000a_Port-Au-Prince +509 _x000a_Haïti"/>
    <s v="Delmas"/>
    <s v="+ 509 3878 4775"/>
    <s v="Table Westpoint 3F"/>
    <x v="499"/>
    <n v="2018"/>
    <s v="Main/0445"/>
    <x v="1"/>
    <m/>
    <n v="1"/>
  </r>
  <r>
    <x v="325"/>
    <s v="ANDRESE Dumeus"/>
    <s v="Clercine 4 Delmas 33 Prolongee_x000a__x000a_Port-Au-Prince +509 _x000a_Haïti"/>
    <s v="Delmas"/>
    <s v="+ 509 3878 4775"/>
    <s v="Cuisinière Westpoint 4F"/>
    <x v="500"/>
    <n v="2018"/>
    <s v="Main/0323"/>
    <x v="1"/>
    <m/>
    <n v="1"/>
  </r>
  <r>
    <x v="325"/>
    <s v="ANDRESE Dumeus"/>
    <s v="Clercine 4 Delmas 33 Prolongee_x000a__x000a_Port-Au-Prince +509 _x000a_Haïti"/>
    <s v="Delmas"/>
    <s v="+ 509 3878 4775"/>
    <s v="Cuisinière Westpoint 4F"/>
    <x v="501"/>
    <n v="2018"/>
    <s v="Main/0320"/>
    <x v="1"/>
    <m/>
    <n v="1"/>
  </r>
  <r>
    <x v="325"/>
    <s v="ANDRESE Dumeus"/>
    <s v="Clercine 4 Delmas 33 Prolongee_x000a__x000a_Port-Au-Prince +509 _x000a_Haïti"/>
    <s v="Delmas"/>
    <s v="+ 509 3878 4775"/>
    <s v="Cuisiniere Westpoint 6 foyers"/>
    <x v="404"/>
    <n v="2018"/>
    <s v="Main/0246"/>
    <x v="1"/>
    <m/>
    <n v="1"/>
  </r>
  <r>
    <x v="325"/>
    <s v="ANDRESE Dumeus"/>
    <s v="Clercine 4 Delmas 33 Prolongee_x000a__x000a_Port-Au-Prince +509 _x000a_Haïti"/>
    <s v="Delmas"/>
    <s v="+ 509 3878 4775"/>
    <s v="Cuisiniere Westpoint 6 foyers"/>
    <x v="412"/>
    <n v="2018"/>
    <s v="Main/0145"/>
    <x v="1"/>
    <m/>
    <n v="1"/>
  </r>
  <r>
    <x v="325"/>
    <s v="ANDRESE Dumeus"/>
    <s v="Clercine 4 Delmas 33 Prolongee_x000a__x000a_Port-Au-Prince +509 _x000a_Haïti"/>
    <s v="Delmas"/>
    <s v="+ 509 3878 4775"/>
    <s v="Cuisiniere Westpoint 6 foyers"/>
    <x v="483"/>
    <n v="2018"/>
    <s v="Main/0031"/>
    <x v="1"/>
    <m/>
    <n v="1"/>
  </r>
  <r>
    <x v="325"/>
    <s v="ANDRESE Dumeus"/>
    <s v="Clercine 4 Delmas 33 Prolongee_x000a__x000a_Port-Au-Prince +509 _x000a_Haïti"/>
    <s v="Delmas"/>
    <s v="+ 509 3878 4775"/>
    <s v="Cuisiniere Westpoint 6 foyers"/>
    <x v="502"/>
    <n v="2018"/>
    <s v="Main/0010"/>
    <x v="1"/>
    <m/>
    <n v="1"/>
  </r>
  <r>
    <x v="325"/>
    <s v="ANDRESE Dumeus"/>
    <s v="Clercine 4 Delmas 33 Prolongee_x000a__x000a_Port-Au-Prince +509 _x000a_Haïti"/>
    <s v="Delmas"/>
    <s v="+ 509 3878 4775"/>
    <s v="Réchaud Elektro 2 F"/>
    <x v="425"/>
    <n v="2018"/>
    <s v="ca  000312"/>
    <x v="1"/>
    <m/>
    <n v="1"/>
  </r>
  <r>
    <x v="325"/>
    <s v="ANDRESE Dumeus"/>
    <s v="Clercine 4 Delmas 33 Prolongee_x000a__x000a_Port-Au-Prince +509 _x000a_Haïti"/>
    <s v="Delmas"/>
    <s v="+ 509 3878 4775"/>
    <s v="Cuisinière Westpoint 4F"/>
    <x v="442"/>
    <n v="2018"/>
    <s v="fl  125083"/>
    <x v="1"/>
    <m/>
    <n v="1"/>
  </r>
  <r>
    <x v="326"/>
    <s v="FLEURENCIER Hernsony (Hemke Construction)"/>
    <s v="#7, tabarre 58, Rue C.Sylvain, en face Sun Auto_x000a__x000a_Port-Au-Prince +509 _x000a_Haïti"/>
    <s v="1.Tabarre"/>
    <s v="+ 509 3759 1353 / 4489 4723"/>
    <s v="Cuisinière Westpoint 4F"/>
    <x v="503"/>
    <n v="2018"/>
    <s v="CR 000227"/>
    <x v="1"/>
    <m/>
    <n v="1"/>
  </r>
  <r>
    <x v="327"/>
    <s v="MARCELIN Nadia Nougaisse (Courtoisie)"/>
    <s v="Grand-Rue # 321_x000a__x000a_Port-Au-Prince +509 _x000a_Haïti"/>
    <s v="1.Port-au-Prince"/>
    <s v="+ 509 3794 4541/3464-1848"/>
    <s v="Cuisinière Westpoint 4F"/>
    <x v="504"/>
    <n v="2019"/>
    <s v="CR 5759"/>
    <x v="7"/>
    <m/>
    <m/>
  </r>
  <r>
    <x v="327"/>
    <s v="MARCELIN Nadia Nougaisse (Courtoisie)"/>
    <s v="Grand-Rue # 321_x000a__x000a_Port-Au-Prince +509 _x000a_Haïti"/>
    <s v="1.Port-au-Prince"/>
    <s v="+ 509 3794 4541/3464-1848"/>
    <s v="Cuisiniere Westpoint 6 foyers"/>
    <x v="504"/>
    <n v="2019"/>
    <s v="CR 5759"/>
    <x v="2"/>
    <m/>
    <m/>
  </r>
  <r>
    <x v="327"/>
    <s v="MARCELIN Nadia Nougaisse (Courtoisie)"/>
    <s v="Grand-Rue # 321_x000a__x000a_Port-Au-Prince +509 _x000a_Haïti"/>
    <s v="1.Port-au-Prince"/>
    <s v="+ 509 3794 4541/3464-1848"/>
    <s v="Table Westpoint 3F"/>
    <x v="339"/>
    <n v="2019"/>
    <s v="CR 5399"/>
    <x v="14"/>
    <m/>
    <n v="1"/>
  </r>
  <r>
    <x v="327"/>
    <s v="MARCELIN Nadia Nougaisse (Courtoisie)"/>
    <s v="Grand-Rue # 321_x000a__x000a_Port-Au-Prince +509 _x000a_Haïti"/>
    <s v="1.Port-au-Prince"/>
    <s v="+ 509 3794 4541/3464-1848"/>
    <s v="Table 2F Westpoint"/>
    <x v="339"/>
    <n v="2019"/>
    <s v="CR 5399"/>
    <x v="16"/>
    <m/>
    <n v="1"/>
  </r>
  <r>
    <x v="327"/>
    <s v="MARCELIN Nadia Nougaisse (Courtoisie)"/>
    <s v="Grand-Rue # 321_x000a__x000a_Port-Au-Prince +509 _x000a_Haïti"/>
    <s v="1.Port-au-Prince"/>
    <s v="+ 509 3794 4541/3464-1848"/>
    <s v="Cuisinière Westpoint 4F"/>
    <x v="339"/>
    <n v="2019"/>
    <s v="CR 5399"/>
    <x v="2"/>
    <m/>
    <n v="1"/>
  </r>
  <r>
    <x v="327"/>
    <s v="MARCELIN Nadia Nougaisse (Courtoisie)"/>
    <s v="Grand-Rue # 321_x000a__x000a_Port-Au-Prince +509 _x000a_Haïti"/>
    <s v="1.Port-au-Prince"/>
    <s v="+ 509 3794 4541/3464-1848"/>
    <s v="Table Westpoint 3F"/>
    <x v="505"/>
    <n v="2019"/>
    <s v="Cr 5245"/>
    <x v="14"/>
    <m/>
    <n v="1"/>
  </r>
  <r>
    <x v="327"/>
    <s v="MARCELIN Nadia Nougaisse (Courtoisie)"/>
    <s v="Grand-Rue # 321_x000a__x000a_Port-Au-Prince +509 _x000a_Haïti"/>
    <s v="1.Port-au-Prince"/>
    <s v="+ 509 3794 4541/3464-1848"/>
    <s v="Table 2F Westpoint"/>
    <x v="505"/>
    <n v="2019"/>
    <s v="Cr 5245"/>
    <x v="19"/>
    <m/>
    <n v="1"/>
  </r>
  <r>
    <x v="327"/>
    <s v="MARCELIN Nadia Nougaisse (Courtoisie)"/>
    <s v="Grand-Rue # 321_x000a__x000a_Port-Au-Prince +509 _x000a_Haïti"/>
    <s v="1.Port-au-Prince"/>
    <s v="+ 509 3794 4541/3464-1848"/>
    <s v="Cuisinière Westpoint 4F"/>
    <x v="374"/>
    <n v="2018"/>
    <s v="CR 001300"/>
    <x v="7"/>
    <m/>
    <n v="1"/>
  </r>
  <r>
    <x v="327"/>
    <s v="MARCELIN Nadia Nougaisse (Courtoisie)"/>
    <s v="Grand-Rue # 321_x000a__x000a_Port-Au-Prince +509 _x000a_Haïti"/>
    <s v="1.Port-au-Prince"/>
    <s v="+ 509 3794 4541/3464-1848"/>
    <s v="Table Westpoint 4F"/>
    <x v="374"/>
    <n v="2018"/>
    <s v="CR 001300"/>
    <x v="19"/>
    <m/>
    <n v="1"/>
  </r>
  <r>
    <x v="327"/>
    <s v="MARCELIN Nadia Nougaisse (Courtoisie)"/>
    <s v="Grand-Rue # 321_x000a__x000a_Port-Au-Prince +509 _x000a_Haïti"/>
    <s v="1.Port-au-Prince"/>
    <s v="+ 509 3794 4541/3464-1848"/>
    <s v="Table Westpoint 3F"/>
    <x v="506"/>
    <n v="2018"/>
    <s v="CR 001206"/>
    <x v="14"/>
    <m/>
    <n v="1"/>
  </r>
  <r>
    <x v="327"/>
    <s v="MARCELIN Nadia Nougaisse (Courtoisie)"/>
    <s v="Grand-Rue # 321_x000a__x000a_Port-Au-Prince +509 _x000a_Haïti"/>
    <s v="1.Port-au-Prince"/>
    <s v="+ 509 3794 4541/3464-1848"/>
    <s v="Table Westpoint 4F"/>
    <x v="397"/>
    <n v="2018"/>
    <s v="CR 000360"/>
    <x v="7"/>
    <m/>
    <n v="1"/>
  </r>
  <r>
    <x v="327"/>
    <s v="MARCELIN Nadia Nougaisse (Courtoisie)"/>
    <s v="Grand-Rue # 321_x000a__x000a_Port-Au-Prince +509 _x000a_Haïti"/>
    <s v="1.Port-au-Prince"/>
    <s v="+ 509 3794 4541/3464-1848"/>
    <s v="Cuisinière Westpoint 4F"/>
    <x v="397"/>
    <n v="2018"/>
    <s v="CR 000360"/>
    <x v="13"/>
    <m/>
    <n v="1"/>
  </r>
  <r>
    <x v="327"/>
    <s v="MARCELIN Nadia Nougaisse (Courtoisie)"/>
    <s v="Grand-Rue # 321_x000a__x000a_Port-Au-Prince +509 _x000a_Haïti"/>
    <s v="1.Port-au-Prince"/>
    <s v="+ 509 3794 4541/3464-1848"/>
    <s v="Cuisiniere Westpoint 6 foyers"/>
    <x v="397"/>
    <n v="2018"/>
    <s v="CR 000360"/>
    <x v="0"/>
    <m/>
    <n v="1"/>
  </r>
  <r>
    <x v="327"/>
    <s v="MARCELIN Nadia Nougaisse (Courtoisie)"/>
    <s v="Grand-Rue # 321_x000a__x000a_Port-Au-Prince +509 _x000a_Haïti"/>
    <s v="1.Port-au-Prince"/>
    <s v="+ 509 3794 4541/3464-1848"/>
    <s v="Table Westpoint 3F"/>
    <x v="397"/>
    <n v="2018"/>
    <s v="CR 000360"/>
    <x v="16"/>
    <m/>
    <n v="1"/>
  </r>
  <r>
    <x v="327"/>
    <s v="MARCELIN Nadia Nougaisse (Courtoisie)"/>
    <s v="Grand-Rue # 321_x000a__x000a_Port-Au-Prince +509 _x000a_Haïti"/>
    <s v="1.Port-au-Prince"/>
    <s v="+ 509 3794 4541/3464-1848"/>
    <s v="Cuisiniere Westpoint 6 foyers"/>
    <x v="507"/>
    <n v="2018"/>
    <s v="CR 000216"/>
    <x v="0"/>
    <m/>
    <n v="1"/>
  </r>
  <r>
    <x v="327"/>
    <s v="MARCELIN Nadia Nougaisse (Courtoisie)"/>
    <s v="Grand-Rue # 321_x000a__x000a_Port-Au-Prince +509 _x000a_Haïti"/>
    <s v="1.Port-au-Prince"/>
    <s v="+ 509 3794 4541/3464-1848"/>
    <s v="Table Westpoint 3F"/>
    <x v="507"/>
    <n v="2018"/>
    <s v="CR 000216"/>
    <x v="16"/>
    <m/>
    <n v="1"/>
  </r>
  <r>
    <x v="327"/>
    <s v="MARCELIN Nadia Nougaisse (Courtoisie)"/>
    <s v="Grand-Rue # 321_x000a__x000a_Port-Au-Prince +509 _x000a_Haïti"/>
    <s v="1.Port-au-Prince"/>
    <s v="+ 509 3794 4541/3464-1848"/>
    <s v="Table Westpoint 3F"/>
    <x v="508"/>
    <n v="2018"/>
    <s v="CR 000064"/>
    <x v="20"/>
    <m/>
    <n v="1"/>
  </r>
  <r>
    <x v="327"/>
    <s v="MARCELIN Nadia Nougaisse (Courtoisie)"/>
    <s v="Grand-Rue # 321_x000a__x000a_Port-Au-Prince +509 _x000a_Haïti"/>
    <s v="1.Port-au-Prince"/>
    <s v="+ 509 3794 4541/3464-1848"/>
    <s v="Table Westpoint 3F"/>
    <x v="496"/>
    <n v="2018"/>
    <s v="fl 126490"/>
    <x v="5"/>
    <m/>
    <n v="1"/>
  </r>
  <r>
    <x v="328"/>
    <s v="ALTILUS PAPOUTOUTE Jesula"/>
    <s v="Debyssy rue armand holly # 28_x000a__x000a_Port-Au-Prince +509 _x000a_Haïti"/>
    <s v="Port-au-Prince"/>
    <s v="+ 509 3677 4615"/>
    <s v="Table Westpoint 4F"/>
    <x v="347"/>
    <n v="2019"/>
    <s v="Main/0865"/>
    <x v="10"/>
    <m/>
    <n v="1"/>
  </r>
  <r>
    <x v="329"/>
    <s v="LAFORTUNE Claire Marie"/>
    <s v="Clercine 22 # 2_x000a__x000a_Port-Au-Prince  _x000a_Haïti"/>
    <s v="Tabarre"/>
    <s v="+ 509 3775 2256"/>
    <s v="Table Westpoint 4F"/>
    <x v="509"/>
    <n v="2018"/>
    <s v="ca  000386"/>
    <x v="1"/>
    <m/>
    <n v="1"/>
  </r>
  <r>
    <x v="330"/>
    <s v="JANVIER Herriot"/>
    <s v="Rue Mgr Guilloux # 16_x000a__x000a_Port-Au-Prince  _x000a_Haïti"/>
    <s v="1.Port-au-Prince"/>
    <s v="+ 509 3883 2676"/>
    <s v="Table Westpoint 3F"/>
    <x v="335"/>
    <n v="2019"/>
    <s v="CR 6161"/>
    <x v="1"/>
    <m/>
    <n v="1"/>
  </r>
  <r>
    <x v="330"/>
    <s v="JANVIER Herriot"/>
    <s v="Rue Mgr Guilloux # 16_x000a__x000a_Port-Au-Prince  _x000a_Haïti"/>
    <s v="1.Port-au-Prince"/>
    <s v="+ 509 3883 2676"/>
    <s v="Cuisiniere Westpoint 6 foyers"/>
    <x v="408"/>
    <n v="2018"/>
    <s v="CR 000315"/>
    <x v="1"/>
    <m/>
    <n v="1"/>
  </r>
  <r>
    <x v="331"/>
    <s v="PHENISSE Wilmino"/>
    <s v="Ave Santo # 58_x000a__x000a_Leogane +509 _x000a_Haïti"/>
    <s v="1.Croix-des-Bouquets"/>
    <s v="+ 509 3729 6923/3762 7586"/>
    <s v="Cuisinière Westpoint 4F"/>
    <x v="312"/>
    <n v="2019"/>
    <s v="CR 5619"/>
    <x v="1"/>
    <m/>
    <m/>
  </r>
  <r>
    <x v="332"/>
    <s v="ESTILIEN Olanie"/>
    <s v="Damien Zone Barbancourt_x000a__x000a_Port-Au-Prince +509 _x000a_Haïti"/>
    <s v="Croix-des-Bouquets"/>
    <s v="+ 509 4465 8473"/>
    <s v="Table 2F Westpoint"/>
    <x v="355"/>
    <n v="2019"/>
    <s v="Main/0755"/>
    <x v="0"/>
    <m/>
    <n v="1"/>
  </r>
  <r>
    <x v="310"/>
    <s v="PIERRE Nerlande"/>
    <s v="Tabarre 48 Mais Gate_x000a__x000a_Port-Au-Prince +509 _x000a_Haïti"/>
    <s v="Tabarre"/>
    <s v="+ 509 3759 1056 / 3356 9556"/>
    <s v="Table Westpoint 3F"/>
    <x v="337"/>
    <n v="2019"/>
    <s v="Main/0966"/>
    <x v="6"/>
    <m/>
    <n v="1"/>
  </r>
  <r>
    <x v="310"/>
    <s v="PIERRE Nerlande"/>
    <s v="Tabarre 48 Mais Gate_x000a__x000a_Port-Au-Prince +509 _x000a_Haïti"/>
    <s v="Tabarre"/>
    <s v="+ 509 3759 1056 / 3356 9556"/>
    <s v="Table 2F Westpoint"/>
    <x v="337"/>
    <n v="2019"/>
    <s v="Main/0966"/>
    <x v="6"/>
    <m/>
    <n v="1"/>
  </r>
  <r>
    <x v="333"/>
    <s v="PIERRE Louis Marie May"/>
    <s v="Delmas 32 # 6_x000a__x000a_Port-Au-Prince +509 _x000a_Haïti"/>
    <s v="1.Delmas"/>
    <s v="+ 509 3423 2673/3177-3631"/>
    <s v="Table Westpoint 3F"/>
    <x v="319"/>
    <n v="2019"/>
    <s v="CR 003833"/>
    <x v="2"/>
    <m/>
    <n v="1"/>
  </r>
  <r>
    <x v="334"/>
    <s v="DENAUD Erick"/>
    <s v="Croix des bouquets Cottard 58 # 10_x000a__x000a_Port-Au-Prince +509 _x000a_Haïti"/>
    <s v="Croix-des-Bouquets"/>
    <s v="+ 509 3474 3984"/>
    <s v="Table 2F Westpoint"/>
    <x v="354"/>
    <n v="2019"/>
    <s v="Main/0774"/>
    <x v="1"/>
    <m/>
    <n v="1"/>
  </r>
  <r>
    <x v="334"/>
    <s v="DENAUD Erick"/>
    <s v="Croix des bouquets Cottard 58 # 10_x000a__x000a_Port-Au-Prince +509 _x000a_Haïti"/>
    <s v="Croix-des-Bouquets"/>
    <s v="+ 509 3474 3984"/>
    <s v="Cuisinière Berklays 4F"/>
    <x v="354"/>
    <n v="2019"/>
    <s v="Main/0768"/>
    <x v="1"/>
    <m/>
    <n v="1"/>
  </r>
  <r>
    <x v="334"/>
    <s v="DENAUD Erick"/>
    <s v="Croix des bouquets Cottard 58 # 10_x000a__x000a_Port-Au-Prince +509 _x000a_Haïti"/>
    <s v="Croix-des-Bouquets"/>
    <s v="+ 509 3474 3984"/>
    <s v="Table Westpoint 3F"/>
    <x v="510"/>
    <n v="2018"/>
    <s v="Main/0235"/>
    <x v="1"/>
    <m/>
    <n v="1"/>
  </r>
  <r>
    <x v="335"/>
    <s v="JEAN BAPTISTE Sylvana"/>
    <s v="Canaan B_x000a__x000a_Port-Au-Prince +509 _x000a_Haïti"/>
    <s v="1.Croix-des-Bouquets"/>
    <s v="+ 509 3617 4849"/>
    <s v="Table Westpoint 3F"/>
    <x v="320"/>
    <n v="2019"/>
    <s v="Main/1170"/>
    <x v="1"/>
    <m/>
    <n v="1"/>
  </r>
  <r>
    <x v="335"/>
    <s v="JEAN BAPTISTE Sylvana"/>
    <s v="Canaan B_x000a__x000a_Port-Au-Prince +509 _x000a_Haïti"/>
    <s v="1.Croix-des-Bouquets"/>
    <s v="+ 509 3617 4849"/>
    <s v="Table Westpoint 3F"/>
    <x v="322"/>
    <n v="2019"/>
    <s v="Main/1134"/>
    <x v="1"/>
    <m/>
    <n v="1"/>
  </r>
  <r>
    <x v="335"/>
    <s v="JEAN BAPTISTE Sylvana"/>
    <s v="Canaan B_x000a__x000a_Port-Au-Prince +509 _x000a_Haïti"/>
    <s v="1.Croix-des-Bouquets"/>
    <s v="+ 509 3617 4849"/>
    <s v="Table 2F Westpoint"/>
    <x v="350"/>
    <n v="2019"/>
    <s v="Main/0829"/>
    <x v="1"/>
    <m/>
    <n v="1"/>
  </r>
  <r>
    <x v="335"/>
    <s v="JEAN BAPTISTE Sylvana"/>
    <s v="Canaan B_x000a__x000a_Port-Au-Prince +509 _x000a_Haïti"/>
    <s v="1.Croix-des-Bouquets"/>
    <s v="+ 509 3617 4849"/>
    <s v="Table 2F Westpoint"/>
    <x v="391"/>
    <n v="2018"/>
    <s v="Main/0389"/>
    <x v="1"/>
    <m/>
    <n v="1"/>
  </r>
  <r>
    <x v="335"/>
    <s v="JEAN BAPTISTE Sylvana"/>
    <s v="Canaan B_x000a__x000a_Port-Au-Prince +509 _x000a_Haïti"/>
    <s v="1.Croix-des-Bouquets"/>
    <s v="+ 509 3617 4849"/>
    <s v="Table Westpoint 3F"/>
    <x v="391"/>
    <n v="2018"/>
    <s v="Main/0389"/>
    <x v="1"/>
    <m/>
    <n v="1"/>
  </r>
  <r>
    <x v="335"/>
    <s v="JEAN BAPTISTE Sylvana"/>
    <s v="Canaan B_x000a__x000a_Port-Au-Prince +509 _x000a_Haïti"/>
    <s v="1.Croix-des-Bouquets"/>
    <s v="+ 509 3617 4849"/>
    <s v="Réchaud Elektro 2 F"/>
    <x v="511"/>
    <n v="2018"/>
    <s v="ac  000550"/>
    <x v="1"/>
    <m/>
    <n v="1"/>
  </r>
  <r>
    <x v="304"/>
    <s v="DESIR Marie Dite Rosita"/>
    <s v="clercine 4_x000a__x000a_Port-Au-Prince +509 _x000a_Haïti"/>
    <s v="1.Tabarre"/>
    <s v="+509 3665-8734"/>
    <s v="Table 2F Westpoint"/>
    <x v="309"/>
    <n v="2020"/>
    <s v="Main/1365"/>
    <x v="0"/>
    <m/>
    <m/>
  </r>
  <r>
    <x v="304"/>
    <s v="DESIR Marie Dite Rosita"/>
    <s v="clercine 4_x000a__x000a_Port-Au-Prince +509 _x000a_Haïti"/>
    <s v="1.Tabarre"/>
    <s v="+509 3665-8734"/>
    <s v="Table Westpoint 3F"/>
    <x v="512"/>
    <n v="2020"/>
    <s v="Main/1395"/>
    <x v="1"/>
    <m/>
    <m/>
  </r>
  <r>
    <x v="304"/>
    <s v="DESIR Marie Dite Rosita"/>
    <s v="clercine 4_x000a__x000a_Port-Au-Prince +509 _x000a_Haïti"/>
    <s v="1.Tabarre"/>
    <s v="+509 3665-8734"/>
    <s v="Table 2F Westpoint"/>
    <x v="480"/>
    <n v="2020"/>
    <s v="Main/1428"/>
    <x v="1"/>
    <m/>
    <m/>
  </r>
  <r>
    <x v="304"/>
    <s v="DESIR Marie Dite Rosita"/>
    <s v="clercine 4_x000a__x000a_Port-Au-Prince +509 _x000a_Haïti"/>
    <s v="1.Tabarre"/>
    <s v="+509 3665-8734"/>
    <s v="Table Westpoint 3F"/>
    <x v="326"/>
    <n v="2019"/>
    <s v="Main/1088"/>
    <x v="2"/>
    <m/>
    <n v="1"/>
  </r>
  <r>
    <x v="304"/>
    <s v="DESIR Marie Dite Rosita"/>
    <s v="clercine 4_x000a__x000a_Port-Au-Prince +509 _x000a_Haïti"/>
    <s v="1.Tabarre"/>
    <s v="+509 3665-8734"/>
    <s v="Table Westpoint 3F"/>
    <x v="326"/>
    <n v="2019"/>
    <s v="Main/1080"/>
    <x v="1"/>
    <m/>
    <n v="1"/>
  </r>
  <r>
    <x v="304"/>
    <s v="DESIR Marie Dite Rosita"/>
    <s v="clercine 4_x000a__x000a_Port-Au-Prince +509 _x000a_Haïti"/>
    <s v="1.Tabarre"/>
    <s v="+509 3665-8734"/>
    <s v="Table 2F Westpoint"/>
    <x v="333"/>
    <n v="2019"/>
    <s v="Main/1019"/>
    <x v="1"/>
    <m/>
    <n v="1"/>
  </r>
  <r>
    <x v="304"/>
    <s v="DESIR Marie Dite Rosita"/>
    <s v="clercine 4_x000a__x000a_Port-Au-Prince +509 _x000a_Haïti"/>
    <s v="1.Tabarre"/>
    <s v="+509 3665-8734"/>
    <s v="Table Westpoint 3F"/>
    <x v="333"/>
    <n v="2019"/>
    <s v="Main/1019"/>
    <x v="1"/>
    <m/>
    <n v="1"/>
  </r>
  <r>
    <x v="304"/>
    <s v="DESIR Marie Dite Rosita"/>
    <s v="clercine 4_x000a__x000a_Port-Au-Prince +509 _x000a_Haïti"/>
    <s v="1.Tabarre"/>
    <s v="+509 3665-8734"/>
    <s v="Table Westpoint 3F"/>
    <x v="513"/>
    <n v="2019"/>
    <s v="Main/0653"/>
    <x v="1"/>
    <m/>
    <n v="1"/>
  </r>
  <r>
    <x v="304"/>
    <s v="DESIR Marie Dite Rosita"/>
    <s v="clercine 4_x000a__x000a_Port-Au-Prince +509 _x000a_Haïti"/>
    <s v="1.Tabarre"/>
    <s v="+509 3665-8734"/>
    <s v="Réchaud Elektro 1F"/>
    <x v="514"/>
    <n v="2018"/>
    <s v="Main/0021"/>
    <x v="1"/>
    <m/>
    <n v="1"/>
  </r>
  <r>
    <x v="304"/>
    <s v="DESIR Marie Dite Rosita"/>
    <s v="clercine 4_x000a__x000a_Port-Au-Prince +509 _x000a_Haïti"/>
    <s v="1.Tabarre"/>
    <s v="+509 3665-8734"/>
    <s v="Table Westpoint 3F"/>
    <x v="496"/>
    <n v="2018"/>
    <s v="fl 125060"/>
    <x v="1"/>
    <m/>
    <n v="1"/>
  </r>
  <r>
    <x v="304"/>
    <s v="DESIR Marie Dite Rosita"/>
    <s v="clercine 4_x000a__x000a_Port-Au-Prince +509 _x000a_Haïti"/>
    <s v="1.Tabarre"/>
    <s v="+509 3665-8734"/>
    <s v="Table Happy Home 1F"/>
    <x v="515"/>
    <n v="2018"/>
    <s v="fl 125719"/>
    <x v="1"/>
    <m/>
    <n v="1"/>
  </r>
  <r>
    <x v="336"/>
    <s v="Bizoton (Brutus Rodeline Nelson)"/>
    <s v="11 Rue Républicaine, Croix des Bouquets_x000a__x000a_Port-Au-Prince +509 _x000a_Haïti"/>
    <s v="1.Croix-des-Bouquets"/>
    <s v="509 36 24 61 77"/>
    <s v="Table 2F Westpoint"/>
    <x v="516"/>
    <n v="2019"/>
    <s v="CR 003855"/>
    <x v="7"/>
    <m/>
    <n v="1"/>
  </r>
  <r>
    <x v="336"/>
    <s v="Bizoton (Brutus Rodeline Nelson)"/>
    <s v="11 Rue Républicaine, Croix des Bouquets_x000a__x000a_Port-Au-Prince +509 _x000a_Haïti"/>
    <s v="1.Croix-des-Bouquets"/>
    <s v="509 36 24 61 77"/>
    <s v="Table Westpoint 3F"/>
    <x v="516"/>
    <n v="2019"/>
    <s v="CR 003855"/>
    <x v="6"/>
    <m/>
    <n v="1"/>
  </r>
  <r>
    <x v="336"/>
    <s v="Bizoton (Brutus Rodeline Nelson)"/>
    <s v="11 Rue Républicaine, Croix des Bouquets_x000a__x000a_Port-Au-Prince +509 _x000a_Haïti"/>
    <s v="1.Croix-des-Bouquets"/>
    <s v="509 36 24 61 77"/>
    <s v="Table Westpoint 3F"/>
    <x v="362"/>
    <n v="2019"/>
    <s v="CR 003326"/>
    <x v="4"/>
    <m/>
    <n v="1"/>
  </r>
  <r>
    <x v="336"/>
    <s v="Bizoton (Brutus Rodeline Nelson)"/>
    <s v="11 Rue Républicaine, Croix des Bouquets_x000a__x000a_Port-Au-Prince +509 _x000a_Haïti"/>
    <s v="1.Croix-des-Bouquets"/>
    <s v="509 36 24 61 77"/>
    <s v="Table 2F Westpoint"/>
    <x v="506"/>
    <n v="2018"/>
    <s v="CR 000445"/>
    <x v="4"/>
    <m/>
    <n v="1"/>
  </r>
  <r>
    <x v="336"/>
    <s v="Bizoton (Brutus Rodeline Nelson)"/>
    <s v="11 Rue Républicaine, Croix des Bouquets_x000a__x000a_Port-Au-Prince +509 _x000a_Haïti"/>
    <s v="1.Croix-des-Bouquets"/>
    <s v="509 36 24 61 77"/>
    <s v="Table Westpoint 3F"/>
    <x v="483"/>
    <n v="2018"/>
    <s v="CR 000171"/>
    <x v="4"/>
    <m/>
    <n v="1"/>
  </r>
  <r>
    <x v="336"/>
    <s v="Bizoton (Brutus Rodeline Nelson)"/>
    <s v="11 Rue Républicaine, Croix des Bouquets_x000a__x000a_Port-Au-Prince +509 _x000a_Haïti"/>
    <s v="1.Croix-des-Bouquets"/>
    <s v="509 36 24 61 77"/>
    <s v="Réchaud Elektro 2 F"/>
    <x v="483"/>
    <n v="2018"/>
    <s v="CR 000171"/>
    <x v="2"/>
    <m/>
    <n v="1"/>
  </r>
  <r>
    <x v="336"/>
    <s v="Bizoton (Brutus Rodeline Nelson)"/>
    <s v="11 Rue Républicaine, Croix des Bouquets_x000a__x000a_Port-Au-Prince +509 _x000a_Haïti"/>
    <s v="1.Croix-des-Bouquets"/>
    <s v="509 36 24 61 77"/>
    <s v="Table Westpoint 4F"/>
    <x v="483"/>
    <n v="2018"/>
    <s v="CR 000171"/>
    <x v="2"/>
    <m/>
    <n v="1"/>
  </r>
  <r>
    <x v="336"/>
    <s v="Bizoton (Brutus Rodeline Nelson)"/>
    <s v="11 Rue Républicaine, Croix des Bouquets_x000a__x000a_Port-Au-Prince +509 _x000a_Haïti"/>
    <s v="1.Croix-des-Bouquets"/>
    <s v="509 36 24 61 77"/>
    <s v="Cuisiniere Westpoint 6 foyers"/>
    <x v="483"/>
    <n v="2018"/>
    <s v="CR 000171"/>
    <x v="1"/>
    <m/>
    <n v="1"/>
  </r>
  <r>
    <x v="336"/>
    <s v="Bizoton (Brutus Rodeline Nelson)"/>
    <s v="11 Rue Républicaine, Croix des Bouquets_x000a__x000a_Port-Au-Prince +509 _x000a_Haïti"/>
    <s v="1.Croix-des-Bouquets"/>
    <s v="509 36 24 61 77"/>
    <s v="Cuisiniere Westpoint 6 foyers"/>
    <x v="496"/>
    <n v="2018"/>
    <s v="fl 125059"/>
    <x v="1"/>
    <m/>
    <n v="1"/>
  </r>
  <r>
    <x v="336"/>
    <s v="Bizoton (Brutus Rodeline Nelson)"/>
    <s v="11 Rue Républicaine, Croix des Bouquets_x000a__x000a_Port-Au-Prince +509 _x000a_Haïti"/>
    <s v="1.Croix-des-Bouquets"/>
    <s v="509 36 24 61 77"/>
    <s v="Cuisinière Westpoint 4F"/>
    <x v="496"/>
    <n v="2018"/>
    <s v="fl 125059"/>
    <x v="1"/>
    <m/>
    <n v="1"/>
  </r>
  <r>
    <x v="336"/>
    <s v="Bizoton (Brutus Rodeline Nelson)"/>
    <s v="11 Rue Républicaine, Croix des Bouquets_x000a__x000a_Port-Au-Prince +509 _x000a_Haïti"/>
    <s v="1.Croix-des-Bouquets"/>
    <s v="509 36 24 61 77"/>
    <s v="Table Westpoint 3F"/>
    <x v="496"/>
    <n v="2018"/>
    <s v="fl 125059"/>
    <x v="7"/>
    <m/>
    <n v="1"/>
  </r>
  <r>
    <x v="336"/>
    <s v="Bizoton (Brutus Rodeline Nelson)"/>
    <s v="11 Rue Républicaine, Croix des Bouquets_x000a__x000a_Port-Au-Prince +509 _x000a_Haïti"/>
    <s v="1.Croix-des-Bouquets"/>
    <s v="509 36 24 61 77"/>
    <s v="Table Happy Home 2F"/>
    <x v="496"/>
    <n v="2018"/>
    <s v="fl 125059"/>
    <x v="0"/>
    <m/>
    <n v="1"/>
  </r>
  <r>
    <x v="336"/>
    <s v="Bizoton (Brutus Rodeline Nelson)"/>
    <s v="11 Rue Républicaine, Croix des Bouquets_x000a__x000a_Port-Au-Prince +509 _x000a_Haïti"/>
    <s v="1.Croix-des-Bouquets"/>
    <s v="509 36 24 61 77"/>
    <s v="Cuisiniere Westpoint 6 foyers"/>
    <x v="449"/>
    <n v="2018"/>
    <s v="fl125394"/>
    <x v="1"/>
    <m/>
    <n v="1"/>
  </r>
  <r>
    <x v="337"/>
    <s v="PRESUME Lyse"/>
    <s v="Delmas # 15 Carrefour Gerald Bataille_x000a__x000a_Port-Au-prince +509 _x000a_Haïti"/>
    <s v="1.Tabarre"/>
    <s v="+ 509 3743 5244"/>
    <s v="Table Westpoint 4F"/>
    <x v="426"/>
    <n v="2018"/>
    <s v="ca  000309"/>
    <x v="2"/>
    <m/>
    <n v="1"/>
  </r>
  <r>
    <x v="338"/>
    <s v="JEUNE Viola"/>
    <s v="Marche Tabarre Flanc 4 # 118_x000a__x000a_Port-Au-Prince +509 _x000a_Haïti"/>
    <s v="1.Tabarre"/>
    <s v="+ 509 4819 7597"/>
    <s v="Table Westpoint 4F"/>
    <x v="517"/>
    <n v="2019"/>
    <s v="CR 5026"/>
    <x v="2"/>
    <m/>
    <n v="1"/>
  </r>
  <r>
    <x v="338"/>
    <s v="JEUNE Viola"/>
    <s v="Marche Tabarre Flanc 4 # 118_x000a__x000a_Port-Au-Prince +509 _x000a_Haïti"/>
    <s v="1.Tabarre"/>
    <s v="+ 509 4819 7597"/>
    <s v="Table Westpoint 3F"/>
    <x v="517"/>
    <n v="2019"/>
    <s v="CR 5026"/>
    <x v="7"/>
    <m/>
    <n v="1"/>
  </r>
  <r>
    <x v="338"/>
    <s v="JEUNE Viola"/>
    <s v="Marche Tabarre Flanc 4 # 118_x000a__x000a_Port-Au-Prince +509 _x000a_Haïti"/>
    <s v="1.Tabarre"/>
    <s v="+ 509 4819 7597"/>
    <s v="Table 2F Westpoint"/>
    <x v="517"/>
    <n v="2019"/>
    <s v="CR 5026"/>
    <x v="2"/>
    <m/>
    <n v="1"/>
  </r>
  <r>
    <x v="338"/>
    <s v="JEUNE Viola"/>
    <s v="Marche Tabarre Flanc 4 # 118_x000a__x000a_Port-Au-Prince +509 _x000a_Haïti"/>
    <s v="1.Tabarre"/>
    <s v="+ 509 4819 7597"/>
    <s v="Table Westpoint 3F"/>
    <x v="518"/>
    <n v="2019"/>
    <s v="CR 5217"/>
    <x v="24"/>
    <m/>
    <n v="1"/>
  </r>
  <r>
    <x v="338"/>
    <s v="JEUNE Viola"/>
    <s v="Marche Tabarre Flanc 4 # 118_x000a__x000a_Port-Au-Prince +509 _x000a_Haïti"/>
    <s v="1.Tabarre"/>
    <s v="+ 509 4819 7597"/>
    <s v="Table Westpoint 3F"/>
    <x v="386"/>
    <n v="2018"/>
    <s v="Cr 001245"/>
    <x v="19"/>
    <m/>
    <n v="1"/>
  </r>
  <r>
    <x v="338"/>
    <s v="JEUNE Viola"/>
    <s v="Marche Tabarre Flanc 4 # 118_x000a__x000a_Port-Au-Prince +509 _x000a_Haïti"/>
    <s v="1.Tabarre"/>
    <s v="+ 509 4819 7597"/>
    <s v="Table Westpoint 3F"/>
    <x v="519"/>
    <n v="2018"/>
    <s v="CR 000018"/>
    <x v="12"/>
    <m/>
    <n v="1"/>
  </r>
  <r>
    <x v="338"/>
    <s v="JEUNE Viola"/>
    <s v="Marche Tabarre Flanc 4 # 118_x000a__x000a_Port-Au-Prince +509 _x000a_Haïti"/>
    <s v="1.Tabarre"/>
    <s v="+ 509 4819 7597"/>
    <s v="Cuisinière Westpoint 4F"/>
    <x v="520"/>
    <n v="2018"/>
    <s v="fl 10848"/>
    <x v="1"/>
    <m/>
    <n v="1"/>
  </r>
  <r>
    <x v="339"/>
    <s v="SAINT JUSTE Eline"/>
    <s v="Marche Tabarre Flanc 4 # 116_x000a__x000a_Port-Au-Prince +509 _x000a_Haïti"/>
    <s v="1.Tabarre"/>
    <s v="+ 509 3651 0927 / 34165851"/>
    <s v="Table Westpoint 4F"/>
    <x v="335"/>
    <n v="2019"/>
    <s v="CR 6163"/>
    <x v="13"/>
    <m/>
    <n v="1"/>
  </r>
  <r>
    <x v="339"/>
    <s v="SAINT JUSTE Eline"/>
    <s v="Marche Tabarre Flanc 4 # 116_x000a__x000a_Port-Au-Prince +509 _x000a_Haïti"/>
    <s v="1.Tabarre"/>
    <s v="+ 509 3651 0927 / 34165851"/>
    <s v="Table Westpoint 3F"/>
    <x v="335"/>
    <n v="2019"/>
    <s v="CR 6163"/>
    <x v="13"/>
    <m/>
    <n v="1"/>
  </r>
  <r>
    <x v="339"/>
    <s v="SAINT JUSTE Eline"/>
    <s v="Marche Tabarre Flanc 4 # 116_x000a__x000a_Port-Au-Prince +509 _x000a_Haïti"/>
    <s v="1.Tabarre"/>
    <s v="+ 509 3651 0927 / 34165851"/>
    <s v="Table 2F Westpoint"/>
    <x v="521"/>
    <n v="2018"/>
    <s v="CR 000461"/>
    <x v="3"/>
    <m/>
    <n v="1"/>
  </r>
  <r>
    <x v="339"/>
    <s v="SAINT JUSTE Eline"/>
    <s v="Marche Tabarre Flanc 4 # 116_x000a__x000a_Port-Au-Prince +509 _x000a_Haïti"/>
    <s v="1.Tabarre"/>
    <s v="+ 509 3651 0927 / 34165851"/>
    <s v="Table Westpoint 4F"/>
    <x v="521"/>
    <n v="2018"/>
    <s v="CR 000461"/>
    <x v="13"/>
    <m/>
    <n v="1"/>
  </r>
  <r>
    <x v="339"/>
    <s v="SAINT JUSTE Eline"/>
    <s v="Marche Tabarre Flanc 4 # 116_x000a__x000a_Port-Au-Prince +509 _x000a_Haïti"/>
    <s v="1.Tabarre"/>
    <s v="+ 509 3651 0927 / 34165851"/>
    <s v="Table Westpoint 3F"/>
    <x v="417"/>
    <n v="2018"/>
    <s v="CR 000218"/>
    <x v="12"/>
    <m/>
    <n v="1"/>
  </r>
  <r>
    <x v="340"/>
    <s v="MARIE LOURDE Cadeau"/>
    <s v="Santo 22 # 799 Marche Tabarre_x000a__x000a_Port-Au-Prince +509 _x000a_Haïti"/>
    <s v="1.Croix-des-Bouquets"/>
    <s v="+ 509 3879 3363 / 3424 5555"/>
    <s v="Table Westpoint 3F"/>
    <x v="366"/>
    <n v="2018"/>
    <s v="CR 001873"/>
    <x v="9"/>
    <m/>
    <n v="1"/>
  </r>
  <r>
    <x v="341"/>
    <s v="BERCY Marie Bilene"/>
    <s v="Clercine 20 # 4 Bis Rue Chapiro_x000a__x000a_Port-Au-Prince +509 _x000a_Haïti"/>
    <s v="1.Tabarre"/>
    <s v="+ 509 3622 6355"/>
    <s v="Table Westpoint 3F"/>
    <x v="334"/>
    <n v="2019"/>
    <s v="CR 6162"/>
    <x v="4"/>
    <m/>
    <n v="1"/>
  </r>
  <r>
    <x v="341"/>
    <s v="BERCY Marie Bilene"/>
    <s v="Clercine 20 # 4 Bis Rue Chapiro_x000a__x000a_Port-Au-Prince +509 _x000a_Haïti"/>
    <s v="1.Tabarre"/>
    <s v="+ 509 3622 6355"/>
    <s v="Table Westpoint 3F"/>
    <x v="366"/>
    <n v="2018"/>
    <s v="CR 001872"/>
    <x v="9"/>
    <m/>
    <n v="1"/>
  </r>
  <r>
    <x v="341"/>
    <s v="BERCY Marie Bilene"/>
    <s v="Clercine 20 # 4 Bis Rue Chapiro_x000a__x000a_Port-Au-Prince +509 _x000a_Haïti"/>
    <s v="1.Tabarre"/>
    <s v="+ 509 3622 6355"/>
    <s v="Table Westpoint 3F"/>
    <x v="390"/>
    <n v="2018"/>
    <s v="CR 000434"/>
    <x v="4"/>
    <m/>
    <n v="1"/>
  </r>
  <r>
    <x v="341"/>
    <s v="BERCY Marie Bilene"/>
    <s v="Clercine 20 # 4 Bis Rue Chapiro_x000a__x000a_Port-Au-Prince +509 _x000a_Haïti"/>
    <s v="1.Tabarre"/>
    <s v="+ 509 3622 6355"/>
    <s v="Table 2F Westpoint"/>
    <x v="406"/>
    <n v="2018"/>
    <s v="CR 000321"/>
    <x v="4"/>
    <m/>
    <n v="1"/>
  </r>
  <r>
    <x v="341"/>
    <s v="BERCY Marie Bilene"/>
    <s v="Clercine 20 # 4 Bis Rue Chapiro_x000a__x000a_Port-Au-Prince +509 _x000a_Haïti"/>
    <s v="1.Tabarre"/>
    <s v="+ 509 3622 6355"/>
    <s v="Table Westpoint 3F"/>
    <x v="406"/>
    <n v="2018"/>
    <s v="CR 000321"/>
    <x v="19"/>
    <m/>
    <n v="1"/>
  </r>
  <r>
    <x v="341"/>
    <s v="BERCY Marie Bilene"/>
    <s v="Clercine 20 # 4 Bis Rue Chapiro_x000a__x000a_Port-Au-Prince +509 _x000a_Haïti"/>
    <s v="1.Tabarre"/>
    <s v="+ 509 3622 6355"/>
    <s v="Table Westpoint 3F"/>
    <x v="430"/>
    <n v="2018"/>
    <s v="CR 000072"/>
    <x v="12"/>
    <m/>
    <n v="1"/>
  </r>
  <r>
    <x v="342"/>
    <s v="LOUIS JEUNE Meritane"/>
    <s v="La Plaine Camp Rony colin bon repos_x000a__x000a_Port-Au-Prince +509 _x000a_Haïti"/>
    <s v="1.Port-au-Prince"/>
    <s v="+ 509 3418 6417 / 3217 8661"/>
    <s v="Table 2F Westpoint"/>
    <x v="513"/>
    <n v="2019"/>
    <s v="Main/0650"/>
    <x v="1"/>
    <m/>
    <n v="1"/>
  </r>
  <r>
    <x v="342"/>
    <s v="LOUIS JEUNE Meritane"/>
    <s v="La Plaine Camp Rony colin bon repos_x000a__x000a_Port-Au-Prince +509 _x000a_Haïti"/>
    <s v="1.Port-au-Prince"/>
    <s v="+ 509 3418 6417 / 3217 8661"/>
    <s v="Table Westpoint 3F"/>
    <x v="522"/>
    <n v="2018"/>
    <s v="Ca 000450"/>
    <x v="1"/>
    <m/>
    <n v="1"/>
  </r>
  <r>
    <x v="343"/>
    <s v="KAY Azar M.C"/>
    <s v="     2 , Clercine 4_x000a__x000a_Port-Au-Prince +509 _x000a_Haïti"/>
    <s v="1.Tabarre"/>
    <s v="+ 509 4890 8970"/>
    <s v="Table Westpoint 3F"/>
    <x v="425"/>
    <n v="2018"/>
    <s v="CR 000097"/>
    <x v="7"/>
    <m/>
    <n v="1"/>
  </r>
  <r>
    <x v="343"/>
    <s v="KAY Azar M.C"/>
    <s v="     2 , Clercine 4_x000a__x000a_Port-Au-Prince +509 _x000a_Haïti"/>
    <s v="1.Tabarre"/>
    <s v="+ 509 3418 6417 / 3217 8661"/>
    <s v="Table Westpoint 3F"/>
    <x v="523"/>
    <n v="2018"/>
    <s v="ca  000381"/>
    <x v="7"/>
    <m/>
    <n v="1"/>
  </r>
  <r>
    <x v="344"/>
    <s v="ONISE Inssait"/>
    <s v="# 31 bois patate_x000a__x000a_Port-Au-Prince +509 _x000a_Haïti"/>
    <s v="1.Port-au-Prince"/>
    <s v="+ 509 4882 9071 / 3134 8558"/>
    <s v="Table Westpoint 4F"/>
    <x v="524"/>
    <n v="2018"/>
    <s v="CR 000384"/>
    <x v="6"/>
    <m/>
    <n v="1"/>
  </r>
  <r>
    <x v="344"/>
    <s v="ONISE Inssait"/>
    <s v="# 31 bois patate_x000a__x000a_Port-Au-Prince +509 _x000a_Haïti"/>
    <s v="1.Port-au-Prince"/>
    <s v="+ 509 4882 9071 / 3134 8558"/>
    <s v="Table Westpoint 3F"/>
    <x v="524"/>
    <n v="2018"/>
    <s v="CR 000384"/>
    <x v="4"/>
    <m/>
    <n v="1"/>
  </r>
  <r>
    <x v="344"/>
    <s v="ONISE Inssait"/>
    <s v="# 31 bois patate_x000a__x000a_Port-Au-Prince +509 _x000a_Haïti"/>
    <s v="1.Port-au-Prince"/>
    <s v="+ 509 4882 9071 / 3134 8558"/>
    <s v="Table Westpoint 4F"/>
    <x v="525"/>
    <n v="2018"/>
    <s v="fl 125209"/>
    <x v="1"/>
    <m/>
    <n v="1"/>
  </r>
  <r>
    <x v="345"/>
    <s v="DIEUVIL Laforet"/>
    <s v="Blvd Jean Jacques Dessalines_x000a__x000a_Port-Au-Prince +509 _x000a_Haïti"/>
    <s v="1.Port-au-Prince"/>
    <s v="+ 509 3449 4453 / 4852 6620"/>
    <s v="Table Westpoint 3F"/>
    <x v="419"/>
    <n v="2018"/>
    <s v="CR 000170"/>
    <x v="5"/>
    <m/>
    <n v="1"/>
  </r>
  <r>
    <x v="314"/>
    <s v="CHARLES Joseph Lochard"/>
    <s v="Clercine_x000a__x000a_Port-Au-Prince +509 _x000a_Haïti"/>
    <s v="Tabarre"/>
    <s v="+ 509 3632 7531"/>
    <s v="Table Westpoint 3F"/>
    <x v="480"/>
    <n v="2020"/>
    <s v="Main/1413"/>
    <x v="2"/>
    <m/>
    <m/>
  </r>
  <r>
    <x v="314"/>
    <s v="CHARLES Joseph Lochard"/>
    <s v="Clercine_x000a__x000a_Port-Au-Prince +509 _x000a_Haïti"/>
    <s v="Tabarre"/>
    <s v="+ 509 3632 7531"/>
    <s v="Table 2F Westpoint"/>
    <x v="480"/>
    <n v="2020"/>
    <s v="Main/1413"/>
    <x v="2"/>
    <m/>
    <m/>
  </r>
  <r>
    <x v="314"/>
    <s v="CHARLES Joseph Lochard"/>
    <s v="Clercine_x000a__x000a_Port-Au-Prince +509 _x000a_Haïti"/>
    <s v="Tabarre"/>
    <s v="+ 509 3632 7531"/>
    <s v="Table Westpoint 4F"/>
    <x v="369"/>
    <n v="2018"/>
    <s v="Main/0568"/>
    <x v="0"/>
    <m/>
    <n v="1"/>
  </r>
  <r>
    <x v="314"/>
    <s v="CHARLES Joseph Lochard"/>
    <s v="Clercine_x000a__x000a_Port-Au-Prince +509 _x000a_Haïti"/>
    <s v="Tabarre"/>
    <s v="+ 509 3632 7531"/>
    <s v="Table Westpoint 4F"/>
    <x v="526"/>
    <n v="2018"/>
    <s v="Main/0280"/>
    <x v="0"/>
    <m/>
    <n v="1"/>
  </r>
  <r>
    <x v="314"/>
    <s v="CHARLES Joseph Lochard"/>
    <s v="Clercine_x000a__x000a_Port-Au-Prince +509 _x000a_Haïti"/>
    <s v="Tabarre"/>
    <s v="+ 509 3632 7531"/>
    <s v="Table Westpoint 4F"/>
    <x v="527"/>
    <n v="2018"/>
    <s v="Main/0267"/>
    <x v="0"/>
    <m/>
    <n v="1"/>
  </r>
  <r>
    <x v="346"/>
    <s v="MICHEL Overnio"/>
    <s v="Marche Hyppolite # 70 / Marche Tabarre_x000a__x000a_Port-Au-Prince +509 _x000a_Haïti"/>
    <s v="1.Port-au-Prince"/>
    <s v="+ 509 4722 4945"/>
    <s v="Table Westpoint 4F"/>
    <x v="528"/>
    <n v="2019"/>
    <s v="CR 001886"/>
    <x v="6"/>
    <m/>
    <n v="1"/>
  </r>
  <r>
    <x v="346"/>
    <s v="MICHEL Overnio"/>
    <s v="Marche Hyppolite # 70 / Marche Tabarre_x000a__x000a_Port-Au-Prince +509 _x000a_Haïti"/>
    <s v="1.Port-au-Prince"/>
    <s v="+ 509 4722 4945"/>
    <s v="Table Westpoint 3F"/>
    <x v="528"/>
    <n v="2019"/>
    <s v="CR 001886"/>
    <x v="6"/>
    <m/>
    <n v="1"/>
  </r>
  <r>
    <x v="346"/>
    <s v="MICHEL Overnio"/>
    <s v="Marche Hyppolite # 70 / Marche Tabarre_x000a__x000a_Port-Au-Prince +509 _x000a_Haïti"/>
    <s v="1.Port-au-Prince"/>
    <s v="+ 509 4722 4945"/>
    <s v="Table Westpoint 3F"/>
    <x v="429"/>
    <n v="2018"/>
    <s v="CR 000076"/>
    <x v="19"/>
    <m/>
    <n v="1"/>
  </r>
  <r>
    <x v="347"/>
    <s v="PHILOMENE Jeune"/>
    <s v="Route de tabarre # 62_x000a__x000a_Port-Au-Prince +509 _x000a_Haïti"/>
    <s v="Tabarre"/>
    <s v="+ 509 4437 7698"/>
    <s v="Table 2F Westpoint"/>
    <x v="344"/>
    <n v="2019"/>
    <s v="Main/0879"/>
    <x v="2"/>
    <m/>
    <n v="1"/>
  </r>
  <r>
    <x v="348"/>
    <s v="JOSEPH Claudette Guerrier"/>
    <s v="Delmas 33 St Patrick # 11_x000a__x000a_Port-Au-Prince +509 _x000a_Haïti"/>
    <s v="1.Delmas"/>
    <s v="+ 509 3800 6377"/>
    <s v="Table Westpoint 3F"/>
    <x v="330"/>
    <n v="2019"/>
    <s v="Main/1059"/>
    <x v="1"/>
    <m/>
    <n v="1"/>
  </r>
  <r>
    <x v="348"/>
    <s v="JOSEPH Claudette Guerrier"/>
    <s v="Delmas 33 St Patrick # 11_x000a__x000a_Port-Au-Prince +509 _x000a_Haïti"/>
    <s v="1.Delmas"/>
    <s v="+ 509 3800 6377"/>
    <s v="Table Westpoint 3F"/>
    <x v="494"/>
    <n v="2018"/>
    <s v="Main/0062"/>
    <x v="2"/>
    <m/>
    <n v="1"/>
  </r>
  <r>
    <x v="348"/>
    <s v="JOSEPH Claudette Guerrier"/>
    <s v="Delmas 33 St Patrick # 11_x000a__x000a_Port-Au-Prince +509 _x000a_Haïti"/>
    <s v="1.Delmas"/>
    <s v="+ 509 3800 6377"/>
    <s v="Table Westpoint 3F"/>
    <x v="529"/>
    <n v="2018"/>
    <s v="ca  000393"/>
    <x v="2"/>
    <m/>
    <n v="1"/>
  </r>
  <r>
    <x v="307"/>
    <s v="FRANCOIS Gesmar"/>
    <s v="Bas puits blain , rue la victoire # 21 Delmas 75_x000a__x000a_Port-Au-Prince +509 _x000a_Haïti"/>
    <s v="Delmas"/>
    <s v="+ 509 3790-0465 / 4078-7633"/>
    <s v="Table 2F Westpoint"/>
    <x v="341"/>
    <n v="2019"/>
    <s v="Main/0917"/>
    <x v="2"/>
    <m/>
    <n v="1"/>
  </r>
  <r>
    <x v="307"/>
    <s v="FRANCOIS Gesmar"/>
    <s v="Bas puits blain , rue la victoire # 21 Delmas 75_x000a__x000a_Port-Au-Prince +509 _x000a_Haïti"/>
    <s v="Delmas"/>
    <s v="+ 509 3790-0465 / 4078-7633"/>
    <s v="Cuisinière Midea 4F"/>
    <x v="370"/>
    <n v="2018"/>
    <s v="Main/0559"/>
    <x v="1"/>
    <m/>
    <n v="1"/>
  </r>
  <r>
    <x v="307"/>
    <s v="FRANCOIS Gesmar"/>
    <s v="Bas puits blain , rue la victoire # 21 Delmas 75_x000a__x000a_Port-Au-Prince +509 _x000a_Haïti"/>
    <s v="Delmas"/>
    <s v="+ 509 3790-0465 / 4078-7633"/>
    <s v="Table 2F Westpoint"/>
    <x v="370"/>
    <n v="2018"/>
    <s v="Main/0559"/>
    <x v="1"/>
    <m/>
    <n v="1"/>
  </r>
  <r>
    <x v="307"/>
    <s v="FRANCOIS Gesmar"/>
    <s v="Bas puits blain , rue la victoire # 21 Delmas 75_x000a__x000a_Port-Au-Prince +509 _x000a_Haïti"/>
    <s v="Delmas"/>
    <s v="+ 509 3790-0465 / 4078-7633"/>
    <s v="Table 2F Westpoint"/>
    <x v="463"/>
    <n v="2018"/>
    <s v="Main/0223"/>
    <x v="1"/>
    <m/>
    <n v="1"/>
  </r>
  <r>
    <x v="349"/>
    <s v="FREDERIC Gina"/>
    <s v="Fleuriot imp Biatha # 7_x000a__x000a_Port-Au-Prince +509 _x000a_Haïti"/>
    <s v="1.Tabarre"/>
    <s v="+ 509 3677 9515 / 3608 5786"/>
    <s v="Cuisinière MABE 6 foyers"/>
    <x v="361"/>
    <n v="2019"/>
    <s v="CR 003346"/>
    <x v="1"/>
    <m/>
    <n v="1"/>
  </r>
  <r>
    <x v="349"/>
    <s v="FREDERIC Gina"/>
    <s v="Fleuriot imp Biatha # 7_x000a__x000a_Port-Au-Prince +509 _x000a_Haïti"/>
    <s v="1.Tabarre"/>
    <s v="+ 509 3677 9515 / 3608 5786"/>
    <s v="Cuisinière Midea 4F"/>
    <x v="530"/>
    <n v="2018"/>
    <s v="ca  000428"/>
    <x v="1"/>
    <m/>
    <n v="1"/>
  </r>
  <r>
    <x v="349"/>
    <s v="FREDERIC Gina"/>
    <s v="Fleuriot imp Biatha # 7_x000a__x000a_Port-Au-Prince +509 _x000a_Haïti"/>
    <s v="1.Tabarre"/>
    <s v="+ 509 3677 9515 / 3608 5786"/>
    <s v="Cuisinière Midea 4F"/>
    <x v="523"/>
    <n v="2018"/>
    <s v="ca  000375"/>
    <x v="2"/>
    <m/>
    <n v="1"/>
  </r>
  <r>
    <x v="350"/>
    <s v="THEVENIN Vivaldy (Doudou Store)"/>
    <s v="138 rue stenio vincent - Croix des Bouquets - en face Station National_x000a__x000a_Port-Au-Prince +509 _x000a_Haïti"/>
    <s v="1.Croix-des-Bouquets"/>
    <s v=" +509 3780 8535 / +509 3234 2402"/>
    <s v="Réchaud Elektro 2 F"/>
    <x v="436"/>
    <n v="2018"/>
    <s v="ac  000537"/>
    <x v="0"/>
    <m/>
    <n v="1"/>
  </r>
  <r>
    <x v="351"/>
    <s v="VINCENT Kerline"/>
    <s v="Delmas 33 Rue Famosa # 34_x000a__x000a_Port-Au-Prince +509 _x000a_Haïti"/>
    <s v="1.Delmas"/>
    <s v="+ 509 4657 3607"/>
    <s v="Cuisinière Westpoint 4F"/>
    <x v="433"/>
    <n v="2018"/>
    <s v="CA 000366"/>
    <x v="1"/>
    <m/>
    <n v="1"/>
  </r>
  <r>
    <x v="351"/>
    <s v="VINCENT Kerline"/>
    <s v="Delmas 33 Rue Famosa # 34_x000a__x000a_Port-Au-Prince +509 _x000a_Haïti"/>
    <s v="1.Delmas"/>
    <s v="+ 509 4657 3607"/>
    <s v="Table Westpoint 4F"/>
    <x v="531"/>
    <n v="2018"/>
    <s v="fl 10872"/>
    <x v="1"/>
    <m/>
    <n v="1"/>
  </r>
  <r>
    <x v="351"/>
    <s v="VINCENT Kerline"/>
    <s v="Delmas 33 Rue Famosa # 34_x000a__x000a_Port-Au-Prince +509 _x000a_Haïti"/>
    <s v="1.Delmas"/>
    <s v="+ 509 4657 3607"/>
    <s v="Cuisinière Westpoint 4F"/>
    <x v="520"/>
    <n v="2018"/>
    <s v="fll125087"/>
    <x v="1"/>
    <m/>
    <n v="1"/>
  </r>
  <r>
    <x v="351"/>
    <s v="VINCENT Kerline"/>
    <s v="Delmas 33 Rue Famosa # 34_x000a__x000a_Port-Au-Prince +509 _x000a_Haïti"/>
    <s v="1.Delmas"/>
    <s v="+ 509 4657 3607"/>
    <s v="Table Westpoint 4F"/>
    <x v="496"/>
    <n v="2018"/>
    <s v="fl 126489"/>
    <x v="0"/>
    <m/>
    <n v="1"/>
  </r>
  <r>
    <x v="351"/>
    <s v="VINCENT Kerline"/>
    <s v="Delmas 33 Rue Famosa # 34_x000a__x000a_Port-Au-Prince +509 _x000a_Haïti"/>
    <s v="1.Delmas"/>
    <s v="+ 509 4657 3607"/>
    <s v="Table Westpoint 3F"/>
    <x v="496"/>
    <n v="2018"/>
    <s v="fl 126489"/>
    <x v="1"/>
    <m/>
    <n v="1"/>
  </r>
  <r>
    <x v="351"/>
    <s v="VINCENT Kerline"/>
    <s v="Delmas 33 Rue Famosa # 34_x000a__x000a_Port-Au-Prince +509 _x000a_Haïti"/>
    <s v="1.Delmas"/>
    <s v="+ 509 4657 3607"/>
    <s v="Table Westpoint 3F"/>
    <x v="532"/>
    <n v="2018"/>
    <s v="FL 126652"/>
    <x v="13"/>
    <m/>
    <n v="1"/>
  </r>
  <r>
    <x v="351"/>
    <s v="VINCENT Kerline"/>
    <s v="Delmas 33 Rue Famosa # 34_x000a__x000a_Port-Au-Prince +509 _x000a_Haïti"/>
    <s v="1.Delmas"/>
    <s v="+ 509 4657 3607"/>
    <s v="Table Westpoint 4F"/>
    <x v="532"/>
    <n v="2018"/>
    <s v="FL 126652"/>
    <x v="0"/>
    <m/>
    <n v="1"/>
  </r>
  <r>
    <x v="352"/>
    <s v="JULES Marie"/>
    <s v="Villembeta Carradeux , Tabarre 48_x000a__x000a_Port-Au-Prince +509 _x000a_Haïti"/>
    <s v="1.Tabarre"/>
    <s v="+ 509 4790 0291"/>
    <s v="Réchaud Elektro 2 F"/>
    <x v="511"/>
    <n v="2018"/>
    <s v="Ca  000542"/>
    <x v="1"/>
    <m/>
    <n v="1"/>
  </r>
  <r>
    <x v="353"/>
    <s v="DESCOBETH Cetoute Limene"/>
    <s v="Marche Tabarre_x000a__x000a_Port-Au-Prince +509 _x000a_Haïti"/>
    <s v="1.Tabarre"/>
    <s v="+ 509 3115-2409"/>
    <s v="Table Westpoint 3F"/>
    <x v="354"/>
    <n v="2019"/>
    <s v="Main/0783"/>
    <x v="20"/>
    <m/>
    <n v="1"/>
  </r>
  <r>
    <x v="353"/>
    <s v="DESCOBETH Cetoute Limene"/>
    <s v="Marche Tabarre_x000a__x000a_Port-Au-Prince +509 _x000a_Haïti"/>
    <s v="1.Tabarre"/>
    <s v="+ 509 3115-2409"/>
    <s v="Table Westpoint 3F"/>
    <x v="355"/>
    <n v="2019"/>
    <s v="Main/0756"/>
    <x v="5"/>
    <m/>
    <n v="1"/>
  </r>
  <r>
    <x v="353"/>
    <s v="DESCOBETH Cetoute Limene"/>
    <s v="Marche Tabarre_x000a__x000a_Port-Au-Prince +509 _x000a_Haïti"/>
    <s v="1.Tabarre"/>
    <s v="+ 509 3115-2409"/>
    <s v="Table Westpoint 3F"/>
    <x v="533"/>
    <n v="2018"/>
    <s v="CR 000042"/>
    <x v="20"/>
    <m/>
    <n v="1"/>
  </r>
  <r>
    <x v="316"/>
    <s v="FENELON Emmanuella Derthalie"/>
    <s v="Delmas 75 rue regine # 20_x000a__x000a_Port-au-Prince +509 _x000a_Haïti"/>
    <s v="1.Delmas"/>
    <s v="+ 509 4267 3659"/>
    <s v="Table 2F Westpoint"/>
    <x v="346"/>
    <n v="2019"/>
    <s v="Main/0869"/>
    <x v="4"/>
    <m/>
    <n v="1"/>
  </r>
  <r>
    <x v="316"/>
    <s v="FENELON Emmanuella Derthalie"/>
    <s v="Delmas 75 rue regine # 20_x000a__x000a_Port-au-Prince +509 _x000a_Haïti"/>
    <s v="1.Delmas"/>
    <s v="+ 509 4267 3659"/>
    <s v="Table Westpoint 4F"/>
    <x v="348"/>
    <n v="2019"/>
    <s v="CR 5164"/>
    <x v="25"/>
    <m/>
    <n v="1"/>
  </r>
  <r>
    <x v="316"/>
    <s v="FENELON Emmanuella Derthalie"/>
    <s v="Delmas 75 rue regine # 20_x000a__x000a_Port-au-Prince +509 _x000a_Haïti"/>
    <s v="1.Delmas"/>
    <s v="+ 509 4267 3659"/>
    <s v="Table Westpoint 3F"/>
    <x v="366"/>
    <n v="2018"/>
    <s v="CR 001821"/>
    <x v="0"/>
    <m/>
    <n v="1"/>
  </r>
  <r>
    <x v="316"/>
    <s v="FENELON Emmanuella Derthalie"/>
    <s v="Delmas 75 rue regine # 20_x000a__x000a_Port-au-Prince +509 _x000a_Haïti"/>
    <s v="1.Delmas"/>
    <s v="+ 509 4267 3659"/>
    <s v="Table Westpoint 4F"/>
    <x v="534"/>
    <n v="2018"/>
    <s v="Main/0438"/>
    <x v="1"/>
    <m/>
    <n v="1"/>
  </r>
  <r>
    <x v="316"/>
    <s v="FENELON Emmanuella Derthalie"/>
    <s v="Delmas 75 rue regine # 20_x000a__x000a_Port-au-Prince +509 _x000a_Haïti"/>
    <s v="1.Delmas"/>
    <s v="+ 509 4267 3659"/>
    <s v="Table Westpoint 3F"/>
    <x v="535"/>
    <n v="2018"/>
    <s v="fl  125068"/>
    <x v="1"/>
    <m/>
    <n v="1"/>
  </r>
  <r>
    <x v="316"/>
    <s v="FENELON Emmanuella Derthalie"/>
    <s v="Delmas 75 rue regine # 20_x000a__x000a_Port-au-Prince +509 _x000a_Haïti"/>
    <s v="1.Delmas"/>
    <s v="+ 509 4267 3659"/>
    <s v="Table Happy Home 1F"/>
    <x v="535"/>
    <n v="2018"/>
    <s v="fl  125068"/>
    <x v="1"/>
    <m/>
    <n v="1"/>
  </r>
  <r>
    <x v="354"/>
    <s v="COMPAS Market"/>
    <s v="Petion Ville Rue Panamericaine # 42_x000a__x000a_Petionville +509 _x000a_Haïti"/>
    <s v="1.Petionville"/>
    <s v="+ 509 3855 9787 / 3480 2425"/>
    <s v="Table 2F Westpoint"/>
    <x v="536"/>
    <n v="2020"/>
    <s v="CR 6564"/>
    <x v="3"/>
    <m/>
    <m/>
  </r>
  <r>
    <x v="354"/>
    <s v="COMPAS Market"/>
    <s v="Petion Ville Rue Panamericaine # 42_x000a__x000a_Petionville +509 _x000a_Haïti"/>
    <s v="1.Petionville"/>
    <s v="+ 509 3855 9787 / 3480 2425"/>
    <s v="Table Westpoint 4F"/>
    <x v="537"/>
    <n v="2020"/>
    <s v="Ca 9918"/>
    <x v="13"/>
    <m/>
    <m/>
  </r>
  <r>
    <x v="354"/>
    <s v="COMPAS Market"/>
    <s v="Petion Ville Rue Panamericaine # 42_x000a__x000a_Petionville +509 _x000a_Haïti"/>
    <s v="1.Petionville"/>
    <s v="+ 509 3855 9787 / 3480 2425"/>
    <s v="Table 2F Westpoint"/>
    <x v="537"/>
    <n v="2020"/>
    <s v="Ca 9918"/>
    <x v="6"/>
    <m/>
    <m/>
  </r>
  <r>
    <x v="354"/>
    <s v="COMPAS Market"/>
    <s v="Petion Ville Rue Panamericaine # 42_x000a__x000a_Petionville +509 _x000a_Haïti"/>
    <s v="1.Petionville"/>
    <s v="+ 509 3855 9787 / 3480 2425"/>
    <s v="Table 2F Westpoint"/>
    <x v="538"/>
    <n v="2019"/>
    <s v="CR 5603"/>
    <x v="6"/>
    <m/>
    <m/>
  </r>
  <r>
    <x v="354"/>
    <s v="COMPAS Market"/>
    <s v="Petion Ville Rue Panamericaine # 42_x000a__x000a_Petionville +509 _x000a_Haïti"/>
    <s v="1.Petionville"/>
    <s v="+ 509 3855 9787 / 3480 2425"/>
    <s v="Table Westpoint 3F"/>
    <x v="538"/>
    <n v="2019"/>
    <s v="CR 5603"/>
    <x v="6"/>
    <m/>
    <m/>
  </r>
  <r>
    <x v="354"/>
    <s v="COMPAS Market"/>
    <s v="Petion Ville Rue Panamericaine # 42_x000a__x000a_Petionville +509 _x000a_Haïti"/>
    <s v="1.Petionville"/>
    <s v="+ 509 3855 9787 / 3480 2425"/>
    <s v="Table Westpoint 4F"/>
    <x v="538"/>
    <n v="2019"/>
    <s v="CR 5603"/>
    <x v="13"/>
    <m/>
    <m/>
  </r>
  <r>
    <x v="354"/>
    <s v="COMPAS Market"/>
    <s v="Petion Ville Rue Panamericaine # 42_x000a__x000a_Petionville +509 _x000a_Haïti"/>
    <s v="1.Petionville"/>
    <s v="+ 509 3855 9787 / 3480 2425"/>
    <s v="Table 2F Westpoint"/>
    <x v="539"/>
    <n v="2019"/>
    <s v="CR 003810"/>
    <x v="6"/>
    <m/>
    <n v="1"/>
  </r>
  <r>
    <x v="354"/>
    <s v="COMPAS Market"/>
    <s v="Petion Ville Rue Panamericaine # 42_x000a__x000a_Petionville +509 _x000a_Haïti"/>
    <s v="1.Petionville"/>
    <s v="+ 509 3855 9787 / 3480 2425"/>
    <s v="Table Westpoint 3F"/>
    <x v="539"/>
    <n v="2019"/>
    <s v="CR 003810"/>
    <x v="6"/>
    <m/>
    <n v="1"/>
  </r>
  <r>
    <x v="354"/>
    <s v="COMPAS Market"/>
    <s v="Petion Ville Rue Panamericaine # 42_x000a__x000a_Petionville +509 _x000a_Haïti"/>
    <s v="1.Petionville"/>
    <s v="+ 509 3855 9787 / 3480 2425"/>
    <s v="Table Westpoint 3F"/>
    <x v="540"/>
    <n v="2019"/>
    <s v="CR 004274"/>
    <x v="6"/>
    <m/>
    <n v="1"/>
  </r>
  <r>
    <x v="354"/>
    <s v="COMPAS Market"/>
    <s v="Petion Ville Rue Panamericaine # 42_x000a__x000a_Petionville +509 _x000a_Haïti"/>
    <s v="1.Petionville"/>
    <s v="+ 509 3855 9787 / 3480 2425"/>
    <s v="Table 2F Westpoint"/>
    <x v="540"/>
    <n v="2019"/>
    <s v="CR 004274"/>
    <x v="6"/>
    <m/>
    <n v="1"/>
  </r>
  <r>
    <x v="354"/>
    <s v="COMPAS Market"/>
    <s v="Petion Ville Rue Panamericaine # 42_x000a__x000a_Petionville +509 _x000a_Haïti"/>
    <s v="1.Petionville"/>
    <s v="+ 509 3855 9787 / 3480 2425"/>
    <s v="Table Westpoint 4F"/>
    <x v="540"/>
    <n v="2019"/>
    <s v="CR 004274"/>
    <x v="13"/>
    <m/>
    <n v="1"/>
  </r>
  <r>
    <x v="354"/>
    <s v="COMPAS Market"/>
    <s v="Petion Ville Rue Panamericaine # 42_x000a__x000a_Petionville +509 _x000a_Haïti"/>
    <s v="1.Petionville"/>
    <s v="+ 509 3855 9787 / 3480 2425"/>
    <s v="Table Westpoint 3F"/>
    <x v="541"/>
    <n v="2018"/>
    <s v="Cr 001312"/>
    <x v="5"/>
    <m/>
    <n v="1"/>
  </r>
  <r>
    <x v="354"/>
    <s v="COMPAS Market"/>
    <s v="Petion Ville Rue Panamericaine # 42_x000a__x000a_Petionville +509 _x000a_Haïti"/>
    <s v="1.Petionville"/>
    <s v="+ 509 3855 9787 / 3480 2425"/>
    <s v="Table 2F Westpoint"/>
    <x v="541"/>
    <n v="2018"/>
    <s v="Cr 001312"/>
    <x v="5"/>
    <m/>
    <n v="1"/>
  </r>
  <r>
    <x v="354"/>
    <s v="COMPAS Market"/>
    <s v="Petion Ville Rue Panamericaine # 42_x000a__x000a_Petionville +509 _x000a_Haïti"/>
    <s v="1.Petionville"/>
    <s v="+ 509 3855 9787 / 3480 2425"/>
    <s v="Table Westpoint 4F"/>
    <x v="541"/>
    <n v="2018"/>
    <s v="Cr 001312"/>
    <x v="13"/>
    <m/>
    <n v="1"/>
  </r>
  <r>
    <x v="354"/>
    <s v="COMPAS Market"/>
    <s v="Petion Ville Rue Panamericaine # 42_x000a__x000a_Petionville +509 _x000a_Haïti"/>
    <s v="1.Petionville"/>
    <s v="+ 509 3855 9787 / 3480 2425"/>
    <s v="Table Westpoint 3F"/>
    <x v="542"/>
    <n v="2018"/>
    <s v="CR 000367"/>
    <x v="6"/>
    <m/>
    <n v="1"/>
  </r>
  <r>
    <x v="354"/>
    <s v="COMPAS Market"/>
    <s v="Petion Ville Rue Panamericaine # 42_x000a__x000a_Petionville +509 _x000a_Haïti"/>
    <s v="1.Petionville"/>
    <s v="+ 509 3855 9787 / 3480 2425"/>
    <s v="Table 2F Westpoint"/>
    <x v="542"/>
    <n v="2018"/>
    <s v="CR 000367"/>
    <x v="6"/>
    <m/>
    <n v="1"/>
  </r>
  <r>
    <x v="354"/>
    <s v="COMPAS Market"/>
    <s v="Petion Ville Rue Panamericaine # 42_x000a__x000a_Petionville +509 _x000a_Haïti"/>
    <s v="1.Petionville"/>
    <s v="+ 509 3855 9787 / 3480 2425"/>
    <s v="Table Westpoint 3F"/>
    <x v="543"/>
    <n v="2018"/>
    <s v="CR 000192"/>
    <x v="6"/>
    <m/>
    <n v="1"/>
  </r>
  <r>
    <x v="354"/>
    <s v="COMPAS Market"/>
    <s v="Petion Ville Rue Panamericaine # 42_x000a__x000a_Petionville +509 _x000a_Haïti"/>
    <s v="1.Petionville"/>
    <s v="+ 509 3855 9787 / 3480 2425"/>
    <s v="Table Westpoint 4F"/>
    <x v="543"/>
    <n v="2018"/>
    <s v="CR 000192"/>
    <x v="6"/>
    <m/>
    <n v="1"/>
  </r>
  <r>
    <x v="354"/>
    <s v="COMPAS Market"/>
    <s v="Petion Ville Rue Panamericaine # 42_x000a__x000a_Petionville +509 _x000a_Haïti"/>
    <s v="1.Petionville"/>
    <s v="+ 509 3855 9787 / 3480 2425"/>
    <s v="Table Westpoint 3F"/>
    <x v="433"/>
    <n v="2018"/>
    <s v="000021"/>
    <x v="5"/>
    <m/>
    <n v="1"/>
  </r>
  <r>
    <x v="354"/>
    <s v="COMPAS Market"/>
    <s v="Petion Ville Rue Panamericaine # 42_x000a__x000a_Petionville +509 _x000a_Haïti"/>
    <s v="1.Petionville"/>
    <s v="+ 509 3855 9787 / 3480 2425"/>
    <s v="Table Westpoint 3F"/>
    <x v="544"/>
    <n v="2018"/>
    <s v="fl 125731"/>
    <x v="5"/>
    <m/>
    <n v="1"/>
  </r>
  <r>
    <x v="355"/>
    <s v="BIASSOUS Elianne"/>
    <s v="Petion Ville Rue Rigaud # 30_x000a__x000a_Petionville +509 _x000a_Haïti"/>
    <s v="1.Petionville"/>
    <s v="+ 509 3864 1296"/>
    <s v="Table Westpoint 3F"/>
    <x v="468"/>
    <n v="2018"/>
    <s v="fl 125066"/>
    <x v="4"/>
    <m/>
    <n v="1"/>
  </r>
  <r>
    <x v="355"/>
    <s v="BIASSOUS Elianne"/>
    <s v="Petion Ville Rue Rigaud # 30_x000a__x000a_Petionville +509 _x000a_Haïti"/>
    <s v="1.Petionville"/>
    <s v="+ 509 3864 1296"/>
    <s v="Table Westpoint 3F"/>
    <x v="545"/>
    <n v="2018"/>
    <s v="fl 125748"/>
    <x v="1"/>
    <m/>
    <n v="1"/>
  </r>
  <r>
    <x v="355"/>
    <s v="BIASSOUS Elianne"/>
    <s v="Petion Ville Rue Rigaud # 30_x000a__x000a_Petionville +509 _x000a_Haïti"/>
    <s v="1.Petionville"/>
    <s v="+ 509 3864 1296"/>
    <s v="Cuisiniere Westpoint 6 foyers"/>
    <x v="454"/>
    <n v="2018"/>
    <s v="fl126746"/>
    <x v="1"/>
    <m/>
    <n v="1"/>
  </r>
  <r>
    <x v="356"/>
    <s v="CONTENT Erlyne"/>
    <s v="Delams 17_x000a__x000a_Delmas +509 _x000a_Haïti"/>
    <b v="0"/>
    <s v="+ 509 3855 2303 / 4866 3709"/>
    <s v="Table Westpoint 3F"/>
    <x v="403"/>
    <n v="2018"/>
    <s v="Main/0260"/>
    <x v="1"/>
    <m/>
    <n v="1"/>
  </r>
  <r>
    <x v="357"/>
    <s v="DESIR Velida"/>
    <s v="33, maïs gaté 10 Tabarre +509 _x000a_Haïti"/>
    <s v="1.Tabarre"/>
    <s v="+ 509 3689 9567"/>
    <s v="Table Westpoint 3F"/>
    <x v="433"/>
    <n v="2018"/>
    <s v="CR 000020"/>
    <x v="20"/>
    <m/>
    <n v="1"/>
  </r>
  <r>
    <x v="357"/>
    <s v="DESIR Velida"/>
    <s v="33, maïs gaté 10 Tabarre +509 _x000a_Haïti"/>
    <s v="1.Tabarre"/>
    <s v="+ 509 3689 9567"/>
    <s v="Table Westpoint 3F"/>
    <x v="433"/>
    <n v="2018"/>
    <s v="CR 000029"/>
    <x v="20"/>
    <m/>
    <n v="1"/>
  </r>
  <r>
    <x v="358"/>
    <s v="DARIUS Gardy"/>
    <s v="   292,Rue Ampère 3,Delamas 33_x000a__x000a_Delmas +509 _x000a_Haïti"/>
    <s v="1.Delmas"/>
    <s v="+ 509 4267 3659"/>
    <s v="Cuisinière Westpoint 4F"/>
    <x v="469"/>
    <n v="2018"/>
    <s v="fl 125380"/>
    <x v="1"/>
    <m/>
    <n v="1"/>
  </r>
  <r>
    <x v="359"/>
    <s v="Ginel BAPTISTE"/>
    <s v="Carrefour_x000a__x000a_Carrefour +509 _x000a_Haïti"/>
    <s v="1.Carrefour"/>
    <s v="+ 509 3674-6131"/>
    <s v="Table Westpoint 4F"/>
    <x v="546"/>
    <n v="2018"/>
    <s v="fl 125163"/>
    <x v="13"/>
    <m/>
    <n v="1"/>
  </r>
  <r>
    <x v="359"/>
    <s v="Ginel BAPTISTE"/>
    <s v="Carrefour_x000a__x000a_Carrefour +509 _x000a_Haïti"/>
    <s v="1.Carrefour"/>
    <s v="+ 509 3674-6131"/>
    <s v="Table Westpoint 3F"/>
    <x v="535"/>
    <n v="2018"/>
    <s v="Fl 10807"/>
    <x v="5"/>
    <m/>
    <n v="1"/>
  </r>
  <r>
    <x v="359"/>
    <s v="Ginel BAPTISTE"/>
    <s v="Carrefour_x000a__x000a_Carrefour +509 _x000a_Haïti"/>
    <s v="1.Carrefour"/>
    <s v="+ 509 3674-6131"/>
    <s v="Table Westpoint 3F"/>
    <x v="547"/>
    <n v="2018"/>
    <s v="fl 10726"/>
    <x v="5"/>
    <m/>
    <n v="1"/>
  </r>
  <r>
    <x v="359"/>
    <s v="Ginel BAPTISTE"/>
    <s v="Carrefour_x000a__x000a_Carrefour +509 _x000a_Haïti"/>
    <s v="1.Carrefour"/>
    <s v="+ 509 3674-6131"/>
    <s v="Table Westpoint 4F"/>
    <x v="547"/>
    <n v="2018"/>
    <s v="fl 10726"/>
    <x v="4"/>
    <m/>
    <n v="1"/>
  </r>
  <r>
    <x v="359"/>
    <s v="Ginel BAPTISTE"/>
    <s v="Carrefour_x000a__x000a_Carrefour +509 _x000a_Haïti"/>
    <s v="1.Carrefour"/>
    <s v="+ 509 3674-6131"/>
    <s v="Table Westpoint 3F"/>
    <x v="470"/>
    <n v="2018"/>
    <s v="fl 12381"/>
    <x v="8"/>
    <m/>
    <n v="1"/>
  </r>
  <r>
    <x v="359"/>
    <s v="Ginel BAPTISTE"/>
    <s v="Carrefour_x000a__x000a_Carrefour +509 _x000a_Haïti"/>
    <s v="1.Carrefour"/>
    <s v="+ 509 3674-6131"/>
    <s v="Cuisiniere Westpoint 6 foyers"/>
    <x v="548"/>
    <n v="2018"/>
    <s v="fl 12380"/>
    <x v="0"/>
    <m/>
    <n v="1"/>
  </r>
  <r>
    <x v="360"/>
    <s v="ALEXIS Jonita"/>
    <s v="Tabarre 28_x000a__x000a_Tabarre +509 _x000a_Haïti"/>
    <s v="1.Tabarre"/>
    <s v="+ 509 2816  1016 / 4890 5030"/>
    <s v="Table Westpoint 4F"/>
    <x v="438"/>
    <n v="2018"/>
    <s v="ac  000525"/>
    <x v="2"/>
    <m/>
    <n v="1"/>
  </r>
  <r>
    <x v="361"/>
    <s v="market West side / Eddy JUNOT"/>
    <s v="Croix-des-Bouquets_x000a_Croix des Bouquets  +509 _x000a_Haïti"/>
    <s v="1.Croix-des-Bouquets"/>
    <s v="+509 3623-7339"/>
    <s v="Table Westpoint 3F"/>
    <x v="458"/>
    <n v="2019"/>
    <s v="CR 5387"/>
    <x v="6"/>
    <m/>
    <n v="1"/>
  </r>
  <r>
    <x v="361"/>
    <s v="market West side / Eddy JUNOT"/>
    <s v="Croix-des-Bouquets_x000a_Croix des Bouquets  +509 _x000a_Haïti"/>
    <s v="1.Croix-des-Bouquets"/>
    <s v="+509 3623-7339"/>
    <s v="Table 2F Westpoint"/>
    <x v="458"/>
    <n v="2019"/>
    <s v="CR 5387"/>
    <x v="6"/>
    <m/>
    <n v="1"/>
  </r>
  <r>
    <x v="361"/>
    <s v="market West side / Eddy JUNOT"/>
    <s v="Croix-des-Bouquets_x000a_Croix des Bouquets  +509 _x000a_Haïti"/>
    <s v="1.Croix-des-Bouquets"/>
    <s v="+509 3623-7339"/>
    <s v="Table Westpoint 3F"/>
    <x v="382"/>
    <n v="2018"/>
    <s v="CR 001330"/>
    <x v="6"/>
    <m/>
    <n v="1"/>
  </r>
  <r>
    <x v="361"/>
    <s v="market West side / Eddy JUNOT"/>
    <s v="Croix-des-Bouquets_x000a_Croix des Bouquets  +509 _x000a_Haïti"/>
    <s v="1.Croix-des-Bouquets"/>
    <s v="+509 3623-7339"/>
    <s v="Table 2F Westpoint"/>
    <x v="382"/>
    <n v="2018"/>
    <s v="CR 001330"/>
    <x v="6"/>
    <m/>
    <n v="1"/>
  </r>
  <r>
    <x v="361"/>
    <s v="market West side / Eddy JUNOT"/>
    <s v="Croix-des-Bouquets_x000a_Croix des Bouquets  +509 _x000a_Haïti"/>
    <s v="1.Croix-des-Bouquets"/>
    <s v="+509 3623-7339"/>
    <s v="Table Westpoint 3F"/>
    <x v="530"/>
    <n v="2018"/>
    <s v="CR 000082"/>
    <x v="3"/>
    <m/>
    <n v="1"/>
  </r>
  <r>
    <x v="361"/>
    <s v="market West side / Eddy JUNOT"/>
    <s v="Croix-des-Bouquets_x000a_Croix des Bouquets  +509 _x000a_Haïti"/>
    <s v="1.Croix-des-Bouquets"/>
    <s v="+509 3623-7339"/>
    <s v="Table Westpoint 3F"/>
    <x v="549"/>
    <n v="2018"/>
    <s v="CR 000024"/>
    <x v="2"/>
    <m/>
    <n v="1"/>
  </r>
  <r>
    <x v="362"/>
    <s v="CANOUBI Store( BISSAINIHE Jean canes Mackenson)"/>
    <s v="Rue coded,Duval 33, Croix-des-Bouquets_x000a__x000a_Croix des Bouquets +509 _x000a_Haïti"/>
    <s v="1.Croix-des-Bouquets"/>
    <s v="3866-0082"/>
    <s v="Cuisinière Berklays 4F"/>
    <x v="497"/>
    <n v="2019"/>
    <s v="Main/1101"/>
    <x v="1"/>
    <m/>
    <n v="1"/>
  </r>
  <r>
    <x v="362"/>
    <s v="CANOUBI Store( BISSAINIHE Jean canes Mackenson)"/>
    <s v="Rue coded,Duval 33, Croix-des-Bouquets_x000a__x000a_Croix des Bouquets +509 _x000a_Haïti"/>
    <s v="1.Croix-des-Bouquets"/>
    <s v="3866-0082"/>
    <s v="Cuisinière Berklays 4F"/>
    <x v="550"/>
    <n v="2019"/>
    <s v="Main/0946"/>
    <x v="1"/>
    <m/>
    <n v="1"/>
  </r>
  <r>
    <x v="362"/>
    <s v="CANOUBI Store( BISSAINIHE Jean canes Mackenson)"/>
    <s v="Rue coded,Duval 33, Croix-des-Bouquets_x000a__x000a_Croix des Bouquets +509 _x000a_Haïti"/>
    <s v="1.Croix-des-Bouquets"/>
    <s v="3866-0082"/>
    <s v="Table Westpoint 3F"/>
    <x v="363"/>
    <n v="2019"/>
    <s v="Main/0634"/>
    <x v="1"/>
    <m/>
    <n v="1"/>
  </r>
  <r>
    <x v="362"/>
    <s v="CANOUBI Store( BISSAINIHE Jean canes Mackenson)"/>
    <s v="Rue coded,Duval 33, Croix-des-Bouquets_x000a__x000a_Croix des Bouquets +509 _x000a_Haïti"/>
    <s v="1.Croix-des-Bouquets"/>
    <s v="3866-0082"/>
    <s v="Table Westpoint 3F"/>
    <x v="365"/>
    <n v="2019"/>
    <s v="Main/0618"/>
    <x v="1"/>
    <m/>
    <n v="1"/>
  </r>
  <r>
    <x v="362"/>
    <s v="CANOUBI Store( BISSAINIHE Jean canes Mackenson)"/>
    <s v="Rue coded,Duval 33, Croix-des-Bouquets_x000a__x000a_Croix des Bouquets +509 _x000a_Haïti"/>
    <s v="1.Croix-des-Bouquets"/>
    <s v="3866-0082"/>
    <s v="Cuisiniere Westpoint 6 foyers"/>
    <x v="365"/>
    <n v="2019"/>
    <s v="Main/0603"/>
    <x v="1"/>
    <m/>
    <n v="1"/>
  </r>
  <r>
    <x v="362"/>
    <s v="CANOUBI Store( BISSAINIHE Jean canes Mackenson)"/>
    <s v="Rue coded,Duval 33, Croix-des-Bouquets_x000a__x000a_Croix des Bouquets +509 _x000a_Haïti"/>
    <s v="1.Croix-des-Bouquets"/>
    <s v="3866-0082"/>
    <s v="Cuisiniere Westpoint 6 foyers"/>
    <x v="366"/>
    <n v="2018"/>
    <s v="Main/0599"/>
    <x v="1"/>
    <m/>
    <n v="1"/>
  </r>
  <r>
    <x v="362"/>
    <s v="CANOUBI Store( BISSAINIHE Jean canes Mackenson)"/>
    <s v="Rue coded,Duval 33, Croix-des-Bouquets_x000a__x000a_Croix des Bouquets +509 _x000a_Haïti"/>
    <s v="1.Croix-des-Bouquets"/>
    <s v="3866-0082"/>
    <s v="Cuisinière Westpoint 4F"/>
    <x v="521"/>
    <n v="2018"/>
    <s v="Main/0536"/>
    <x v="1"/>
    <m/>
    <n v="1"/>
  </r>
  <r>
    <x v="362"/>
    <s v="CANOUBI Store( BISSAINIHE Jean canes Mackenson)"/>
    <s v="Rue coded,Duval 33, Croix-des-Bouquets_x000a__x000a_Croix des Bouquets +509 _x000a_Haïti"/>
    <s v="1.Croix-des-Bouquets"/>
    <s v="3866-0082"/>
    <s v="Table Westpoint 3F"/>
    <x v="379"/>
    <n v="2018"/>
    <s v="Main/0477"/>
    <x v="0"/>
    <m/>
    <n v="1"/>
  </r>
  <r>
    <x v="362"/>
    <s v="CANOUBI Store( BISSAINIHE Jean canes Mackenson)"/>
    <s v="Rue coded,Duval 33, Croix-des-Bouquets_x000a__x000a_Croix des Bouquets +509 _x000a_Haïti"/>
    <s v="1.Croix-des-Bouquets"/>
    <s v="3866-0082"/>
    <s v="Cuisiniere Westpoint 6 foyers"/>
    <x v="393"/>
    <n v="2018"/>
    <s v="Main/0377"/>
    <x v="1"/>
    <m/>
    <n v="1"/>
  </r>
  <r>
    <x v="362"/>
    <s v="CANOUBI Store( BISSAINIHE Jean canes Mackenson)"/>
    <s v="Rue coded,Duval 33, Croix-des-Bouquets_x000a__x000a_Croix des Bouquets +509 _x000a_Haïti"/>
    <s v="1.Croix-des-Bouquets"/>
    <s v="3866-0082"/>
    <s v="Cuisinière Berklays 4F"/>
    <x v="551"/>
    <n v="2018"/>
    <s v="Main/0194"/>
    <x v="1"/>
    <m/>
    <n v="1"/>
  </r>
  <r>
    <x v="362"/>
    <s v="CANOUBI Store( BISSAINIHE Jean canes Mackenson)"/>
    <s v="Rue coded,Duval 33, Croix-des-Bouquets_x000a__x000a_Croix des Bouquets +509 _x000a_Haïti"/>
    <s v="1.Croix-des-Bouquets"/>
    <s v="3866-0082"/>
    <s v="Table Westpoint 3F"/>
    <x v="421"/>
    <n v="2018"/>
    <s v="Main/0008"/>
    <x v="1"/>
    <m/>
    <n v="1"/>
  </r>
  <r>
    <x v="362"/>
    <s v="CANOUBI Store( BISSAINIHE Jean canes Mackenson)"/>
    <s v="Rue coded,Duval 33, Croix-des-Bouquets_x000a__x000a_Croix des Bouquets +509 _x000a_Haïti"/>
    <s v="1.Croix-des-Bouquets"/>
    <s v="3866-0082"/>
    <s v="Cuisinière Westpoint 4F"/>
    <x v="431"/>
    <n v="2018"/>
    <s v="ca  000410"/>
    <x v="1"/>
    <m/>
    <n v="1"/>
  </r>
  <r>
    <x v="306"/>
    <s v="JEAN BAPTISTE Guerlanda"/>
    <s v="Impasse Norgaisse, Christ Roi_x000a__x000a_ +509 _x000a_Haïti"/>
    <s v="1.Port-au-Prince"/>
    <s v="3839-7181"/>
    <s v="Cuisiniere Westpoint 6 foyers"/>
    <x v="514"/>
    <n v="2018"/>
    <s v="CR 000157"/>
    <x v="1"/>
    <m/>
    <n v="1"/>
  </r>
  <r>
    <x v="306"/>
    <s v="JEAN BAPTISTE Guerlanda"/>
    <s v="Impasse Norgaisse, Christ Roi_x000a__x000a_ +509 _x000a_Haïti"/>
    <s v="1.Port-au-Prince"/>
    <s v="3839-7181"/>
    <s v="Cuisinière Westpoint 4F"/>
    <x v="514"/>
    <n v="2018"/>
    <s v="CR 000157"/>
    <x v="1"/>
    <m/>
    <n v="1"/>
  </r>
  <r>
    <x v="363"/>
    <s v="GERMEIL Rosemonde"/>
    <s v="Marassa 11 # 24_x000a__x000a_Croix des Bouquets  +509 _x000a_Haïti"/>
    <b v="0"/>
    <s v="3457-8453"/>
    <s v="Table Westpoint 3F"/>
    <x v="552"/>
    <n v="2018"/>
    <s v="Main/0232"/>
    <x v="2"/>
    <m/>
    <n v="1"/>
  </r>
  <r>
    <x v="363"/>
    <s v="GERMEIL Rosemonde"/>
    <s v="Marassa 11 # 24_x000a__x000a_Croix des Bouquets  +509 _x000a_Haïti"/>
    <b v="0"/>
    <s v="3457-8453"/>
    <s v="Table Westpoint 3F"/>
    <x v="553"/>
    <n v="2018"/>
    <s v="Main/0097"/>
    <x v="2"/>
    <m/>
    <n v="1"/>
  </r>
  <r>
    <x v="364"/>
    <s v="CASIMIR Changler"/>
    <s v="Carrefour Feuille _x000a__x000a_Port-Au-Prince +509 _x000a_Haïti"/>
    <s v="1.Carrefour"/>
    <s v="509 38 72 26 88"/>
    <s v="Cuisinière Westpoint 4F"/>
    <x v="554"/>
    <n v="2018"/>
    <s v="CR 000217"/>
    <x v="1"/>
    <m/>
    <n v="1"/>
  </r>
  <r>
    <x v="365"/>
    <s v="JEAN BAPTISTE SYLVAIN Katheline"/>
    <s v="Blanchard # 19_x000a__x000a_Port-Au-Prince +509 _x000a_Haïti"/>
    <s v="1.Croix-des-Bouquets"/>
    <s v="+ 509 3750 0131 / 2243 396"/>
    <s v="Réchaud Elektro 2 F"/>
    <x v="555"/>
    <n v="2018"/>
    <s v="fl  10861"/>
    <x v="1"/>
    <m/>
    <n v="1"/>
  </r>
  <r>
    <x v="366"/>
    <s v="PIERRE Obenson"/>
    <s v="Carrefour shada_x000a__x000a_ +509 _x000a_Haïti"/>
    <s v="1.Croix-des-Bouquets"/>
    <s v="+509 3825-0849"/>
    <s v="Cuisinière Westpoint 4F"/>
    <x v="556"/>
    <n v="2019"/>
    <s v="CR 003347"/>
    <x v="0"/>
    <m/>
    <n v="1"/>
  </r>
  <r>
    <x v="366"/>
    <s v="PIERRE Obenson"/>
    <s v="Carrefour shada_x000a__x000a_ +509 _x000a_Haïti"/>
    <s v="1.Croix-des-Bouquets"/>
    <s v="+509 3825-0849"/>
    <s v="Table Westpoint 3F"/>
    <x v="557"/>
    <n v="2019"/>
    <s v="CR 003319"/>
    <x v="0"/>
    <m/>
    <n v="1"/>
  </r>
  <r>
    <x v="366"/>
    <s v="PIERRE Obenson"/>
    <s v="Carrefour shada_x000a__x000a_ +509 _x000a_Haïti"/>
    <s v="1.Croix-des-Bouquets"/>
    <s v="+509 3825-0849"/>
    <s v="Table Westpoint 4F"/>
    <x v="557"/>
    <n v="2019"/>
    <s v="CR 003319"/>
    <x v="0"/>
    <m/>
    <n v="1"/>
  </r>
  <r>
    <x v="366"/>
    <s v="PIERRE Obenson"/>
    <s v="Carrefour shada_x000a__x000a_ +509 _x000a_Haïti"/>
    <s v="1.Croix-des-Bouquets"/>
    <s v="+509 3825-0849"/>
    <s v="Cuisinière Westpoint 4F"/>
    <x v="557"/>
    <n v="2019"/>
    <s v="CR 003319"/>
    <x v="1"/>
    <m/>
    <n v="1"/>
  </r>
  <r>
    <x v="366"/>
    <s v="PIERRE Obenson"/>
    <s v="Carrefour shada_x000a__x000a_ +509 _x000a_Haïti"/>
    <s v="1.Croix-des-Bouquets"/>
    <s v="+509 3825-0849"/>
    <s v="Cuisiniere Westpoint 6 foyers"/>
    <x v="374"/>
    <n v="2018"/>
    <s v="CR 000451"/>
    <x v="0"/>
    <m/>
    <n v="1"/>
  </r>
  <r>
    <x v="366"/>
    <s v="PIERRE Obenson"/>
    <s v="Carrefour shada_x000a__x000a_ +509 _x000a_Haïti"/>
    <s v="1.Croix-des-Bouquets"/>
    <s v="+509 3825-0849"/>
    <s v="Table Westpoint 4F"/>
    <x v="374"/>
    <n v="2018"/>
    <s v="CR 000451"/>
    <x v="4"/>
    <m/>
    <n v="1"/>
  </r>
  <r>
    <x v="366"/>
    <s v="PIERRE Obenson"/>
    <s v="Carrefour shada_x000a__x000a_ +509 _x000a_Haïti"/>
    <s v="1.Croix-des-Bouquets"/>
    <s v="+509 3825-0849"/>
    <s v="Cuisinière Westpoint 4F"/>
    <x v="377"/>
    <n v="2018"/>
    <s v="CR 001258"/>
    <x v="13"/>
    <m/>
    <n v="1"/>
  </r>
  <r>
    <x v="366"/>
    <s v="PIERRE Obenson"/>
    <s v="Carrefour shada_x000a__x000a_ +509 _x000a_Haïti"/>
    <s v="1.Croix-des-Bouquets"/>
    <s v="+509 3825-0849"/>
    <s v="Cuisiniere Westpoint 6 foyers"/>
    <x v="377"/>
    <n v="2018"/>
    <s v="CR 001258"/>
    <x v="1"/>
    <m/>
    <n v="1"/>
  </r>
  <r>
    <x v="366"/>
    <s v="PIERRE Obenson"/>
    <s v="Carrefour shada_x000a__x000a_ +509 _x000a_Haïti"/>
    <s v="1.Croix-des-Bouquets"/>
    <s v="+509 3825-0849"/>
    <s v="Table Westpoint 4F"/>
    <x v="377"/>
    <n v="2018"/>
    <s v="CR 001258"/>
    <x v="6"/>
    <m/>
    <n v="1"/>
  </r>
  <r>
    <x v="366"/>
    <s v="PIERRE Obenson"/>
    <s v="Carrefour shada_x000a__x000a_ +509 _x000a_Haïti"/>
    <s v="1.Croix-des-Bouquets"/>
    <s v="+509 3825-0849"/>
    <s v="Table Westpoint 3F"/>
    <x v="377"/>
    <n v="2018"/>
    <s v="CR 001258"/>
    <x v="2"/>
    <m/>
    <n v="1"/>
  </r>
  <r>
    <x v="366"/>
    <s v="PIERRE Obenson"/>
    <s v="Carrefour shada_x000a__x000a_ +509 _x000a_Haïti"/>
    <s v="1.Croix-des-Bouquets"/>
    <s v="+509 3825-0849"/>
    <s v="Cuisinière Westpoint 4F"/>
    <x v="391"/>
    <n v="2018"/>
    <s v="CR 000424"/>
    <x v="0"/>
    <m/>
    <n v="1"/>
  </r>
  <r>
    <x v="366"/>
    <s v="PIERRE Obenson"/>
    <s v="Carrefour shada_x000a__x000a_ +509 _x000a_Haïti"/>
    <s v="1.Croix-des-Bouquets"/>
    <s v="+509 3825-0849"/>
    <s v="Table Westpoint 4F"/>
    <x v="391"/>
    <n v="2018"/>
    <s v="CR 000424"/>
    <x v="6"/>
    <m/>
    <n v="1"/>
  </r>
  <r>
    <x v="367"/>
    <s v="LOUISSAINT Vilmont"/>
    <s v="10, tabarre 42_x000a__x000a_ +509 _x000a_Haïti"/>
    <s v="Tabarre"/>
    <s v="+509 4918-7042"/>
    <s v="Table Westpoint 3F"/>
    <x v="550"/>
    <n v="2019"/>
    <s v="Main/0950"/>
    <x v="2"/>
    <m/>
    <n v="1"/>
  </r>
  <r>
    <x v="1"/>
    <s v="LOUISSAINT Vilmont"/>
    <s v="10, tabarre 42_x000a__x000a_ +509 _x000a_Haïti"/>
    <b v="0"/>
    <s v="+509 4918-7042"/>
    <s v="Table 2F Westpoint"/>
    <x v="342"/>
    <n v="2019"/>
    <s v="Main/0911"/>
    <x v="6"/>
    <m/>
    <n v="1"/>
  </r>
  <r>
    <x v="1"/>
    <s v="LOUISSAINT Vilmont"/>
    <s v="10, tabarre 42_x000a__x000a_ +509 _x000a_Haïti"/>
    <b v="0"/>
    <s v="+509 4918-7042"/>
    <s v="Table Westpoint 4F"/>
    <x v="342"/>
    <n v="2019"/>
    <s v="Main/0907"/>
    <x v="1"/>
    <m/>
    <n v="1"/>
  </r>
  <r>
    <x v="368"/>
    <s v="GEFFRARD Dideline"/>
    <s v="Lilavois 28, Bon-repos_x000a__x000a_ +509 _x000a_Haïti"/>
    <s v="Croix-des-Bouquets"/>
    <s v="+509 4600-6127"/>
    <s v="Table Westpoint 3F"/>
    <x v="322"/>
    <n v="2019"/>
    <s v="Main/1137"/>
    <x v="2"/>
    <m/>
    <n v="1"/>
  </r>
  <r>
    <x v="303"/>
    <s v="Agence PMS Croix-des-bouquets( Frandz JOSEPH  )"/>
    <s v="Rue acul Espagnol # 178_x000a__x000a_Port-Au-Prince +509 _x000a_Haïti"/>
    <s v="1.Croix-des-Bouquets"/>
    <s v="+ 509 2813 1956 / 4890 5022"/>
    <s v="Cuisiniere Westpoint 6 foyers"/>
    <x v="558"/>
    <n v="2020"/>
    <s v="CR 5590"/>
    <x v="1"/>
    <m/>
    <m/>
  </r>
  <r>
    <x v="303"/>
    <s v="Agence PMS Croix-des-bouquets( Frandz JOSEPH  )"/>
    <s v="Rue acul Espagnol # 178_x000a__x000a_Port-Au-Prince +509 _x000a_Haïti"/>
    <s v="1.Croix-des-Bouquets"/>
    <s v="+ 509 2813 1956 / 4890 5022"/>
    <s v="Cuisinière Westpoint 4F"/>
    <x v="558"/>
    <n v="2020"/>
    <s v="CR 5591"/>
    <x v="1"/>
    <m/>
    <m/>
  </r>
  <r>
    <x v="303"/>
    <s v="Agence PMS Croix-des-bouquets( Frandz JOSEPH  )"/>
    <s v="Rue acul Espagnol # 178_x000a__x000a_Port-Au-Prince +509 _x000a_Haïti"/>
    <s v="1.Croix-des-Bouquets"/>
    <s v="+ 509 2813 1956 / 4890 5022"/>
    <s v="Table 2F Westpoint"/>
    <x v="559"/>
    <n v="2020"/>
    <s v="CR 5637"/>
    <x v="1"/>
    <m/>
    <m/>
  </r>
  <r>
    <x v="303"/>
    <s v="Agence PMS Croix-des-bouquets( Frandz JOSEPH  )"/>
    <s v="Rue acul Espagnol # 178_x000a__x000a_Port-Au-Prince +509 _x000a_Haïti"/>
    <s v="1.Croix-des-Bouquets"/>
    <s v="+ 509 2813 1956 / 4890 5022"/>
    <s v="Cuisinière Westpoint 4F"/>
    <x v="560"/>
    <n v="2020"/>
    <s v="CR 5632"/>
    <x v="1"/>
    <m/>
    <m/>
  </r>
  <r>
    <x v="303"/>
    <s v="Agence PMS Croix-des-bouquets( Frandz JOSEPH  )"/>
    <s v="Rue acul Espagnol # 178_x000a__x000a_Port-Au-Prince +509 _x000a_Haïti"/>
    <s v="1.Croix-des-Bouquets"/>
    <s v="+ 509 2813 1956 / 4890 5022"/>
    <s v="Table Westpoint 3F"/>
    <x v="473"/>
    <n v="2019"/>
    <s v="CR 6226"/>
    <x v="1"/>
    <m/>
    <n v="1"/>
  </r>
  <r>
    <x v="303"/>
    <s v="Agence PMS Croix-des-bouquets( Frandz JOSEPH  )"/>
    <s v="Rue acul Espagnol # 178_x000a__x000a_Port-Au-Prince +509 _x000a_Haïti"/>
    <s v="1.Croix-des-Bouquets"/>
    <s v="+ 509 2813 1956 / 4890 5022"/>
    <s v="Table Westpoint 3F"/>
    <x v="317"/>
    <n v="2019"/>
    <s v="CR 003897"/>
    <x v="13"/>
    <m/>
    <n v="1"/>
  </r>
  <r>
    <x v="303"/>
    <s v="Agence PMS Croix-des-bouquets( Frandz JOSEPH  )"/>
    <s v="Rue acul Espagnol # 178_x000a__x000a_Port-Au-Prince +509 _x000a_Haïti"/>
    <s v="1.Croix-des-Bouquets"/>
    <s v="+ 509 2813 1956 / 4890 5022"/>
    <s v="Cuisiniere Westpoint 6 foyers"/>
    <x v="317"/>
    <n v="2019"/>
    <s v="CR 003898"/>
    <x v="1"/>
    <m/>
    <n v="1"/>
  </r>
  <r>
    <x v="303"/>
    <s v="Agence PMS Croix-des-bouquets( Frandz JOSEPH  )"/>
    <s v="Rue acul Espagnol # 178_x000a__x000a_Port-Au-Prince +509 _x000a_Haïti"/>
    <s v="1.Croix-des-Bouquets"/>
    <s v="+ 509 2813 1956 / 4890 5022"/>
    <s v="Table Westpoint 3F"/>
    <x v="317"/>
    <n v="2019"/>
    <s v="CR 003899"/>
    <x v="1"/>
    <m/>
    <n v="1"/>
  </r>
  <r>
    <x v="303"/>
    <s v="Agence PMS Croix-des-bouquets( Frandz JOSEPH  )"/>
    <s v="Rue acul Espagnol # 178_x000a__x000a_Port-Au-Prince +509 _x000a_Haïti"/>
    <s v="1.Croix-des-Bouquets"/>
    <s v="+ 509 2813 1956 / 4890 5022"/>
    <s v="Table Westpoint 3F"/>
    <x v="317"/>
    <n v="2019"/>
    <s v="CR 003897"/>
    <x v="13"/>
    <m/>
    <n v="1"/>
  </r>
  <r>
    <x v="303"/>
    <s v="Agence PMS Croix-des-bouquets( Frandz JOSEPH  )"/>
    <s v="Rue acul Espagnol # 178_x000a__x000a_Port-Au-Prince +509 _x000a_Haïti"/>
    <s v="1.Croix-des-Bouquets"/>
    <s v="+ 509 2813 1956 / 4890 5022"/>
    <s v="Cuisinière Westpoint 4F"/>
    <x v="561"/>
    <n v="2019"/>
    <s v="CR 003892"/>
    <x v="1"/>
    <m/>
    <n v="1"/>
  </r>
  <r>
    <x v="303"/>
    <s v="Agence PMS Croix-des-bouquets( Frandz JOSEPH  )"/>
    <s v="Rue acul Espagnol # 178_x000a__x000a_Port-Au-Prince +509 _x000a_Haïti"/>
    <s v="1.Croix-des-Bouquets"/>
    <s v="+ 509 2813 1956 / 4890 5022"/>
    <s v="Cuisinière Midea 4F"/>
    <x v="561"/>
    <n v="2019"/>
    <s v="CR 003892"/>
    <x v="1"/>
    <m/>
    <n v="1"/>
  </r>
  <r>
    <x v="303"/>
    <s v="Agence PMS Croix-des-bouquets( Frandz JOSEPH  )"/>
    <s v="Rue acul Espagnol # 178_x000a__x000a_Port-Au-Prince +509 _x000a_Haïti"/>
    <s v="1.Croix-des-Bouquets"/>
    <s v="+ 509 2813 1956 / 4890 5022"/>
    <s v="Table Westpoint 4F"/>
    <x v="561"/>
    <n v="2019"/>
    <s v="CR 003892"/>
    <x v="0"/>
    <m/>
    <n v="1"/>
  </r>
  <r>
    <x v="303"/>
    <s v="Agence PMS Croix-des-bouquets( Frandz JOSEPH  )"/>
    <s v="Rue acul Espagnol # 178_x000a__x000a_Port-Au-Prince +509 _x000a_Haïti"/>
    <s v="1.Croix-des-Bouquets"/>
    <s v="+ 509 2813 1956 / 4890 5022"/>
    <s v="Table 2F Westpoint"/>
    <x v="561"/>
    <n v="2019"/>
    <s v="CR 003892"/>
    <x v="2"/>
    <m/>
    <n v="1"/>
  </r>
  <r>
    <x v="303"/>
    <s v="Agence PMS Croix-des-bouquets( Frandz JOSEPH  )"/>
    <s v="Rue acul Espagnol # 178_x000a__x000a_Port-Au-Prince +509 _x000a_Haïti"/>
    <s v="1.Croix-des-Bouquets"/>
    <s v="+ 509 2813 1956 / 4890 5022"/>
    <s v="Cuisinière Westpoint 4F"/>
    <x v="562"/>
    <n v="2019"/>
    <s v="CR 003891"/>
    <x v="1"/>
    <m/>
    <n v="1"/>
  </r>
  <r>
    <x v="303"/>
    <s v="Agence PMS Croix-des-bouquets( Frandz JOSEPH  )"/>
    <s v="Rue acul Espagnol # 178_x000a__x000a_Port-Au-Prince +509 _x000a_Haïti"/>
    <s v="1.Croix-des-Bouquets"/>
    <s v="+ 509 2813 1956 / 4890 5022"/>
    <s v="Table Westpoint 3F"/>
    <x v="563"/>
    <n v="2019"/>
    <s v="CR 003870"/>
    <x v="1"/>
    <m/>
    <n v="1"/>
  </r>
  <r>
    <x v="303"/>
    <s v="Agence PMS Croix-des-bouquets( Frandz JOSEPH  )"/>
    <s v="Rue acul Espagnol # 178_x000a__x000a_Port-Au-Prince +509 _x000a_Haïti"/>
    <s v="1.Croix-des-Bouquets"/>
    <s v="+ 509 2813 1956 / 4890 5022"/>
    <s v="Cuisiniere Westpoint 6 foyers"/>
    <x v="564"/>
    <n v="2019"/>
    <s v="CR 003801"/>
    <x v="1"/>
    <m/>
    <n v="1"/>
  </r>
  <r>
    <x v="303"/>
    <s v="Agence PMS Croix-des-bouquets( Frandz JOSEPH  )"/>
    <s v="Rue acul Espagnol # 178_x000a__x000a_Port-Au-Prince +509 _x000a_Haïti"/>
    <s v="1.Croix-des-Bouquets"/>
    <s v="+ 509 2813 1956 / 4890 5022"/>
    <s v="Table Westpoint 3F"/>
    <x v="565"/>
    <n v="2019"/>
    <s v="CR 6178"/>
    <x v="1"/>
    <m/>
    <n v="1"/>
  </r>
  <r>
    <x v="303"/>
    <s v="Agence PMS Croix-des-bouquets( Frandz JOSEPH  )"/>
    <s v="Rue acul Espagnol # 178_x000a__x000a_Port-Au-Prince +509 _x000a_Haïti"/>
    <s v="1.Croix-des-Bouquets"/>
    <s v="+ 509 2813 1956 / 4890 5022"/>
    <s v="Cuisiniere Westpoint 6 foyers"/>
    <x v="566"/>
    <n v="2019"/>
    <s v="CR 5376"/>
    <x v="1"/>
    <m/>
    <n v="1"/>
  </r>
  <r>
    <x v="303"/>
    <s v="Agence PMS Croix-des-bouquets( Frandz JOSEPH  )"/>
    <s v="Rue acul Espagnol # 178_x000a__x000a_Port-Au-Prince +509 _x000a_Haïti"/>
    <s v="1.Croix-des-Bouquets"/>
    <s v="+ 509 2813 1956 / 4890 5022"/>
    <s v="Cuisiniere Westpoint 6 foyers"/>
    <x v="566"/>
    <n v="2019"/>
    <s v="CR 5377"/>
    <x v="1"/>
    <m/>
    <n v="1"/>
  </r>
  <r>
    <x v="303"/>
    <s v="Agence PMS Croix-des-bouquets( Frandz JOSEPH  )"/>
    <s v="Rue acul Espagnol # 178_x000a__x000a_Port-Au-Prince +509 _x000a_Haïti"/>
    <s v="1.Croix-des-Bouquets"/>
    <s v="+ 509 2813 1956 / 4890 5022"/>
    <s v="Cuisiniere Westpoint 6 foyers"/>
    <x v="567"/>
    <n v="2019"/>
    <s v="CR 5046"/>
    <x v="1"/>
    <m/>
    <n v="1"/>
  </r>
  <r>
    <x v="303"/>
    <s v="Agence PMS Croix-des-bouquets( Frandz JOSEPH  )"/>
    <s v="Rue acul Espagnol # 178_x000a__x000a_Port-Au-Prince +509 _x000a_Haïti"/>
    <s v="1.Croix-des-Bouquets"/>
    <s v="+ 509 2813 1956 / 4890 5022"/>
    <s v="Cuisiniere Westpoint 6 foyers"/>
    <x v="568"/>
    <n v="2019"/>
    <s v="CR 001363"/>
    <x v="1"/>
    <m/>
    <n v="1"/>
  </r>
  <r>
    <x v="303"/>
    <s v="Agence PMS Croix-des-bouquets( Frandz JOSEPH  )"/>
    <s v="Rue acul Espagnol # 178_x000a__x000a_Port-Au-Prince +509 _x000a_Haïti"/>
    <s v="1.Croix-des-Bouquets"/>
    <s v="+ 509 2813 1956 / 4890 5022"/>
    <s v="Cuisiniere Westpoint 6 foyers"/>
    <x v="490"/>
    <n v="2019"/>
    <s v="CR 003336"/>
    <x v="1"/>
    <m/>
    <n v="1"/>
  </r>
  <r>
    <x v="303"/>
    <s v="Agence PMS Croix-des-bouquets( Frandz JOSEPH  )"/>
    <s v="Rue acul Espagnol # 178_x000a__x000a_Port-Au-Prince +509 _x000a_Haïti"/>
    <s v="1.Croix-des-Bouquets"/>
    <s v="+ 509 2813 1956 / 4890 5022"/>
    <s v="Table Westpoint 3F"/>
    <x v="362"/>
    <n v="2019"/>
    <s v="CR 003325"/>
    <x v="1"/>
    <m/>
    <n v="1"/>
  </r>
  <r>
    <x v="303"/>
    <s v="Agence PMS Croix-des-bouquets( Frandz JOSEPH  )"/>
    <s v="Rue acul Espagnol # 178_x000a__x000a_Port-Au-Prince +509 _x000a_Haïti"/>
    <s v="1.Croix-des-Bouquets"/>
    <s v="+ 509 2813 1956 / 4890 5022"/>
    <s v="Table Westpoint 3F"/>
    <x v="569"/>
    <n v="2019"/>
    <s v="CR 001298"/>
    <x v="1"/>
    <m/>
    <n v="1"/>
  </r>
  <r>
    <x v="303"/>
    <s v="Agence PMS Croix-des-bouquets( Frandz JOSEPH  )"/>
    <s v="Rue acul Espagnol # 178_x000a__x000a_Port-Au-Prince +509 _x000a_Haïti"/>
    <s v="1.Croix-des-Bouquets"/>
    <s v="+ 509 2813 1956 / 4890 5022"/>
    <s v="Cuisinière Westpoint 4F"/>
    <x v="570"/>
    <n v="2019"/>
    <s v="CR 001869"/>
    <x v="1"/>
    <m/>
    <n v="1"/>
  </r>
  <r>
    <x v="303"/>
    <s v="Agence PMS Croix-des-bouquets( Frandz JOSEPH  )"/>
    <s v="Rue acul Espagnol # 178_x000a__x000a_Port-Au-Prince +509 _x000a_Haïti"/>
    <s v="1.Croix-des-Bouquets"/>
    <s v="+ 509 2813 1956 / 4890 5022"/>
    <s v="Cuisiniere Westpoint 6 foyers"/>
    <x v="387"/>
    <n v="2018"/>
    <s v="CR 001223"/>
    <x v="1"/>
    <m/>
    <n v="1"/>
  </r>
  <r>
    <x v="303"/>
    <s v="Agence PMS Croix-des-bouquets( Frandz JOSEPH  )"/>
    <s v="Rue acul Espagnol # 178_x000a__x000a_Port-Au-Prince +509 _x000a_Haïti"/>
    <s v="1.Croix-des-Bouquets"/>
    <s v="+ 509 2813 1956 / 4890 5022"/>
    <s v="Table Westpoint 3F"/>
    <x v="571"/>
    <n v="2018"/>
    <s v="CR 000400"/>
    <x v="1"/>
    <m/>
    <n v="1"/>
  </r>
  <r>
    <x v="303"/>
    <s v="Agence PMS Croix-des-bouquets( Frandz JOSEPH  )"/>
    <s v="Rue acul Espagnol # 178_x000a__x000a_Port-Au-Prince +509 _x000a_Haïti"/>
    <s v="1.Croix-des-Bouquets"/>
    <s v="+ 509 2813 1956 / 4890 5022"/>
    <s v="Cuisinière Westpoint 4F"/>
    <x v="524"/>
    <n v="2018"/>
    <s v="CR 000378"/>
    <x v="1"/>
    <m/>
    <n v="1"/>
  </r>
  <r>
    <x v="303"/>
    <s v="Agence PMS Croix-des-bouquets( Frandz JOSEPH  )"/>
    <s v="Rue acul Espagnol # 178_x000a__x000a_Port-Au-Prince +509 _x000a_Haïti"/>
    <s v="1.Croix-des-Bouquets"/>
    <s v="+ 509 2813 1956 / 4890 5022"/>
    <s v="Table 2F Westpoint"/>
    <x v="524"/>
    <n v="2018"/>
    <s v="CR 000380"/>
    <x v="1"/>
    <m/>
    <n v="1"/>
  </r>
  <r>
    <x v="303"/>
    <s v="Agence PMS Croix-des-bouquets( Frandz JOSEPH  )"/>
    <s v="Rue acul Espagnol # 178_x000a__x000a_Port-Au-Prince +509 _x000a_Haïti"/>
    <s v="1.Croix-des-Bouquets"/>
    <s v="+ 509 2813 1956 / 4890 5022"/>
    <s v="Cuisinière Westpoint 4F"/>
    <x v="524"/>
    <n v="2018"/>
    <s v="CR 000379"/>
    <x v="1"/>
    <m/>
    <n v="1"/>
  </r>
  <r>
    <x v="303"/>
    <s v="Agence PMS Croix-des-bouquets( Frandz JOSEPH  )"/>
    <s v="Rue acul Espagnol # 178_x000a__x000a_Port-Au-Prince +509 _x000a_Haïti"/>
    <s v="1.Croix-des-Bouquets"/>
    <s v="+ 509 2813 1956 / 4890 5022"/>
    <s v="Cuisinière Westpoint 4F"/>
    <x v="399"/>
    <n v="2018"/>
    <s v="CR 000355"/>
    <x v="1"/>
    <m/>
    <n v="1"/>
  </r>
  <r>
    <x v="303"/>
    <s v="Agence PMS Croix-des-bouquets( Frandz JOSEPH  )"/>
    <s v="Rue acul Espagnol # 178_x000a__x000a_Port-Au-Prince +509 _x000a_Haïti"/>
    <s v="1.Croix-des-Bouquets"/>
    <s v="+ 509 2813 1956 / 4890 5022"/>
    <s v="Table 2F Westpoint"/>
    <x v="551"/>
    <n v="2018"/>
    <s v="CR 000293"/>
    <x v="1"/>
    <m/>
    <n v="1"/>
  </r>
  <r>
    <x v="303"/>
    <s v="Agence PMS Croix-des-bouquets( Frandz JOSEPH  )"/>
    <s v="Rue acul Espagnol # 178_x000a__x000a_Port-Au-Prince +509 _x000a_Haïti"/>
    <s v="1.Croix-des-Bouquets"/>
    <s v="+ 509 2813 1956 / 4890 5022"/>
    <s v="Table 2F Westpoint"/>
    <x v="551"/>
    <n v="2018"/>
    <s v="CR 000295"/>
    <x v="1"/>
    <m/>
    <n v="1"/>
  </r>
  <r>
    <x v="303"/>
    <s v="Agence PMS Croix-des-bouquets( Frandz JOSEPH  )"/>
    <s v="Rue acul Espagnol # 178_x000a__x000a_Port-Au-Prince +509 _x000a_Haïti"/>
    <s v="1.Croix-des-Bouquets"/>
    <s v="+ 509 2813 1956 / 4890 5022"/>
    <s v="Table 2F Westpoint"/>
    <x v="572"/>
    <n v="2018"/>
    <s v="CR 000282"/>
    <x v="0"/>
    <m/>
    <n v="1"/>
  </r>
  <r>
    <x v="303"/>
    <s v="Agence PMS Croix-des-bouquets( Frandz JOSEPH  )"/>
    <s v="Rue acul Espagnol # 178_x000a__x000a_Port-Au-Prince +509 _x000a_Haïti"/>
    <s v="1.Croix-des-Bouquets"/>
    <s v="+ 509 2813 1956 / 4890 5022"/>
    <s v="Cuisinière Westpoint 4F"/>
    <x v="411"/>
    <n v="2018"/>
    <s v="CR 000276"/>
    <x v="1"/>
    <m/>
    <n v="1"/>
  </r>
  <r>
    <x v="303"/>
    <s v="Agence PMS Croix-des-bouquets( Frandz JOSEPH  )"/>
    <s v="Rue acul Espagnol # 178_x000a__x000a_Port-Au-Prince +509 _x000a_Haïti"/>
    <s v="1.Croix-des-Bouquets"/>
    <s v="+ 509 2813 1956 / 4890 5022"/>
    <s v="Cuisinière Westpoint 4F"/>
    <x v="573"/>
    <n v="2018"/>
    <s v="CR 000253"/>
    <x v="0"/>
    <m/>
    <n v="1"/>
  </r>
  <r>
    <x v="303"/>
    <s v="Agence PMS Croix-des-bouquets( Frandz JOSEPH  )"/>
    <s v="Rue acul Espagnol # 178_x000a__x000a_Port-Au-Prince +509 _x000a_Haïti"/>
    <s v="1.Croix-des-Bouquets"/>
    <s v="+ 509 2813 1956 / 4890 5022"/>
    <s v="Table Westpoint 3F"/>
    <x v="417"/>
    <n v="2018"/>
    <s v="CR 000220"/>
    <x v="1"/>
    <m/>
    <n v="1"/>
  </r>
  <r>
    <x v="303"/>
    <s v="Agence PMS Croix-des-bouquets( Frandz JOSEPH  )"/>
    <s v="Rue acul Espagnol # 178_x000a__x000a_Port-Au-Prince +509 _x000a_Haïti"/>
    <s v="1.Croix-des-Bouquets"/>
    <s v="+ 509 2813 1956 / 4890 5022"/>
    <s v="Table Westpoint 3F"/>
    <x v="494"/>
    <n v="2018"/>
    <s v="CR 000200"/>
    <x v="0"/>
    <m/>
    <n v="1"/>
  </r>
  <r>
    <x v="303"/>
    <s v="Agence PMS Croix-des-bouquets( Frandz JOSEPH  )"/>
    <s v="Rue acul Espagnol # 178_x000a__x000a_Port-Au-Prince +509 _x000a_Haïti"/>
    <s v="1.Croix-des-Bouquets"/>
    <s v="+ 509 2813 1956 / 4890 5022"/>
    <s v="Cuisinière Westpoint 4F"/>
    <x v="418"/>
    <n v="2018"/>
    <s v="CR 000195"/>
    <x v="1"/>
    <m/>
    <n v="1"/>
  </r>
  <r>
    <x v="303"/>
    <s v="Agence PMS Croix-des-bouquets( Frandz JOSEPH  )"/>
    <s v="Rue acul Espagnol # 178_x000a__x000a_Port-Au-Prince +509 _x000a_Haïti"/>
    <s v="1.Croix-des-Bouquets"/>
    <s v="+ 509 2813 1956 / 4890 5022"/>
    <s v="Cuisiniere Westpoint 6 foyers"/>
    <x v="418"/>
    <n v="2018"/>
    <s v="CR 000196"/>
    <x v="1"/>
    <m/>
    <n v="1"/>
  </r>
  <r>
    <x v="303"/>
    <s v="Agence PMS Croix-des-bouquets( Frandz JOSEPH  )"/>
    <s v="Rue acul Espagnol # 178_x000a__x000a_Port-Au-Prince +509 _x000a_Haïti"/>
    <s v="1.Croix-des-Bouquets"/>
    <s v="+ 509 2813 1956 / 4890 5022"/>
    <s v="Cuisinière Westpoint 4F"/>
    <x v="574"/>
    <n v="2018"/>
    <s v="CR 000194"/>
    <x v="1"/>
    <m/>
    <n v="1"/>
  </r>
  <r>
    <x v="303"/>
    <s v="Agence PMS Croix-des-bouquets( Frandz JOSEPH  )"/>
    <s v="Rue acul Espagnol # 178_x000a__x000a_Port-Au-Prince +509 _x000a_Haïti"/>
    <s v="1.Croix-des-Bouquets"/>
    <s v="+ 509 2813 1956 / 4890 5022"/>
    <s v="Table Westpoint 3F"/>
    <x v="479"/>
    <n v="2018"/>
    <s v="CR 000183"/>
    <x v="1"/>
    <m/>
    <n v="1"/>
  </r>
  <r>
    <x v="303"/>
    <s v="Agence PMS Croix-des-bouquets( Frandz JOSEPH  )"/>
    <s v="Rue acul Espagnol # 178_x000a__x000a_Port-Au-Prince +509 _x000a_Haïti"/>
    <s v="1.Croix-des-Bouquets"/>
    <s v="+ 509 2813 1956 / 4890 5022"/>
    <s v="Cuisinière Westpoint 4F"/>
    <x v="483"/>
    <n v="2018"/>
    <s v="CR 000173"/>
    <x v="1"/>
    <m/>
    <n v="1"/>
  </r>
  <r>
    <x v="303"/>
    <s v="Agence PMS Croix-des-bouquets( Frandz JOSEPH  )"/>
    <s v="Rue acul Espagnol # 178_x000a__x000a_Port-Au-Prince +509 _x000a_Haïti"/>
    <s v="1.Croix-des-Bouquets"/>
    <s v="+ 509 2813 1956 / 4890 5022"/>
    <s v="Cuisiniere Westpoint 6 foyers"/>
    <x v="483"/>
    <n v="2018"/>
    <s v="CR 000175"/>
    <x v="1"/>
    <m/>
    <n v="1"/>
  </r>
  <r>
    <x v="303"/>
    <s v="Agence PMS Croix-des-bouquets( Frandz JOSEPH  )"/>
    <s v="Rue acul Espagnol # 178_x000a__x000a_Port-Au-Prince +509 _x000a_Haïti"/>
    <s v="1.Croix-des-Bouquets"/>
    <s v="+ 509 2813 1956 / 4890 5022"/>
    <s v="Table Westpoint 3F"/>
    <x v="502"/>
    <n v="2018"/>
    <s v="CR 000156"/>
    <x v="1"/>
    <m/>
    <n v="1"/>
  </r>
  <r>
    <x v="303"/>
    <s v="Agence PMS Croix-des-bouquets( Frandz JOSEPH  )"/>
    <s v="Rue acul Espagnol # 178_x000a__x000a_Port-Au-Prince +509 _x000a_Haïti"/>
    <s v="1.Croix-des-Bouquets"/>
    <s v="+ 509 2813 1956 / 4890 5022"/>
    <s v="Cuisinière Westpoint 4F"/>
    <x v="421"/>
    <n v="2018"/>
    <s v="CR 000148"/>
    <x v="1"/>
    <m/>
    <n v="1"/>
  </r>
  <r>
    <x v="303"/>
    <s v="Agence PMS Croix-des-bouquets( Frandz JOSEPH  )"/>
    <s v="Rue acul Espagnol # 178_x000a__x000a_Port-Au-Prince +509 _x000a_Haïti"/>
    <s v="1.Croix-des-Bouquets"/>
    <s v="+ 509 2813 1956 / 4890 5022"/>
    <s v="Cuisiniere Westpoint 6 foyers"/>
    <x v="575"/>
    <n v="2018"/>
    <s v="CR 000133"/>
    <x v="1"/>
    <m/>
    <n v="1"/>
  </r>
  <r>
    <x v="303"/>
    <s v="Agence PMS Croix-des-bouquets( Frandz JOSEPH  )"/>
    <s v="Rue acul Espagnol # 178_x000a__x000a_Port-Au-Prince +509 _x000a_Haïti"/>
    <s v="1.Croix-des-Bouquets"/>
    <s v="+ 509 2813 1956 / 4890 5022"/>
    <s v="Cuisiniere Westpoint 6 foyers"/>
    <x v="424"/>
    <n v="2018"/>
    <s v="CR 000112"/>
    <x v="1"/>
    <m/>
    <n v="1"/>
  </r>
  <r>
    <x v="303"/>
    <s v="Agence PMS Croix-des-bouquets( Frandz JOSEPH  )"/>
    <s v="Rue acul Espagnol # 178_x000a__x000a_Port-Au-Prince +509 _x000a_Haïti"/>
    <s v="1.Croix-des-Bouquets"/>
    <s v="+ 509 2813 1956 / 4890 5022"/>
    <s v="Table Westpoint 3F"/>
    <x v="576"/>
    <n v="2018"/>
    <s v="CR 000084"/>
    <x v="1"/>
    <m/>
    <n v="1"/>
  </r>
  <r>
    <x v="303"/>
    <s v="Agence PMS Croix-des-bouquets( Frandz JOSEPH  )"/>
    <s v="Rue acul Espagnol # 178_x000a__x000a_Port-Au-Prince +509 _x000a_Haïti"/>
    <s v="1.Croix-des-Bouquets"/>
    <s v="+ 509 2813 1956 / 4890 5022"/>
    <s v="Réchaud Elektro 2 F"/>
    <x v="433"/>
    <n v="2018"/>
    <s v="CR 000022"/>
    <x v="1"/>
    <m/>
    <n v="1"/>
  </r>
  <r>
    <x v="303"/>
    <s v="Agence PMS Croix-des-bouquets( Frandz JOSEPH  )"/>
    <s v="Rue acul Espagnol # 178_x000a__x000a_Port-Au-Prince +509 _x000a_Haïti"/>
    <s v="1.Croix-des-Bouquets"/>
    <s v="+ 509 2813 1956 / 4890 5022"/>
    <s v="Réchaud Elektro 2 F"/>
    <x v="436"/>
    <n v="2018"/>
    <s v="cr 000057"/>
    <x v="1"/>
    <m/>
    <n v="1"/>
  </r>
  <r>
    <x v="303"/>
    <s v="Agence PMS Croix-des-bouquets( Frandz JOSEPH  )"/>
    <s v="Rue acul Espagnol # 178_x000a__x000a_Port-Au-Prince +509 _x000a_Haïti"/>
    <s v="1.Croix-des-Bouquets"/>
    <s v="+ 509 2813 1956 / 4890 5022"/>
    <s v="Réchaud Elektro 2 F"/>
    <x v="555"/>
    <n v="2018"/>
    <s v="FL 10860"/>
    <x v="0"/>
    <m/>
    <n v="1"/>
  </r>
  <r>
    <x v="303"/>
    <s v="Agence PMS Croix-des-bouquets( Frandz JOSEPH  )"/>
    <s v="Rue acul Espagnol # 178_x000a__x000a_Port-Au-Prince +509 _x000a_Haïti"/>
    <s v="1.Croix-des-Bouquets"/>
    <s v="+ 509 2813 1956 / 4890 5022"/>
    <s v="Cuisinière Westpoint 4F"/>
    <x v="520"/>
    <n v="2018"/>
    <s v="fl 10850"/>
    <x v="1"/>
    <m/>
    <n v="1"/>
  </r>
  <r>
    <x v="303"/>
    <s v="Agence PMS Croix-des-bouquets( Frandz JOSEPH  )"/>
    <s v="Rue acul Espagnol # 178_x000a__x000a_Port-Au-Prince +509 _x000a_Haïti"/>
    <s v="1.Croix-des-Bouquets"/>
    <s v="+ 509 2813 1956 / 4890 5022"/>
    <s v="Cuisiniere Westpoint 6 foyers"/>
    <x v="485"/>
    <n v="2018"/>
    <s v="FL 127264"/>
    <x v="1"/>
    <m/>
    <n v="1"/>
  </r>
  <r>
    <x v="369"/>
    <s v="Agence PMS Delmas( Joane CHAUDRY)"/>
    <s v="Route de Delmas 57, entre Delmas 1 et 3_x000a__x000a_Port-Au-Prince +509 _x000a_Haïti"/>
    <s v="1.Delmas"/>
    <s v="+ 509 2816  1016 / 4890 5030"/>
    <s v="Cuisinière MABE 4F (four 20 pouces)"/>
    <x v="302"/>
    <n v="2020"/>
    <s v="CR 5954"/>
    <x v="1"/>
    <m/>
    <n v="1"/>
  </r>
  <r>
    <x v="369"/>
    <s v="Agence PMS Delmas( Joane CHAUDRY)"/>
    <s v="Route de Delmas 57, entre Delmas 1 et 3_x000a__x000a_Port-Au-Prince +509 _x000a_Haïti"/>
    <s v="1.Delmas"/>
    <s v="+ 509 2816  1016 / 4890 5030"/>
    <s v="Cuisinière Westpoint 4F"/>
    <x v="302"/>
    <n v="2020"/>
    <s v="CR 5954"/>
    <x v="1"/>
    <m/>
    <n v="1"/>
  </r>
  <r>
    <x v="369"/>
    <s v="Agence PMS Delmas( Joane CHAUDRY)"/>
    <s v="Route de Delmas 57, entre Delmas 1 et 3_x000a__x000a_Port-Au-Prince +509 _x000a_Haïti"/>
    <s v="1.Delmas"/>
    <s v="+ 509 2816  1016 / 4890 5030"/>
    <s v="Cuisinière Westpoint 4F"/>
    <x v="577"/>
    <n v="2019"/>
    <s v="CR 003884"/>
    <x v="1"/>
    <m/>
    <n v="1"/>
  </r>
  <r>
    <x v="369"/>
    <s v="Agence PMS Delmas( Joane CHAUDRY)"/>
    <s v="Route de Delmas 57, entre Delmas 1 et 3_x000a__x000a_Port-Au-Prince +509 _x000a_Haïti"/>
    <s v="1.Delmas"/>
    <s v="+ 509 2816  1016 / 4890 5030"/>
    <s v="Cuisinière MABE 4F (four 20 pouces)"/>
    <x v="577"/>
    <n v="2019"/>
    <s v="CR 003884"/>
    <x v="0"/>
    <m/>
    <n v="1"/>
  </r>
  <r>
    <x v="369"/>
    <s v="Agence PMS Delmas( Joane CHAUDRY)"/>
    <s v="Route de Delmas 57, entre Delmas 1 et 3_x000a__x000a_Port-Au-Prince +509 _x000a_Haïti"/>
    <s v="1.Delmas"/>
    <s v="+ 509 2816  1016 / 4890 5030"/>
    <s v="Table Westpoint 3F"/>
    <x v="577"/>
    <n v="2019"/>
    <s v="CR 003884"/>
    <x v="13"/>
    <m/>
    <n v="1"/>
  </r>
  <r>
    <x v="369"/>
    <s v="Agence PMS Delmas( Joane CHAUDRY)"/>
    <s v="Route de Delmas 57, entre Delmas 1 et 3_x000a__x000a_Port-Au-Prince +509 _x000a_Haïti"/>
    <s v="1.Delmas"/>
    <s v="+ 509 2816  1016 / 4890 5030"/>
    <s v="Table Westpoint 3F"/>
    <x v="320"/>
    <n v="2019"/>
    <s v="CR 003817"/>
    <x v="0"/>
    <m/>
    <n v="1"/>
  </r>
  <r>
    <x v="369"/>
    <s v="Agence PMS Delmas( Joane CHAUDRY)"/>
    <s v="Route de Delmas 57, entre Delmas 1 et 3_x000a__x000a_Port-Au-Prince +509 _x000a_Haïti"/>
    <s v="1.Delmas"/>
    <s v="+ 509 2816  1016 / 4890 5030"/>
    <s v="Cuisinière Westpoint 4F"/>
    <x v="578"/>
    <n v="2019"/>
    <s v="CR 004255"/>
    <x v="0"/>
    <m/>
    <n v="1"/>
  </r>
  <r>
    <x v="369"/>
    <s v="Agence PMS Delmas( Joane CHAUDRY)"/>
    <s v="Route de Delmas 57, entre Delmas 1 et 3_x000a__x000a_Port-Au-Prince +509 _x000a_Haïti"/>
    <s v="1.Delmas"/>
    <s v="+ 509 2816  1016 / 4890 5030"/>
    <s v="Cuisiniere Westpoint 6 foyers"/>
    <x v="578"/>
    <n v="2019"/>
    <s v="CR 004255"/>
    <x v="1"/>
    <m/>
    <n v="1"/>
  </r>
  <r>
    <x v="369"/>
    <s v="Agence PMS Delmas( Joane CHAUDRY)"/>
    <s v="Route de Delmas 57, entre Delmas 1 et 3_x000a__x000a_Port-Au-Prince +509 _x000a_Haïti"/>
    <s v="1.Delmas"/>
    <s v="+ 509 2816  1016 / 4890 5030"/>
    <s v="Table Westpoint 3F"/>
    <x v="579"/>
    <n v="2019"/>
    <s v="CR 6195"/>
    <x v="2"/>
    <m/>
    <n v="1"/>
  </r>
  <r>
    <x v="369"/>
    <s v="Agence PMS Delmas( Joane CHAUDRY)"/>
    <s v="Route de Delmas 57, entre Delmas 1 et 3_x000a__x000a_Port-Au-Prince +509 _x000a_Haïti"/>
    <s v="1.Delmas"/>
    <s v="+ 509 2816  1016 / 4890 5030"/>
    <s v="Cuisinière Westpoint 4F"/>
    <x v="579"/>
    <n v="2019"/>
    <s v="CR 6195"/>
    <x v="1"/>
    <m/>
    <n v="1"/>
  </r>
  <r>
    <x v="369"/>
    <s v="Agence PMS Delmas( Joane CHAUDRY)"/>
    <s v="Route de Delmas 57, entre Delmas 1 et 3_x000a__x000a_Port-Au-Prince +509 _x000a_Haïti"/>
    <s v="1.Delmas"/>
    <s v="+ 509 2816  1016 / 4890 5030"/>
    <s v="Cuisiniere Westpoint 6 foyers"/>
    <x v="580"/>
    <n v="2019"/>
    <s v="CR 5193"/>
    <x v="0"/>
    <m/>
    <n v="1"/>
  </r>
  <r>
    <x v="369"/>
    <s v="Agence PMS Delmas( Joane CHAUDRY)"/>
    <s v="Route de Delmas 57, entre Delmas 1 et 3_x000a__x000a_Port-Au-Prince +509 _x000a_Haïti"/>
    <s v="1.Delmas"/>
    <s v="+ 509 2816  1016 / 4890 5030"/>
    <s v="Cuisiniere Westpoint 6 foyers"/>
    <x v="351"/>
    <n v="2019"/>
    <s v="CR 5044"/>
    <x v="1"/>
    <m/>
    <n v="1"/>
  </r>
  <r>
    <x v="369"/>
    <s v="Agence PMS Delmas( Joane CHAUDRY)"/>
    <s v="Route de Delmas 57, entre Delmas 1 et 3_x000a__x000a_Port-Au-Prince +509 _x000a_Haïti"/>
    <s v="1.Delmas"/>
    <s v="+ 509 2816  1016 / 4890 5030"/>
    <s v="Cuisinière Westpoint 4F"/>
    <x v="581"/>
    <n v="2019"/>
    <s v="CR 5030"/>
    <x v="0"/>
    <m/>
    <n v="1"/>
  </r>
  <r>
    <x v="369"/>
    <s v="Agence PMS Delmas( Joane CHAUDRY)"/>
    <s v="Route de Delmas 57, entre Delmas 1 et 3_x000a__x000a_Port-Au-Prince +509 _x000a_Haïti"/>
    <s v="1.Delmas"/>
    <s v="+ 509 2816  1016 / 4890 5030"/>
    <s v="Table Westpoint 3F"/>
    <x v="582"/>
    <n v="2019"/>
    <s v="CR 5201"/>
    <x v="7"/>
    <m/>
    <n v="1"/>
  </r>
  <r>
    <x v="369"/>
    <s v="Agence PMS Delmas( Joane CHAUDRY)"/>
    <s v="Route de Delmas 57, entre Delmas 1 et 3_x000a__x000a_Port-Au-Prince +509 _x000a_Haïti"/>
    <s v="1.Delmas"/>
    <s v="+ 509 2816  1016 / 4890 5030"/>
    <s v="Cuisinière Westpoint 4F"/>
    <x v="368"/>
    <n v="2018"/>
    <s v="CR 001856"/>
    <x v="1"/>
    <m/>
    <n v="1"/>
  </r>
  <r>
    <x v="369"/>
    <s v="Agence PMS Delmas( Joane CHAUDRY)"/>
    <s v="Route de Delmas 57, entre Delmas 1 et 3_x000a__x000a_Port-Au-Prince +509 _x000a_Haïti"/>
    <s v="1.Delmas"/>
    <s v="+ 509 2816  1016 / 4890 5030"/>
    <s v="Cuisinière Westpoint 4F"/>
    <x v="583"/>
    <n v="2018"/>
    <s v="CR 000410"/>
    <x v="1"/>
    <m/>
    <n v="1"/>
  </r>
  <r>
    <x v="369"/>
    <s v="Agence PMS Delmas( Joane CHAUDRY)"/>
    <s v="Route de Delmas 57, entre Delmas 1 et 3_x000a__x000a_Port-Au-Prince +509 _x000a_Haïti"/>
    <s v="1.Delmas"/>
    <s v="+ 509 2816  1016 / 4890 5030"/>
    <s v="Cuisiniere Westpoint 6 foyers"/>
    <x v="584"/>
    <n v="2018"/>
    <s v="CR 000296"/>
    <x v="0"/>
    <m/>
    <n v="1"/>
  </r>
  <r>
    <x v="369"/>
    <s v="Agence PMS Delmas( Joane CHAUDRY)"/>
    <s v="Route de Delmas 57, entre Delmas 1 et 3_x000a__x000a_Port-Au-Prince +509 _x000a_Haïti"/>
    <s v="1.Delmas"/>
    <s v="+ 509 2816  1016 / 4890 5030"/>
    <s v="Cuisinière Westpoint 4F"/>
    <x v="494"/>
    <n v="2018"/>
    <s v="CR 000197"/>
    <x v="1"/>
    <m/>
    <n v="1"/>
  </r>
  <r>
    <x v="369"/>
    <s v="Agence PMS Delmas( Joane CHAUDRY)"/>
    <s v="Route de Delmas 57, entre Delmas 1 et 3_x000a__x000a_Port-Au-Prince +509 _x000a_Haïti"/>
    <s v="1.Delmas"/>
    <s v="+ 509 2816  1016 / 4890 5030"/>
    <s v="Table Westpoint 3F"/>
    <x v="494"/>
    <n v="2018"/>
    <s v="CR 000197"/>
    <x v="2"/>
    <m/>
    <n v="1"/>
  </r>
  <r>
    <x v="369"/>
    <s v="Agence PMS Delmas( Joane CHAUDRY)"/>
    <s v="Route de Delmas 57, entre Delmas 1 et 3_x000a__x000a_Port-Au-Prince +509 _x000a_Haïti"/>
    <s v="1.Delmas"/>
    <s v="+ 509 2816  1016 / 4890 5030"/>
    <s v="Cuisiniere Westpoint 6 foyers"/>
    <x v="438"/>
    <n v="2018"/>
    <s v="cr 000052"/>
    <x v="1"/>
    <m/>
    <n v="1"/>
  </r>
  <r>
    <x v="369"/>
    <s v="Agence PMS Delmas( Joane CHAUDRY)"/>
    <s v="Route de Delmas 57, entre Delmas 1 et 3_x000a__x000a_Port-Au-Prince +509 _x000a_Haïti"/>
    <s v="1.Delmas"/>
    <s v="+ 509 2816  1016 / 4890 5030"/>
    <s v="Cuisinière Westpoint 4F"/>
    <x v="532"/>
    <n v="2018"/>
    <s v="fl 126654"/>
    <x v="1"/>
    <m/>
    <n v="1"/>
  </r>
  <r>
    <x v="370"/>
    <s v="Agence PMS Fontamara ( Nandy Julmiste LAPOLICE)"/>
    <s v="Fontamara 27, Rue ramier # 5_x000a__x000a_Port-Au-Prince +509 _x000a_Haïti"/>
    <s v="1.Carrefour"/>
    <s v="+ 509 2813 1953 / 4890 5021"/>
    <s v="Table Westpoint 3F"/>
    <x v="585"/>
    <n v="2018"/>
    <s v="CR 000443"/>
    <x v="1"/>
    <m/>
    <n v="1"/>
  </r>
  <r>
    <x v="370"/>
    <s v="Agence PMS Fontamara ( Nandy Julmiste LAPOLICE)"/>
    <s v="Fontamara 27, Rue ramier # 5_x000a__x000a_Port-Au-Prince +509 _x000a_Haïti"/>
    <s v="1.Carrefour"/>
    <s v="+ 509 2813 1953 / 4890 5021"/>
    <s v="Table Westpoint 3F"/>
    <x v="407"/>
    <n v="2018"/>
    <s v="CR 000299"/>
    <x v="2"/>
    <m/>
    <n v="1"/>
  </r>
  <r>
    <x v="370"/>
    <s v="Agence PMS Fontamara ( Nandy Julmiste LAPOLICE)"/>
    <s v="Fontamara 27, Rue ramier # 5_x000a__x000a_Port-Au-Prince +509 _x000a_Haïti"/>
    <s v="1.Carrefour"/>
    <s v="+ 509 2813 1953 / 4890 5021"/>
    <s v="Table Westpoint 3F"/>
    <x v="447"/>
    <n v="2018"/>
    <s v="fl 126474"/>
    <x v="6"/>
    <m/>
    <n v="1"/>
  </r>
  <r>
    <x v="370"/>
    <s v="Agence PMS Fontamara ( Nandy Julmiste LAPOLICE)"/>
    <s v="Fontamara 27, Rue ramier # 5_x000a__x000a_Port-Au-Prince +509 _x000a_Haïti"/>
    <s v="1.Carrefour"/>
    <s v="+ 509 2813 1953 / 4890 5021"/>
    <s v="Table Westpoint 4F"/>
    <x v="447"/>
    <n v="2018"/>
    <s v="fl 126474"/>
    <x v="13"/>
    <m/>
    <n v="1"/>
  </r>
  <r>
    <x v="371"/>
    <s v="CLEDANOR Jean Larack"/>
    <s v="Delams 95 Rue Promeyrac #29_x000a__x000a_Port-Au-Prince +509 _x000a_Haïti"/>
    <s v="Delmas"/>
    <s v="+ 509 3332 0445/ 3719 5392"/>
    <s v="Cuisinière Berklays 4F"/>
    <x v="311"/>
    <n v="2019"/>
    <s v="Main/1318"/>
    <x v="1"/>
    <m/>
    <m/>
  </r>
  <r>
    <x v="308"/>
    <s v="Nadine elizabeth SAINCLAIR"/>
    <s v="101, rte delmas 65, appartement 7_x000a__x000a_ +509 _x000a_Haïti"/>
    <s v="1.Delmas"/>
    <s v="+509 4764-7859"/>
    <s v="Table Westpoint 3F"/>
    <x v="539"/>
    <n v="2019"/>
    <s v="Cr 004302"/>
    <x v="1"/>
    <m/>
    <n v="1"/>
  </r>
  <r>
    <x v="372"/>
    <s v="CHARLES Stephanie"/>
    <s v="Delmas 75_x000a__x000a_ +509 _x000a_Haïti"/>
    <s v="1.Delmas"/>
    <s v="+ 509 4892 6004"/>
    <s v="Table Westpoint 3F"/>
    <x v="586"/>
    <n v="2019"/>
    <s v="CR 5499"/>
    <x v="1"/>
    <m/>
    <n v="1"/>
  </r>
  <r>
    <x v="373"/>
    <s v="Dieubon SAINTINE"/>
    <s v="66,Impasse Medilien ,Delmas 24_x000a__x000a_ +509 _x000a_Haïti"/>
    <s v="1.Delmas"/>
    <s v="+ 509 2813 1956 / 4890 5022"/>
    <s v="Cuisinière Westpoint 4F"/>
    <x v="555"/>
    <n v="2018"/>
    <s v="fl 125818"/>
    <x v="1"/>
    <m/>
    <n v="1"/>
  </r>
  <r>
    <x v="374"/>
    <s v="PLATEL Ausnithe clerna "/>
    <s v="Rue Pomeyrac, Jacquet tibill_x000a__x000a_ +509 _x000a_Haïti"/>
    <s v="1.Delmas"/>
    <s v="+509 4619-7391/3403-3041"/>
    <s v="Cuisinière Westpoint 4F"/>
    <x v="587"/>
    <n v="2019"/>
    <s v="CR 5240"/>
    <x v="1"/>
    <m/>
    <n v="1"/>
  </r>
  <r>
    <x v="375"/>
    <s v="Michel LADOUCEUR"/>
    <s v="Centre-ville, rue magasin de l'Etat_x000a__x000a_ +509 _x000a_Haïti"/>
    <s v="Port-auPrince"/>
    <s v="+509 3451-6946"/>
    <s v="Cuisinière Westpoint 4F"/>
    <x v="588"/>
    <n v="2019"/>
    <s v="CR 6190"/>
    <x v="1"/>
    <m/>
    <n v="1"/>
  </r>
  <r>
    <x v="375"/>
    <s v="Michel LADOUCEUR"/>
    <s v="Centre-ville, rue magasin de l'Etat_x000a__x000a_ +509 _x000a_Haïti"/>
    <s v="Port-auPrince"/>
    <s v="+509 3451-6946"/>
    <s v="Cuisinière Westpoint 4F"/>
    <x v="339"/>
    <n v="2019"/>
    <s v="CR 5455"/>
    <x v="1"/>
    <m/>
    <n v="1"/>
  </r>
  <r>
    <x v="315"/>
    <s v="Sanon Clevenchy "/>
    <s v="15, Rue Omega, Bon Repos_x000a__x000a_ +509 _x000a_Haïti"/>
    <s v="1.Croix-des-Bouquets"/>
    <s v="+509 49323536"/>
    <s v="Cuisinière Westpoint 4F"/>
    <x v="589"/>
    <n v="2019"/>
    <s v="CR 6191"/>
    <x v="1"/>
    <m/>
    <n v="1"/>
  </r>
  <r>
    <x v="376"/>
    <s v="BIEN-AIME Nadjeda"/>
    <s v="Montagne Noir_x000a__x000a_ +509 _x000a_Haïti"/>
    <s v="1.Petionville"/>
    <s v="+ 509 3778 2815 / 3844 1304"/>
    <s v="Cuisinière Westpoint 4F"/>
    <x v="319"/>
    <n v="2019"/>
    <s v="Ca 9985"/>
    <x v="1"/>
    <m/>
    <n v="1"/>
  </r>
  <r>
    <x v="1"/>
    <s v="BERCY Marie Bilene"/>
    <s v="Clercine 20 # 4 Bis Rue Chapiro_x000a__x000a_Port-Au-Prince +509 _x000a_Haïti"/>
    <s v="1.Tabarre"/>
    <s v="+ 509 3622 6355"/>
    <s v="Réchaud Elektro 2 F"/>
    <x v="430"/>
    <n v="2018"/>
    <s v="CR 000072"/>
    <x v="3"/>
    <m/>
    <n v="1"/>
  </r>
  <r>
    <x v="1"/>
    <s v="BRUNEL Lyse"/>
    <s v="Clercine 4, Station croix des bouquets_x000a__x000a_ +509 _x000a_"/>
    <s v="1.Tabarre"/>
    <s v="+509 3759-4742"/>
    <s v="Table Westpoint 3F"/>
    <x v="590"/>
    <n v="2019"/>
    <s v="CR 000043"/>
    <x v="2"/>
    <m/>
    <n v="1"/>
  </r>
  <r>
    <x v="1"/>
    <s v="BRUNEL Lyse"/>
    <s v="Clercine 4, Station croix des bouquets_x000a__x000a_ +509 _x000a_"/>
    <s v="1.Tabarre"/>
    <s v="+509 3759-4742"/>
    <s v="Table 2F Westpoint"/>
    <x v="590"/>
    <n v="2019"/>
    <s v="CR 000043"/>
    <x v="2"/>
    <m/>
    <n v="1"/>
  </r>
  <r>
    <x v="1"/>
    <s v="CARTER Jimmy"/>
    <s v="carrefour, lamentin 52_x000a__x000a_  _x000a_"/>
    <s v="1.Carrefour"/>
    <s v="+509 4617-9714"/>
    <s v="Table Westpoint 3F"/>
    <x v="591"/>
    <n v="2018"/>
    <s v="CR 000337"/>
    <x v="1"/>
    <m/>
    <n v="1"/>
  </r>
  <r>
    <x v="1"/>
    <s v="CASSEUS Gaz"/>
    <s v="Rte Aeoport et st-marc avant ginou market_x000a__x000a_Port-Au-Prince +509 _x000a_Haïti"/>
    <s v="1.Port-au-Prince"/>
    <s v="+5004699-0675"/>
    <s v="Cuisiniere Westpoint 6 foyers"/>
    <x v="510"/>
    <n v="2018"/>
    <s v="CR 000314"/>
    <x v="0"/>
    <m/>
    <n v="1"/>
  </r>
  <r>
    <x v="1"/>
    <s v="CASSEUS Gaz"/>
    <s v="Rte Aeoport et st-marc avant ginou market_x000a__x000a_Port-Au-Prince +509 _x000a_Haïti"/>
    <s v="1.Port-au-Prince"/>
    <s v="+5004699-0675"/>
    <s v="Table Westpoint 3F"/>
    <x v="510"/>
    <n v="2018"/>
    <s v="CR 000314"/>
    <x v="1"/>
    <m/>
    <n v="1"/>
  </r>
  <r>
    <x v="1"/>
    <s v="CASSEUS Gaz"/>
    <s v="Rte Aeoport et st-marc avant ginou market_x000a__x000a_Port-Au-Prince +509 _x000a_Haïti"/>
    <s v="1.Port-au-Prince"/>
    <s v="+5004699-0675"/>
    <s v="Table 2F Westpoint"/>
    <x v="510"/>
    <n v="2018"/>
    <s v="CR 000314"/>
    <x v="0"/>
    <m/>
    <n v="1"/>
  </r>
  <r>
    <x v="377"/>
    <s v="DELAROSE Nagela"/>
    <s v="Appartement 2, Village Arvada, Zone Casimir,Bon repos_x000a__x000a_ +509 _x000a_Haïti"/>
    <s v="1.Port-au-Prince"/>
    <s v="+509 3707-1459/3318-1491"/>
    <s v="Table Westpoint 3F"/>
    <x v="311"/>
    <n v="2019"/>
    <s v="Main/1320"/>
    <x v="1"/>
    <m/>
    <m/>
  </r>
  <r>
    <x v="377"/>
    <s v="DELAROSE Nagela"/>
    <s v="Appartement 2, Village Arvada, Zone Casimir,Bon repos_x000a__x000a_ +509 _x000a_Haïti"/>
    <s v="1.Port-au-Prince"/>
    <s v="+509 3707-1459/3318-1491"/>
    <s v="Table 2F Westpoint"/>
    <x v="316"/>
    <n v="2019"/>
    <s v="Main/1241"/>
    <x v="2"/>
    <m/>
    <m/>
  </r>
  <r>
    <x v="377"/>
    <s v="DELAROSE Nagela"/>
    <s v="Appartement 2, Village Arvada, Zone Casimir,Bon repos_x000a__x000a_ +509 _x000a_Haïti"/>
    <m/>
    <s v="+509 3707-1459/3318-1491"/>
    <s v="Table 2F Westpoint"/>
    <x v="316"/>
    <n v="2019"/>
    <s v="Main/1241"/>
    <x v="2"/>
    <m/>
    <n v="1"/>
  </r>
  <r>
    <x v="1"/>
    <s v="Devico hardware"/>
    <s v="rte frères, après rue des pins_x000a__x000a_ +509 _x000a_Haïti"/>
    <s v="1.Petionville"/>
    <s v="+509 3708-6868"/>
    <s v="Cuisinière Westpoint 4F"/>
    <x v="587"/>
    <n v="2019"/>
    <s v="CR 5239"/>
    <x v="2"/>
    <m/>
    <n v="1"/>
  </r>
  <r>
    <x v="1"/>
    <s v="DUPONT Niphaella"/>
    <s v="Delmas 75, Puits blain_x000a__x000a_ +509 _x000a_Haïti"/>
    <s v="1.Delmas"/>
    <s v="+509 3651-6230"/>
    <s v="Cuisinière Westpoint 4F"/>
    <x v="592"/>
    <n v="2019"/>
    <s v="CR 003851"/>
    <x v="1"/>
    <m/>
    <n v="1"/>
  </r>
  <r>
    <x v="1"/>
    <s v="FECCANO (Monise Jean)"/>
    <s v="_x000a__x000a_  _x000a_"/>
    <b v="0"/>
    <s v="+ 509 4890 8970"/>
    <s v="Réchaud Elektro 1F"/>
    <x v="593"/>
    <n v="2018"/>
    <s v="CA 798"/>
    <x v="1"/>
    <m/>
    <n v="1"/>
  </r>
  <r>
    <x v="1"/>
    <s v="FORTUNE Abterline"/>
    <s v="20, rte Onaville, canaan B_x000a__x000a_ +509 _x000a_Haïti"/>
    <b v="0"/>
    <s v="+509 3155-2743"/>
    <s v="Table 2F Westpoint"/>
    <x v="345"/>
    <n v="2019"/>
    <s v="Main/0876"/>
    <x v="2"/>
    <m/>
    <n v="1"/>
  </r>
  <r>
    <x v="1"/>
    <s v="FRANCOISE Jean Baptiste"/>
    <s v="_x000a__x000a_  _x000a_"/>
    <b v="0"/>
    <s v="+ 509 3883 2702"/>
    <s v="Cuisinière Westpoint 4F"/>
    <x v="573"/>
    <n v="2018"/>
    <s v="CA 003508"/>
    <x v="1"/>
    <m/>
    <n v="1"/>
  </r>
  <r>
    <x v="1"/>
    <s v="GENOIS Pierre Rigaud"/>
    <s v="Delmas 30, en face GS matelas_x000a__x000a_ +509 _x000a_Haïti"/>
    <s v="1.Delmas"/>
    <s v="+509 4018-6644"/>
    <s v="Table Westpoint 3F"/>
    <x v="332"/>
    <n v="2019"/>
    <s v="CR 6198"/>
    <x v="1"/>
    <m/>
    <n v="1"/>
  </r>
  <r>
    <x v="1"/>
    <s v="JEAN JACQUES Jacquelin"/>
    <s v="Bourdon Imp Pierre Louis # 07_x000a__x000a_Port-Au-Prince  _x000a_Haïti"/>
    <s v="1.Petionville"/>
    <s v="509 36 15 04 57"/>
    <s v="Cuisinière Westpoint 4F"/>
    <x v="458"/>
    <n v="2019"/>
    <s v="CR 5389"/>
    <x v="1"/>
    <m/>
    <n v="1"/>
  </r>
  <r>
    <x v="1"/>
    <s v="JOSEPH Sovenie"/>
    <s v="A1, Bas blanchard, Route neuf_x000a__x000a_  _x000a_"/>
    <b v="0"/>
    <s v="+509 4295-7783"/>
    <s v="Réchaud Elektro 1F"/>
    <x v="387"/>
    <n v="2018"/>
    <s v="Main/0435"/>
    <x v="1"/>
    <m/>
    <n v="1"/>
  </r>
  <r>
    <x v="1"/>
    <s v="Lionel PETIT-HOMME"/>
    <s v="CARREFOUR LAMENTIN_x000a__x000a_  _x000a_"/>
    <b v="0"/>
    <s v="+ 509 4890 8970"/>
    <s v="Table Westpoint 3F"/>
    <x v="594"/>
    <n v="2018"/>
    <s v="CR 001277"/>
    <x v="6"/>
    <m/>
    <n v="1"/>
  </r>
  <r>
    <x v="1"/>
    <s v="LOUISE Bertha Pierre"/>
    <s v="Crois des Bouquets , Duval 22 Imp Pompulise_x000a__x000a_  _x000a_"/>
    <b v="0"/>
    <s v="+ 509 3811 3140"/>
    <s v="Table Westpoint 3F"/>
    <x v="525"/>
    <n v="2018"/>
    <s v="fl  125094"/>
    <x v="1"/>
    <m/>
    <n v="1"/>
  </r>
  <r>
    <x v="1"/>
    <m/>
    <s v="Crois des Bouquets , Duval 22 Imp Pompulise_x000a__x000a_  _x000a_"/>
    <b v="0"/>
    <s v="+ 509 3811 3140"/>
    <s v="Table Happy Home 2F"/>
    <x v="525"/>
    <n v="2018"/>
    <s v="fl  125094"/>
    <x v="1"/>
    <m/>
    <n v="1"/>
  </r>
  <r>
    <x v="1"/>
    <s v="Loulouse DÉUS"/>
    <s v="Rue des Lattes Prolongée_x000a__x000a_ +509 _x000a_Haïti"/>
    <s v="1.Port-au-Prince"/>
    <s v="+ 509 3349 139"/>
    <s v="Table Westpoint 3F"/>
    <x v="535"/>
    <n v="2018"/>
    <s v="Fl 126003"/>
    <x v="1"/>
    <m/>
    <n v="1"/>
  </r>
  <r>
    <x v="1"/>
    <s v="Madame cine"/>
    <s v="marche tabarre_x000a__x000a_ +509 _x000a_"/>
    <b v="0"/>
    <s v="+509 3398-3942"/>
    <s v="Table Westpoint 3F"/>
    <x v="595"/>
    <n v="2019"/>
    <s v="CR 6116"/>
    <x v="16"/>
    <m/>
    <n v="1"/>
  </r>
  <r>
    <x v="1"/>
    <s v="Madame Scutt/ Store Carrefour"/>
    <s v="carrefour_x000a__x000a_  _x000a_"/>
    <s v="1.Port-au-Prince"/>
    <s v="+509 3785-7075"/>
    <s v="Table 2F Westpoint"/>
    <x v="344"/>
    <n v="2019"/>
    <s v="CR 5310"/>
    <x v="19"/>
    <m/>
    <n v="1"/>
  </r>
  <r>
    <x v="1"/>
    <s v="Marc OLGER"/>
    <s v="Carrefour, Mariani_x000a__x000a_ +509 _x000a_Haïti"/>
    <b v="0"/>
    <s v="+509 3648-8787"/>
    <s v="Table Westpoint 3F"/>
    <x v="457"/>
    <n v="2019"/>
    <s v="CR 003900"/>
    <x v="16"/>
    <m/>
    <m/>
  </r>
  <r>
    <x v="1"/>
    <s v="Marc OLGER"/>
    <s v="Carrefour, Mariani_x000a__x000a_ +509 _x000a_Haïti"/>
    <b v="0"/>
    <s v="+509 3648-8787"/>
    <s v="Cuisinière Westpoint 4F"/>
    <x v="590"/>
    <n v="2019"/>
    <s v="CR 6150"/>
    <x v="7"/>
    <m/>
    <n v="1"/>
  </r>
  <r>
    <x v="1"/>
    <s v="Marc OLGER"/>
    <s v="Carrefour, Mariani_x000a__x000a_ +509 _x000a_Haïti"/>
    <b v="0"/>
    <s v="+509 3648-8787"/>
    <s v="Cuisiniere Westpoint 6 foyers"/>
    <x v="590"/>
    <n v="2019"/>
    <s v="CR 6150"/>
    <x v="2"/>
    <m/>
    <n v="1"/>
  </r>
  <r>
    <x v="1"/>
    <s v="Marc OLGER"/>
    <s v="Carrefour, Mariani_x000a__x000a_ +509 _x000a_Haïti"/>
    <b v="0"/>
    <s v="+509 3648-8787"/>
    <s v="Table 2F Westpoint"/>
    <x v="590"/>
    <n v="2019"/>
    <s v="CR 6150"/>
    <x v="4"/>
    <m/>
    <n v="1"/>
  </r>
  <r>
    <x v="1"/>
    <s v="Marc OLGER"/>
    <s v="Carrefour, Mariani_x000a__x000a_ +509 _x000a_Haïti"/>
    <b v="0"/>
    <s v="+509 3648-8787"/>
    <s v="Cuisinière Westpoint 4F"/>
    <x v="352"/>
    <n v="2019"/>
    <s v="Cr 5022"/>
    <x v="0"/>
    <m/>
    <n v="1"/>
  </r>
  <r>
    <x v="1"/>
    <s v="Marc OLGER"/>
    <s v="Carrefour, Mariani_x000a__x000a_ +509 _x000a_Haïti"/>
    <b v="0"/>
    <s v="+509 3648-8787"/>
    <s v="Cuisiniere Westpoint 6 foyers"/>
    <x v="352"/>
    <n v="2019"/>
    <s v="Cr 5022"/>
    <x v="0"/>
    <m/>
    <n v="1"/>
  </r>
  <r>
    <x v="1"/>
    <s v="Marc OLGER"/>
    <s v="Carrefour, Mariani_x000a__x000a_ +509 _x000a_Haïti"/>
    <b v="0"/>
    <s v="+509 3648-8787"/>
    <s v="Table 2F Westpoint"/>
    <x v="596"/>
    <n v="2019"/>
    <s v="CR 003302"/>
    <x v="19"/>
    <m/>
    <n v="1"/>
  </r>
  <r>
    <x v="1"/>
    <s v="Marc OLGER"/>
    <s v="Carrefour, Mariani_x000a__x000a_ +509 _x000a_Haïti"/>
    <b v="0"/>
    <s v="+509 3648-8787"/>
    <s v="Table Westpoint 3F"/>
    <x v="596"/>
    <n v="2019"/>
    <s v="CR 003302"/>
    <x v="4"/>
    <m/>
    <n v="1"/>
  </r>
  <r>
    <x v="1"/>
    <s v="Marc OLGER"/>
    <s v="Carrefour, Mariani_x000a__x000a_ +509 _x000a_Haïti"/>
    <b v="0"/>
    <s v="+509 3648-8787"/>
    <s v="Table 2F Westpoint"/>
    <x v="382"/>
    <n v="2018"/>
    <s v="CA 001339"/>
    <x v="4"/>
    <m/>
    <n v="1"/>
  </r>
  <r>
    <x v="1"/>
    <s v="Marc OLGER"/>
    <s v="Carrefour, Mariani_x000a__x000a_ +509 _x000a_Haïti"/>
    <b v="0"/>
    <s v="+509 3648-8787"/>
    <s v="Table Westpoint 3F"/>
    <x v="583"/>
    <n v="2018"/>
    <s v="CR 000409"/>
    <x v="6"/>
    <m/>
    <n v="1"/>
  </r>
  <r>
    <x v="1"/>
    <s v="Marc OLGER"/>
    <s v="Carrefour, Mariani_x000a__x000a_ +509 _x000a_Haïti"/>
    <b v="0"/>
    <s v="+509 3648-8787"/>
    <s v="Table 2F Westpoint"/>
    <x v="583"/>
    <n v="2018"/>
    <s v="CR 000409"/>
    <x v="6"/>
    <m/>
    <n v="1"/>
  </r>
  <r>
    <x v="1"/>
    <s v="MARCELIN Nadia Nougaisse (Courtoisie)"/>
    <s v="Grand-Rue # 321_x000a__x000a_Port-Au-Prince +509 _x000a_Haïti"/>
    <s v="1.Port-au-Prince"/>
    <s v="+ 509 3794 4541/3464-1848"/>
    <s v="Table Westpoint 4F"/>
    <x v="508"/>
    <n v="2018"/>
    <s v="CR 000064"/>
    <x v="2"/>
    <m/>
    <n v="1"/>
  </r>
  <r>
    <x v="361"/>
    <s v="market West side / Eddy JUNOT"/>
    <s v="Croix-des-Bouquets_x000a__x000a_Croix des Bouquets  +509 _x000a_Haïti"/>
    <s v="1.Croix-des-Bouquets"/>
    <s v="+509 3623-7339"/>
    <s v="Table 2F Westpoint"/>
    <x v="597"/>
    <n v="2019"/>
    <s v="CR 6240"/>
    <x v="13"/>
    <m/>
    <m/>
  </r>
  <r>
    <x v="361"/>
    <s v="market West side / Eddy JUNOT"/>
    <s v="Croix-des-Bouquets_x000a__x000a_Croix des Bouquets  +509 _x000a_Haïti"/>
    <s v="1.Croix-des-Bouquets"/>
    <s v="+509 3623-7339"/>
    <s v="Table Westpoint 3F"/>
    <x v="597"/>
    <n v="2019"/>
    <s v="CR 6240"/>
    <x v="13"/>
    <m/>
    <m/>
  </r>
  <r>
    <x v="361"/>
    <s v="market West side / Eddy JUNOT"/>
    <s v="Croix-des-Bouquets_x000a__x000a_Croix des Bouquets  +509 _x000a_Haïti"/>
    <s v="1.Croix-des-Bouquets"/>
    <s v="+509 3623-7339"/>
    <s v="Table Westpoint 4F"/>
    <x v="597"/>
    <n v="2019"/>
    <s v="CR 6240"/>
    <x v="13"/>
    <m/>
    <m/>
  </r>
  <r>
    <x v="361"/>
    <s v="market West side / Eddy JUNOT"/>
    <s v="Croix-des-Bouquets_x000a__x000a_Croix des Bouquets  +509 _x000a_Haïti"/>
    <s v="1.Croix-des-Bouquets"/>
    <s v="+509 3623-7339"/>
    <s v="Réchaud Elektro 2 F"/>
    <x v="530"/>
    <n v="2018"/>
    <s v="CR 000082"/>
    <x v="6"/>
    <m/>
    <n v="1"/>
  </r>
  <r>
    <x v="361"/>
    <s v="market West side / Eddy JUNOT"/>
    <s v="Croix-des-Bouquets_x000a__x000a_Croix des Bouquets  +509 _x000a_Haïti"/>
    <s v="1.Croix-des-Bouquets"/>
    <s v="+509 3623-7339"/>
    <s v="Réchaud Elektro 2 F"/>
    <x v="549"/>
    <n v="2018"/>
    <s v="CR 000024"/>
    <x v="0"/>
    <m/>
    <n v="1"/>
  </r>
  <r>
    <x v="1"/>
    <s v="MENTOR Gerson"/>
    <s v="Rue Mgr Guilloux # 404_x000a__x000a_Port-Au-Prince  _x000a_Haïti"/>
    <s v="1.Port-au-Prince"/>
    <s v="+509 37 43 88 94"/>
    <s v="Table Westpoint 3F"/>
    <x v="598"/>
    <n v="2019"/>
    <s v="CR 6214"/>
    <x v="7"/>
    <m/>
    <m/>
  </r>
  <r>
    <x v="1"/>
    <s v="MENTOR Gerson"/>
    <s v="Rue Mgr Guilloux # 404_x000a__x000a_Port-Au-Prince  _x000a_Haïti"/>
    <s v="1.Port-au-Prince"/>
    <s v="+509 37 43 88 94"/>
    <s v="Table 2F Westpoint"/>
    <x v="598"/>
    <n v="2019"/>
    <s v="CR 6214"/>
    <x v="0"/>
    <m/>
    <m/>
  </r>
  <r>
    <x v="1"/>
    <s v="MENTOR Gerson"/>
    <s v="Rue Mgr Guilloux # 404_x000a__x000a_Port-Au-Prince  _x000a_Haïti"/>
    <s v="1.Port-au-Prince"/>
    <s v="+509 37 43 88 94"/>
    <s v="Table Westpoint 3F"/>
    <x v="599"/>
    <n v="2019"/>
    <s v="CR 001454"/>
    <x v="2"/>
    <m/>
    <n v="1"/>
  </r>
  <r>
    <x v="1"/>
    <s v="MENTOR Gerson"/>
    <s v="Rue Mgr Guilloux # 404_x000a__x000a_Port-Au-Prince  _x000a_Haïti"/>
    <s v="1.Port-au-Prince"/>
    <s v="+509 37 43 88 94"/>
    <s v="Table Westpoint 3F"/>
    <x v="571"/>
    <n v="2018"/>
    <s v="CR 000404"/>
    <x v="1"/>
    <m/>
    <n v="1"/>
  </r>
  <r>
    <x v="1"/>
    <s v="MENTOR Gerson"/>
    <s v="Rue Mgr Guilloux # 404_x000a__x000a_Port-Au-Prince  _x000a_Haïti"/>
    <s v="1.Port-au-Prince"/>
    <s v="+509 37 43 88 94"/>
    <s v="Table 2F Westpoint"/>
    <x v="571"/>
    <n v="2018"/>
    <s v="CR 000404"/>
    <x v="1"/>
    <m/>
    <n v="1"/>
  </r>
  <r>
    <x v="1"/>
    <s v="MENTOR Gerson"/>
    <s v="Rue Mgr Guilloux # 404_x000a__x000a_Port-Au-Prince  _x000a_Haïti"/>
    <s v="1.Port-au-Prince"/>
    <s v="+509 37 43 88 94"/>
    <s v="Réchaud Elektro 1F"/>
    <x v="571"/>
    <n v="2018"/>
    <s v="CR 000404"/>
    <x v="1"/>
    <m/>
    <n v="1"/>
  </r>
  <r>
    <x v="1"/>
    <s v="MENTOR Gerson"/>
    <s v="Rue Mgr Guilloux # 404_x000a__x000a_Port-Au-Prince  _x000a_Haïti"/>
    <s v="1.Port-au-Prince"/>
    <s v="+509 37 43 88 94"/>
    <s v="Table Westpoint 3F"/>
    <x v="600"/>
    <n v="2018"/>
    <s v="CR 000187"/>
    <x v="0"/>
    <m/>
    <n v="1"/>
  </r>
  <r>
    <x v="1"/>
    <s v="MENTOR Gerson"/>
    <s v="Rue Mgr Guilloux # 404_x000a__x000a_Port-Au-Prince  _x000a_Haïti"/>
    <s v="1.Port-au-Prince"/>
    <s v="+509 37 43 88 94"/>
    <s v="Table Westpoint 3F"/>
    <x v="601"/>
    <n v="2018"/>
    <s v="CR 000103"/>
    <x v="2"/>
    <m/>
    <n v="1"/>
  </r>
  <r>
    <x v="1"/>
    <s v="MENTOR Gerson"/>
    <s v="Rue Mgr Guilloux # 404_x000a__x000a_Port-Au-Prince  _x000a_Haïti"/>
    <s v="1.Port-au-Prince"/>
    <s v="+509 37 43 88 94"/>
    <s v="Réchaud Elektro 2 F"/>
    <x v="437"/>
    <n v="2018"/>
    <s v="ca 000017"/>
    <x v="2"/>
    <m/>
    <n v="1"/>
  </r>
  <r>
    <x v="1"/>
    <s v="NOEL Maykens /Auto Parts"/>
    <s v="Bizoton 49_x000a__x000a_  _x000a_"/>
    <s v="1.Carrefour"/>
    <s v="+509 3866 6087"/>
    <s v="Table Westpoint 3F"/>
    <x v="461"/>
    <n v="2019"/>
    <s v="Cr 5009"/>
    <x v="6"/>
    <m/>
    <n v="1"/>
  </r>
  <r>
    <x v="1"/>
    <s v="NOEL Maykens /Auto Parts"/>
    <s v="Bizoton 49_x000a__x000a_  _x000a_"/>
    <s v="1.Carrefour"/>
    <s v="+509 3866 6087"/>
    <s v="Table Westpoint 4F"/>
    <x v="461"/>
    <n v="2019"/>
    <s v="Cr 5009"/>
    <x v="6"/>
    <m/>
    <n v="1"/>
  </r>
  <r>
    <x v="1"/>
    <s v="PE - Junet Denis"/>
    <s v="_x000a__x000a_  _x000a_"/>
    <b v="0"/>
    <s v="+509 3679-7248/3729-1449"/>
    <s v="Table 2F Westpoint"/>
    <x v="374"/>
    <n v="2018"/>
    <s v="CR 001299"/>
    <x v="1"/>
    <m/>
    <n v="1"/>
  </r>
  <r>
    <x v="1"/>
    <s v="PIERRE Albanise"/>
    <s v="Carrefour, Lamentin 52_x000a__x000a_  _x000a_"/>
    <b v="0"/>
    <s v="+509 4463-7822"/>
    <s v="Table Westpoint 3F"/>
    <x v="505"/>
    <n v="2019"/>
    <s v="Cr 5247"/>
    <x v="2"/>
    <m/>
    <n v="1"/>
  </r>
  <r>
    <x v="1"/>
    <s v="PIERRE Albanise"/>
    <s v="Carrefour, Lamentin 52_x000a__x000a_  _x000a_"/>
    <b v="0"/>
    <s v="+509 4463-7822"/>
    <s v="Cuisinière Westpoint 4F"/>
    <x v="602"/>
    <n v="2019"/>
    <s v="CR 5221"/>
    <x v="1"/>
    <m/>
    <n v="1"/>
  </r>
  <r>
    <x v="1"/>
    <s v="PIERRE Albanise"/>
    <s v="Carrefour, Lamentin 52_x000a__x000a_  _x000a_"/>
    <b v="0"/>
    <s v="+509 4463-7822"/>
    <s v="Cuisinière Westpoint 4F"/>
    <x v="366"/>
    <n v="2018"/>
    <s v="CR 001859"/>
    <x v="1"/>
    <m/>
    <n v="1"/>
  </r>
  <r>
    <x v="1"/>
    <s v="PIERRE Albanise"/>
    <s v="Carrefour, Lamentin 52_x000a__x000a_  _x000a_"/>
    <b v="0"/>
    <s v="+509 4463-7822"/>
    <s v="Cuisinière Westpoint 4F"/>
    <x v="366"/>
    <n v="2018"/>
    <s v="CR 001860"/>
    <x v="1"/>
    <m/>
    <n v="1"/>
  </r>
  <r>
    <x v="1"/>
    <s v="PIERRE Albanise"/>
    <s v="Carrefour, Lamentin 52_x000a__x000a_  _x000a_"/>
    <b v="0"/>
    <s v="+509 4463-7822"/>
    <s v="Table Westpoint 3F"/>
    <x v="395"/>
    <n v="2018"/>
    <s v="CR 000393"/>
    <x v="13"/>
    <m/>
    <n v="1"/>
  </r>
  <r>
    <x v="1"/>
    <s v="SAINT-CYR Marie Waseline "/>
    <s v="117 route nationale, Shada - Bon Repos_x000a__x000a_Port Au Prince  _x000a_Haïti"/>
    <b v="0"/>
    <s v="509 37 15 59 65"/>
    <s v="Table Westpoint 3F"/>
    <x v="603"/>
    <n v="2019"/>
    <s v="CR 5460"/>
    <x v="6"/>
    <m/>
    <n v="1"/>
  </r>
  <r>
    <x v="1"/>
    <s v="SAINT-CYR Marie Waseline "/>
    <s v="117 route nationale, Shada - Bon Repos_x000a__x000a_Port Au Prince  _x000a_Haïti"/>
    <b v="0"/>
    <s v="509 37 15 59 65"/>
    <s v="Table 2F Westpoint"/>
    <x v="603"/>
    <n v="2019"/>
    <s v="CR 5460"/>
    <x v="6"/>
    <m/>
    <n v="1"/>
  </r>
  <r>
    <x v="1"/>
    <s v="SAINT-CYR Marie Waseline "/>
    <s v="117 route nationale, Shada - Bon Repos_x000a__x000a_Port Au Prince  _x000a_Haïti"/>
    <b v="0"/>
    <s v="509 37 15 59 65"/>
    <s v="Table Westpoint 4F"/>
    <x v="588"/>
    <n v="2019"/>
    <s v="CR 004453"/>
    <x v="2"/>
    <m/>
    <n v="1"/>
  </r>
  <r>
    <x v="1"/>
    <s v="SAINT-CYR Marie Waseline "/>
    <s v="117 route nationale, Shada - Bon Repos_x000a__x000a_Port Au Prince  _x000a_Haïti"/>
    <b v="0"/>
    <s v="509 37 15 59 65"/>
    <s v="Table Westpoint 3F"/>
    <x v="588"/>
    <n v="2019"/>
    <s v="CR 004453"/>
    <x v="2"/>
    <m/>
    <n v="1"/>
  </r>
  <r>
    <x v="1"/>
    <s v="SAINT-CYR Marie Waseline "/>
    <s v="117 route nationale, Shada - Bon Repos_x000a__x000a_Port Au Prince  _x000a_Haïti"/>
    <b v="0"/>
    <s v="509 37 15 59 65"/>
    <s v="Table 2F Westpoint"/>
    <x v="604"/>
    <n v="2019"/>
    <s v="CR 5329"/>
    <x v="2"/>
    <m/>
    <n v="1"/>
  </r>
  <r>
    <x v="1"/>
    <s v="SAINT-CYR Marie Waseline "/>
    <s v="117 route nationale, Shada - Bon Repos_x000a__x000a_Port Au Prince  _x000a_Haïti"/>
    <b v="0"/>
    <s v="509 37 15 59 65"/>
    <s v="Table Westpoint 3F"/>
    <x v="605"/>
    <n v="2019"/>
    <s v="CR 5234"/>
    <x v="2"/>
    <m/>
    <n v="1"/>
  </r>
  <r>
    <x v="1"/>
    <s v="SAINT-CYR Marie Waseline "/>
    <s v="117 route nationale, Shada - Bon Repos_x000a__x000a_Port Au Prince  _x000a_Haïti"/>
    <b v="0"/>
    <s v="509 37 15 59 65"/>
    <s v="Table Westpoint 4F"/>
    <x v="605"/>
    <n v="2019"/>
    <s v="CR 5234"/>
    <x v="2"/>
    <m/>
    <n v="1"/>
  </r>
  <r>
    <x v="1"/>
    <s v="SAINT-CYR Marie Waseline "/>
    <s v="117 route nationale, Shada - Bon Repos_x000a__x000a_Port Au Prince  _x000a_Haïti"/>
    <b v="0"/>
    <s v="509 37 15 59 65"/>
    <s v="Table 2F Westpoint"/>
    <x v="605"/>
    <n v="2019"/>
    <s v="CR 5234"/>
    <x v="2"/>
    <m/>
    <n v="1"/>
  </r>
  <r>
    <x v="1"/>
    <s v="SAINT-CYR Marie Waseline "/>
    <s v="117 route nationale, Shada - Bon Repos_x000a__x000a_Port Au Prince  _x000a_Haïti"/>
    <b v="0"/>
    <s v="509 37 15 59 65"/>
    <s v="Table Westpoint 3F"/>
    <x v="606"/>
    <n v="2019"/>
    <s v="CR 003337"/>
    <x v="7"/>
    <m/>
    <n v="1"/>
  </r>
  <r>
    <x v="1"/>
    <s v="SAINT-CYR Marie Waseline "/>
    <s v="117 route nationale, Shada - Bon Repos_x000a__x000a_Port Au Prince  _x000a_Haïti"/>
    <b v="0"/>
    <s v="509 37 15 59 65"/>
    <s v="Table 2F Westpoint"/>
    <x v="606"/>
    <n v="2019"/>
    <s v="CR 003337"/>
    <x v="13"/>
    <m/>
    <n v="1"/>
  </r>
  <r>
    <x v="1"/>
    <s v="SAINT-CYR Marie Waseline "/>
    <s v="117 route nationale, Shada - Bon Repos_x000a__x000a_Port Au Prince  _x000a_Haïti"/>
    <b v="0"/>
    <s v="509 37 15 59 65"/>
    <s v="Table Westpoint 3F"/>
    <x v="366"/>
    <n v="2018"/>
    <s v="CR 001858"/>
    <x v="7"/>
    <m/>
    <n v="1"/>
  </r>
  <r>
    <x v="1"/>
    <s v="SAINT-CYR Marie Waseline "/>
    <s v="117 route nationale, Shada - Bon Repos_x000a__x000a_Port Au Prince  _x000a_Haïti"/>
    <b v="0"/>
    <s v="509 37 15 59 65"/>
    <s v="Table 2F Westpoint"/>
    <x v="366"/>
    <n v="2018"/>
    <s v="CR 001858"/>
    <x v="2"/>
    <m/>
    <n v="1"/>
  </r>
  <r>
    <x v="1"/>
    <s v="SAINT-CYR Marie Waseline "/>
    <s v="117 route nationale, Shada - Bon Repos_x000a__x000a_Port Au Prince  _x000a_Haïti"/>
    <b v="0"/>
    <s v="509 37 15 59 65"/>
    <s v="Cuisinière Westpoint 4F"/>
    <x v="607"/>
    <n v="2018"/>
    <s v="CR 000471"/>
    <x v="0"/>
    <m/>
    <n v="1"/>
  </r>
  <r>
    <x v="1"/>
    <s v="SAINT-CYR Marie Waseline "/>
    <s v="117 route nationale, Shada - Bon Repos_x000a__x000a_Port Au Prince  _x000a_Haïti"/>
    <b v="0"/>
    <s v="509 37 15 59 65"/>
    <s v="Table 2F Westpoint"/>
    <x v="608"/>
    <n v="2018"/>
    <s v="CR 001332"/>
    <x v="2"/>
    <m/>
    <n v="1"/>
  </r>
  <r>
    <x v="1"/>
    <s v="SAINT-CYR Marie Waseline "/>
    <s v="117 route nationale, Shada - Bon Repos_x000a__x000a_Port Au Prince  _x000a_Haïti"/>
    <b v="0"/>
    <s v="509 37 15 59 65"/>
    <s v="Table Westpoint 3F"/>
    <x v="608"/>
    <n v="2018"/>
    <s v="CR 001332"/>
    <x v="2"/>
    <m/>
    <n v="1"/>
  </r>
  <r>
    <x v="1"/>
    <s v="SAINT-CYR Marie Waseline "/>
    <s v="117 route nationale, Shada - Bon Repos_x000a__x000a_Port Au Prince  _x000a_Haïti"/>
    <b v="0"/>
    <s v="509 37 15 59 65"/>
    <s v="Table Westpoint 4F"/>
    <x v="391"/>
    <n v="2018"/>
    <s v="CR 000426"/>
    <x v="2"/>
    <m/>
    <n v="1"/>
  </r>
  <r>
    <x v="1"/>
    <s v="SAINT-CYR Marie Waseline "/>
    <s v="117 route nationale, Shada - Bon Repos_x000a__x000a_Port Au Prince  _x000a_Haïti"/>
    <b v="0"/>
    <s v="509 37 15 59 65"/>
    <s v="Table 2F Westpoint"/>
    <x v="391"/>
    <n v="2018"/>
    <s v="CR 000426"/>
    <x v="2"/>
    <m/>
    <n v="1"/>
  </r>
  <r>
    <x v="1"/>
    <s v="SAINT-CYR Marie Waseline "/>
    <s v="117 route nationale, Shada - Bon Repos_x000a__x000a_Port Au Prince  _x000a_Haïti"/>
    <b v="0"/>
    <s v="509 37 15 59 65"/>
    <s v="Table 2F Westpoint"/>
    <x v="406"/>
    <n v="2018"/>
    <s v="CR 000324"/>
    <x v="2"/>
    <m/>
    <n v="1"/>
  </r>
  <r>
    <x v="1"/>
    <s v="ALEXIS Pouchon"/>
    <s v="Pacot_x000a__x000a_ +509 _x000a_Haïti"/>
    <s v="1.Port-au-Prince"/>
    <s v="+509 3739-8955"/>
    <s v="Table 2F Westpoint"/>
    <x v="311"/>
    <n v="2019"/>
    <s v="CR 5631"/>
    <x v="1"/>
    <m/>
    <m/>
  </r>
  <r>
    <x v="1"/>
    <s v="ALMONORD Chania"/>
    <s v="50, Clercine 8_x000a__x000a_ +509 _x000a_Haïti"/>
    <s v="1.Tabarre"/>
    <s v="+509 4903-8962/ 4070-3740"/>
    <s v="Cuisinière Berklays 4F"/>
    <x v="315"/>
    <n v="2019"/>
    <s v="CR 5768"/>
    <x v="1"/>
    <m/>
    <m/>
  </r>
  <r>
    <x v="378"/>
    <s v="Dupre Louisa"/>
    <s v="Bon repos Lilavois 2"/>
    <s v="Croix-des-Bouquets"/>
    <n v="36505433"/>
    <s v="Table Westpoint 3F"/>
    <x v="609"/>
    <n v="2020"/>
    <n v="13513"/>
    <x v="1"/>
    <n v="1920632449"/>
    <n v="0"/>
  </r>
  <r>
    <x v="379"/>
    <s v="Jean Delcave"/>
    <s v="Tabarre Rue Grande .S"/>
    <s v="Tabarre "/>
    <n v="38756536"/>
    <s v="Table Westpoint 2F"/>
    <x v="610"/>
    <n v="2020"/>
    <n v="13526"/>
    <x v="1"/>
    <n v="1920631856"/>
    <n v="0"/>
  </r>
  <r>
    <x v="380"/>
    <s v="Joseph Moise "/>
    <s v="Carrefour Aeroport "/>
    <s v="Croix-des-Bouquets"/>
    <s v="48729161/41819929"/>
    <s v="Cuisiniere Westpoint 6 F"/>
    <x v="611"/>
    <n v="2020"/>
    <n v="14000"/>
    <x v="1"/>
    <s v="200 22704738238"/>
    <n v="0"/>
  </r>
  <r>
    <x v="381"/>
    <s v="Jean Louis Wilson"/>
    <s v="Delmas 37"/>
    <s v="Delmas "/>
    <n v="487550827"/>
    <s v="Table Westpoint 2F"/>
    <x v="611"/>
    <n v="2020"/>
    <n v="13502"/>
    <x v="1"/>
    <n v="192061947"/>
    <n v="0"/>
  </r>
  <r>
    <x v="382"/>
    <s v="Juillet Markens"/>
    <s v="Clercine22 #6 "/>
    <s v="Tabarre "/>
    <n v="37495826"/>
    <s v="Table Westpoint 3F"/>
    <x v="612"/>
    <n v="2020"/>
    <n v="13539"/>
    <x v="1"/>
    <n v="1920633218"/>
    <n v="0"/>
  </r>
  <r>
    <x v="383"/>
    <s v="PMS Croix-des-Bouquets"/>
    <s v="Tabarre 49 Galette Gref."/>
    <s v="Tabarre "/>
    <n v="43610592"/>
    <s v="Cuisiniere Westpoint 4F"/>
    <x v="613"/>
    <n v="2020"/>
    <n v="5818"/>
    <x v="1"/>
    <s v="200 31604739752"/>
    <n v="1"/>
  </r>
  <r>
    <x v="384"/>
    <s v="PMS Croix-des-Bouquets"/>
    <s v="Tiplas Cazeau Rue St Pierre"/>
    <s v="Croix-des-Bouquets"/>
    <n v="36954385"/>
    <s v="Table Westpoint 2F"/>
    <x v="613"/>
    <n v="2020"/>
    <n v="5820"/>
    <x v="1"/>
    <n v="2000341008"/>
    <n v="1"/>
  </r>
  <r>
    <x v="385"/>
    <s v="Daphcar Desrosier"/>
    <s v="Delmas 40 B"/>
    <s v="Delmas "/>
    <n v="47803996"/>
    <s v="Table westpoint 3 F"/>
    <x v="611"/>
    <n v="2020"/>
    <n v="5809"/>
    <x v="1"/>
    <n v="1920632152"/>
    <n v="0"/>
  </r>
  <r>
    <x v="386"/>
    <s v="Louis Jean "/>
    <s v="Clercine 20"/>
    <s v="Tabarre "/>
    <n v="34242053"/>
    <s v="Table westpoint 3 F"/>
    <x v="614"/>
    <n v="2020"/>
    <n v="5816"/>
    <x v="1"/>
    <n v="1920633202"/>
    <n v="0"/>
  </r>
  <r>
    <x v="387"/>
    <s v="PMS Croix-des-Bouquets"/>
    <s v="Croix-des Bouquets"/>
    <s v="Croix-des-Bouquets"/>
    <n v="44346559"/>
    <s v="Cuisiniere Westpoint 4F"/>
    <x v="613"/>
    <n v="2020"/>
    <n v="5819"/>
    <x v="1"/>
    <s v="200 31604739687"/>
    <n v="1"/>
  </r>
  <r>
    <x v="388"/>
    <s v="Belizaire Jean H."/>
    <s v="Bon repos Canaan 3"/>
    <s v="Croix-des-Bouquets"/>
    <n v="31424523"/>
    <s v="Cuisiniere Westpoint 4 F"/>
    <x v="615"/>
    <n v="2020"/>
    <n v="5832"/>
    <x v="1"/>
    <m/>
    <n v="0"/>
  </r>
  <r>
    <x v="389"/>
    <s v="Janvier Herriot"/>
    <s v="Carrefour Feuille"/>
    <s v="Port-au-Prince "/>
    <m/>
    <s v="Table Westpoint xF"/>
    <x v="614"/>
    <n v="2020"/>
    <n v="13847"/>
    <x v="1"/>
    <m/>
    <n v="0"/>
  </r>
  <r>
    <x v="390"/>
    <s v="Entrepreneurs du Monde "/>
    <s v="1Rue De la Montagne"/>
    <s v="Port-au-Prince "/>
    <m/>
    <s v="Cuisiniere Westpoint 4F"/>
    <x v="616"/>
    <n v="2020"/>
    <n v="6367"/>
    <x v="1"/>
    <m/>
    <n v="0"/>
  </r>
  <r>
    <x v="391"/>
    <s v="Rose Nerline"/>
    <s v="18Tabarre 12"/>
    <s v="Tabarre "/>
    <n v="36257323"/>
    <s v="Table Westpoint 3F"/>
    <x v="617"/>
    <n v="2020"/>
    <n v="8253"/>
    <x v="1"/>
    <m/>
    <n v="0"/>
  </r>
  <r>
    <x v="392"/>
    <s v="Linado "/>
    <s v="Damien"/>
    <s v="Croix-des-Bouquets"/>
    <n v="48379410"/>
    <s v="Table Westpoint 3F"/>
    <x v="618"/>
    <n v="2020"/>
    <n v="13932"/>
    <x v="1"/>
    <n v="2001301517"/>
    <n v="0"/>
  </r>
  <r>
    <x v="393"/>
    <s v="Jean Baptiste "/>
    <s v="Christ-Roi impasse N"/>
    <s v="Pétion-ville "/>
    <n v="38397181"/>
    <s v="Cuisiniere Westpoint 6 F"/>
    <x v="619"/>
    <n v="2020"/>
    <n v="13920"/>
    <x v="1"/>
    <s v="200 22704738529"/>
    <n v="1"/>
  </r>
  <r>
    <x v="394"/>
    <s v="Calixte "/>
    <m/>
    <m/>
    <n v="40025800"/>
    <s v="Table Westpoint 3F"/>
    <x v="620"/>
    <n v="2020"/>
    <n v="13922"/>
    <x v="1"/>
    <n v="2001302114"/>
    <n v="0"/>
  </r>
  <r>
    <x v="395"/>
    <s v="Jeanille Visly"/>
    <s v="Croix des missions"/>
    <s v="Croix-des-Bouquets"/>
    <n v="37696115"/>
    <s v="Table Westpoint 2F"/>
    <x v="621"/>
    <n v="2020"/>
    <n v="13905"/>
    <x v="1"/>
    <n v="2000690434"/>
    <n v="0"/>
  </r>
  <r>
    <x v="396"/>
    <s v="PMS Croix-des-Bouquets"/>
    <s v="Petit place Cazeau"/>
    <s v="Croix-des-Bouquets"/>
    <n v="44672432"/>
    <s v="Table Westpoint 2F"/>
    <x v="620"/>
    <n v="2020"/>
    <n v="5878"/>
    <x v="1"/>
    <n v="1920631985"/>
    <n v="1"/>
  </r>
  <r>
    <x v="397"/>
    <s v="PMS Croix-des-Bouquets"/>
    <m/>
    <m/>
    <n v="36670732"/>
    <s v="Cuisiniere westpoint 4F"/>
    <x v="622"/>
    <n v="2020"/>
    <n v="5928"/>
    <x v="1"/>
    <s v="200 30304739203"/>
    <n v="1"/>
  </r>
  <r>
    <x v="398"/>
    <s v="PMS Fontama"/>
    <s v="Fontamara"/>
    <s v="Port-au-Prince "/>
    <m/>
    <s v="Table Westpoint 3 F"/>
    <x v="622"/>
    <n v="2020"/>
    <n v="5930"/>
    <x v="2"/>
    <s v="2001301502/2001303245/2001302344_x000a_"/>
    <n v="1"/>
  </r>
  <r>
    <x v="399"/>
    <s v="Madame Olivier "/>
    <s v="Fermathe "/>
    <s v="Pétion-ville "/>
    <s v="36824703/47068972"/>
    <s v="Table Westpoint 2F"/>
    <x v="623"/>
    <n v="2020"/>
    <n v="5949"/>
    <x v="1"/>
    <n v="2006640882"/>
    <n v="0"/>
  </r>
  <r>
    <x v="400"/>
    <s v="Courtoisie Store"/>
    <s v="Grand Rue"/>
    <s v="Port-au-Prince "/>
    <s v="34641848/37944541"/>
    <s v="Table westpoint 3 F"/>
    <x v="621"/>
    <n v="2020"/>
    <n v="6386"/>
    <x v="10"/>
    <m/>
    <n v="1"/>
  </r>
  <r>
    <x v="401"/>
    <s v="Courtoisie Store"/>
    <s v="Grand Rue"/>
    <s v="Port-au-Prince "/>
    <s v="34641848/37944542"/>
    <s v="Table Westpoint 2 F"/>
    <x v="621"/>
    <n v="2020"/>
    <n v="6386"/>
    <x v="4"/>
    <m/>
    <n v="1"/>
  </r>
  <r>
    <x v="402"/>
    <s v="Courtoisie Store"/>
    <s v="Grand Rue"/>
    <s v="Port-au-Prince "/>
    <s v="34641848/37944543"/>
    <s v="Table Westpoint 4F"/>
    <x v="621"/>
    <n v="2020"/>
    <n v="6386"/>
    <x v="7"/>
    <m/>
    <n v="1"/>
  </r>
  <r>
    <x v="403"/>
    <s v="Courtoisie Store"/>
    <s v="Grand Rue"/>
    <s v="Port-au-Prince "/>
    <s v="34641848/37944544"/>
    <s v="Cuisiniere Westpoint 4F"/>
    <x v="621"/>
    <n v="2020"/>
    <n v="6386"/>
    <x v="7"/>
    <m/>
    <n v="1"/>
  </r>
  <r>
    <x v="404"/>
    <s v="Betty"/>
    <m/>
    <m/>
    <n v="48706484"/>
    <s v="cuisiniere Midea 4F"/>
    <x v="624"/>
    <n v="2020"/>
    <n v="6395"/>
    <x v="1"/>
    <m/>
    <n v="0"/>
  </r>
  <r>
    <x v="405"/>
    <s v="Alexis Arolph"/>
    <s v="Croix des bouquets"/>
    <s v="Croix-des-Bouquets"/>
    <n v="47702775"/>
    <s v="Table Westpoint 2F"/>
    <x v="625"/>
    <n v="2020"/>
    <n v="138881"/>
    <x v="1"/>
    <s v="Sn:2006641012"/>
    <n v="0"/>
  </r>
  <r>
    <x v="406"/>
    <s v="Pierre Kesnel "/>
    <s v="10 Tabarre 43"/>
    <s v="Tabarre "/>
    <n v="36414315"/>
    <s v="Table Westpoint 3F"/>
    <x v="625"/>
    <n v="2020"/>
    <n v="6333"/>
    <x v="1"/>
    <s v="Sn:2001302053"/>
    <n v="0"/>
  </r>
  <r>
    <x v="407"/>
    <s v="Gesner Chery"/>
    <m/>
    <m/>
    <m/>
    <s v="Cuisiniere Westpoint 4F"/>
    <x v="626"/>
    <n v="2020"/>
    <n v="13798"/>
    <x v="1"/>
    <m/>
    <n v="0"/>
  </r>
  <r>
    <x v="408"/>
    <s v="Janvier Herriot"/>
    <s v="Ruelle Vilfran"/>
    <s v="Port-au-Prince "/>
    <m/>
    <s v="Cuisiniere Westpoint 4F"/>
    <x v="627"/>
    <n v="2020"/>
    <n v="13777"/>
    <x v="1"/>
    <m/>
    <n v="0"/>
  </r>
  <r>
    <x v="409"/>
    <s v="MrsLushnie"/>
    <s v="croix des bouquets"/>
    <s v="Croix-des-Bouquets"/>
    <n v="37675510"/>
    <s v="Table Westpoint 3 F"/>
    <x v="628"/>
    <n v="2020"/>
    <n v="13879"/>
    <x v="1"/>
    <n v="2001303155"/>
    <n v="0"/>
  </r>
  <r>
    <x v="410"/>
    <s v="Massene B."/>
    <s v="Bon repos "/>
    <s v="Croix-des-Bouquets"/>
    <n v="37437949"/>
    <s v="Table westpoint 3F"/>
    <x v="629"/>
    <n v="2020"/>
    <n v="13863"/>
    <x v="1"/>
    <n v="2001303697"/>
    <n v="0"/>
  </r>
  <r>
    <x v="411"/>
    <s v="PMS Delmas "/>
    <s v="Delmas"/>
    <s v="Delmas "/>
    <m/>
    <s v="Table Westpoint 3F"/>
    <x v="625"/>
    <n v="2020"/>
    <n v="6324"/>
    <x v="2"/>
    <s v="2001301561/2001302016/2001302442"/>
    <n v="1"/>
  </r>
  <r>
    <x v="412"/>
    <s v="calixte Dario"/>
    <s v="Champs de Mars"/>
    <s v="Port-au-Prince "/>
    <n v="48119793"/>
    <s v="Table Westpoint 2F"/>
    <x v="630"/>
    <n v="2020"/>
    <n v="6286"/>
    <x v="0"/>
    <s v="2006641052/2006640884"/>
    <n v="1"/>
  </r>
  <r>
    <x v="413"/>
    <s v="calixte Dario"/>
    <s v="Champs de Mars"/>
    <s v="Port-au-Prince "/>
    <n v="48119793"/>
    <s v="Table Westpoint3f"/>
    <x v="630"/>
    <n v="2020"/>
    <n v="6286"/>
    <x v="1"/>
    <n v="2001303838"/>
    <n v="1"/>
  </r>
  <r>
    <x v="414"/>
    <s v="Germain Marie Guerdy "/>
    <s v="Clercine"/>
    <s v="Tabarre "/>
    <n v="44809549"/>
    <s v="Table Wespoint 2f "/>
    <x v="631"/>
    <n v="2020"/>
    <n v="8174"/>
    <x v="1"/>
    <n v="1920631901"/>
    <n v="0"/>
  </r>
  <r>
    <x v="415"/>
    <s v="Paul Minoude "/>
    <s v="7, Gerald Bataille "/>
    <s v="Tabarre "/>
    <n v="47824697"/>
    <s v="Table Wespoint 3F"/>
    <x v="632"/>
    <n v="2020"/>
    <n v="13897"/>
    <x v="2"/>
    <s v="2001302804/2001303700/2001301981"/>
    <n v="1"/>
  </r>
  <r>
    <x v="416"/>
    <s v="Clergé Joseph "/>
    <s v="14,Rue depestre , Clercine 8 "/>
    <s v="Tabarre "/>
    <n v="48542548"/>
    <s v="Cuisinière Wespoint 4F "/>
    <x v="633"/>
    <n v="2020"/>
    <n v="12955"/>
    <x v="1"/>
    <m/>
    <n v="0"/>
  </r>
  <r>
    <x v="417"/>
    <s v="Ladouceur Magalie "/>
    <s v="69 ,Rue Victoria ,Bute Boyer "/>
    <s v="Tabarre "/>
    <n v="34527564"/>
    <s v="Table Wespoint 3F "/>
    <x v="634"/>
    <n v="2020"/>
    <n v="12964"/>
    <x v="1"/>
    <n v="2001301582"/>
    <n v="0"/>
  </r>
  <r>
    <x v="418"/>
    <s v="Compas Market "/>
    <s v="Rue Panaméricaine , Pétion Ville "/>
    <s v="Pétion-ville "/>
    <n v="48456471"/>
    <s v="Table Wespoint 3F "/>
    <x v="635"/>
    <n v="2020"/>
    <n v="6345"/>
    <x v="6"/>
    <m/>
    <n v="1"/>
  </r>
  <r>
    <x v="419"/>
    <s v="Compas Market "/>
    <s v="Rue Panaméricaine , Pétion Ville "/>
    <s v="Pétion-ville "/>
    <n v="48456471"/>
    <s v="Table Wespoint 4f "/>
    <x v="635"/>
    <n v="2020"/>
    <n v="6345"/>
    <x v="6"/>
    <m/>
    <n v="1"/>
  </r>
  <r>
    <x v="420"/>
    <s v="Compas Market "/>
    <s v="Rue Panaméricaine , Pétion Ville "/>
    <s v="Pétion-ville "/>
    <n v="48456471"/>
    <s v="Table Wespoint 2f "/>
    <x v="635"/>
    <n v="2020"/>
    <n v="6345"/>
    <x v="6"/>
    <m/>
    <n v="1"/>
  </r>
  <r>
    <x v="421"/>
    <s v="Paul Minoude "/>
    <s v="7, Gerald Bataille "/>
    <s v="Tabarre "/>
    <n v="47824297"/>
    <s v=" Table Wespoint 4F "/>
    <x v="632"/>
    <n v="2020"/>
    <n v="13900"/>
    <x v="1"/>
    <n v="2006642050"/>
    <n v="1"/>
  </r>
  <r>
    <x v="422"/>
    <s v="Paul Minoude "/>
    <s v="7, Gerald Bataille "/>
    <s v="Tabarre "/>
    <n v="47824297"/>
    <s v="Table Wespoint 2f "/>
    <x v="632"/>
    <n v="2020"/>
    <n v="13900"/>
    <x v="1"/>
    <n v="200640216"/>
    <n v="1"/>
  </r>
  <r>
    <x v="423"/>
    <s v="Fritz Lapine "/>
    <s v="Carrefour feuilles"/>
    <s v="Carrefour "/>
    <m/>
    <s v="Table Wespoint 3f "/>
    <x v="632"/>
    <n v="2020"/>
    <n v="13968"/>
    <x v="1"/>
    <m/>
    <n v="0"/>
  </r>
  <r>
    <x v="424"/>
    <s v="Marie Rosita "/>
    <s v="Clercine "/>
    <s v="Tabarre "/>
    <n v="36658734"/>
    <s v="Table Wespoint 3F "/>
    <x v="636"/>
    <n v="2020"/>
    <n v="12967"/>
    <x v="1"/>
    <n v="2001302871"/>
    <n v="0"/>
  </r>
  <r>
    <x v="425"/>
    <s v="Cupidon Carl Hertz "/>
    <s v="77,Tabarre 16"/>
    <s v="Tabarre "/>
    <n v="33851332"/>
    <s v="Table Wespoint 2F "/>
    <x v="631"/>
    <n v="2020"/>
    <n v="12954"/>
    <x v="1"/>
    <n v="2000690003"/>
    <n v="0"/>
  </r>
  <r>
    <x v="426"/>
    <s v="Madame Robillard "/>
    <s v="Tabarre 11 "/>
    <s v="Tabarre "/>
    <m/>
    <s v="Table Wespoint 4F "/>
    <x v="633"/>
    <n v="2020"/>
    <n v="12952"/>
    <x v="1"/>
    <n v="2006641346"/>
    <n v="0"/>
  </r>
  <r>
    <x v="427"/>
    <s v="Hudson Lafontant "/>
    <s v="Clercine "/>
    <s v="Tabarre "/>
    <n v="38489480"/>
    <s v="Table Wespoint 3f "/>
    <x v="635"/>
    <n v="2020"/>
    <n v="13888"/>
    <x v="1"/>
    <n v="2100302227"/>
    <n v="0"/>
  </r>
  <r>
    <x v="428"/>
    <s v="Mireille Rosenie "/>
    <s v="5, Impasse Vilien ,Tabarre 53"/>
    <s v="Tabarre "/>
    <n v="37196032"/>
    <s v="Table Wespoint 3f "/>
    <x v="635"/>
    <n v="2020"/>
    <n v="13887"/>
    <x v="1"/>
    <n v="1920632558"/>
    <n v="0"/>
  </r>
  <r>
    <x v="429"/>
    <s v="PMS croix des Bouquets "/>
    <s v="Carradeux "/>
    <s v="Croix-des-Bouquets"/>
    <n v="46144107"/>
    <s v="Table Wespoint 3f "/>
    <x v="637"/>
    <n v="2020"/>
    <n v="7326"/>
    <x v="1"/>
    <n v="2001302819"/>
    <n v="1"/>
  </r>
  <r>
    <x v="430"/>
    <s v="PMS croix des Bouquets "/>
    <s v="Carradeux "/>
    <s v="Croix-des-Bouquets"/>
    <n v="46144107"/>
    <s v="Cuisinière Wespoint 4F "/>
    <x v="638"/>
    <n v="2020"/>
    <n v="6297"/>
    <x v="1"/>
    <n v="20060404739840"/>
    <n v="1"/>
  </r>
  <r>
    <x v="431"/>
    <s v="Gesner Chery"/>
    <s v="Canapé-vert "/>
    <s v="Port-au-Prince "/>
    <m/>
    <s v="Table Wespoint 2f "/>
    <x v="637"/>
    <n v="2020"/>
    <n v="8191"/>
    <x v="1"/>
    <n v="2006640785"/>
    <n v="0"/>
  </r>
  <r>
    <x v="432"/>
    <s v="Jean Louis Wilson"/>
    <s v="Croix des bouquets"/>
    <s v="Croix-des-Bouquets"/>
    <m/>
    <s v="Table Wespoint 2f "/>
    <x v="637"/>
    <n v="2020"/>
    <n v="7332"/>
    <x v="0"/>
    <s v="1920831996/192"/>
    <n v="0"/>
  </r>
  <r>
    <x v="433"/>
    <s v="Luckens "/>
    <s v="11 Rue Bredie Carrefour- Feuille"/>
    <s v="Port-au-Prince "/>
    <n v="37068134"/>
    <s v="Table Westpoint 2f"/>
    <x v="639"/>
    <n v="2020"/>
    <n v="8171"/>
    <x v="1"/>
    <s v="SN:200341247"/>
    <n v="0"/>
  </r>
  <r>
    <x v="434"/>
    <s v="Calixte Dario"/>
    <s v="Route Frere"/>
    <s v="Tabarre "/>
    <n v="48119793"/>
    <s v="Table Westpoint 4f"/>
    <x v="640"/>
    <n v="2020"/>
    <n v="6349"/>
    <x v="1"/>
    <m/>
    <n v="1"/>
  </r>
  <r>
    <x v="435"/>
    <s v="Abterline Fortune"/>
    <s v="Bon repos #56"/>
    <s v="Croix-des-Bouquets"/>
    <n v="31552743"/>
    <s v="Table Westpoint 2F"/>
    <x v="641"/>
    <n v="2020"/>
    <n v="12904"/>
    <x v="0"/>
    <s v="1920630902/1920630787"/>
    <n v="0"/>
  </r>
  <r>
    <x v="436"/>
    <s v="Chantale "/>
    <s v="Duval 30 # 3"/>
    <s v="Pétion-ville "/>
    <n v="31042582"/>
    <s v="Cuisiniere Berklays 4F"/>
    <x v="642"/>
    <n v="2020"/>
    <n v="12992"/>
    <x v="1"/>
    <n v="20050060107"/>
    <n v="0"/>
  </r>
  <r>
    <x v="437"/>
    <s v="Junot"/>
    <s v="Delmas 19"/>
    <s v="Delmas "/>
    <n v="47260101"/>
    <s v="Table Westpoint 2F"/>
    <x v="643"/>
    <n v="2020"/>
    <n v="12914"/>
    <x v="1"/>
    <n v="1920631006"/>
    <n v="0"/>
  </r>
  <r>
    <x v="438"/>
    <s v="Rosita "/>
    <m/>
    <m/>
    <m/>
    <s v="Table Westpoint 2F"/>
    <x v="644"/>
    <n v="2020"/>
    <n v="12908"/>
    <x v="1"/>
    <n v="1920630611"/>
    <n v="1"/>
  </r>
  <r>
    <x v="439"/>
    <s v="Rosita "/>
    <m/>
    <m/>
    <m/>
    <s v="Table Westpoint 2F"/>
    <x v="645"/>
    <n v="2020"/>
    <n v="12928"/>
    <x v="1"/>
    <s v="SN:1920631601"/>
    <n v="1"/>
  </r>
  <r>
    <x v="440"/>
    <s v="Cleopathe"/>
    <m/>
    <m/>
    <m/>
    <s v="table Westpoint 3 F"/>
    <x v="643"/>
    <n v="2020"/>
    <n v="12993"/>
    <x v="7"/>
    <s v="1920632567/2001302624/2001303885/2001302663/2001302978"/>
    <n v="1"/>
  </r>
  <r>
    <x v="441"/>
    <s v="Stanley Jean"/>
    <s v="Petion-Ville "/>
    <s v="Pétion-ville "/>
    <n v="39214451"/>
    <s v="Table Westpoint 2F"/>
    <x v="646"/>
    <n v="2020"/>
    <n v="12922"/>
    <x v="1"/>
    <n v="1920631200"/>
    <n v="0"/>
  </r>
  <r>
    <x v="442"/>
    <s v="Miltose "/>
    <s v="Bon Repos "/>
    <s v="Croix-des-Bouquets"/>
    <n v="344417959"/>
    <s v="Table Westpoint 2 F"/>
    <x v="647"/>
    <n v="2020"/>
    <n v="12918"/>
    <x v="2"/>
    <s v="1920630438/1920630339/1920630453_x000a_"/>
    <n v="0"/>
  </r>
  <r>
    <x v="443"/>
    <s v="Affilié"/>
    <s v="Pernier 28 Rue Casimir "/>
    <s v="Pétion-ville "/>
    <n v="37782815"/>
    <s v="Cuisiniere Midea 4F"/>
    <x v="647"/>
    <n v="2020"/>
    <n v="12901"/>
    <x v="1"/>
    <s v="340A02437010424490009S"/>
    <n v="1"/>
  </r>
  <r>
    <x v="444"/>
    <s v="Simeon marc"/>
    <s v="Bon Repos # 12 "/>
    <s v="Croix-des-Bouquets"/>
    <n v="46855369"/>
    <s v="Table Westpoint 2F"/>
    <x v="648"/>
    <n v="2020"/>
    <n v="12917"/>
    <x v="1"/>
    <n v="20066640854"/>
    <n v="0"/>
  </r>
  <r>
    <x v="445"/>
    <s v="Rosaline jean"/>
    <s v="Rue barbancourt"/>
    <s v="Croix-des-Bouquets"/>
    <n v="37534601"/>
    <s v="Table Westpoint 2 f"/>
    <x v="644"/>
    <n v="2020"/>
    <n v="12915"/>
    <x v="1"/>
    <n v="1920631195"/>
    <n v="0"/>
  </r>
  <r>
    <x v="446"/>
    <s v="Myrtho Ernso "/>
    <s v="Route Boyer # 36 impasse Ca."/>
    <s v="Croix-des-Bouquets"/>
    <n v="36731992"/>
    <s v="Table Elektro 3 F"/>
    <x v="649"/>
    <n v="2020"/>
    <n v="12919"/>
    <x v="1"/>
    <m/>
    <n v="0"/>
  </r>
  <r>
    <x v="447"/>
    <s v="Jean Pierre Daph"/>
    <m/>
    <m/>
    <m/>
    <s v="Table Westpoint 2F"/>
    <x v="650"/>
    <n v="2020"/>
    <n v="8197"/>
    <x v="1"/>
    <m/>
    <m/>
  </r>
  <r>
    <x v="448"/>
    <s v="Sherly Obry"/>
    <s v="Juvenat"/>
    <s v="Pétion-ville "/>
    <m/>
    <s v="Table Westpoint 2 F"/>
    <x v="651"/>
    <n v="2020"/>
    <n v="11653"/>
    <x v="1"/>
    <n v="1920631962"/>
    <n v="0"/>
  </r>
  <r>
    <x v="449"/>
    <s v="Vladimir "/>
    <s v="Delmas 75 Puit blain"/>
    <s v="Delmas "/>
    <n v="48905025"/>
    <s v="Cuisiniere Mabe 6F"/>
    <x v="652"/>
    <n v="2020"/>
    <n v="10154"/>
    <x v="1"/>
    <s v="SW20066005040"/>
    <n v="0"/>
  </r>
  <r>
    <x v="450"/>
    <s v="Saint Juste Eline"/>
    <s v="petion Ville rue faubert"/>
    <s v="Pétion-ville "/>
    <n v="36510927"/>
    <s v="Table Westpoint 2F"/>
    <x v="653"/>
    <n v="2020"/>
    <n v="7490"/>
    <x v="6"/>
    <m/>
    <n v="1"/>
  </r>
  <r>
    <x v="451"/>
    <s v="PMS Croix des bouquets "/>
    <s v="Marassa"/>
    <s v="Croix-des-Bouquets"/>
    <m/>
    <s v="Table Westpoint 2 F"/>
    <x v="654"/>
    <n v="2020"/>
    <n v="7468"/>
    <x v="6"/>
    <m/>
    <n v="1"/>
  </r>
  <r>
    <x v="452"/>
    <s v="PMS Croix des bouquets "/>
    <s v="Marassa"/>
    <s v="Croix-des-Bouquets"/>
    <m/>
    <s v="Cuisiniere Westpoint 4F"/>
    <x v="654"/>
    <n v="2020"/>
    <n v="7468"/>
    <x v="1"/>
    <m/>
    <n v="1"/>
  </r>
  <r>
    <x v="453"/>
    <s v="PMS Croix des bouquets "/>
    <s v="Tabarre 52 "/>
    <s v="Tabarre "/>
    <n v="33887408"/>
    <s v="Cuisiniere Westpoint 4F"/>
    <x v="655"/>
    <n v="2020"/>
    <n v="7327"/>
    <x v="1"/>
    <s v="200 31604739272"/>
    <n v="1"/>
  </r>
  <r>
    <x v="454"/>
    <s v="Jean Stanley"/>
    <s v="Petion ville"/>
    <s v="Pétion-ville "/>
    <n v="37716929"/>
    <s v="Table westpoint 4 f"/>
    <x v="656"/>
    <n v="2020"/>
    <n v="7103"/>
    <x v="1"/>
    <n v="2000692988"/>
    <n v="0"/>
  </r>
  <r>
    <x v="455"/>
    <s v="Ben"/>
    <s v="Gerald Bataille"/>
    <s v="Tabarre "/>
    <n v="37199240"/>
    <s v="Table westpoint 4 f"/>
    <x v="657"/>
    <n v="2020"/>
    <n v="6428"/>
    <x v="2"/>
    <s v="2011230562   20112306676   2011230562"/>
    <n v="0"/>
  </r>
  <r>
    <x v="456"/>
    <s v="PMS Croix-des-Bouquets"/>
    <s v="Tabarre 48"/>
    <s v="Tabarre "/>
    <m/>
    <s v="Cuisiniere westpoint 4 f"/>
    <x v="658"/>
    <n v="2020"/>
    <n v="6420"/>
    <x v="1"/>
    <n v="20070604740921"/>
    <n v="1"/>
  </r>
  <r>
    <x v="457"/>
    <s v="Pms Delmas"/>
    <s v="Delmas 19"/>
    <s v="Delmas "/>
    <m/>
    <s v="Cuisiniere Mabe 4 f"/>
    <x v="659"/>
    <n v="2020"/>
    <n v="7387"/>
    <x v="1"/>
    <n v="2010239180"/>
    <n v="1"/>
  </r>
  <r>
    <x v="458"/>
    <s v="Pms Delmas"/>
    <s v="Delmas 19"/>
    <s v="Delmas "/>
    <m/>
    <s v="Table westpoint 2 f"/>
    <x v="660"/>
    <n v="2020"/>
    <n v="10194"/>
    <x v="2"/>
    <s v="1920630350      2007341008     1920631184"/>
    <n v="1"/>
  </r>
  <r>
    <x v="459"/>
    <s v="PMS Croix-des-Bouquets"/>
    <s v="Croix des Bouquets "/>
    <s v="Croix-des-Bouquets"/>
    <m/>
    <s v="Cuisinire westpoint 4 f"/>
    <x v="658"/>
    <n v="2020"/>
    <n v="6420"/>
    <x v="1"/>
    <n v="20070604740921"/>
    <n v="1"/>
  </r>
  <r>
    <x v="460"/>
    <s v="Vincent Jean Pagaire"/>
    <s v="Canaan"/>
    <m/>
    <n v="39446609"/>
    <s v="Table bona 3 f"/>
    <x v="657"/>
    <n v="2020"/>
    <n v="6429"/>
    <x v="1"/>
    <m/>
    <n v="0"/>
  </r>
  <r>
    <x v="461"/>
    <s v="Paul Guy"/>
    <s v="Delmas 11"/>
    <m/>
    <n v="36307433"/>
    <s v="Table bona 2 f"/>
    <x v="661"/>
    <n v="2020"/>
    <n v="7120"/>
    <x v="1"/>
    <m/>
    <n v="0"/>
  </r>
  <r>
    <x v="462"/>
    <s v="Denizard Yolna"/>
    <s v="Torcelle 53#4"/>
    <s v="Tabarre "/>
    <s v="38111395/31661882"/>
    <s v="Table Bona 2F"/>
    <x v="662"/>
    <n v="2021"/>
    <n v="12828"/>
    <x v="1"/>
    <m/>
    <n v="0"/>
  </r>
  <r>
    <x v="463"/>
    <s v="Rolansin Fobus"/>
    <s v="Jerusalem 8"/>
    <s v="Croix-des-Bouquets"/>
    <n v="48044519"/>
    <s v="Table westpoint 3F"/>
    <x v="663"/>
    <n v="2021"/>
    <n v="12893"/>
    <x v="1"/>
    <n v="20172424400"/>
    <n v="0"/>
  </r>
  <r>
    <x v="464"/>
    <s v="Miltose"/>
    <m/>
    <m/>
    <n v="34417959"/>
    <s v="Table bona 2F"/>
    <x v="664"/>
    <n v="2021"/>
    <n v="12894"/>
    <x v="1"/>
    <m/>
    <n v="0"/>
  </r>
  <r>
    <x v="465"/>
    <s v="Samson J. Hervil"/>
    <s v="Bon Repos, impasse alde 15Marin 2"/>
    <s v="Croix-des-Bouquets"/>
    <s v="36848494/47832001"/>
    <s v="Cuisiniere Midea 4 F"/>
    <x v="665"/>
    <n v="2021"/>
    <n v="12892"/>
    <x v="1"/>
    <s v="340B180190108264900022"/>
    <n v="1"/>
  </r>
  <r>
    <x v="466"/>
    <s v="Natou"/>
    <s v="Sarte route Ntional #1 a cote de BRANA #12"/>
    <m/>
    <n v="34056060"/>
    <s v="Table Westpoint 4F"/>
    <x v="663"/>
    <n v="2021"/>
    <n v="12889"/>
    <x v="1"/>
    <n v="2000693085"/>
    <n v="0"/>
  </r>
  <r>
    <x v="467"/>
    <s v="Zephir Isnol"/>
    <s v="Route National #3 apres commissaria"/>
    <m/>
    <n v="42562408"/>
    <s v="Table Bona 3F"/>
    <x v="666"/>
    <n v="2021"/>
    <n v="12899"/>
    <x v="1"/>
    <n v="3092"/>
    <n v="0"/>
  </r>
  <r>
    <x v="468"/>
    <s v="Wendyna Nafague(marleine)"/>
    <s v="clercine 24 prolongee impasse cene #29"/>
    <s v="Tabarre "/>
    <n v="44079650"/>
    <s v="Table Westpoint 3F"/>
    <x v="667"/>
    <n v="2021"/>
    <n v="12821"/>
    <x v="1"/>
    <n v="2017242436"/>
    <n v="0"/>
  </r>
  <r>
    <x v="469"/>
    <s v="Orel Mamoune"/>
    <s v="Tabarre 70 impasse Flamboyant "/>
    <s v="Tabarre "/>
    <s v="48765857/ 48094882"/>
    <s v="Table Westpoint 3F"/>
    <x v="668"/>
    <n v="2021"/>
    <n v="12801"/>
    <x v="1"/>
    <n v="2107242255"/>
    <n v="0"/>
  </r>
  <r>
    <x v="470"/>
    <s v="Charlot Lynda "/>
    <s v="Clercine 22 # 22"/>
    <s v="Croix-des-Bouquets"/>
    <n v="47093657"/>
    <s v="Table Westpoint 3 F"/>
    <x v="669"/>
    <n v="2021"/>
    <n v="12804"/>
    <x v="1"/>
    <n v="2017242438"/>
    <n v="0"/>
  </r>
  <r>
    <x v="471"/>
    <s v="Bruno Francois"/>
    <s v="Pernier"/>
    <s v="Pétion-ville "/>
    <n v="37782815"/>
    <s v="Table Westpoint 3F"/>
    <x v="662"/>
    <n v="2021"/>
    <n v="12829"/>
    <x v="1"/>
    <n v="21007242285"/>
    <n v="1"/>
  </r>
  <r>
    <x v="472"/>
    <s v="Marseille rosaline "/>
    <s v="Avenue Pouplard "/>
    <s v="Port-au-Prince "/>
    <n v="37571493"/>
    <s v="Cuisiniere Westpoint 4 F"/>
    <x v="670"/>
    <n v="2021"/>
    <n v="9882"/>
    <x v="1"/>
    <m/>
    <n v="0"/>
  </r>
  <r>
    <x v="473"/>
    <s v="Wilson Jean Louis "/>
    <s v="264 impasse hector Waney 87 "/>
    <s v="Carrefour "/>
    <n v="37184440"/>
    <s v="Table Westpoint 3 F"/>
    <x v="671"/>
    <n v="2021"/>
    <n v="9889"/>
    <x v="1"/>
    <m/>
    <n v="0"/>
  </r>
  <r>
    <x v="474"/>
    <s v="PMS"/>
    <s v="Delmas 19"/>
    <s v="Delmas "/>
    <n v="48905030"/>
    <s v="Cuisiniere Westpoint 4 F"/>
    <x v="664"/>
    <n v="2021"/>
    <n v="6443"/>
    <x v="0"/>
    <s v="20092204742169/20092204742485"/>
    <n v="1"/>
  </r>
  <r>
    <x v="475"/>
    <s v="PMS"/>
    <s v="Clercine 8"/>
    <s v="Croix-des-Bouquets"/>
    <n v="38198117"/>
    <s v="Cuisiniere Westpoint 6 F"/>
    <x v="664"/>
    <n v="2021"/>
    <n v="6442"/>
    <x v="1"/>
    <n v="20092304739965"/>
    <n v="1"/>
  </r>
  <r>
    <x v="1"/>
    <s v=" PMS Julmiste Police "/>
    <s v="Magloire amboise, "/>
    <s v="Port-au-Prince "/>
    <n v="48905021"/>
    <s v="Table Bona 2 F"/>
    <x v="670"/>
    <n v="2021"/>
    <n v="6450"/>
    <x v="1"/>
    <m/>
    <n v="1"/>
  </r>
  <r>
    <x v="476"/>
    <s v="PMS"/>
    <s v="Magloire amboise, Fontamara"/>
    <s v="Port-au-Prince "/>
    <n v="48905021"/>
    <s v="Table Bona 2 F"/>
    <x v="670"/>
    <n v="2021"/>
    <n v="7403"/>
    <x v="13"/>
    <m/>
    <n v="1"/>
  </r>
  <r>
    <x v="477"/>
    <s v="Polite Joseph "/>
    <s v="Tabarre 23 # 10"/>
    <s v="Tabarre "/>
    <n v="35535646"/>
    <s v="Table westpoint 3 F"/>
    <x v="671"/>
    <n v="2021"/>
    <n v="7423"/>
    <x v="1"/>
    <s v="SN62017241538"/>
    <n v="0"/>
  </r>
  <r>
    <x v="478"/>
    <s v="Marie carmelle"/>
    <s v="Tabarre 27"/>
    <s v="Tabarre "/>
    <n v="37691568"/>
    <s v="Table westpoint 3F"/>
    <x v="672"/>
    <n v="2021"/>
    <n v="7444"/>
    <x v="1"/>
    <m/>
    <n v="1"/>
  </r>
  <r>
    <x v="479"/>
    <s v="Jean baptiste Lylianne "/>
    <s v="jerusaleme 2 # 13"/>
    <s v="Croix-des-Bouquets"/>
    <s v="36098094/32299856"/>
    <s v="table Westpoint 3F"/>
    <x v="673"/>
    <n v="2021"/>
    <n v="12850"/>
    <x v="1"/>
    <s v="SN2017241695"/>
    <n v="0"/>
  </r>
  <r>
    <x v="480"/>
    <s v="Pierre St"/>
    <s v="delmas 60 # 14"/>
    <s v="Delmas "/>
    <n v="38630355"/>
    <s v="Cuisiniere Mabe 6 F"/>
    <x v="674"/>
    <n v="2021"/>
    <n v="12752"/>
    <x v="1"/>
    <m/>
    <n v="0"/>
  </r>
  <r>
    <x v="481"/>
    <s v="Estime yadley"/>
    <s v="Santo 15 A # 6"/>
    <s v="Tabarre "/>
    <n v="48565876"/>
    <s v="Table westpoint 3 F"/>
    <x v="675"/>
    <n v="2021"/>
    <n v="12835"/>
    <x v="1"/>
    <n v="2017241585"/>
    <n v="0"/>
  </r>
  <r>
    <x v="482"/>
    <s v="Sulvain Bazene"/>
    <s v="tabarre 62 # 15"/>
    <s v="Tabarre "/>
    <n v="38978992"/>
    <s v="Table Westpoint 3 F"/>
    <x v="675"/>
    <n v="2021"/>
    <n v="12842"/>
    <x v="1"/>
    <n v="2017241639"/>
    <n v="0"/>
  </r>
  <r>
    <x v="483"/>
    <s v="Jean Moise"/>
    <s v="carrefour feuille "/>
    <s v="Port-au-Prince "/>
    <n v="36680097"/>
    <s v="Table Westpoint 3F"/>
    <x v="676"/>
    <n v="2021"/>
    <n v="8123"/>
    <x v="1"/>
    <m/>
    <n v="0"/>
  </r>
  <r>
    <x v="484"/>
    <s v="Marie Carmelle"/>
    <s v="Tabarre 27 impasse le rocher a cote orange moto"/>
    <s v="Tabarre "/>
    <n v="37691568"/>
    <s v="Table Westpoint 3F"/>
    <x v="677"/>
    <n v="2021"/>
    <n v="8143"/>
    <x v="1"/>
    <m/>
    <n v="0"/>
  </r>
  <r>
    <x v="485"/>
    <s v="Pertil dougeline"/>
    <s v="santo 9"/>
    <s v="Tabarre "/>
    <n v="39177043"/>
    <s v="table westpoint 3F"/>
    <x v="678"/>
    <n v="2021"/>
    <n v="12784"/>
    <x v="2"/>
    <s v="SN2018652971/2018652950/2018652945"/>
    <n v="0"/>
  </r>
  <r>
    <x v="486"/>
    <s v="Siranie Zamor"/>
    <s v="Tabarre 15"/>
    <s v="Tabarre "/>
    <n v="39318957"/>
    <s v="table Gaz 3 F"/>
    <x v="679"/>
    <n v="2021"/>
    <n v="12789"/>
    <x v="1"/>
    <m/>
    <n v="0"/>
  </r>
  <r>
    <x v="487"/>
    <s v="Edwige Ramond"/>
    <s v="Delmas 75"/>
    <s v="Delmas "/>
    <n v="40269089"/>
    <s v="Table werstpoint 3 F"/>
    <x v="680"/>
    <n v="2021"/>
    <n v="12774"/>
    <x v="1"/>
    <s v="SN2018652963"/>
    <n v="0"/>
  </r>
  <r>
    <x v="488"/>
    <s v="Yvose Alfred"/>
    <s v="Tabarre 16 "/>
    <s v="Tabarre "/>
    <n v="34805195"/>
    <s v="Table Westpoint 3F"/>
    <x v="681"/>
    <n v="2021"/>
    <n v="12757"/>
    <x v="1"/>
    <n v="2017242441"/>
    <n v="0"/>
  </r>
  <r>
    <x v="489"/>
    <s v="jean watson "/>
    <s v="Ruelle St Michel #1"/>
    <s v="Port-au-Prince "/>
    <n v="31532929"/>
    <s v="table Gaz 3 F"/>
    <x v="682"/>
    <n v="2021"/>
    <n v="12772"/>
    <x v="1"/>
    <m/>
    <n v="0"/>
  </r>
  <r>
    <x v="490"/>
    <s v="Jochenson Troversiere"/>
    <s v="Tabarre 18 # 89 "/>
    <s v="Tabarre "/>
    <n v="42101262"/>
    <s v="table westpoint 3F"/>
    <x v="683"/>
    <n v="2021"/>
    <n v="12765"/>
    <x v="1"/>
    <n v="2018652724"/>
    <n v="0"/>
  </r>
  <r>
    <x v="491"/>
    <s v="Joseph Madelene "/>
    <s v="tabarre 26"/>
    <s v="Tabarre "/>
    <n v="26826992"/>
    <s v="Table Westpoint 3 F"/>
    <x v="684"/>
    <n v="2021"/>
    <n v="12767"/>
    <x v="1"/>
    <n v="2018652916"/>
    <n v="0"/>
  </r>
  <r>
    <x v="492"/>
    <s v="Cassandra  Ebel Valentine "/>
    <s v="Village Solidarite"/>
    <s v="Port-au-Prince "/>
    <n v="38118096"/>
    <s v="table Bona 2F"/>
    <x v="685"/>
    <n v="2021"/>
    <n v="12763"/>
    <x v="1"/>
    <m/>
    <n v="0"/>
  </r>
  <r>
    <x v="493"/>
    <s v="Ismael Duckens "/>
    <s v="Delmas 60#20 rue Emerick en Face ramada boutique "/>
    <s v="Delmas "/>
    <n v="37108277"/>
    <s v="Table gaz PL 2F "/>
    <x v="684"/>
    <n v="2021"/>
    <n v="12768"/>
    <x v="1"/>
    <m/>
    <n v="0"/>
  </r>
  <r>
    <x v="494"/>
    <s v="entrepreneur du monde"/>
    <s v="Canapevert rue Cheriez # 35"/>
    <s v="Delmas "/>
    <n v="38832717"/>
    <s v="Cuisiniere westpoint 4 F"/>
    <x v="685"/>
    <n v="2021"/>
    <n v="5403"/>
    <x v="1"/>
    <m/>
    <n v="1"/>
  </r>
  <r>
    <x v="495"/>
    <s v="Ecole mariani "/>
    <s v="Mariani 10 # 12 "/>
    <s v="Carrefour "/>
    <n v="39038835"/>
    <s v="table Westpoint 3F "/>
    <x v="686"/>
    <n v="2021"/>
    <n v="10306"/>
    <x v="1"/>
    <m/>
    <n v="0"/>
  </r>
  <r>
    <x v="496"/>
    <s v="Ecole siloe "/>
    <s v="80 rue estofa Fond parisien , Ganthier "/>
    <s v="Croix-des-Bouquets"/>
    <s v="31444367/28179569"/>
    <s v="Table gaz professionnelle "/>
    <x v="687"/>
    <n v="2021"/>
    <n v="10304"/>
    <x v="1"/>
    <m/>
    <n v="0"/>
  </r>
  <r>
    <x v="497"/>
    <s v="PMS delmas "/>
    <s v="Delmas 19 "/>
    <s v="Delmas "/>
    <n v="48905030"/>
    <s v="Table westpoint 3 F"/>
    <x v="683"/>
    <n v="2021"/>
    <n v="7273"/>
    <x v="6"/>
    <s v="2018652698/2018652700/2018653382/2018653373/2018652933/2018652932"/>
    <n v="1"/>
  </r>
  <r>
    <x v="498"/>
    <s v="PMS delmas "/>
    <s v="Delmas 19"/>
    <s v="Delmas "/>
    <n v="48905030"/>
    <s v="Table Westpoint 4F"/>
    <x v="683"/>
    <n v="2021"/>
    <n v="7273"/>
    <x v="13"/>
    <s v="2012L324738/2010L197793/2010L329189/2010L329153"/>
    <n v="1"/>
  </r>
  <r>
    <x v="499"/>
    <s v="PMS delmas "/>
    <s v="Delmas 19"/>
    <s v="Delmas "/>
    <n v="48905030"/>
    <s v="Table Westpoint 3F"/>
    <x v="683"/>
    <n v="2021"/>
    <n v="7272"/>
    <x v="2"/>
    <s v="2018652712/2018653403/2018652762"/>
    <n v="1"/>
  </r>
  <r>
    <x v="500"/>
    <s v="PMS delmas "/>
    <s v="Delmas 19"/>
    <s v="Delmas "/>
    <n v="48905030"/>
    <s v="Table Westpoint 2 F"/>
    <x v="683"/>
    <n v="2021"/>
    <n v="7272"/>
    <x v="0"/>
    <s v="2018040588/2018650549"/>
    <n v="1"/>
  </r>
  <r>
    <x v="501"/>
    <s v="Edner Therne "/>
    <s v="#12 ave Mont carmel Bon repos"/>
    <s v="Croix-des-Bouquets"/>
    <n v="36446514"/>
    <s v="Cuisiniere 4 F Midea "/>
    <x v="681"/>
    <n v="2021"/>
    <n v="5958"/>
    <x v="1"/>
    <m/>
    <n v="1"/>
  </r>
  <r>
    <x v="502"/>
    <s v="Markanta Mars"/>
    <m/>
    <m/>
    <n v="37071321"/>
    <s v="Four Midea 4 F"/>
    <x v="688"/>
    <n v="2021"/>
    <n v="11573"/>
    <x v="1"/>
    <m/>
    <n v="0"/>
  </r>
  <r>
    <x v="503"/>
    <s v="James Ricardo "/>
    <s v="rue mettelus "/>
    <s v="Pétion-ville "/>
    <n v="37130026"/>
    <s v="Table gaz P L 3F"/>
    <x v="682"/>
    <n v="2021"/>
    <n v="11572"/>
    <x v="1"/>
    <m/>
    <n v="0"/>
  </r>
  <r>
    <x v="504"/>
    <s v="Joseph Bito "/>
    <s v="2em ave Wilson #11 Pacot"/>
    <s v="Pétion-ville "/>
    <n v="47607136"/>
    <s v="Cuisiniere Westpoint 6 F"/>
    <x v="689"/>
    <n v="2021"/>
    <n v="11560"/>
    <x v="1"/>
    <m/>
    <n v="0"/>
  </r>
  <r>
    <x v="505"/>
    <s v="Florence Laforest"/>
    <s v="Jerusaleme # 14 "/>
    <s v="Croix-des-Bouquets"/>
    <n v="34064729"/>
    <s v="Table Westpoint 4F"/>
    <x v="690"/>
    <n v="2021"/>
    <n v="11555"/>
    <x v="1"/>
    <m/>
    <n v="1"/>
  </r>
  <r>
    <x v="506"/>
    <s v="Isvol Libanes"/>
    <s v="Geron 4 carreaux route nat #1 avant la tranblais "/>
    <s v="Croix-des-Bouquets"/>
    <n v="36116699"/>
    <s v="table westpoint 3F"/>
    <x v="691"/>
    <n v="2021"/>
    <n v="12670"/>
    <x v="1"/>
    <n v="2018652966"/>
    <n v="0"/>
  </r>
  <r>
    <x v="507"/>
    <s v="Robenson Pierre"/>
    <s v="tabarre #"/>
    <s v="Tabarre "/>
    <n v="36722433"/>
    <s v="table Westoint 2 F"/>
    <x v="692"/>
    <n v="2021"/>
    <n v="12797"/>
    <x v="1"/>
    <s v="SN2018040223"/>
    <n v="1"/>
  </r>
  <r>
    <x v="508"/>
    <s v="Senatus Wastson"/>
    <m/>
    <s v="Tabarre "/>
    <n v="44242936"/>
    <s v="table Westpoint 3 F"/>
    <x v="693"/>
    <n v="2021"/>
    <n v="12674"/>
    <x v="1"/>
    <n v="2018653395"/>
    <n v="0"/>
  </r>
  <r>
    <x v="509"/>
    <s v="Stanley Pascal ( employer)"/>
    <s v="Delmas 33 # 5 (citron )"/>
    <s v="Delmas "/>
    <n v="34598031"/>
    <s v="Table Westpoint 2 F"/>
    <x v="694"/>
    <n v="2021"/>
    <n v="12666"/>
    <x v="1"/>
    <n v="2018040012"/>
    <n v="0"/>
  </r>
  <r>
    <x v="510"/>
    <s v="Estiverne Erla "/>
    <s v="Clercine 22 # 98 rue Joseph gith"/>
    <s v="Tabarre "/>
    <n v="31219385"/>
    <s v="Table westpoint 3 F"/>
    <x v="695"/>
    <n v="2021"/>
    <n v="12660"/>
    <x v="1"/>
    <n v="2018653397"/>
    <n v="0"/>
  </r>
  <r>
    <x v="511"/>
    <s v="Joseph Mackensi"/>
    <s v="Frere, Impasse Jn Paul"/>
    <s v="Tabarre "/>
    <s v="37274321/48929965"/>
    <s v="Table Wespoint 3 F"/>
    <x v="694"/>
    <n v="2021"/>
    <n v="12669"/>
    <x v="1"/>
    <n v="2018652931"/>
    <n v="1"/>
  </r>
  <r>
    <x v="512"/>
    <s v="Charles Laehtka (marchande"/>
    <s v="Clercine 22 "/>
    <s v="Tabarre "/>
    <n v="49213134"/>
    <s v="table Westpoint 2 F"/>
    <x v="694"/>
    <n v="2021"/>
    <n v="12668"/>
    <x v="1"/>
    <n v="20180440718"/>
    <n v="0"/>
  </r>
  <r>
    <x v="513"/>
    <s v="Slyse Michele"/>
    <s v="Village Solidarite"/>
    <s v="Port-au-Prince "/>
    <n v="33775243"/>
    <s v="Cuisiniere Westpoint 4 F"/>
    <x v="696"/>
    <n v="2021"/>
    <n v="12664"/>
    <x v="1"/>
    <n v="2009224742488"/>
    <n v="0"/>
  </r>
  <r>
    <x v="514"/>
    <s v="Rolin Jordany"/>
    <s v="Delmas 32 rue Victoire 3 8"/>
    <s v="Delmas "/>
    <n v="37089148"/>
    <s v="table Westpoint 2 F"/>
    <x v="696"/>
    <n v="2021"/>
    <n v="12662"/>
    <x v="1"/>
    <n v="2018040713"/>
    <n v="0"/>
  </r>
  <r>
    <x v="515"/>
    <s v="Jesula Mireille "/>
    <s v="55 C. Boulevard 15octobre"/>
    <s v="Port-au-Prince "/>
    <n v="37130787"/>
    <s v="Table Westpoint 3F"/>
    <x v="697"/>
    <n v="2021"/>
    <n v="12800"/>
    <x v="1"/>
    <n v="2018653366"/>
    <n v="0"/>
  </r>
  <r>
    <x v="516"/>
    <s v="Courtoisie Store "/>
    <s v="centre Ville"/>
    <s v="Port-au-Prince "/>
    <n v="34641848"/>
    <s v="Cuisiniere westpoint 6f"/>
    <x v="698"/>
    <n v="2021"/>
    <n v="9472"/>
    <x v="7"/>
    <m/>
    <n v="1"/>
  </r>
  <r>
    <x v="517"/>
    <s v="Courtoisie Store "/>
    <s v="centre Ville"/>
    <s v="Port-au-Prince "/>
    <n v="34641848"/>
    <s v="Cuisiniere westpoint 4F"/>
    <x v="698"/>
    <n v="2021"/>
    <n v="9472"/>
    <x v="4"/>
    <m/>
    <n v="1"/>
  </r>
  <r>
    <x v="518"/>
    <s v="Compas Market"/>
    <s v="Petion Ville"/>
    <s v="Pétion-ville "/>
    <n v="48456471"/>
    <s v="Table Westpoint 2 F"/>
    <x v="699"/>
    <n v="2021"/>
    <n v="9471"/>
    <x v="5"/>
    <m/>
    <n v="1"/>
  </r>
  <r>
    <x v="519"/>
    <s v="Compas Market"/>
    <s v="Petion Ville"/>
    <s v="Pétion-ville "/>
    <n v="48456471"/>
    <s v="Table Westpoint 3 F"/>
    <x v="699"/>
    <n v="2021"/>
    <n v="9471"/>
    <x v="7"/>
    <m/>
    <n v="1"/>
  </r>
  <r>
    <x v="520"/>
    <s v="Compas Market"/>
    <s v="Petion Ville"/>
    <s v="Pétion-ville "/>
    <n v="48456471"/>
    <s v="Table Westpoint 4 F"/>
    <x v="699"/>
    <n v="2021"/>
    <n v="9471"/>
    <x v="2"/>
    <m/>
    <n v="1"/>
  </r>
  <r>
    <x v="521"/>
    <s v="M. Juste "/>
    <s v="rue Faubert "/>
    <s v="Pétion-ville "/>
    <n v="36510922"/>
    <s v="Table Westpoint 3 F"/>
    <x v="696"/>
    <n v="2021"/>
    <n v="10327"/>
    <x v="6"/>
    <s v="2018652977/2018653379/2018652915/2018653350/2018653349/2018652926"/>
    <n v="1"/>
  </r>
  <r>
    <x v="522"/>
    <s v="Lelette Bokey"/>
    <s v="Gerald Bataille "/>
    <s v="Croix-des-Bouquets"/>
    <n v="37311761"/>
    <s v="Table gaz 3 F"/>
    <x v="697"/>
    <n v="2021"/>
    <n v="10329"/>
    <x v="1"/>
    <m/>
    <n v="0"/>
  </r>
  <r>
    <x v="523"/>
    <s v="Nigles yolaine "/>
    <s v="Tabarre 36 #20"/>
    <s v="Tabarre "/>
    <n v="37913381"/>
    <s v="table Westpoint 2 F"/>
    <x v="700"/>
    <n v="2021"/>
    <n v="12680"/>
    <x v="1"/>
    <n v="2018040711"/>
    <n v="0"/>
  </r>
  <r>
    <x v="523"/>
    <s v="Macul Cheri (employe pe)"/>
    <s v="Pernier 37"/>
    <s v="Pétion-ville "/>
    <s v="33390534/38577550"/>
    <s v="Table Westpoint 2F"/>
    <x v="701"/>
    <n v="2021"/>
    <n v="12676"/>
    <x v="1"/>
    <n v="2018651583"/>
    <n v="0"/>
  </r>
  <r>
    <x v="524"/>
    <s v="Frantz Pierre"/>
    <s v="Tabarre 27 # 124"/>
    <s v="Tabarre "/>
    <n v="33220061"/>
    <s v="Table Westpoint 3 F"/>
    <x v="702"/>
    <n v="2021"/>
    <n v="11708"/>
    <x v="1"/>
    <n v="2018042257"/>
    <n v="0"/>
  </r>
  <r>
    <x v="525"/>
    <s v="Laurent Peterson "/>
    <s v="Tabarre 27 Rue St filomene "/>
    <s v="Tabarre "/>
    <n v="36831791"/>
    <s v="table Bona 2 f"/>
    <x v="703"/>
    <n v="2021"/>
    <n v="12686"/>
    <x v="1"/>
    <m/>
    <n v="0"/>
  </r>
  <r>
    <x v="526"/>
    <s v="Rene Johny"/>
    <s v="Tabarre 27"/>
    <s v="Tabarre "/>
    <n v="48233360"/>
    <s v="Table Westpoint 2 F"/>
    <x v="702"/>
    <n v="2021"/>
    <n v="12687"/>
    <x v="1"/>
    <n v="2018652390"/>
    <n v="0"/>
  </r>
  <r>
    <x v="527"/>
    <s v="Calvaire Yanick"/>
    <s v="Carrefour feuille ,rue tunelle #45"/>
    <s v="Port-au-Prince "/>
    <s v="48127321/36627160"/>
    <s v="Cuisiniere Westpoint 6 F"/>
    <x v="704"/>
    <n v="2021"/>
    <n v="12696"/>
    <x v="1"/>
    <n v="21021804740619"/>
    <n v="0"/>
  </r>
  <r>
    <x v="528"/>
    <s v="Bertrand"/>
    <s v="Bon repos , Jerusaleme 3"/>
    <s v="Croix-des-Bouquets"/>
    <n v="38414448"/>
    <s v="Cuisiniere Westpoint 4 F"/>
    <x v="705"/>
    <n v="2021"/>
    <n v="11702"/>
    <x v="1"/>
    <n v="2102230474034"/>
    <n v="0"/>
  </r>
  <r>
    <x v="529"/>
    <s v="INFP"/>
    <s v="3 Galerie 126 Juvenat "/>
    <s v="Pétion-ville "/>
    <n v="37338406"/>
    <s v="Table GPL 3 F"/>
    <x v="706"/>
    <n v="2021"/>
    <n v="8129"/>
    <x v="1"/>
    <m/>
    <n v="0"/>
  </r>
  <r>
    <x v="530"/>
    <s v="PMS Croix des bouquets "/>
    <s v="C. Marassa"/>
    <s v="Croix-des-Bouquets"/>
    <n v="48905022"/>
    <s v="Cuisiniere Westpoint 4F"/>
    <x v="707"/>
    <n v="2021"/>
    <n v="10400"/>
    <x v="1"/>
    <n v="21021804740726"/>
    <n v="1"/>
  </r>
  <r>
    <x v="531"/>
    <s v="PMS Croix des bouquets "/>
    <s v="C. Marassa"/>
    <s v="Croix-des-Bouquets"/>
    <n v="48905022"/>
    <s v="Cuisiniere Westpoint 6 F"/>
    <x v="707"/>
    <n v="2021"/>
    <n v="10400"/>
    <x v="1"/>
    <n v="21022404744201"/>
    <n v="1"/>
  </r>
  <r>
    <x v="532"/>
    <s v="Sunshine "/>
    <s v="Clercine "/>
    <s v="Tabarre "/>
    <n v="37456165"/>
    <s v="Table westpoint 2F"/>
    <x v="708"/>
    <n v="2021"/>
    <n v="11707"/>
    <x v="1"/>
    <n v="2022341770"/>
    <n v="0"/>
  </r>
  <r>
    <x v="533"/>
    <s v="Jacquelin Jean J. (employer PE)"/>
    <s v="Tabarre 52 rue de jean 26"/>
    <s v="Tabarre "/>
    <n v="33396737"/>
    <s v="Cuisiniere Midea 4 F"/>
    <x v="709"/>
    <n v="2021"/>
    <n v="11735"/>
    <x v="1"/>
    <m/>
    <n v="0"/>
  </r>
  <r>
    <x v="534"/>
    <s v="Nobert Jean"/>
    <s v="Surazin"/>
    <m/>
    <n v="41790807"/>
    <s v="Table Westpoint 2F"/>
    <x v="710"/>
    <n v="2021"/>
    <n v="11730"/>
    <x v="5"/>
    <m/>
    <n v="1"/>
  </r>
  <r>
    <x v="535"/>
    <s v="Nobert Jean"/>
    <s v="Surazin"/>
    <m/>
    <n v="41790807"/>
    <s v="Tabkle Westpoint 3 F"/>
    <x v="710"/>
    <n v="2021"/>
    <n v="11730"/>
    <x v="5"/>
    <m/>
    <n v="1"/>
  </r>
  <r>
    <x v="536"/>
    <s v="Nobert Jean"/>
    <s v="Surazin"/>
    <m/>
    <n v="41790807"/>
    <s v="Tabkle Westpoint 4 F"/>
    <x v="710"/>
    <n v="2021"/>
    <n v="11732"/>
    <x v="13"/>
    <m/>
    <n v="1"/>
  </r>
  <r>
    <x v="537"/>
    <s v="Cherly Michel "/>
    <s v="cazeau"/>
    <s v="Delmas "/>
    <n v="36791047"/>
    <s v="Table westpoint 2 F"/>
    <x v="710"/>
    <n v="2021"/>
    <n v="11733"/>
    <x v="1"/>
    <n v="2018042498"/>
    <n v="0"/>
  </r>
  <r>
    <x v="538"/>
    <s v="Constant Yacinth( employe"/>
    <s v="Pernier 37 "/>
    <s v="Pétion-ville "/>
    <n v="31053722"/>
    <s v="Cuisiniere Midea 4 F"/>
    <x v="711"/>
    <n v="2021"/>
    <n v="11725"/>
    <x v="1"/>
    <m/>
    <n v="0"/>
  </r>
  <r>
    <x v="539"/>
    <s v="Joseph Jerry"/>
    <s v="Gerald Bataille "/>
    <s v="Croix-des-Bouquets"/>
    <n v="36149198"/>
    <s v="Table Westpoint 2 F "/>
    <x v="711"/>
    <n v="2021"/>
    <n v="11727"/>
    <x v="2"/>
    <s v="2022341821/2022341792/2021340608"/>
    <n v="1"/>
  </r>
  <r>
    <x v="540"/>
    <s v="Joseph Jerry"/>
    <s v="Gerald Bataille "/>
    <s v="Croix-des-Bouquets"/>
    <n v="36149198"/>
    <s v="Table Westpoint 3 F"/>
    <x v="711"/>
    <n v="2021"/>
    <n v="11727"/>
    <x v="0"/>
    <s v="2018041998/2018042110"/>
    <n v="1"/>
  </r>
  <r>
    <x v="541"/>
    <s v="Julena  Pierre Louis "/>
    <s v="Clercine 24 # 10 "/>
    <s v="Tabarre "/>
    <n v="33363762"/>
    <s v="Table Westpoint 2 F"/>
    <x v="712"/>
    <n v="2021"/>
    <n v="11716"/>
    <x v="1"/>
    <n v="2022341760"/>
    <n v="0"/>
  </r>
  <r>
    <x v="542"/>
    <s v="Mele Claire Marie "/>
    <s v="Tabarre 27 Santo "/>
    <s v="Tabarre "/>
    <n v="34929832"/>
    <s v="Cuisiniere Midea 4 F"/>
    <x v="713"/>
    <n v="2021"/>
    <n v="11712"/>
    <x v="1"/>
    <s v="340B74346020B264A00094"/>
    <n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100-000000000000}" name="Tableau croisé dynamique1" cacheId="3" applyNumberFormats="0" applyBorderFormats="0" applyFontFormats="0" applyPatternFormats="0" applyAlignmentFormats="0" applyWidthHeightFormats="1" dataCaption="Valeurs" updatedVersion="6" minRefreshableVersion="3" useAutoFormatting="1" itemPrintTitles="1" createdVersion="6" indent="0" outline="1" outlineData="1" multipleFieldFilters="0" rowHeaderCaption="Line labels">
  <location ref="A1:D545" firstHeaderRow="0" firstDataRow="1" firstDataCol="1"/>
  <pivotFields count="12">
    <pivotField axis="axisRow" showAll="0">
      <items count="544">
        <item x="0"/>
        <item x="5"/>
        <item x="2"/>
        <item x="3"/>
        <item x="4"/>
        <item x="7"/>
        <item x="8"/>
        <item x="9"/>
        <item x="10"/>
        <item x="11"/>
        <item x="12"/>
        <item x="13"/>
        <item x="15"/>
        <item x="16"/>
        <item x="17"/>
        <item x="18"/>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5"/>
        <item x="126"/>
        <item x="127"/>
        <item x="128"/>
        <item x="129"/>
        <item x="130"/>
        <item x="131"/>
        <item x="132"/>
        <item x="133"/>
        <item x="134"/>
        <item x="135"/>
        <item x="326"/>
        <item x="136"/>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6"/>
        <item x="211"/>
        <item x="212"/>
        <item x="213"/>
        <item x="214"/>
        <item x="215"/>
        <item x="216"/>
        <item x="217"/>
        <item x="14"/>
        <item x="19"/>
        <item x="218"/>
        <item x="219"/>
        <item x="220"/>
        <item x="221"/>
        <item x="222"/>
        <item x="223"/>
        <item x="224"/>
        <item x="225"/>
        <item x="226"/>
        <item x="227"/>
        <item x="228"/>
        <item x="229"/>
        <item x="230"/>
        <item x="231"/>
        <item x="232"/>
        <item x="233"/>
        <item x="234"/>
        <item x="235"/>
        <item x="237"/>
        <item x="238"/>
        <item x="239"/>
        <item x="240"/>
        <item x="241"/>
        <item x="242"/>
        <item x="243"/>
        <item x="244"/>
        <item x="236"/>
        <item x="245"/>
        <item x="246"/>
        <item x="247"/>
        <item x="248"/>
        <item x="249"/>
        <item x="250"/>
        <item x="251"/>
        <item x="252"/>
        <item x="253"/>
        <item x="254"/>
        <item x="255"/>
        <item x="256"/>
        <item x="257"/>
        <item x="258"/>
        <item x="259"/>
        <item x="260"/>
        <item x="261"/>
        <item x="262"/>
        <item x="263"/>
        <item x="264"/>
        <item x="137"/>
        <item x="265"/>
        <item x="266"/>
        <item x="267"/>
        <item x="268"/>
        <item x="269"/>
        <item x="270"/>
        <item x="271"/>
        <item x="272"/>
        <item x="273"/>
        <item x="274"/>
        <item x="275"/>
        <item x="276"/>
        <item x="277"/>
        <item x="278"/>
        <item x="279"/>
        <item x="280"/>
        <item x="281"/>
        <item x="124"/>
        <item x="282"/>
        <item x="283"/>
        <item x="284"/>
        <item x="285"/>
        <item x="286"/>
        <item x="287"/>
        <item x="288"/>
        <item x="289"/>
        <item x="290"/>
        <item x="291"/>
        <item x="292"/>
        <item x="293"/>
        <item x="294"/>
        <item x="295"/>
        <item x="296"/>
        <item x="297"/>
        <item x="298"/>
        <item x="299"/>
        <item x="300"/>
        <item x="301"/>
        <item x="302"/>
        <item x="317"/>
        <item x="320"/>
        <item x="321"/>
        <item x="322"/>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71"/>
        <item x="472"/>
        <item x="473"/>
        <item x="474"/>
        <item x="475"/>
        <item x="476"/>
        <item x="477"/>
        <item x="478"/>
        <item x="463"/>
        <item x="479"/>
        <item x="480"/>
        <item x="481"/>
        <item x="482"/>
        <item x="483"/>
        <item x="484"/>
        <item x="485"/>
        <item x="486"/>
        <item x="487"/>
        <item x="488"/>
        <item x="464"/>
        <item x="489"/>
        <item x="490"/>
        <item x="491"/>
        <item x="492"/>
        <item x="493"/>
        <item x="494"/>
        <item x="495"/>
        <item x="496"/>
        <item x="497"/>
        <item x="465"/>
        <item x="498"/>
        <item x="499"/>
        <item x="500"/>
        <item x="501"/>
        <item x="502"/>
        <item x="503"/>
        <item x="466"/>
        <item x="504"/>
        <item x="505"/>
        <item x="506"/>
        <item x="507"/>
        <item x="508"/>
        <item x="509"/>
        <item x="510"/>
        <item x="511"/>
        <item x="512"/>
        <item x="513"/>
        <item x="467"/>
        <item x="514"/>
        <item x="515"/>
        <item x="516"/>
        <item x="517"/>
        <item x="518"/>
        <item x="519"/>
        <item x="520"/>
        <item x="521"/>
        <item x="522"/>
        <item x="523"/>
        <item x="468"/>
        <item x="524"/>
        <item x="525"/>
        <item x="526"/>
        <item x="527"/>
        <item x="528"/>
        <item x="529"/>
        <item x="530"/>
        <item x="531"/>
        <item x="532"/>
        <item x="469"/>
        <item x="533"/>
        <item x="534"/>
        <item x="535"/>
        <item x="536"/>
        <item x="537"/>
        <item x="538"/>
        <item x="539"/>
        <item x="540"/>
        <item x="470"/>
        <item x="541"/>
        <item x="542"/>
        <item x="323"/>
        <item x="312"/>
        <item x="324"/>
        <item x="325"/>
        <item x="327"/>
        <item x="328"/>
        <item x="329"/>
        <item x="330"/>
        <item x="331"/>
        <item x="332"/>
        <item x="310"/>
        <item x="333"/>
        <item x="334"/>
        <item x="335"/>
        <item x="304"/>
        <item x="336"/>
        <item x="337"/>
        <item x="338"/>
        <item x="339"/>
        <item x="340"/>
        <item x="341"/>
        <item x="342"/>
        <item x="343"/>
        <item x="344"/>
        <item x="345"/>
        <item x="314"/>
        <item x="346"/>
        <item x="347"/>
        <item x="348"/>
        <item x="307"/>
        <item x="349"/>
        <item x="350"/>
        <item x="351"/>
        <item x="352"/>
        <item x="353"/>
        <item x="316"/>
        <item x="354"/>
        <item x="355"/>
        <item x="356"/>
        <item x="357"/>
        <item x="358"/>
        <item x="359"/>
        <item x="360"/>
        <item x="361"/>
        <item x="362"/>
        <item x="306"/>
        <item x="363"/>
        <item x="364"/>
        <item x="365"/>
        <item x="366"/>
        <item x="367"/>
        <item x="368"/>
        <item x="303"/>
        <item x="369"/>
        <item x="370"/>
        <item x="309"/>
        <item x="305"/>
        <item x="377"/>
        <item x="371"/>
        <item x="319"/>
        <item x="308"/>
        <item x="318"/>
        <item x="372"/>
        <item x="373"/>
        <item x="313"/>
        <item x="374"/>
        <item x="311"/>
        <item x="375"/>
        <item x="315"/>
        <item x="376"/>
        <item x="1"/>
        <item t="default"/>
      </items>
    </pivotField>
    <pivotField showAll="0"/>
    <pivotField showAll="0"/>
    <pivotField showAll="0"/>
    <pivotField showAll="0"/>
    <pivotField showAll="0"/>
    <pivotField dataField="1" showAll="0">
      <items count="715">
        <item x="45"/>
        <item x="13"/>
        <item x="94"/>
        <item x="2"/>
        <item x="23"/>
        <item x="71"/>
        <item x="70"/>
        <item x="17"/>
        <item x="69"/>
        <item x="68"/>
        <item x="75"/>
        <item x="72"/>
        <item x="18"/>
        <item x="15"/>
        <item x="64"/>
        <item x="73"/>
        <item x="54"/>
        <item x="19"/>
        <item x="65"/>
        <item x="74"/>
        <item x="11"/>
        <item x="48"/>
        <item x="0"/>
        <item x="76"/>
        <item x="26"/>
        <item x="118"/>
        <item x="58"/>
        <item x="89"/>
        <item x="55"/>
        <item x="32"/>
        <item x="62"/>
        <item x="109"/>
        <item x="115"/>
        <item x="4"/>
        <item x="107"/>
        <item x="117"/>
        <item x="33"/>
        <item x="56"/>
        <item x="1"/>
        <item x="92"/>
        <item x="47"/>
        <item x="93"/>
        <item x="105"/>
        <item x="106"/>
        <item x="49"/>
        <item x="34"/>
        <item x="57"/>
        <item x="46"/>
        <item x="24"/>
        <item x="103"/>
        <item x="102"/>
        <item x="122"/>
        <item x="27"/>
        <item x="91"/>
        <item x="59"/>
        <item x="14"/>
        <item x="90"/>
        <item x="50"/>
        <item x="52"/>
        <item x="87"/>
        <item x="5"/>
        <item x="63"/>
        <item x="104"/>
        <item x="6"/>
        <item x="53"/>
        <item x="77"/>
        <item x="35"/>
        <item x="98"/>
        <item x="78"/>
        <item x="66"/>
        <item x="7"/>
        <item x="79"/>
        <item x="36"/>
        <item x="28"/>
        <item x="119"/>
        <item x="80"/>
        <item x="81"/>
        <item x="20"/>
        <item x="83"/>
        <item x="25"/>
        <item x="16"/>
        <item x="82"/>
        <item x="12"/>
        <item x="116"/>
        <item x="120"/>
        <item x="113"/>
        <item x="37"/>
        <item x="60"/>
        <item x="85"/>
        <item x="61"/>
        <item x="3"/>
        <item x="88"/>
        <item x="67"/>
        <item x="114"/>
        <item x="84"/>
        <item x="100"/>
        <item x="21"/>
        <item x="97"/>
        <item x="112"/>
        <item x="38"/>
        <item x="86"/>
        <item x="124"/>
        <item x="123"/>
        <item x="99"/>
        <item x="95"/>
        <item x="108"/>
        <item x="9"/>
        <item x="8"/>
        <item x="101"/>
        <item x="110"/>
        <item x="29"/>
        <item x="96"/>
        <item x="111"/>
        <item x="51"/>
        <item x="131"/>
        <item x="176"/>
        <item x="127"/>
        <item x="128"/>
        <item x="269"/>
        <item x="130"/>
        <item x="126"/>
        <item x="132"/>
        <item x="162"/>
        <item x="258"/>
        <item x="239"/>
        <item x="129"/>
        <item x="125"/>
        <item x="149"/>
        <item x="216"/>
        <item x="257"/>
        <item x="186"/>
        <item x="215"/>
        <item x="227"/>
        <item x="196"/>
        <item x="185"/>
        <item x="175"/>
        <item x="167"/>
        <item x="195"/>
        <item x="174"/>
        <item x="189"/>
        <item x="214"/>
        <item x="44"/>
        <item x="184"/>
        <item x="148"/>
        <item x="228"/>
        <item x="173"/>
        <item x="178"/>
        <item x="22"/>
        <item x="159"/>
        <item x="43"/>
        <item x="192"/>
        <item x="263"/>
        <item x="172"/>
        <item x="264"/>
        <item x="199"/>
        <item x="207"/>
        <item x="220"/>
        <item x="229"/>
        <item x="265"/>
        <item x="193"/>
        <item x="42"/>
        <item x="268"/>
        <item x="41"/>
        <item x="168"/>
        <item x="133"/>
        <item x="212"/>
        <item x="219"/>
        <item x="163"/>
        <item x="157"/>
        <item x="181"/>
        <item x="198"/>
        <item x="171"/>
        <item x="156"/>
        <item x="213"/>
        <item x="155"/>
        <item x="202"/>
        <item x="256"/>
        <item x="267"/>
        <item x="154"/>
        <item x="266"/>
        <item x="197"/>
        <item x="153"/>
        <item x="217"/>
        <item x="147"/>
        <item x="152"/>
        <item x="211"/>
        <item x="190"/>
        <item x="40"/>
        <item x="261"/>
        <item x="262"/>
        <item x="222"/>
        <item x="238"/>
        <item x="166"/>
        <item x="226"/>
        <item x="182"/>
        <item x="146"/>
        <item x="218"/>
        <item x="252"/>
        <item x="39"/>
        <item x="232"/>
        <item x="180"/>
        <item x="260"/>
        <item x="191"/>
        <item x="145"/>
        <item x="194"/>
        <item x="144"/>
        <item x="169"/>
        <item x="203"/>
        <item x="187"/>
        <item x="143"/>
        <item x="177"/>
        <item x="151"/>
        <item x="121"/>
        <item x="240"/>
        <item x="170"/>
        <item x="231"/>
        <item x="209"/>
        <item x="165"/>
        <item x="179"/>
        <item x="225"/>
        <item x="206"/>
        <item x="210"/>
        <item x="221"/>
        <item x="158"/>
        <item x="247"/>
        <item x="188"/>
        <item x="204"/>
        <item x="255"/>
        <item x="31"/>
        <item x="142"/>
        <item x="253"/>
        <item x="30"/>
        <item x="237"/>
        <item x="248"/>
        <item x="245"/>
        <item x="141"/>
        <item x="201"/>
        <item x="140"/>
        <item x="254"/>
        <item x="139"/>
        <item x="246"/>
        <item x="235"/>
        <item x="234"/>
        <item x="138"/>
        <item x="164"/>
        <item x="150"/>
        <item x="137"/>
        <item x="236"/>
        <item x="223"/>
        <item x="136"/>
        <item x="230"/>
        <item x="160"/>
        <item x="249"/>
        <item x="135"/>
        <item x="134"/>
        <item x="244"/>
        <item x="241"/>
        <item x="224"/>
        <item x="259"/>
        <item x="250"/>
        <item x="233"/>
        <item x="200"/>
        <item x="161"/>
        <item x="251"/>
        <item x="242"/>
        <item x="183"/>
        <item x="208"/>
        <item x="10"/>
        <item x="243"/>
        <item x="205"/>
        <item x="548"/>
        <item x="454"/>
        <item x="453"/>
        <item x="452"/>
        <item x="451"/>
        <item x="470"/>
        <item x="485"/>
        <item x="469"/>
        <item x="450"/>
        <item x="449"/>
        <item x="547"/>
        <item x="515"/>
        <item x="532"/>
        <item x="544"/>
        <item x="448"/>
        <item x="447"/>
        <item x="545"/>
        <item x="446"/>
        <item x="445"/>
        <item x="496"/>
        <item x="495"/>
        <item x="468"/>
        <item x="535"/>
        <item x="467"/>
        <item x="466"/>
        <item x="444"/>
        <item x="443"/>
        <item x="442"/>
        <item x="441"/>
        <item x="520"/>
        <item x="440"/>
        <item x="525"/>
        <item x="546"/>
        <item x="555"/>
        <item x="531"/>
        <item x="439"/>
        <item x="438"/>
        <item x="437"/>
        <item x="484"/>
        <item x="436"/>
        <item x="435"/>
        <item x="511"/>
        <item x="434"/>
        <item x="519"/>
        <item x="433"/>
        <item x="549"/>
        <item x="523"/>
        <item x="465"/>
        <item x="509"/>
        <item x="529"/>
        <item x="533"/>
        <item x="432"/>
        <item x="601"/>
        <item x="431"/>
        <item x="508"/>
        <item x="430"/>
        <item x="429"/>
        <item x="428"/>
        <item x="427"/>
        <item x="530"/>
        <item x="576"/>
        <item x="522"/>
        <item x="426"/>
        <item x="425"/>
        <item x="424"/>
        <item x="423"/>
        <item x="422"/>
        <item x="575"/>
        <item x="593"/>
        <item x="421"/>
        <item x="502"/>
        <item x="420"/>
        <item x="514"/>
        <item x="419"/>
        <item x="483"/>
        <item x="479"/>
        <item x="600"/>
        <item x="554"/>
        <item x="543"/>
        <item x="574"/>
        <item x="418"/>
        <item x="494"/>
        <item x="507"/>
        <item x="417"/>
        <item x="503"/>
        <item x="493"/>
        <item x="416"/>
        <item x="553"/>
        <item x="415"/>
        <item x="414"/>
        <item x="492"/>
        <item x="477"/>
        <item x="573"/>
        <item x="464"/>
        <item x="413"/>
        <item x="472"/>
        <item x="412"/>
        <item x="476"/>
        <item x="411"/>
        <item x="410"/>
        <item x="572"/>
        <item x="409"/>
        <item x="551"/>
        <item x="408"/>
        <item x="584"/>
        <item x="407"/>
        <item x="463"/>
        <item x="552"/>
        <item x="510"/>
        <item x="406"/>
        <item x="405"/>
        <item x="474"/>
        <item x="404"/>
        <item x="403"/>
        <item x="527"/>
        <item x="402"/>
        <item x="401"/>
        <item x="526"/>
        <item x="400"/>
        <item x="462"/>
        <item x="399"/>
        <item x="398"/>
        <item x="397"/>
        <item x="542"/>
        <item x="501"/>
        <item x="500"/>
        <item x="524"/>
        <item x="396"/>
        <item x="591"/>
        <item x="395"/>
        <item x="394"/>
        <item x="571"/>
        <item x="583"/>
        <item x="393"/>
        <item x="392"/>
        <item x="391"/>
        <item x="390"/>
        <item x="389"/>
        <item x="585"/>
        <item x="506"/>
        <item x="388"/>
        <item x="387"/>
        <item x="534"/>
        <item x="386"/>
        <item x="385"/>
        <item x="499"/>
        <item x="541"/>
        <item x="384"/>
        <item x="383"/>
        <item x="608"/>
        <item x="382"/>
        <item x="381"/>
        <item x="380"/>
        <item x="379"/>
        <item x="378"/>
        <item x="377"/>
        <item x="594"/>
        <item x="376"/>
        <item x="375"/>
        <item x="374"/>
        <item x="373"/>
        <item x="372"/>
        <item x="607"/>
        <item x="521"/>
        <item x="371"/>
        <item x="370"/>
        <item x="369"/>
        <item x="368"/>
        <item x="367"/>
        <item x="366"/>
        <item x="570"/>
        <item x="365"/>
        <item x="528"/>
        <item x="364"/>
        <item x="569"/>
        <item x="596"/>
        <item x="363"/>
        <item x="513"/>
        <item x="557"/>
        <item x="362"/>
        <item x="491"/>
        <item x="606"/>
        <item x="490"/>
        <item x="361"/>
        <item x="556"/>
        <item x="360"/>
        <item x="359"/>
        <item x="358"/>
        <item x="568"/>
        <item x="357"/>
        <item x="489"/>
        <item x="482"/>
        <item x="599"/>
        <item x="582"/>
        <item x="518"/>
        <item x="356"/>
        <item x="602"/>
        <item x="605"/>
        <item x="587"/>
        <item x="505"/>
        <item x="461"/>
        <item x="355"/>
        <item x="475"/>
        <item x="354"/>
        <item x="353"/>
        <item x="517"/>
        <item x="581"/>
        <item x="352"/>
        <item x="351"/>
        <item x="567"/>
        <item x="350"/>
        <item x="460"/>
        <item x="478"/>
        <item x="349"/>
        <item x="348"/>
        <item x="347"/>
        <item x="346"/>
        <item x="345"/>
        <item x="580"/>
        <item x="344"/>
        <item x="488"/>
        <item x="459"/>
        <item x="343"/>
        <item x="604"/>
        <item x="342"/>
        <item x="341"/>
        <item x="340"/>
        <item x="566"/>
        <item x="550"/>
        <item x="458"/>
        <item x="339"/>
        <item x="588"/>
        <item x="338"/>
        <item x="337"/>
        <item x="336"/>
        <item x="498"/>
        <item x="335"/>
        <item x="565"/>
        <item x="334"/>
        <item x="589"/>
        <item x="579"/>
        <item x="603"/>
        <item x="333"/>
        <item x="332"/>
        <item x="481"/>
        <item x="331"/>
        <item x="586"/>
        <item x="595"/>
        <item x="330"/>
        <item x="329"/>
        <item x="328"/>
        <item x="590"/>
        <item x="327"/>
        <item x="326"/>
        <item x="487"/>
        <item x="325"/>
        <item x="497"/>
        <item x="578"/>
        <item x="486"/>
        <item x="324"/>
        <item x="471"/>
        <item x="540"/>
        <item x="323"/>
        <item x="322"/>
        <item x="321"/>
        <item x="592"/>
        <item x="564"/>
        <item x="539"/>
        <item x="320"/>
        <item x="319"/>
        <item x="516"/>
        <item x="563"/>
        <item x="318"/>
        <item x="577"/>
        <item x="562"/>
        <item x="561"/>
        <item x="317"/>
        <item x="457"/>
        <item x="598"/>
        <item x="473"/>
        <item x="597"/>
        <item x="316"/>
        <item x="504"/>
        <item x="315"/>
        <item x="314"/>
        <item x="538"/>
        <item x="456"/>
        <item x="313"/>
        <item x="312"/>
        <item x="311"/>
        <item x="305"/>
        <item x="560"/>
        <item x="559"/>
        <item x="306"/>
        <item x="537"/>
        <item x="308"/>
        <item x="307"/>
        <item x="309"/>
        <item x="310"/>
        <item x="512"/>
        <item x="455"/>
        <item x="558"/>
        <item x="536"/>
        <item x="480"/>
        <item x="303"/>
        <item x="302"/>
        <item x="304"/>
        <item x="301"/>
        <item x="300"/>
        <item x="299"/>
        <item x="298"/>
        <item x="297"/>
        <item x="296"/>
        <item x="295"/>
        <item x="294"/>
        <item x="293"/>
        <item x="292"/>
        <item x="291"/>
        <item x="290"/>
        <item x="289"/>
        <item x="288"/>
        <item x="287"/>
        <item x="286"/>
        <item x="285"/>
        <item x="284"/>
        <item x="283"/>
        <item x="282"/>
        <item x="281"/>
        <item x="280"/>
        <item x="279"/>
        <item x="278"/>
        <item x="277"/>
        <item x="276"/>
        <item x="275"/>
        <item x="274"/>
        <item x="273"/>
        <item x="272"/>
        <item x="271"/>
        <item x="270"/>
        <item x="610"/>
        <item x="611"/>
        <item x="616"/>
        <item x="614"/>
        <item x="613"/>
        <item x="609"/>
        <item x="615"/>
        <item x="612"/>
        <item x="621"/>
        <item x="624"/>
        <item x="617"/>
        <item x="619"/>
        <item x="620"/>
        <item x="622"/>
        <item x="623"/>
        <item x="618"/>
        <item x="627"/>
        <item x="629"/>
        <item x="628"/>
        <item x="630"/>
        <item x="626"/>
        <item x="625"/>
        <item x="635"/>
        <item x="632"/>
        <item x="631"/>
        <item x="633"/>
        <item x="638"/>
        <item x="634"/>
        <item x="636"/>
        <item x="637"/>
        <item x="639"/>
        <item x="640"/>
        <item x="650"/>
        <item x="642"/>
        <item x="643"/>
        <item x="651"/>
        <item x="654"/>
        <item x="641"/>
        <item x="652"/>
        <item x="644"/>
        <item x="648"/>
        <item x="649"/>
        <item x="646"/>
        <item x="653"/>
        <item x="647"/>
        <item x="645"/>
        <item x="655"/>
        <item x="660"/>
        <item x="659"/>
        <item x="656"/>
        <item x="661"/>
        <item x="658"/>
        <item x="657"/>
        <item x="663"/>
        <item x="665"/>
        <item x="664"/>
        <item x="670"/>
        <item x="666"/>
        <item x="668"/>
        <item x="669"/>
        <item x="671"/>
        <item x="672"/>
        <item x="667"/>
        <item x="662"/>
        <item x="676"/>
        <item x="675"/>
        <item x="706"/>
        <item x="677"/>
        <item x="673"/>
        <item x="674"/>
        <item x="690"/>
        <item x="689"/>
        <item x="681"/>
        <item x="685"/>
        <item x="683"/>
        <item x="684"/>
        <item x="682"/>
        <item x="680"/>
        <item x="688"/>
        <item x="687"/>
        <item x="678"/>
        <item x="686"/>
        <item x="679"/>
        <item x="692"/>
        <item x="696"/>
        <item x="697"/>
        <item x="695"/>
        <item x="694"/>
        <item x="693"/>
        <item x="691"/>
        <item x="699"/>
        <item x="698"/>
        <item x="701"/>
        <item x="700"/>
        <item x="703"/>
        <item x="707"/>
        <item x="702"/>
        <item x="704"/>
        <item x="705"/>
        <item x="708"/>
        <item x="713"/>
        <item x="712"/>
        <item x="711"/>
        <item x="710"/>
        <item x="709"/>
        <item t="default"/>
      </items>
    </pivotField>
    <pivotField showAll="0"/>
    <pivotField showAll="0"/>
    <pivotField dataField="1" showAll="0">
      <items count="27">
        <item x="1"/>
        <item x="0"/>
        <item x="2"/>
        <item x="13"/>
        <item x="7"/>
        <item x="6"/>
        <item x="9"/>
        <item x="3"/>
        <item x="17"/>
        <item x="4"/>
        <item x="24"/>
        <item x="5"/>
        <item x="10"/>
        <item x="19"/>
        <item x="25"/>
        <item x="16"/>
        <item x="20"/>
        <item x="8"/>
        <item x="12"/>
        <item x="11"/>
        <item x="21"/>
        <item x="15"/>
        <item x="22"/>
        <item x="14"/>
        <item x="18"/>
        <item x="23"/>
        <item t="default"/>
      </items>
    </pivotField>
    <pivotField showAll="0"/>
    <pivotField showAll="0"/>
  </pivotFields>
  <rowFields count="1">
    <field x="0"/>
  </rowFields>
  <rowItems count="544">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5"/>
    </i>
    <i>
      <x v="326"/>
    </i>
    <i>
      <x v="327"/>
    </i>
    <i>
      <x v="328"/>
    </i>
    <i>
      <x v="329"/>
    </i>
    <i>
      <x v="330"/>
    </i>
    <i>
      <x v="331"/>
    </i>
    <i>
      <x v="332"/>
    </i>
    <i>
      <x v="333"/>
    </i>
    <i>
      <x v="334"/>
    </i>
    <i>
      <x v="335"/>
    </i>
    <i>
      <x v="336"/>
    </i>
    <i>
      <x v="337"/>
    </i>
    <i>
      <x v="338"/>
    </i>
    <i>
      <x v="339"/>
    </i>
    <i>
      <x v="340"/>
    </i>
    <i>
      <x v="341"/>
    </i>
    <i>
      <x v="342"/>
    </i>
    <i>
      <x v="343"/>
    </i>
    <i>
      <x v="344"/>
    </i>
    <i>
      <x v="345"/>
    </i>
    <i>
      <x v="346"/>
    </i>
    <i>
      <x v="347"/>
    </i>
    <i>
      <x v="348"/>
    </i>
    <i>
      <x v="349"/>
    </i>
    <i>
      <x v="350"/>
    </i>
    <i>
      <x v="351"/>
    </i>
    <i>
      <x v="352"/>
    </i>
    <i>
      <x v="353"/>
    </i>
    <i>
      <x v="354"/>
    </i>
    <i>
      <x v="355"/>
    </i>
    <i>
      <x v="356"/>
    </i>
    <i>
      <x v="357"/>
    </i>
    <i>
      <x v="358"/>
    </i>
    <i>
      <x v="359"/>
    </i>
    <i>
      <x v="360"/>
    </i>
    <i>
      <x v="361"/>
    </i>
    <i>
      <x v="362"/>
    </i>
    <i>
      <x v="363"/>
    </i>
    <i>
      <x v="364"/>
    </i>
    <i>
      <x v="365"/>
    </i>
    <i>
      <x v="366"/>
    </i>
    <i>
      <x v="367"/>
    </i>
    <i>
      <x v="368"/>
    </i>
    <i>
      <x v="369"/>
    </i>
    <i>
      <x v="370"/>
    </i>
    <i>
      <x v="371"/>
    </i>
    <i>
      <x v="372"/>
    </i>
    <i>
      <x v="373"/>
    </i>
    <i>
      <x v="374"/>
    </i>
    <i>
      <x v="375"/>
    </i>
    <i>
      <x v="376"/>
    </i>
    <i>
      <x v="377"/>
    </i>
    <i>
      <x v="378"/>
    </i>
    <i>
      <x v="379"/>
    </i>
    <i>
      <x v="380"/>
    </i>
    <i>
      <x v="381"/>
    </i>
    <i>
      <x v="382"/>
    </i>
    <i>
      <x v="383"/>
    </i>
    <i>
      <x v="384"/>
    </i>
    <i>
      <x v="385"/>
    </i>
    <i>
      <x v="386"/>
    </i>
    <i>
      <x v="387"/>
    </i>
    <i>
      <x v="388"/>
    </i>
    <i>
      <x v="389"/>
    </i>
    <i>
      <x v="390"/>
    </i>
    <i>
      <x v="391"/>
    </i>
    <i>
      <x v="392"/>
    </i>
    <i>
      <x v="393"/>
    </i>
    <i>
      <x v="394"/>
    </i>
    <i>
      <x v="395"/>
    </i>
    <i>
      <x v="396"/>
    </i>
    <i>
      <x v="397"/>
    </i>
    <i>
      <x v="398"/>
    </i>
    <i>
      <x v="399"/>
    </i>
    <i>
      <x v="400"/>
    </i>
    <i>
      <x v="401"/>
    </i>
    <i>
      <x v="402"/>
    </i>
    <i>
      <x v="403"/>
    </i>
    <i>
      <x v="404"/>
    </i>
    <i>
      <x v="405"/>
    </i>
    <i>
      <x v="406"/>
    </i>
    <i>
      <x v="407"/>
    </i>
    <i>
      <x v="408"/>
    </i>
    <i>
      <x v="409"/>
    </i>
    <i>
      <x v="410"/>
    </i>
    <i>
      <x v="411"/>
    </i>
    <i>
      <x v="412"/>
    </i>
    <i>
      <x v="413"/>
    </i>
    <i>
      <x v="414"/>
    </i>
    <i>
      <x v="415"/>
    </i>
    <i>
      <x v="416"/>
    </i>
    <i>
      <x v="417"/>
    </i>
    <i>
      <x v="418"/>
    </i>
    <i>
      <x v="419"/>
    </i>
    <i>
      <x v="420"/>
    </i>
    <i>
      <x v="421"/>
    </i>
    <i>
      <x v="422"/>
    </i>
    <i>
      <x v="423"/>
    </i>
    <i>
      <x v="424"/>
    </i>
    <i>
      <x v="425"/>
    </i>
    <i>
      <x v="426"/>
    </i>
    <i>
      <x v="427"/>
    </i>
    <i>
      <x v="428"/>
    </i>
    <i>
      <x v="429"/>
    </i>
    <i>
      <x v="430"/>
    </i>
    <i>
      <x v="431"/>
    </i>
    <i>
      <x v="432"/>
    </i>
    <i>
      <x v="433"/>
    </i>
    <i>
      <x v="434"/>
    </i>
    <i>
      <x v="435"/>
    </i>
    <i>
      <x v="436"/>
    </i>
    <i>
      <x v="437"/>
    </i>
    <i>
      <x v="438"/>
    </i>
    <i>
      <x v="439"/>
    </i>
    <i>
      <x v="440"/>
    </i>
    <i>
      <x v="441"/>
    </i>
    <i>
      <x v="442"/>
    </i>
    <i>
      <x v="443"/>
    </i>
    <i>
      <x v="444"/>
    </i>
    <i>
      <x v="445"/>
    </i>
    <i>
      <x v="446"/>
    </i>
    <i>
      <x v="447"/>
    </i>
    <i>
      <x v="448"/>
    </i>
    <i>
      <x v="449"/>
    </i>
    <i>
      <x v="450"/>
    </i>
    <i>
      <x v="451"/>
    </i>
    <i>
      <x v="452"/>
    </i>
    <i>
      <x v="453"/>
    </i>
    <i>
      <x v="454"/>
    </i>
    <i>
      <x v="455"/>
    </i>
    <i>
      <x v="456"/>
    </i>
    <i>
      <x v="457"/>
    </i>
    <i>
      <x v="458"/>
    </i>
    <i>
      <x v="459"/>
    </i>
    <i>
      <x v="460"/>
    </i>
    <i>
      <x v="461"/>
    </i>
    <i>
      <x v="462"/>
    </i>
    <i>
      <x v="463"/>
    </i>
    <i>
      <x v="464"/>
    </i>
    <i>
      <x v="465"/>
    </i>
    <i>
      <x v="466"/>
    </i>
    <i>
      <x v="467"/>
    </i>
    <i>
      <x v="468"/>
    </i>
    <i>
      <x v="469"/>
    </i>
    <i>
      <x v="470"/>
    </i>
    <i>
      <x v="471"/>
    </i>
    <i>
      <x v="472"/>
    </i>
    <i>
      <x v="473"/>
    </i>
    <i>
      <x v="474"/>
    </i>
    <i>
      <x v="475"/>
    </i>
    <i>
      <x v="476"/>
    </i>
    <i>
      <x v="477"/>
    </i>
    <i>
      <x v="478"/>
    </i>
    <i>
      <x v="479"/>
    </i>
    <i>
      <x v="480"/>
    </i>
    <i>
      <x v="481"/>
    </i>
    <i>
      <x v="482"/>
    </i>
    <i>
      <x v="483"/>
    </i>
    <i>
      <x v="484"/>
    </i>
    <i>
      <x v="485"/>
    </i>
    <i>
      <x v="486"/>
    </i>
    <i>
      <x v="487"/>
    </i>
    <i>
      <x v="488"/>
    </i>
    <i>
      <x v="489"/>
    </i>
    <i>
      <x v="490"/>
    </i>
    <i>
      <x v="491"/>
    </i>
    <i>
      <x v="492"/>
    </i>
    <i>
      <x v="493"/>
    </i>
    <i>
      <x v="494"/>
    </i>
    <i>
      <x v="495"/>
    </i>
    <i>
      <x v="496"/>
    </i>
    <i>
      <x v="497"/>
    </i>
    <i>
      <x v="498"/>
    </i>
    <i>
      <x v="499"/>
    </i>
    <i>
      <x v="500"/>
    </i>
    <i>
      <x v="501"/>
    </i>
    <i>
      <x v="502"/>
    </i>
    <i>
      <x v="503"/>
    </i>
    <i>
      <x v="504"/>
    </i>
    <i>
      <x v="505"/>
    </i>
    <i>
      <x v="506"/>
    </i>
    <i>
      <x v="507"/>
    </i>
    <i>
      <x v="508"/>
    </i>
    <i>
      <x v="509"/>
    </i>
    <i>
      <x v="510"/>
    </i>
    <i>
      <x v="511"/>
    </i>
    <i>
      <x v="512"/>
    </i>
    <i>
      <x v="513"/>
    </i>
    <i>
      <x v="514"/>
    </i>
    <i>
      <x v="515"/>
    </i>
    <i>
      <x v="516"/>
    </i>
    <i>
      <x v="517"/>
    </i>
    <i>
      <x v="518"/>
    </i>
    <i>
      <x v="519"/>
    </i>
    <i>
      <x v="520"/>
    </i>
    <i>
      <x v="521"/>
    </i>
    <i>
      <x v="522"/>
    </i>
    <i>
      <x v="523"/>
    </i>
    <i>
      <x v="524"/>
    </i>
    <i>
      <x v="525"/>
    </i>
    <i>
      <x v="526"/>
    </i>
    <i>
      <x v="527"/>
    </i>
    <i>
      <x v="528"/>
    </i>
    <i>
      <x v="529"/>
    </i>
    <i>
      <x v="530"/>
    </i>
    <i>
      <x v="531"/>
    </i>
    <i>
      <x v="532"/>
    </i>
    <i>
      <x v="533"/>
    </i>
    <i>
      <x v="534"/>
    </i>
    <i>
      <x v="535"/>
    </i>
    <i>
      <x v="536"/>
    </i>
    <i>
      <x v="537"/>
    </i>
    <i>
      <x v="538"/>
    </i>
    <i>
      <x v="539"/>
    </i>
    <i>
      <x v="540"/>
    </i>
    <i>
      <x v="541"/>
    </i>
    <i>
      <x v="542"/>
    </i>
    <i t="grand">
      <x/>
    </i>
  </rowItems>
  <colFields count="1">
    <field x="-2"/>
  </colFields>
  <colItems count="3">
    <i>
      <x/>
    </i>
    <i i="1">
      <x v="1"/>
    </i>
    <i i="2">
      <x v="2"/>
    </i>
  </colItems>
  <dataFields count="3">
    <dataField name="Number of stove" fld="9" subtotal="count" baseField="0" baseItem="0"/>
    <dataField name="First purchase" fld="6" subtotal="min" baseField="0" baseItem="0" numFmtId="169"/>
    <dataField name="Last purchase" fld="6" subtotal="max" baseField="0" baseItem="0" numFmtId="169"/>
  </dataFields>
  <formats count="16">
    <format dxfId="15">
      <pivotArea type="all" dataOnly="0" outline="0" fieldPosition="0"/>
    </format>
    <format dxfId="14">
      <pivotArea outline="0" collapsedLevelsAreSubtotals="1" fieldPosition="0"/>
    </format>
    <format dxfId="13">
      <pivotArea field="0" type="button" dataOnly="0" labelOnly="1" outline="0" axis="axisRow" fieldPosition="0"/>
    </format>
    <format dxfId="12">
      <pivotArea dataOnly="0" labelOnly="1" fieldPosition="0">
        <references count="1">
          <reference field="0"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11">
      <pivotArea dataOnly="0" labelOnly="1" fieldPosition="0">
        <references count="1">
          <reference field="0"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10">
      <pivotArea dataOnly="0" labelOnly="1" fieldPosition="0">
        <references count="1">
          <reference field="0"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9">
      <pivotArea dataOnly="0" labelOnly="1" fieldPosition="0">
        <references count="1">
          <reference field="0" count="50">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reference>
        </references>
      </pivotArea>
    </format>
    <format dxfId="8">
      <pivotArea dataOnly="0" labelOnly="1" fieldPosition="0">
        <references count="1">
          <reference field="0" count="50">
            <x v="200"/>
            <x v="201"/>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reference>
        </references>
      </pivotArea>
    </format>
    <format dxfId="7">
      <pivotArea dataOnly="0" labelOnly="1" fieldPosition="0">
        <references count="1">
          <reference field="0" count="50">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reference>
        </references>
      </pivotArea>
    </format>
    <format dxfId="6">
      <pivotArea dataOnly="0" labelOnly="1" fieldPosition="0">
        <references count="1">
          <reference field="0" count="50">
            <x v="300"/>
            <x v="301"/>
            <x v="302"/>
            <x v="303"/>
            <x v="304"/>
            <x v="305"/>
            <x v="306"/>
            <x v="307"/>
            <x v="308"/>
            <x v="309"/>
            <x v="310"/>
            <x v="311"/>
            <x v="312"/>
            <x v="313"/>
            <x v="314"/>
            <x v="315"/>
            <x v="316"/>
            <x v="317"/>
            <x v="318"/>
            <x v="319"/>
            <x v="320"/>
            <x v="321"/>
            <x v="322"/>
            <x v="323"/>
            <x v="324"/>
            <x v="325"/>
            <x v="326"/>
            <x v="327"/>
            <x v="328"/>
            <x v="329"/>
            <x v="330"/>
            <x v="331"/>
            <x v="332"/>
            <x v="333"/>
            <x v="334"/>
            <x v="335"/>
            <x v="336"/>
            <x v="337"/>
            <x v="338"/>
            <x v="339"/>
            <x v="340"/>
            <x v="341"/>
            <x v="342"/>
            <x v="343"/>
            <x v="344"/>
            <x v="345"/>
            <x v="346"/>
            <x v="347"/>
            <x v="348"/>
            <x v="349"/>
          </reference>
        </references>
      </pivotArea>
    </format>
    <format dxfId="5">
      <pivotArea dataOnly="0" labelOnly="1" fieldPosition="0">
        <references count="1">
          <reference field="0" count="50">
            <x v="350"/>
            <x v="351"/>
            <x v="352"/>
            <x v="353"/>
            <x v="354"/>
            <x v="355"/>
            <x v="356"/>
            <x v="357"/>
            <x v="358"/>
            <x v="359"/>
            <x v="360"/>
            <x v="361"/>
            <x v="362"/>
            <x v="363"/>
            <x v="364"/>
            <x v="365"/>
            <x v="366"/>
            <x v="367"/>
            <x v="368"/>
            <x v="369"/>
            <x v="370"/>
            <x v="371"/>
            <x v="372"/>
            <x v="373"/>
            <x v="374"/>
            <x v="375"/>
            <x v="376"/>
            <x v="377"/>
            <x v="378"/>
            <x v="379"/>
            <x v="380"/>
            <x v="381"/>
            <x v="382"/>
            <x v="383"/>
            <x v="384"/>
            <x v="385"/>
            <x v="386"/>
            <x v="387"/>
            <x v="388"/>
            <x v="389"/>
            <x v="390"/>
            <x v="391"/>
            <x v="392"/>
            <x v="393"/>
            <x v="394"/>
            <x v="395"/>
            <x v="396"/>
            <x v="397"/>
            <x v="398"/>
            <x v="399"/>
          </reference>
        </references>
      </pivotArea>
    </format>
    <format dxfId="4">
      <pivotArea dataOnly="0" labelOnly="1" fieldPosition="0">
        <references count="1">
          <reference field="0" count="50">
            <x v="400"/>
            <x v="401"/>
            <x v="402"/>
            <x v="403"/>
            <x v="404"/>
            <x v="405"/>
            <x v="406"/>
            <x v="407"/>
            <x v="408"/>
            <x v="409"/>
            <x v="410"/>
            <x v="411"/>
            <x v="412"/>
            <x v="413"/>
            <x v="414"/>
            <x v="415"/>
            <x v="416"/>
            <x v="417"/>
            <x v="418"/>
            <x v="419"/>
            <x v="420"/>
            <x v="421"/>
            <x v="422"/>
            <x v="423"/>
            <x v="424"/>
            <x v="425"/>
            <x v="426"/>
            <x v="427"/>
            <x v="428"/>
            <x v="429"/>
            <x v="430"/>
            <x v="431"/>
            <x v="432"/>
            <x v="433"/>
            <x v="434"/>
            <x v="435"/>
            <x v="436"/>
            <x v="437"/>
            <x v="438"/>
            <x v="439"/>
            <x v="440"/>
            <x v="441"/>
            <x v="442"/>
            <x v="443"/>
            <x v="444"/>
            <x v="445"/>
            <x v="446"/>
            <x v="447"/>
            <x v="448"/>
            <x v="449"/>
          </reference>
        </references>
      </pivotArea>
    </format>
    <format dxfId="3">
      <pivotArea dataOnly="0" labelOnly="1" fieldPosition="0">
        <references count="1">
          <reference field="0" count="50">
            <x v="450"/>
            <x v="451"/>
            <x v="452"/>
            <x v="453"/>
            <x v="454"/>
            <x v="455"/>
            <x v="456"/>
            <x v="457"/>
            <x v="458"/>
            <x v="459"/>
            <x v="460"/>
            <x v="461"/>
            <x v="462"/>
            <x v="463"/>
            <x v="464"/>
            <x v="465"/>
            <x v="466"/>
            <x v="467"/>
            <x v="468"/>
            <x v="469"/>
            <x v="470"/>
            <x v="471"/>
            <x v="472"/>
            <x v="473"/>
            <x v="474"/>
            <x v="475"/>
            <x v="476"/>
            <x v="477"/>
            <x v="478"/>
            <x v="479"/>
            <x v="480"/>
            <x v="481"/>
            <x v="482"/>
            <x v="483"/>
            <x v="484"/>
            <x v="485"/>
            <x v="486"/>
            <x v="487"/>
            <x v="488"/>
            <x v="489"/>
            <x v="490"/>
            <x v="491"/>
            <x v="492"/>
            <x v="493"/>
            <x v="494"/>
            <x v="495"/>
            <x v="496"/>
            <x v="497"/>
            <x v="498"/>
            <x v="499"/>
          </reference>
        </references>
      </pivotArea>
    </format>
    <format dxfId="2">
      <pivotArea dataOnly="0" labelOnly="1" fieldPosition="0">
        <references count="1">
          <reference field="0" count="43">
            <x v="500"/>
            <x v="501"/>
            <x v="502"/>
            <x v="503"/>
            <x v="504"/>
            <x v="505"/>
            <x v="506"/>
            <x v="507"/>
            <x v="508"/>
            <x v="509"/>
            <x v="510"/>
            <x v="511"/>
            <x v="512"/>
            <x v="513"/>
            <x v="514"/>
            <x v="515"/>
            <x v="516"/>
            <x v="517"/>
            <x v="518"/>
            <x v="519"/>
            <x v="520"/>
            <x v="521"/>
            <x v="522"/>
            <x v="523"/>
            <x v="524"/>
            <x v="525"/>
            <x v="526"/>
            <x v="527"/>
            <x v="528"/>
            <x v="529"/>
            <x v="530"/>
            <x v="531"/>
            <x v="532"/>
            <x v="533"/>
            <x v="534"/>
            <x v="535"/>
            <x v="536"/>
            <x v="537"/>
            <x v="538"/>
            <x v="539"/>
            <x v="540"/>
            <x v="541"/>
            <x v="542"/>
          </reference>
        </references>
      </pivotArea>
    </format>
    <format dxfId="1">
      <pivotArea dataOnly="0" labelOnly="1" grandRow="1" outline="0" fieldPosition="0"/>
    </format>
    <format dxfId="0">
      <pivotArea dataOnly="0" labelOnly="1" outline="0" fieldPosition="0">
        <references count="1">
          <reference field="4294967294" count="3">
            <x v="0"/>
            <x v="1"/>
            <x v="2"/>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C16"/>
  <sheetViews>
    <sheetView topLeftCell="A16" workbookViewId="0">
      <selection activeCell="C14" sqref="C14"/>
    </sheetView>
  </sheetViews>
  <sheetFormatPr baseColWidth="10" defaultColWidth="10.90625" defaultRowHeight="14.5" x14ac:dyDescent="0.35"/>
  <cols>
    <col min="1" max="1" width="22" customWidth="1"/>
    <col min="2" max="2" width="20.1796875" customWidth="1"/>
    <col min="3" max="3" width="22.36328125" bestFit="1" customWidth="1"/>
  </cols>
  <sheetData>
    <row r="3" spans="1:3" x14ac:dyDescent="0.35">
      <c r="A3" s="102" t="s">
        <v>1923</v>
      </c>
      <c r="B3" s="102" t="s">
        <v>1924</v>
      </c>
    </row>
    <row r="4" spans="1:3" x14ac:dyDescent="0.35">
      <c r="A4" s="2" t="s">
        <v>1925</v>
      </c>
      <c r="B4" s="2" t="s">
        <v>1931</v>
      </c>
    </row>
    <row r="5" spans="1:3" x14ac:dyDescent="0.35">
      <c r="A5" s="2" t="s">
        <v>1926</v>
      </c>
      <c r="B5" s="2" t="s">
        <v>1931</v>
      </c>
    </row>
    <row r="6" spans="1:3" x14ac:dyDescent="0.35">
      <c r="A6" s="2" t="s">
        <v>1927</v>
      </c>
      <c r="B6" s="2" t="s">
        <v>1932</v>
      </c>
    </row>
    <row r="7" spans="1:3" x14ac:dyDescent="0.35">
      <c r="A7" s="2" t="s">
        <v>1928</v>
      </c>
      <c r="B7" s="2" t="s">
        <v>1932</v>
      </c>
    </row>
    <row r="8" spans="1:3" x14ac:dyDescent="0.35">
      <c r="A8" s="2" t="s">
        <v>1929</v>
      </c>
      <c r="B8" s="2" t="s">
        <v>1932</v>
      </c>
    </row>
    <row r="9" spans="1:3" x14ac:dyDescent="0.35">
      <c r="A9" s="2" t="s">
        <v>1930</v>
      </c>
      <c r="B9" s="2" t="s">
        <v>1932</v>
      </c>
      <c r="C9" t="s">
        <v>4233</v>
      </c>
    </row>
    <row r="13" spans="1:3" x14ac:dyDescent="0.35">
      <c r="A13" s="99"/>
      <c r="B13" s="100" t="s">
        <v>1924</v>
      </c>
      <c r="C13" s="101" t="s">
        <v>1933</v>
      </c>
    </row>
    <row r="14" spans="1:3" x14ac:dyDescent="0.35">
      <c r="A14" s="1" t="s">
        <v>1927</v>
      </c>
      <c r="B14" s="2">
        <v>95</v>
      </c>
      <c r="C14" s="2" t="s">
        <v>7186</v>
      </c>
    </row>
    <row r="15" spans="1:3" x14ac:dyDescent="0.35">
      <c r="A15" s="1" t="s">
        <v>1928</v>
      </c>
      <c r="B15" s="2">
        <v>95</v>
      </c>
      <c r="C15" s="2" t="s">
        <v>7186</v>
      </c>
    </row>
    <row r="16" spans="1:3" x14ac:dyDescent="0.35">
      <c r="A16" s="1" t="s">
        <v>1929</v>
      </c>
      <c r="B16" s="2">
        <v>76</v>
      </c>
      <c r="C16" s="2" t="s">
        <v>7185</v>
      </c>
    </row>
  </sheetData>
  <pageMargins left="0.7" right="0.7" top="0.75" bottom="0.75" header="0.3" footer="0.3"/>
  <pageSetup paperSize="9" orientation="portrait" horizontalDpi="30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sheetPr>
  <dimension ref="A1:MH199"/>
  <sheetViews>
    <sheetView topLeftCell="KH184" zoomScale="50" zoomScaleNormal="50" workbookViewId="0">
      <selection activeCell="KP191" sqref="KP191:KP192"/>
    </sheetView>
  </sheetViews>
  <sheetFormatPr baseColWidth="10" defaultColWidth="9.81640625" defaultRowHeight="14.5" x14ac:dyDescent="0.35"/>
  <cols>
    <col min="1" max="1" width="10.08984375" style="75" bestFit="1" customWidth="1"/>
    <col min="2" max="2" width="10.08984375" style="75" customWidth="1"/>
    <col min="3" max="3" width="21.36328125" style="75" customWidth="1"/>
    <col min="4" max="4" width="11.08984375" style="75" customWidth="1"/>
    <col min="5" max="5" width="18.90625" style="75" customWidth="1"/>
    <col min="6" max="6" width="18.6328125" style="75" customWidth="1"/>
    <col min="7" max="7" width="37" style="75" customWidth="1"/>
    <col min="8" max="8" width="28.6328125" style="75" customWidth="1"/>
    <col min="9" max="9" width="21.90625" style="75" customWidth="1"/>
    <col min="10" max="10" width="27" style="75" customWidth="1"/>
    <col min="11" max="11" width="12.1796875" style="75" customWidth="1"/>
    <col min="12" max="12" width="11.81640625" style="75" customWidth="1"/>
    <col min="13" max="13" width="8.54296875" style="75" customWidth="1"/>
    <col min="14" max="14" width="39.08984375" style="75" customWidth="1"/>
    <col min="15" max="15" width="14.54296875" style="75" customWidth="1"/>
    <col min="16" max="16" width="13.36328125" style="75" customWidth="1"/>
    <col min="17" max="17" width="20.36328125" style="75" customWidth="1"/>
    <col min="18" max="18" width="19.90625" style="75" customWidth="1"/>
    <col min="19" max="19" width="15.81640625" style="75" customWidth="1"/>
    <col min="20" max="20" width="18.90625" style="75" customWidth="1"/>
    <col min="21" max="21" width="18.1796875" style="75" customWidth="1"/>
    <col min="22" max="22" width="20.90625" style="75" customWidth="1"/>
    <col min="23" max="23" width="20" style="75" customWidth="1"/>
    <col min="24" max="24" width="29.90625" style="75" customWidth="1"/>
    <col min="25" max="25" width="36.1796875" style="75" customWidth="1"/>
    <col min="26" max="26" width="35.81640625" style="75" customWidth="1"/>
    <col min="27" max="27" width="32.90625" style="75" customWidth="1"/>
    <col min="28" max="28" width="39.08984375" style="75" customWidth="1"/>
    <col min="29" max="29" width="33.54296875" style="75" customWidth="1"/>
    <col min="30" max="30" width="36.54296875" style="75" customWidth="1"/>
    <col min="31" max="31" width="38" style="75" customWidth="1"/>
    <col min="32" max="32" width="29.453125" style="75" customWidth="1"/>
    <col min="33" max="33" width="29" style="75" customWidth="1"/>
    <col min="34" max="34" width="30.6328125" style="75" customWidth="1"/>
    <col min="35" max="35" width="23.81640625" style="75" customWidth="1"/>
    <col min="36" max="36" width="39.08984375" style="75" customWidth="1"/>
    <col min="37" max="37" width="22.36328125" style="75" customWidth="1"/>
    <col min="38" max="38" width="23.81640625" style="75" customWidth="1"/>
    <col min="39" max="39" width="24.36328125" style="75" customWidth="1"/>
    <col min="40" max="40" width="25.81640625" style="75" customWidth="1"/>
    <col min="41" max="41" width="26.1796875" style="75" customWidth="1"/>
    <col min="42" max="42" width="37.453125" style="75" customWidth="1"/>
    <col min="43" max="43" width="33.36328125" style="75" customWidth="1"/>
    <col min="44" max="44" width="35.90625" style="75" customWidth="1"/>
    <col min="45" max="45" width="31.90625" style="75" customWidth="1"/>
    <col min="46" max="46" width="20.08984375" style="75" customWidth="1"/>
    <col min="47" max="47" width="19.90625" style="75" customWidth="1"/>
    <col min="48" max="48" width="23.36328125" style="75" customWidth="1"/>
    <col min="49" max="49" width="20" style="75" customWidth="1"/>
    <col min="50" max="50" width="18.90625" style="75" customWidth="1"/>
    <col min="51" max="51" width="24.453125" style="75" customWidth="1"/>
    <col min="52" max="52" width="23.36328125" style="75" customWidth="1"/>
    <col min="53" max="53" width="20.81640625" style="75" customWidth="1"/>
    <col min="54" max="54" width="19.6328125" style="75" customWidth="1"/>
    <col min="55" max="55" width="34.81640625" style="75" customWidth="1"/>
    <col min="56" max="56" width="33.81640625" style="75" customWidth="1"/>
    <col min="57" max="57" width="28" style="75" customWidth="1"/>
    <col min="58" max="58" width="30.54296875" style="75" customWidth="1"/>
    <col min="59" max="59" width="26.54296875" style="75" customWidth="1"/>
    <col min="60" max="60" width="27" style="75" customWidth="1"/>
    <col min="61" max="61" width="27.6328125" style="75" customWidth="1"/>
    <col min="62" max="62" width="30.1796875" style="75" customWidth="1"/>
    <col min="63" max="63" width="26.1796875" style="75" customWidth="1"/>
    <col min="64" max="64" width="26.54296875" style="75" customWidth="1"/>
    <col min="65" max="65" width="34.08984375" style="75" customWidth="1"/>
    <col min="66" max="66" width="21.36328125" style="75" customWidth="1"/>
    <col min="67" max="67" width="15.1796875" style="75" customWidth="1"/>
    <col min="68" max="90" width="13" style="75" customWidth="1"/>
    <col min="91" max="92" width="9.81640625" style="75" customWidth="1"/>
    <col min="93" max="129" width="13" style="75" customWidth="1"/>
    <col min="130" max="130" width="28.1796875" style="75" customWidth="1"/>
    <col min="131" max="131" width="34.08984375" style="75" customWidth="1"/>
    <col min="132" max="133" width="33.36328125" style="75" customWidth="1"/>
    <col min="134" max="134" width="32.54296875" style="75" customWidth="1"/>
    <col min="135" max="135" width="34.54296875" style="75" customWidth="1"/>
    <col min="136" max="136" width="33.81640625" style="75" customWidth="1"/>
    <col min="137" max="137" width="28.08984375" style="75" customWidth="1"/>
    <col min="138" max="138" width="36.6328125" style="75" customWidth="1"/>
    <col min="139" max="139" width="35.81640625" style="75" customWidth="1"/>
    <col min="140" max="140" width="33.08984375" style="75" customWidth="1"/>
    <col min="141" max="141" width="32.36328125" style="75" customWidth="1"/>
    <col min="142" max="142" width="19.1796875" style="75" customWidth="1"/>
    <col min="143" max="143" width="16.1796875" style="75" customWidth="1"/>
    <col min="144" max="144" width="24.54296875" style="75" customWidth="1"/>
    <col min="145" max="145" width="19.1796875" style="75" customWidth="1"/>
    <col min="146" max="146" width="25.54296875" style="75" customWidth="1"/>
    <col min="147" max="147" width="39.08984375" style="75" customWidth="1"/>
    <col min="148" max="148" width="25.36328125" style="75" customWidth="1"/>
    <col min="149" max="149" width="35" style="75" customWidth="1"/>
    <col min="150" max="150" width="31" style="75" customWidth="1"/>
    <col min="151" max="151" width="35.36328125" style="75" customWidth="1"/>
    <col min="152" max="152" width="31.36328125" style="75" customWidth="1"/>
    <col min="153" max="153" width="24.36328125" style="75" customWidth="1"/>
    <col min="154" max="154" width="12.6328125" style="75" customWidth="1"/>
    <col min="155" max="155" width="25.1796875" style="75" customWidth="1"/>
    <col min="156" max="156" width="28.1796875" style="75" customWidth="1"/>
    <col min="157" max="157" width="27.453125" style="75" customWidth="1"/>
    <col min="158" max="158" width="28.6328125" style="75" customWidth="1"/>
    <col min="159" max="159" width="30.6328125" style="75" customWidth="1"/>
    <col min="160" max="160" width="27.36328125" style="75" customWidth="1"/>
    <col min="161" max="161" width="30.1796875" style="75" customWidth="1"/>
    <col min="162" max="162" width="29" style="75" customWidth="1"/>
    <col min="163" max="163" width="30.1796875" style="75" customWidth="1"/>
    <col min="164" max="164" width="32.36328125" style="75" customWidth="1"/>
    <col min="165" max="165" width="28.90625" style="75" customWidth="1"/>
    <col min="166" max="166" width="29.453125" style="75" customWidth="1"/>
    <col min="167" max="167" width="28.6328125" style="75" customWidth="1"/>
    <col min="168" max="168" width="29.90625" style="75" customWidth="1"/>
    <col min="169" max="169" width="32.08984375" style="75" customWidth="1"/>
    <col min="170" max="170" width="28.54296875" style="75" customWidth="1"/>
    <col min="171" max="171" width="31.36328125" style="75" customWidth="1"/>
    <col min="172" max="172" width="30.54296875" style="75" customWidth="1"/>
    <col min="173" max="173" width="31.90625" style="75" customWidth="1"/>
    <col min="174" max="174" width="33.90625" style="75" customWidth="1"/>
    <col min="175" max="175" width="30.453125" style="75" customWidth="1"/>
    <col min="176" max="176" width="21.90625" style="75" customWidth="1"/>
    <col min="177" max="177" width="29.6328125" style="75" customWidth="1"/>
    <col min="178" max="178" width="24.81640625" style="75" customWidth="1"/>
    <col min="179" max="179" width="22.08984375" style="75" customWidth="1"/>
    <col min="180" max="180" width="24.08984375" style="75" customWidth="1"/>
    <col min="181" max="181" width="29.6328125" style="75" customWidth="1"/>
    <col min="182" max="182" width="32.36328125" style="75" customWidth="1"/>
    <col min="183" max="183" width="31.08984375" style="75" customWidth="1"/>
    <col min="184" max="184" width="37.54296875" style="75" customWidth="1"/>
    <col min="185" max="185" width="25" style="75" customWidth="1"/>
    <col min="186" max="186" width="26.81640625" style="75" customWidth="1"/>
    <col min="187" max="187" width="32.08984375" style="75" customWidth="1"/>
    <col min="188" max="188" width="36.1796875" style="75" customWidth="1"/>
    <col min="189" max="189" width="33.90625" style="75" customWidth="1"/>
    <col min="190" max="190" width="36.36328125" style="75" customWidth="1"/>
    <col min="191" max="191" width="28.08984375" style="75" customWidth="1"/>
    <col min="192" max="192" width="28.90625" style="75" customWidth="1"/>
    <col min="193" max="193" width="34.6328125" style="75" customWidth="1"/>
    <col min="194" max="194" width="39.08984375" style="75" customWidth="1"/>
    <col min="195" max="195" width="31.81640625" style="75" customWidth="1"/>
    <col min="196" max="196" width="39.08984375" style="75" customWidth="1"/>
    <col min="197" max="197" width="27.453125" style="75" customWidth="1"/>
    <col min="198" max="198" width="32.90625" style="75" customWidth="1"/>
    <col min="199" max="199" width="32.08984375" style="75" customWidth="1"/>
    <col min="200" max="200" width="30.08984375" style="75" customWidth="1"/>
    <col min="201" max="201" width="30.90625" style="75" customWidth="1"/>
    <col min="202" max="202" width="32.6328125" style="75" customWidth="1"/>
    <col min="203" max="203" width="30.6328125" style="75" customWidth="1"/>
    <col min="204" max="204" width="26.81640625" style="75" customWidth="1"/>
    <col min="205" max="205" width="35.81640625" style="75" customWidth="1"/>
    <col min="206" max="206" width="31.90625" style="75" customWidth="1"/>
    <col min="207" max="207" width="30.08984375" style="75" customWidth="1"/>
    <col min="208" max="208" width="26.08984375" style="75" customWidth="1"/>
    <col min="209" max="209" width="32.36328125" style="75" customWidth="1"/>
    <col min="210" max="210" width="28.453125" style="75" customWidth="1"/>
    <col min="211" max="211" width="14.36328125" style="75" customWidth="1"/>
    <col min="212" max="212" width="29.90625" style="75" customWidth="1"/>
    <col min="213" max="213" width="23.08984375" style="75" customWidth="1"/>
    <col min="214" max="214" width="35.81640625" style="75" customWidth="1"/>
    <col min="215" max="215" width="35" style="75" customWidth="1"/>
    <col min="216" max="216" width="38.36328125" style="75" customWidth="1"/>
    <col min="217" max="217" width="34.81640625" style="75" customWidth="1"/>
    <col min="218" max="218" width="35.90625" style="75" customWidth="1"/>
    <col min="219" max="219" width="35.08984375" style="75" customWidth="1"/>
    <col min="220" max="220" width="38.453125" style="75" customWidth="1"/>
    <col min="221" max="221" width="35" style="75" customWidth="1"/>
    <col min="222" max="222" width="36.1796875" style="75" customWidth="1"/>
    <col min="223" max="223" width="37.453125" style="75" customWidth="1"/>
    <col min="224" max="224" width="39.08984375" style="75" customWidth="1"/>
    <col min="225" max="225" width="37.1796875" style="75" customWidth="1"/>
    <col min="226" max="226" width="26.08984375" style="75" customWidth="1"/>
    <col min="227" max="227" width="36.6328125" style="75" customWidth="1"/>
    <col min="228" max="229" width="39.08984375" style="75" customWidth="1"/>
    <col min="230" max="230" width="37.54296875" style="75" customWidth="1"/>
    <col min="231" max="231" width="39.08984375" style="75" customWidth="1"/>
    <col min="232" max="232" width="35.54296875" style="75" customWidth="1"/>
    <col min="233" max="233" width="31.81640625" style="75" customWidth="1"/>
    <col min="234" max="234" width="35.81640625" style="75" customWidth="1"/>
    <col min="235" max="235" width="31.90625" style="75" customWidth="1"/>
    <col min="236" max="237" width="37.08984375" style="75" customWidth="1"/>
    <col min="238" max="238" width="34.81640625" style="75" customWidth="1"/>
    <col min="239" max="239" width="35" style="75" customWidth="1"/>
    <col min="240" max="240" width="14" style="75" customWidth="1"/>
    <col min="241" max="241" width="16.1796875" style="75" customWidth="1"/>
    <col min="242" max="242" width="11.54296875" style="75" customWidth="1"/>
    <col min="243" max="243" width="16.453125" style="75" customWidth="1"/>
    <col min="244" max="244" width="16.6328125" style="75" customWidth="1"/>
    <col min="245" max="245" width="12.54296875" style="75" customWidth="1"/>
    <col min="246" max="246" width="16.1796875" style="75" customWidth="1"/>
    <col min="247" max="247" width="13" style="75" customWidth="1"/>
    <col min="248" max="248" width="17.90625" style="75" customWidth="1"/>
    <col min="249" max="249" width="18" style="75" customWidth="1"/>
    <col min="250" max="250" width="14" style="75" customWidth="1"/>
    <col min="251" max="251" width="17.54296875" style="75" customWidth="1"/>
    <col min="252" max="252" width="13.453125" style="75" customWidth="1"/>
    <col min="253" max="253" width="18.453125" style="75" customWidth="1"/>
    <col min="254" max="254" width="18.6328125" style="75" customWidth="1"/>
    <col min="255" max="255" width="14.54296875" style="75" customWidth="1"/>
    <col min="256" max="256" width="18" style="75" customWidth="1"/>
    <col min="257" max="257" width="13" style="75" customWidth="1"/>
    <col min="258" max="258" width="17.90625" style="75" customWidth="1"/>
    <col min="259" max="259" width="18" style="75" customWidth="1"/>
    <col min="260" max="260" width="14" style="75" customWidth="1"/>
    <col min="261" max="261" width="17.54296875" style="75" customWidth="1"/>
    <col min="262" max="262" width="13.08984375" style="75" customWidth="1"/>
    <col min="263" max="263" width="18" style="75" customWidth="1"/>
    <col min="264" max="264" width="18.1796875" style="75" customWidth="1"/>
    <col min="265" max="265" width="14.1796875" style="75" customWidth="1"/>
    <col min="266" max="266" width="17.6328125" style="75" customWidth="1"/>
    <col min="267" max="267" width="13.36328125" style="75" customWidth="1"/>
    <col min="268" max="268" width="18.1796875" style="75" customWidth="1"/>
    <col min="269" max="269" width="18.453125" style="75" customWidth="1"/>
    <col min="270" max="270" width="14.36328125" style="75" customWidth="1"/>
    <col min="271" max="271" width="17.90625" style="75" customWidth="1"/>
    <col min="272" max="272" width="12.1796875" style="75" customWidth="1"/>
    <col min="273" max="273" width="17.08984375" style="75" customWidth="1"/>
    <col min="274" max="274" width="17.1796875" style="75" customWidth="1"/>
    <col min="275" max="275" width="13.08984375" style="75" customWidth="1"/>
    <col min="276" max="276" width="16.81640625" style="75" customWidth="1"/>
    <col min="277" max="277" width="13.453125" style="75" customWidth="1"/>
    <col min="278" max="278" width="18.453125" style="75" customWidth="1"/>
    <col min="279" max="279" width="18.6328125" style="75" customWidth="1"/>
    <col min="280" max="280" width="14.54296875" style="75" customWidth="1"/>
    <col min="281" max="281" width="18" style="75" customWidth="1"/>
    <col min="282" max="282" width="13.08984375" style="75" customWidth="1"/>
    <col min="283" max="283" width="18" style="75" customWidth="1"/>
    <col min="284" max="284" width="18.1796875" style="75" customWidth="1"/>
    <col min="285" max="285" width="14.1796875" style="75" customWidth="1"/>
    <col min="286" max="286" width="17.6328125" style="75" customWidth="1"/>
    <col min="287" max="287" width="13" style="75" customWidth="1"/>
    <col min="288" max="288" width="17.90625" style="75" customWidth="1"/>
    <col min="289" max="289" width="18" style="75" customWidth="1"/>
    <col min="290" max="290" width="14" style="75" customWidth="1"/>
    <col min="291" max="291" width="17.54296875" style="75" customWidth="1"/>
    <col min="292" max="292" width="14.6328125" style="75" customWidth="1"/>
    <col min="293" max="293" width="19.54296875" style="75" customWidth="1"/>
    <col min="294" max="294" width="19.6328125" style="75" customWidth="1"/>
    <col min="295" max="295" width="15.54296875" style="75" customWidth="1"/>
    <col min="296" max="296" width="19.1796875" style="75" customWidth="1"/>
    <col min="297" max="297" width="14.36328125" style="75" customWidth="1"/>
    <col min="298" max="298" width="19.1796875" style="75" customWidth="1"/>
    <col min="299" max="299" width="19.453125" style="75" customWidth="1"/>
    <col min="300" max="300" width="15.1796875" style="75" customWidth="1"/>
    <col min="301" max="301" width="18.90625" style="75" customWidth="1"/>
    <col min="302" max="307" width="23.6328125" style="75" customWidth="1"/>
    <col min="308" max="308" width="34.54296875" style="75" customWidth="1"/>
    <col min="309" max="309" width="39.08984375" style="75" customWidth="1"/>
    <col min="310" max="310" width="34.36328125" style="75" customWidth="1"/>
    <col min="311" max="311" width="29.453125" style="75" customWidth="1"/>
    <col min="312" max="312" width="37.1796875" style="75" customWidth="1"/>
    <col min="313" max="317" width="39.08984375" style="75" customWidth="1"/>
    <col min="318" max="318" width="26" style="75" customWidth="1"/>
    <col min="319" max="319" width="32.36328125" style="75" customWidth="1"/>
    <col min="320" max="320" width="33" style="75" customWidth="1"/>
    <col min="321" max="321" width="38.1796875" style="75" customWidth="1"/>
    <col min="322" max="322" width="34.36328125" style="75" customWidth="1"/>
    <col min="323" max="323" width="34.81640625" style="75" customWidth="1"/>
    <col min="324" max="324" width="19.1796875" style="75" customWidth="1"/>
    <col min="325" max="325" width="23.36328125" style="75" customWidth="1"/>
    <col min="326" max="326" width="26.54296875" style="75" customWidth="1"/>
    <col min="327" max="327" width="39.08984375" style="75" customWidth="1"/>
    <col min="328" max="328" width="36.81640625" style="75" customWidth="1"/>
    <col min="329" max="329" width="39.08984375" style="75" customWidth="1"/>
    <col min="330" max="330" width="37.453125" style="75" customWidth="1"/>
    <col min="331" max="346" width="16.36328125" style="75" customWidth="1"/>
    <col min="347" max="16384" width="9.81640625" style="75"/>
  </cols>
  <sheetData>
    <row r="1" spans="1:346" s="35" customFormat="1" ht="24" thickBot="1" x14ac:dyDescent="0.6">
      <c r="A1" s="433" t="s">
        <v>1977</v>
      </c>
      <c r="B1" s="433"/>
      <c r="C1" s="433"/>
      <c r="D1" s="433"/>
      <c r="E1" s="433"/>
      <c r="F1" s="433"/>
      <c r="G1" s="433"/>
      <c r="H1" s="433"/>
      <c r="I1" s="433"/>
      <c r="J1" s="433"/>
      <c r="K1" s="433"/>
      <c r="L1" s="433"/>
      <c r="M1" s="433"/>
      <c r="N1" s="433"/>
      <c r="O1" s="434" t="s">
        <v>1978</v>
      </c>
      <c r="P1" s="434"/>
      <c r="Q1" s="434"/>
      <c r="R1" s="434"/>
      <c r="S1" s="434"/>
      <c r="T1" s="434"/>
      <c r="U1" s="434"/>
      <c r="V1" s="434"/>
      <c r="W1" s="434"/>
      <c r="X1" s="434"/>
      <c r="Y1" s="434"/>
      <c r="Z1" s="435" t="s">
        <v>1979</v>
      </c>
      <c r="AA1" s="435"/>
      <c r="AB1" s="435"/>
      <c r="AC1" s="435"/>
      <c r="AD1" s="435"/>
      <c r="AE1" s="435"/>
      <c r="AF1" s="435"/>
      <c r="AG1" s="435"/>
      <c r="AH1" s="435"/>
      <c r="AI1" s="435"/>
      <c r="AJ1" s="435"/>
      <c r="AK1" s="435"/>
      <c r="AL1" s="435"/>
      <c r="AM1" s="434" t="s">
        <v>1980</v>
      </c>
      <c r="AN1" s="434"/>
      <c r="AO1" s="434"/>
      <c r="AP1" s="434"/>
      <c r="AQ1" s="434"/>
      <c r="AR1" s="434"/>
      <c r="AS1" s="434"/>
      <c r="AT1" s="434"/>
      <c r="AU1" s="434"/>
      <c r="AV1" s="434"/>
      <c r="AW1" s="434"/>
      <c r="AX1" s="434"/>
      <c r="AY1" s="434"/>
      <c r="AZ1" s="434"/>
      <c r="BA1" s="434"/>
      <c r="BB1" s="434"/>
      <c r="BC1" s="434"/>
      <c r="BD1" s="434"/>
      <c r="BE1" s="434"/>
      <c r="BF1" s="434"/>
      <c r="BG1" s="434"/>
      <c r="BH1" s="434"/>
      <c r="BI1" s="434"/>
      <c r="BJ1" s="434"/>
      <c r="BK1" s="434"/>
      <c r="BL1" s="434"/>
      <c r="BM1" s="434"/>
      <c r="BN1" s="434"/>
      <c r="BO1" s="434"/>
      <c r="BP1" s="434"/>
      <c r="BQ1" s="435" t="s">
        <v>1981</v>
      </c>
      <c r="BR1" s="435"/>
      <c r="BS1" s="435"/>
      <c r="BT1" s="435"/>
      <c r="BU1" s="435"/>
      <c r="BV1" s="435"/>
      <c r="BW1" s="435"/>
      <c r="BX1" s="435"/>
      <c r="BY1" s="435"/>
      <c r="BZ1" s="435"/>
      <c r="CA1" s="435"/>
      <c r="CB1" s="435"/>
      <c r="CC1" s="435"/>
      <c r="CD1" s="435"/>
      <c r="CE1" s="435"/>
      <c r="CF1" s="435"/>
      <c r="CG1" s="435"/>
      <c r="CH1" s="435"/>
      <c r="CI1" s="435"/>
      <c r="CJ1" s="435"/>
      <c r="CK1" s="435"/>
      <c r="CL1" s="435"/>
      <c r="CM1" s="435"/>
      <c r="CN1" s="435"/>
      <c r="CO1" s="435"/>
      <c r="CP1" s="435"/>
      <c r="CQ1" s="435"/>
      <c r="CR1" s="435"/>
      <c r="CS1" s="435"/>
      <c r="CT1" s="435"/>
      <c r="CU1" s="435"/>
      <c r="CV1" s="435"/>
      <c r="CW1" s="435"/>
      <c r="CX1" s="435"/>
      <c r="CY1" s="435"/>
      <c r="CZ1" s="435"/>
      <c r="DA1" s="435"/>
      <c r="DB1" s="435"/>
      <c r="DC1" s="435"/>
      <c r="DD1" s="435"/>
      <c r="DE1" s="435"/>
      <c r="DF1" s="435"/>
      <c r="DG1" s="435"/>
      <c r="DH1" s="435"/>
      <c r="DI1" s="435"/>
      <c r="DJ1" s="435"/>
      <c r="DK1" s="435"/>
      <c r="DL1" s="435"/>
      <c r="DM1" s="435"/>
      <c r="DN1" s="435"/>
      <c r="DO1" s="435"/>
      <c r="DP1" s="435"/>
      <c r="DQ1" s="435"/>
      <c r="DR1" s="435"/>
      <c r="DS1" s="435"/>
      <c r="DT1" s="435"/>
      <c r="DU1" s="435"/>
      <c r="DV1" s="432" t="s">
        <v>1982</v>
      </c>
      <c r="DW1" s="432"/>
      <c r="DX1" s="432"/>
      <c r="DY1" s="432"/>
      <c r="DZ1" s="432"/>
      <c r="EA1" s="432"/>
      <c r="EB1" s="432"/>
      <c r="EC1" s="432"/>
      <c r="ED1" s="432"/>
      <c r="EE1" s="432"/>
      <c r="EF1" s="432"/>
      <c r="EG1" s="432"/>
      <c r="EH1" s="432"/>
      <c r="EI1" s="432"/>
      <c r="EJ1" s="432"/>
      <c r="EK1" s="432"/>
      <c r="EL1" s="432"/>
      <c r="EM1" s="432"/>
      <c r="EN1" s="432"/>
      <c r="EO1" s="432"/>
      <c r="EP1" s="432"/>
      <c r="EQ1" s="432"/>
      <c r="ER1" s="432"/>
      <c r="ES1" s="432"/>
      <c r="ET1" s="432"/>
      <c r="EU1" s="419" t="s">
        <v>1983</v>
      </c>
      <c r="EV1" s="419"/>
      <c r="EW1" s="419"/>
      <c r="EX1" s="419"/>
      <c r="EY1" s="419"/>
      <c r="EZ1" s="419"/>
      <c r="FA1" s="419"/>
      <c r="FB1" s="419"/>
      <c r="FC1" s="419"/>
      <c r="FD1" s="419"/>
      <c r="FE1" s="419"/>
      <c r="FF1" s="419"/>
      <c r="FG1" s="419"/>
      <c r="FH1" s="419"/>
      <c r="FI1" s="419"/>
      <c r="FJ1" s="419"/>
      <c r="FK1" s="419"/>
      <c r="FL1" s="419"/>
      <c r="FM1" s="419"/>
      <c r="FN1" s="419"/>
      <c r="FO1" s="419"/>
      <c r="FP1" s="419"/>
      <c r="FQ1" s="419"/>
      <c r="FR1" s="419"/>
      <c r="FS1" s="419"/>
      <c r="FT1" s="419"/>
      <c r="FU1" s="419"/>
      <c r="FV1" s="419"/>
      <c r="FW1" s="419"/>
      <c r="FX1" s="419"/>
      <c r="FY1" s="419"/>
      <c r="FZ1" s="419"/>
      <c r="GA1" s="419"/>
      <c r="GB1" s="419"/>
      <c r="GC1" s="419"/>
      <c r="GD1" s="419"/>
      <c r="GE1" s="419"/>
      <c r="GF1" s="419"/>
      <c r="GG1" s="419"/>
      <c r="GH1" s="419"/>
      <c r="GI1" s="420" t="s">
        <v>1984</v>
      </c>
      <c r="GJ1" s="421"/>
      <c r="GK1" s="421"/>
      <c r="GL1" s="421"/>
      <c r="GM1" s="421"/>
      <c r="GN1" s="421"/>
      <c r="GO1" s="421"/>
      <c r="GP1" s="421"/>
      <c r="GQ1" s="421"/>
      <c r="GR1" s="421"/>
      <c r="GS1" s="421"/>
      <c r="GT1" s="421"/>
      <c r="GU1" s="421"/>
      <c r="GV1" s="421"/>
      <c r="GW1" s="421"/>
      <c r="GX1" s="421"/>
      <c r="GY1" s="421"/>
      <c r="GZ1" s="422"/>
      <c r="HA1" s="423" t="s">
        <v>1985</v>
      </c>
      <c r="HB1" s="424"/>
      <c r="HC1" s="424"/>
      <c r="HD1" s="424"/>
      <c r="HE1" s="424"/>
      <c r="HF1" s="424"/>
      <c r="HG1" s="424"/>
      <c r="HH1" s="424"/>
      <c r="HI1" s="424"/>
      <c r="HJ1" s="424"/>
      <c r="HK1" s="424"/>
      <c r="HL1" s="424"/>
      <c r="HM1" s="424"/>
      <c r="HN1" s="424"/>
      <c r="HO1" s="424"/>
      <c r="HP1" s="424"/>
      <c r="HQ1" s="424"/>
      <c r="HR1" s="424"/>
      <c r="HS1" s="424"/>
      <c r="HT1" s="424"/>
      <c r="HU1" s="424"/>
      <c r="HV1" s="424"/>
      <c r="HW1" s="424"/>
      <c r="HX1" s="424"/>
      <c r="HY1" s="424"/>
      <c r="HZ1" s="425"/>
      <c r="IA1" s="426" t="s">
        <v>1986</v>
      </c>
      <c r="IB1" s="427"/>
      <c r="IC1" s="427"/>
      <c r="ID1" s="427"/>
      <c r="IE1" s="427"/>
      <c r="IF1" s="427"/>
      <c r="IG1" s="427"/>
      <c r="IH1" s="427"/>
      <c r="II1" s="427"/>
      <c r="IJ1" s="427"/>
      <c r="IK1" s="427"/>
      <c r="IL1" s="427"/>
      <c r="IM1" s="427"/>
      <c r="IN1" s="427"/>
      <c r="IO1" s="427"/>
      <c r="IP1" s="427"/>
      <c r="IQ1" s="427"/>
      <c r="IR1" s="427"/>
      <c r="IS1" s="427"/>
      <c r="IT1" s="427"/>
      <c r="IU1" s="427"/>
      <c r="IV1" s="427"/>
      <c r="IW1" s="427"/>
      <c r="IX1" s="427"/>
      <c r="IY1" s="427"/>
      <c r="IZ1" s="427"/>
      <c r="JA1" s="427"/>
      <c r="JB1" s="427"/>
      <c r="JC1" s="427"/>
      <c r="JD1" s="427"/>
      <c r="JE1" s="427"/>
      <c r="JF1" s="427"/>
      <c r="JG1" s="427"/>
      <c r="JH1" s="427"/>
      <c r="JI1" s="427"/>
      <c r="JJ1" s="427"/>
      <c r="JK1" s="427"/>
      <c r="JL1" s="427"/>
      <c r="JM1" s="427"/>
      <c r="JN1" s="427"/>
      <c r="JO1" s="427"/>
      <c r="JP1" s="427"/>
      <c r="JQ1" s="427"/>
      <c r="JR1" s="427"/>
      <c r="JS1" s="427"/>
      <c r="JT1" s="427"/>
      <c r="JU1" s="427"/>
      <c r="JV1" s="427"/>
      <c r="JW1" s="427"/>
      <c r="JX1" s="427"/>
      <c r="JY1" s="427"/>
      <c r="JZ1" s="427"/>
      <c r="KA1" s="427"/>
      <c r="KB1" s="427"/>
      <c r="KC1" s="427"/>
      <c r="KD1" s="427"/>
      <c r="KE1" s="427"/>
      <c r="KF1" s="427"/>
      <c r="KG1" s="427"/>
      <c r="KH1" s="427"/>
      <c r="KI1" s="427"/>
      <c r="KJ1" s="427"/>
      <c r="KK1" s="427"/>
      <c r="KL1" s="427"/>
      <c r="KM1" s="428"/>
      <c r="KN1" s="423" t="s">
        <v>1987</v>
      </c>
      <c r="KO1" s="424"/>
      <c r="KP1" s="424"/>
      <c r="KQ1" s="424"/>
      <c r="KR1" s="424"/>
      <c r="KS1" s="424"/>
      <c r="KT1" s="424"/>
      <c r="KU1" s="424"/>
      <c r="KV1" s="424"/>
      <c r="KW1" s="424"/>
      <c r="KX1" s="424"/>
      <c r="KY1" s="424"/>
      <c r="KZ1" s="424"/>
      <c r="LA1" s="424"/>
      <c r="LB1" s="425"/>
      <c r="LC1" s="429" t="s">
        <v>1988</v>
      </c>
      <c r="LD1" s="430"/>
      <c r="LE1" s="430"/>
      <c r="LF1" s="430"/>
      <c r="LG1" s="430"/>
      <c r="LH1" s="430"/>
      <c r="LI1" s="430"/>
      <c r="LJ1" s="430"/>
      <c r="LK1" s="430"/>
      <c r="LL1" s="431"/>
      <c r="LM1" s="412" t="s">
        <v>1989</v>
      </c>
      <c r="LN1" s="413"/>
      <c r="LO1" s="413"/>
      <c r="LP1" s="414"/>
      <c r="LQ1" s="415" t="s">
        <v>1990</v>
      </c>
      <c r="LR1" s="416"/>
      <c r="LS1" s="417" t="s">
        <v>1991</v>
      </c>
      <c r="LT1" s="418"/>
      <c r="LU1" s="418"/>
      <c r="LV1" s="418"/>
      <c r="LW1" s="418"/>
      <c r="LX1" s="418"/>
      <c r="LY1" s="418"/>
      <c r="LZ1" s="418"/>
      <c r="MA1" s="418"/>
      <c r="MB1" s="418"/>
      <c r="MC1" s="418"/>
      <c r="MD1" s="418"/>
      <c r="ME1" s="418"/>
      <c r="MF1" s="418"/>
      <c r="MG1" s="418"/>
      <c r="MH1" s="418"/>
    </row>
    <row r="2" spans="1:346" s="56" customFormat="1" ht="124.5" customHeight="1" x14ac:dyDescent="0.35">
      <c r="A2" s="36" t="s">
        <v>1992</v>
      </c>
      <c r="B2" s="36" t="s">
        <v>1993</v>
      </c>
      <c r="C2" s="36" t="s">
        <v>3</v>
      </c>
      <c r="D2" s="36" t="s">
        <v>2</v>
      </c>
      <c r="E2" s="36" t="s">
        <v>1994</v>
      </c>
      <c r="F2" s="36" t="s">
        <v>1995</v>
      </c>
      <c r="G2" s="36" t="s">
        <v>4</v>
      </c>
      <c r="H2" s="36" t="s">
        <v>1996</v>
      </c>
      <c r="I2" s="36" t="s">
        <v>1997</v>
      </c>
      <c r="J2" s="36" t="s">
        <v>1998</v>
      </c>
      <c r="K2" s="36" t="s">
        <v>1999</v>
      </c>
      <c r="L2" s="36" t="s">
        <v>2000</v>
      </c>
      <c r="M2" s="36" t="s">
        <v>2001</v>
      </c>
      <c r="N2" s="36" t="s">
        <v>2002</v>
      </c>
      <c r="O2" s="37" t="s">
        <v>2003</v>
      </c>
      <c r="P2" s="37" t="s">
        <v>2004</v>
      </c>
      <c r="Q2" s="37" t="s">
        <v>2005</v>
      </c>
      <c r="R2" s="37" t="s">
        <v>2006</v>
      </c>
      <c r="S2" s="37" t="s">
        <v>2007</v>
      </c>
      <c r="T2" s="37" t="s">
        <v>2008</v>
      </c>
      <c r="U2" s="37" t="s">
        <v>2009</v>
      </c>
      <c r="V2" s="37" t="s">
        <v>2010</v>
      </c>
      <c r="W2" s="37" t="s">
        <v>2011</v>
      </c>
      <c r="X2" s="37" t="s">
        <v>2012</v>
      </c>
      <c r="Y2" s="37" t="s">
        <v>2013</v>
      </c>
      <c r="Z2" s="38" t="s">
        <v>2014</v>
      </c>
      <c r="AA2" s="38" t="s">
        <v>2015</v>
      </c>
      <c r="AB2" s="38" t="s">
        <v>2016</v>
      </c>
      <c r="AC2" s="38" t="s">
        <v>2017</v>
      </c>
      <c r="AD2" s="38" t="s">
        <v>2018</v>
      </c>
      <c r="AE2" s="38" t="s">
        <v>2019</v>
      </c>
      <c r="AF2" s="38" t="s">
        <v>2020</v>
      </c>
      <c r="AG2" s="38" t="s">
        <v>2021</v>
      </c>
      <c r="AH2" s="38" t="s">
        <v>2022</v>
      </c>
      <c r="AI2" s="38" t="s">
        <v>2023</v>
      </c>
      <c r="AJ2" s="38" t="s">
        <v>2024</v>
      </c>
      <c r="AK2" s="38" t="s">
        <v>2025</v>
      </c>
      <c r="AL2" s="38" t="s">
        <v>2026</v>
      </c>
      <c r="AM2" s="37" t="s">
        <v>2027</v>
      </c>
      <c r="AN2" s="37" t="s">
        <v>2028</v>
      </c>
      <c r="AO2" s="37" t="s">
        <v>2029</v>
      </c>
      <c r="AP2" s="37" t="s">
        <v>2030</v>
      </c>
      <c r="AQ2" s="37" t="s">
        <v>2031</v>
      </c>
      <c r="AR2" s="37" t="s">
        <v>2032</v>
      </c>
      <c r="AS2" s="37" t="s">
        <v>2033</v>
      </c>
      <c r="AT2" s="37" t="s">
        <v>2034</v>
      </c>
      <c r="AU2" s="37" t="s">
        <v>2035</v>
      </c>
      <c r="AV2" s="37" t="s">
        <v>2036</v>
      </c>
      <c r="AW2" s="37" t="s">
        <v>2037</v>
      </c>
      <c r="AX2" s="37" t="s">
        <v>2038</v>
      </c>
      <c r="AY2" s="37" t="s">
        <v>2039</v>
      </c>
      <c r="AZ2" s="37" t="s">
        <v>2040</v>
      </c>
      <c r="BA2" s="37" t="s">
        <v>2041</v>
      </c>
      <c r="BB2" s="37" t="s">
        <v>2042</v>
      </c>
      <c r="BC2" s="37" t="s">
        <v>2043</v>
      </c>
      <c r="BD2" s="37" t="s">
        <v>2044</v>
      </c>
      <c r="BE2" s="37" t="s">
        <v>2045</v>
      </c>
      <c r="BF2" s="37" t="s">
        <v>2046</v>
      </c>
      <c r="BG2" s="37" t="s">
        <v>2047</v>
      </c>
      <c r="BH2" s="37" t="s">
        <v>2048</v>
      </c>
      <c r="BI2" s="37" t="s">
        <v>2049</v>
      </c>
      <c r="BJ2" s="37" t="s">
        <v>2046</v>
      </c>
      <c r="BK2" s="37" t="s">
        <v>2050</v>
      </c>
      <c r="BL2" s="37" t="s">
        <v>2051</v>
      </c>
      <c r="BM2" s="37" t="s">
        <v>2052</v>
      </c>
      <c r="BN2" s="37" t="s">
        <v>2053</v>
      </c>
      <c r="BO2" s="39" t="s">
        <v>2054</v>
      </c>
      <c r="BP2" s="39" t="s">
        <v>2055</v>
      </c>
      <c r="BQ2" s="38" t="s">
        <v>2056</v>
      </c>
      <c r="BR2" s="38" t="s">
        <v>2057</v>
      </c>
      <c r="BS2" s="38" t="s">
        <v>2058</v>
      </c>
      <c r="BT2" s="38" t="s">
        <v>2059</v>
      </c>
      <c r="BU2" s="38" t="s">
        <v>2060</v>
      </c>
      <c r="BV2" s="38" t="s">
        <v>2061</v>
      </c>
      <c r="BW2" s="38" t="s">
        <v>2062</v>
      </c>
      <c r="BX2" s="38" t="s">
        <v>2063</v>
      </c>
      <c r="BY2" s="38" t="s">
        <v>2064</v>
      </c>
      <c r="BZ2" s="38" t="s">
        <v>2065</v>
      </c>
      <c r="CA2" s="38" t="s">
        <v>2066</v>
      </c>
      <c r="CB2" s="38" t="s">
        <v>2067</v>
      </c>
      <c r="CC2" s="38" t="s">
        <v>2068</v>
      </c>
      <c r="CD2" s="38" t="s">
        <v>2069</v>
      </c>
      <c r="CE2" s="38" t="s">
        <v>2070</v>
      </c>
      <c r="CF2" s="38" t="s">
        <v>2071</v>
      </c>
      <c r="CG2" s="38" t="s">
        <v>2072</v>
      </c>
      <c r="CH2" s="38" t="s">
        <v>2073</v>
      </c>
      <c r="CI2" s="38" t="s">
        <v>2074</v>
      </c>
      <c r="CJ2" s="38" t="s">
        <v>2075</v>
      </c>
      <c r="CK2" s="38" t="s">
        <v>2076</v>
      </c>
      <c r="CL2" s="38" t="s">
        <v>2077</v>
      </c>
      <c r="CM2" s="38" t="s">
        <v>2078</v>
      </c>
      <c r="CN2" s="38" t="s">
        <v>2079</v>
      </c>
      <c r="CO2" s="38" t="s">
        <v>2080</v>
      </c>
      <c r="CP2" s="38" t="s">
        <v>2081</v>
      </c>
      <c r="CQ2" s="38" t="s">
        <v>2082</v>
      </c>
      <c r="CR2" s="38" t="s">
        <v>2083</v>
      </c>
      <c r="CS2" s="38" t="s">
        <v>2084</v>
      </c>
      <c r="CT2" s="38" t="s">
        <v>2085</v>
      </c>
      <c r="CU2" s="38" t="s">
        <v>2036</v>
      </c>
      <c r="CV2" s="38" t="s">
        <v>2086</v>
      </c>
      <c r="CW2" s="38" t="s">
        <v>2087</v>
      </c>
      <c r="CX2" s="38" t="s">
        <v>2088</v>
      </c>
      <c r="CY2" s="38" t="s">
        <v>2089</v>
      </c>
      <c r="CZ2" s="38" t="s">
        <v>2090</v>
      </c>
      <c r="DA2" s="38" t="s">
        <v>2091</v>
      </c>
      <c r="DB2" s="38" t="s">
        <v>2092</v>
      </c>
      <c r="DC2" s="38" t="s">
        <v>2093</v>
      </c>
      <c r="DD2" s="38" t="s">
        <v>2094</v>
      </c>
      <c r="DE2" s="38" t="s">
        <v>2095</v>
      </c>
      <c r="DF2" s="38" t="s">
        <v>2096</v>
      </c>
      <c r="DG2" s="38" t="s">
        <v>2097</v>
      </c>
      <c r="DH2" s="38" t="s">
        <v>2098</v>
      </c>
      <c r="DI2" s="38" t="s">
        <v>2099</v>
      </c>
      <c r="DJ2" s="38" t="s">
        <v>2100</v>
      </c>
      <c r="DK2" s="38" t="s">
        <v>2101</v>
      </c>
      <c r="DL2" s="38" t="s">
        <v>2102</v>
      </c>
      <c r="DM2" s="38" t="s">
        <v>2103</v>
      </c>
      <c r="DN2" s="38" t="s">
        <v>2104</v>
      </c>
      <c r="DO2" s="38" t="s">
        <v>2105</v>
      </c>
      <c r="DP2" s="38" t="s">
        <v>2106</v>
      </c>
      <c r="DQ2" s="38" t="s">
        <v>2107</v>
      </c>
      <c r="DR2" s="38" t="s">
        <v>2108</v>
      </c>
      <c r="DS2" s="38" t="s">
        <v>2109</v>
      </c>
      <c r="DT2" s="40" t="s">
        <v>2110</v>
      </c>
      <c r="DU2" s="40" t="s">
        <v>2111</v>
      </c>
      <c r="DV2" s="41" t="s">
        <v>2112</v>
      </c>
      <c r="DW2" s="41" t="s">
        <v>2113</v>
      </c>
      <c r="DX2" s="41" t="s">
        <v>2114</v>
      </c>
      <c r="DY2" s="41" t="s">
        <v>2115</v>
      </c>
      <c r="DZ2" s="41" t="s">
        <v>2116</v>
      </c>
      <c r="EA2" s="41" t="s">
        <v>2117</v>
      </c>
      <c r="EB2" s="41" t="s">
        <v>2118</v>
      </c>
      <c r="EC2" s="41" t="s">
        <v>2119</v>
      </c>
      <c r="ED2" s="41" t="s">
        <v>2084</v>
      </c>
      <c r="EE2" s="41" t="s">
        <v>2120</v>
      </c>
      <c r="EF2" s="41" t="s">
        <v>2121</v>
      </c>
      <c r="EG2" s="41" t="s">
        <v>2086</v>
      </c>
      <c r="EH2" s="41" t="s">
        <v>2087</v>
      </c>
      <c r="EI2" s="41" t="s">
        <v>2090</v>
      </c>
      <c r="EJ2" s="41" t="s">
        <v>2091</v>
      </c>
      <c r="EK2" s="41" t="s">
        <v>2092</v>
      </c>
      <c r="EL2" s="41" t="s">
        <v>2122</v>
      </c>
      <c r="EM2" s="41" t="s">
        <v>2123</v>
      </c>
      <c r="EN2" s="41" t="s">
        <v>2124</v>
      </c>
      <c r="EO2" s="41" t="s">
        <v>2125</v>
      </c>
      <c r="EP2" s="41" t="s">
        <v>2126</v>
      </c>
      <c r="EQ2" s="41" t="s">
        <v>2127</v>
      </c>
      <c r="ER2" s="41" t="s">
        <v>2128</v>
      </c>
      <c r="ES2" s="42" t="s">
        <v>2129</v>
      </c>
      <c r="ET2" s="42" t="s">
        <v>2130</v>
      </c>
      <c r="EU2" s="43" t="s">
        <v>2131</v>
      </c>
      <c r="EV2" s="43" t="s">
        <v>2132</v>
      </c>
      <c r="EW2" s="43" t="s">
        <v>2133</v>
      </c>
      <c r="EX2" s="43" t="s">
        <v>2134</v>
      </c>
      <c r="EY2" s="43" t="s">
        <v>2135</v>
      </c>
      <c r="EZ2" s="43" t="s">
        <v>2136</v>
      </c>
      <c r="FA2" s="43" t="s">
        <v>2137</v>
      </c>
      <c r="FB2" s="43" t="s">
        <v>2138</v>
      </c>
      <c r="FC2" s="43" t="s">
        <v>2139</v>
      </c>
      <c r="FD2" s="43" t="s">
        <v>2140</v>
      </c>
      <c r="FE2" s="43" t="s">
        <v>2141</v>
      </c>
      <c r="FF2" s="43" t="s">
        <v>2142</v>
      </c>
      <c r="FG2" s="43" t="s">
        <v>2143</v>
      </c>
      <c r="FH2" s="43" t="s">
        <v>2144</v>
      </c>
      <c r="FI2" s="43" t="s">
        <v>2145</v>
      </c>
      <c r="FJ2" s="43" t="s">
        <v>2146</v>
      </c>
      <c r="FK2" s="43" t="s">
        <v>2147</v>
      </c>
      <c r="FL2" s="43" t="s">
        <v>2148</v>
      </c>
      <c r="FM2" s="43" t="s">
        <v>2149</v>
      </c>
      <c r="FN2" s="43" t="s">
        <v>2150</v>
      </c>
      <c r="FO2" s="43" t="s">
        <v>2151</v>
      </c>
      <c r="FP2" s="43" t="s">
        <v>2152</v>
      </c>
      <c r="FQ2" s="43" t="s">
        <v>2153</v>
      </c>
      <c r="FR2" s="43" t="s">
        <v>2120</v>
      </c>
      <c r="FS2" s="43" t="s">
        <v>2154</v>
      </c>
      <c r="FT2" s="43" t="s">
        <v>2155</v>
      </c>
      <c r="FU2" s="43" t="s">
        <v>2156</v>
      </c>
      <c r="FV2" s="43" t="s">
        <v>2157</v>
      </c>
      <c r="FW2" s="43" t="s">
        <v>2158</v>
      </c>
      <c r="FX2" s="43" t="s">
        <v>2159</v>
      </c>
      <c r="FY2" s="43" t="s">
        <v>2160</v>
      </c>
      <c r="FZ2" s="43" t="s">
        <v>2161</v>
      </c>
      <c r="GA2" s="43" t="s">
        <v>2162</v>
      </c>
      <c r="GB2" s="43" t="s">
        <v>2163</v>
      </c>
      <c r="GC2" s="43" t="s">
        <v>2164</v>
      </c>
      <c r="GD2" s="43" t="s">
        <v>2165</v>
      </c>
      <c r="GE2" s="43" t="s">
        <v>2166</v>
      </c>
      <c r="GF2" s="43" t="s">
        <v>2167</v>
      </c>
      <c r="GG2" s="44" t="s">
        <v>2168</v>
      </c>
      <c r="GH2" s="44" t="s">
        <v>2169</v>
      </c>
      <c r="GI2" s="45" t="s">
        <v>2170</v>
      </c>
      <c r="GJ2" s="45" t="s">
        <v>2171</v>
      </c>
      <c r="GK2" s="45" t="s">
        <v>2172</v>
      </c>
      <c r="GL2" s="45" t="s">
        <v>2173</v>
      </c>
      <c r="GM2" s="45" t="s">
        <v>2174</v>
      </c>
      <c r="GN2" s="45" t="s">
        <v>2175</v>
      </c>
      <c r="GO2" s="45" t="s">
        <v>2176</v>
      </c>
      <c r="GP2" s="45" t="s">
        <v>2177</v>
      </c>
      <c r="GQ2" s="45" t="s">
        <v>2178</v>
      </c>
      <c r="GR2" s="45" t="s">
        <v>2179</v>
      </c>
      <c r="GS2" s="45" t="s">
        <v>2180</v>
      </c>
      <c r="GT2" s="45" t="s">
        <v>2181</v>
      </c>
      <c r="GU2" s="45" t="s">
        <v>2182</v>
      </c>
      <c r="GV2" s="45" t="s">
        <v>2183</v>
      </c>
      <c r="GW2" s="45" t="s">
        <v>2184</v>
      </c>
      <c r="GX2" s="45" t="s">
        <v>2185</v>
      </c>
      <c r="GY2" s="45" t="s">
        <v>2186</v>
      </c>
      <c r="GZ2" s="45" t="s">
        <v>2178</v>
      </c>
      <c r="HA2" s="46" t="s">
        <v>2187</v>
      </c>
      <c r="HB2" s="46" t="s">
        <v>2188</v>
      </c>
      <c r="HC2" s="46" t="s">
        <v>2189</v>
      </c>
      <c r="HD2" s="46" t="s">
        <v>2190</v>
      </c>
      <c r="HE2" s="46" t="s">
        <v>2191</v>
      </c>
      <c r="HF2" s="46" t="s">
        <v>2192</v>
      </c>
      <c r="HG2" s="46" t="s">
        <v>2193</v>
      </c>
      <c r="HH2" s="46" t="s">
        <v>2194</v>
      </c>
      <c r="HI2" s="46" t="s">
        <v>2195</v>
      </c>
      <c r="HJ2" s="46" t="s">
        <v>2196</v>
      </c>
      <c r="HK2" s="46" t="s">
        <v>2197</v>
      </c>
      <c r="HL2" s="46" t="s">
        <v>2198</v>
      </c>
      <c r="HM2" s="46" t="s">
        <v>2199</v>
      </c>
      <c r="HN2" s="46" t="s">
        <v>2200</v>
      </c>
      <c r="HO2" s="46" t="s">
        <v>2201</v>
      </c>
      <c r="HP2" s="46" t="s">
        <v>2202</v>
      </c>
      <c r="HQ2" s="46" t="s">
        <v>2203</v>
      </c>
      <c r="HR2" s="46" t="s">
        <v>2204</v>
      </c>
      <c r="HS2" s="46" t="s">
        <v>2205</v>
      </c>
      <c r="HT2" s="46" t="s">
        <v>2206</v>
      </c>
      <c r="HU2" s="46" t="s">
        <v>2207</v>
      </c>
      <c r="HV2" s="46" t="s">
        <v>2208</v>
      </c>
      <c r="HW2" s="46" t="s">
        <v>2209</v>
      </c>
      <c r="HX2" s="46" t="s">
        <v>2210</v>
      </c>
      <c r="HY2" s="46" t="s">
        <v>2211</v>
      </c>
      <c r="HZ2" s="46" t="s">
        <v>2212</v>
      </c>
      <c r="IA2" s="47" t="s">
        <v>2213</v>
      </c>
      <c r="IB2" s="47" t="s">
        <v>2214</v>
      </c>
      <c r="IC2" s="47" t="s">
        <v>2215</v>
      </c>
      <c r="ID2" s="47" t="s">
        <v>2216</v>
      </c>
      <c r="IE2" s="47" t="s">
        <v>2217</v>
      </c>
      <c r="IF2" s="47" t="s">
        <v>2218</v>
      </c>
      <c r="IG2" s="47" t="s">
        <v>2219</v>
      </c>
      <c r="IH2" s="47" t="s">
        <v>2220</v>
      </c>
      <c r="II2" s="47" t="s">
        <v>2221</v>
      </c>
      <c r="IJ2" s="47" t="s">
        <v>2222</v>
      </c>
      <c r="IK2" s="47" t="s">
        <v>2223</v>
      </c>
      <c r="IL2" s="47" t="s">
        <v>2224</v>
      </c>
      <c r="IM2" s="47" t="s">
        <v>2225</v>
      </c>
      <c r="IN2" s="47" t="s">
        <v>2226</v>
      </c>
      <c r="IO2" s="47" t="s">
        <v>2227</v>
      </c>
      <c r="IP2" s="47" t="s">
        <v>2228</v>
      </c>
      <c r="IQ2" s="47" t="s">
        <v>2229</v>
      </c>
      <c r="IR2" s="47" t="s">
        <v>2230</v>
      </c>
      <c r="IS2" s="47" t="s">
        <v>2231</v>
      </c>
      <c r="IT2" s="47" t="s">
        <v>2232</v>
      </c>
      <c r="IU2" s="47" t="s">
        <v>2233</v>
      </c>
      <c r="IV2" s="47" t="s">
        <v>2234</v>
      </c>
      <c r="IW2" s="47" t="s">
        <v>2235</v>
      </c>
      <c r="IX2" s="47" t="s">
        <v>2236</v>
      </c>
      <c r="IY2" s="47" t="s">
        <v>2237</v>
      </c>
      <c r="IZ2" s="47" t="s">
        <v>2238</v>
      </c>
      <c r="JA2" s="47" t="s">
        <v>2239</v>
      </c>
      <c r="JB2" s="47" t="s">
        <v>2240</v>
      </c>
      <c r="JC2" s="47" t="s">
        <v>2241</v>
      </c>
      <c r="JD2" s="47" t="s">
        <v>2242</v>
      </c>
      <c r="JE2" s="47" t="s">
        <v>2243</v>
      </c>
      <c r="JF2" s="47" t="s">
        <v>2244</v>
      </c>
      <c r="JG2" s="47" t="s">
        <v>2245</v>
      </c>
      <c r="JH2" s="47" t="s">
        <v>2246</v>
      </c>
      <c r="JI2" s="47" t="s">
        <v>2247</v>
      </c>
      <c r="JJ2" s="47" t="s">
        <v>2248</v>
      </c>
      <c r="JK2" s="47" t="s">
        <v>2249</v>
      </c>
      <c r="JL2" s="47" t="s">
        <v>2250</v>
      </c>
      <c r="JM2" s="47" t="s">
        <v>2251</v>
      </c>
      <c r="JN2" s="47" t="s">
        <v>2252</v>
      </c>
      <c r="JO2" s="47" t="s">
        <v>2253</v>
      </c>
      <c r="JP2" s="47" t="s">
        <v>2254</v>
      </c>
      <c r="JQ2" s="47" t="s">
        <v>2255</v>
      </c>
      <c r="JR2" s="47" t="s">
        <v>2256</v>
      </c>
      <c r="JS2" s="47" t="s">
        <v>2257</v>
      </c>
      <c r="JT2" s="47" t="s">
        <v>2258</v>
      </c>
      <c r="JU2" s="47" t="s">
        <v>2259</v>
      </c>
      <c r="JV2" s="47" t="s">
        <v>2260</v>
      </c>
      <c r="JW2" s="47" t="s">
        <v>2261</v>
      </c>
      <c r="JX2" s="47" t="s">
        <v>2262</v>
      </c>
      <c r="JY2" s="47" t="s">
        <v>2263</v>
      </c>
      <c r="JZ2" s="47" t="s">
        <v>2264</v>
      </c>
      <c r="KA2" s="47" t="s">
        <v>2265</v>
      </c>
      <c r="KB2" s="47" t="s">
        <v>2266</v>
      </c>
      <c r="KC2" s="47" t="s">
        <v>2267</v>
      </c>
      <c r="KD2" s="47" t="s">
        <v>2268</v>
      </c>
      <c r="KE2" s="47" t="s">
        <v>2269</v>
      </c>
      <c r="KF2" s="47" t="s">
        <v>2270</v>
      </c>
      <c r="KG2" s="47" t="s">
        <v>2271</v>
      </c>
      <c r="KH2" s="47" t="s">
        <v>2272</v>
      </c>
      <c r="KI2" s="47" t="s">
        <v>2273</v>
      </c>
      <c r="KJ2" s="47" t="s">
        <v>2274</v>
      </c>
      <c r="KK2" s="47" t="s">
        <v>2275</v>
      </c>
      <c r="KL2" s="47" t="s">
        <v>2276</v>
      </c>
      <c r="KM2" s="47" t="s">
        <v>2277</v>
      </c>
      <c r="KN2" s="46" t="s">
        <v>1968</v>
      </c>
      <c r="KO2" s="46" t="s">
        <v>1969</v>
      </c>
      <c r="KP2" s="46" t="s">
        <v>2278</v>
      </c>
      <c r="KQ2" s="46" t="s">
        <v>1970</v>
      </c>
      <c r="KR2" s="46" t="s">
        <v>1971</v>
      </c>
      <c r="KS2" s="46" t="s">
        <v>1972</v>
      </c>
      <c r="KT2" s="46" t="s">
        <v>2279</v>
      </c>
      <c r="KU2" s="46" t="s">
        <v>2280</v>
      </c>
      <c r="KV2" s="46" t="s">
        <v>2281</v>
      </c>
      <c r="KW2" s="46" t="s">
        <v>2282</v>
      </c>
      <c r="KX2" s="46" t="s">
        <v>2283</v>
      </c>
      <c r="KY2" s="46" t="s">
        <v>2284</v>
      </c>
      <c r="KZ2" s="46" t="s">
        <v>2285</v>
      </c>
      <c r="LA2" s="46" t="s">
        <v>2286</v>
      </c>
      <c r="LB2" s="46" t="s">
        <v>2287</v>
      </c>
      <c r="LC2" s="48" t="s">
        <v>2288</v>
      </c>
      <c r="LD2" s="48" t="s">
        <v>2289</v>
      </c>
      <c r="LE2" s="48" t="s">
        <v>2290</v>
      </c>
      <c r="LF2" s="48" t="s">
        <v>2291</v>
      </c>
      <c r="LG2" s="48" t="s">
        <v>2292</v>
      </c>
      <c r="LH2" s="49" t="s">
        <v>2293</v>
      </c>
      <c r="LI2" s="49" t="s">
        <v>2294</v>
      </c>
      <c r="LJ2" s="49" t="s">
        <v>2295</v>
      </c>
      <c r="LK2" s="49" t="s">
        <v>2296</v>
      </c>
      <c r="LL2" s="49" t="s">
        <v>2297</v>
      </c>
      <c r="LM2" s="50" t="s">
        <v>2298</v>
      </c>
      <c r="LN2" s="50" t="s">
        <v>2299</v>
      </c>
      <c r="LO2" s="50" t="s">
        <v>2300</v>
      </c>
      <c r="LP2" s="50" t="s">
        <v>2301</v>
      </c>
      <c r="LQ2" s="51" t="s">
        <v>2302</v>
      </c>
      <c r="LR2" s="52" t="s">
        <v>2303</v>
      </c>
      <c r="LS2" s="53" t="s">
        <v>2304</v>
      </c>
      <c r="LT2" s="54" t="s">
        <v>2305</v>
      </c>
      <c r="LU2" s="54" t="s">
        <v>2306</v>
      </c>
      <c r="LV2" s="55" t="s">
        <v>2307</v>
      </c>
      <c r="LW2" s="53" t="s">
        <v>2308</v>
      </c>
      <c r="LX2" s="54" t="s">
        <v>2309</v>
      </c>
      <c r="LY2" s="54" t="s">
        <v>2310</v>
      </c>
      <c r="LZ2" s="55" t="s">
        <v>2311</v>
      </c>
      <c r="MA2" s="53" t="s">
        <v>2312</v>
      </c>
      <c r="MB2" s="54" t="s">
        <v>2313</v>
      </c>
      <c r="MC2" s="54" t="s">
        <v>2314</v>
      </c>
      <c r="MD2" s="55" t="s">
        <v>2315</v>
      </c>
      <c r="ME2" s="53" t="s">
        <v>2316</v>
      </c>
      <c r="MF2" s="54" t="s">
        <v>2317</v>
      </c>
      <c r="MG2" s="54" t="s">
        <v>2318</v>
      </c>
      <c r="MH2" s="55" t="s">
        <v>2319</v>
      </c>
    </row>
    <row r="3" spans="1:346" ht="39.5" x14ac:dyDescent="0.35">
      <c r="A3" s="57">
        <v>31</v>
      </c>
      <c r="B3" s="57" t="s">
        <v>2320</v>
      </c>
      <c r="C3" s="57" t="s">
        <v>2321</v>
      </c>
      <c r="D3" s="58">
        <v>41604</v>
      </c>
      <c r="E3" s="57">
        <v>1</v>
      </c>
      <c r="F3" s="57">
        <v>16</v>
      </c>
      <c r="G3" s="57" t="s">
        <v>2322</v>
      </c>
      <c r="H3" s="57" t="s">
        <v>2322</v>
      </c>
      <c r="I3" s="57" t="s">
        <v>2323</v>
      </c>
      <c r="J3" s="57" t="s">
        <v>2324</v>
      </c>
      <c r="K3" s="57" t="s">
        <v>2325</v>
      </c>
      <c r="L3" s="57">
        <v>0</v>
      </c>
      <c r="M3" s="57">
        <v>1</v>
      </c>
      <c r="N3" s="57">
        <v>36</v>
      </c>
      <c r="O3" s="59">
        <v>0</v>
      </c>
      <c r="P3" s="59">
        <v>0</v>
      </c>
      <c r="Q3" s="59">
        <v>0</v>
      </c>
      <c r="R3" s="59">
        <v>0</v>
      </c>
      <c r="S3" s="59">
        <v>0</v>
      </c>
      <c r="T3" s="59">
        <v>0</v>
      </c>
      <c r="U3" s="59">
        <v>1</v>
      </c>
      <c r="V3" s="59">
        <v>0</v>
      </c>
      <c r="W3" s="59">
        <v>1</v>
      </c>
      <c r="X3" s="59">
        <v>0</v>
      </c>
      <c r="Y3" s="59"/>
      <c r="Z3" s="60">
        <v>5</v>
      </c>
      <c r="AA3" s="60">
        <v>0</v>
      </c>
      <c r="AB3" s="60">
        <v>0</v>
      </c>
      <c r="AC3" s="60">
        <v>10</v>
      </c>
      <c r="AD3" s="60">
        <v>4</v>
      </c>
      <c r="AE3" s="60">
        <v>1</v>
      </c>
      <c r="AF3" s="60">
        <v>1</v>
      </c>
      <c r="AG3" s="60">
        <v>0</v>
      </c>
      <c r="AH3" s="60">
        <v>4</v>
      </c>
      <c r="AI3" s="60">
        <v>1</v>
      </c>
      <c r="AJ3" s="60">
        <v>5</v>
      </c>
      <c r="AK3" s="60">
        <v>7</v>
      </c>
      <c r="AL3" s="60">
        <v>10</v>
      </c>
      <c r="AM3" s="59">
        <v>0</v>
      </c>
      <c r="AN3" s="59"/>
      <c r="AO3" s="59"/>
      <c r="AP3" s="59"/>
      <c r="AQ3" s="59"/>
      <c r="AR3" s="59"/>
      <c r="AS3" s="59"/>
      <c r="AT3" s="59"/>
      <c r="AU3" s="59"/>
      <c r="AV3" s="59"/>
      <c r="AW3" s="59"/>
      <c r="AX3" s="59"/>
      <c r="AY3" s="59"/>
      <c r="AZ3" s="59"/>
      <c r="BA3" s="59"/>
      <c r="BB3" s="59"/>
      <c r="BC3" s="59">
        <v>0</v>
      </c>
      <c r="BD3" s="59"/>
      <c r="BE3" s="59"/>
      <c r="BF3" s="59"/>
      <c r="BG3" s="59">
        <v>0</v>
      </c>
      <c r="BH3" s="59"/>
      <c r="BI3" s="59"/>
      <c r="BJ3" s="59"/>
      <c r="BK3" s="59">
        <v>0</v>
      </c>
      <c r="BL3" s="59"/>
      <c r="BM3" s="59"/>
      <c r="BN3" s="59"/>
      <c r="BO3" s="59">
        <f t="shared" ref="BO3:BO66" si="0">MIN(AO3,AW3)</f>
        <v>0</v>
      </c>
      <c r="BP3" s="59"/>
      <c r="BQ3" s="60">
        <v>1</v>
      </c>
      <c r="BR3" s="60">
        <v>1</v>
      </c>
      <c r="BS3" s="60">
        <v>2</v>
      </c>
      <c r="BT3" s="60">
        <v>1</v>
      </c>
      <c r="BU3" s="60">
        <v>4</v>
      </c>
      <c r="BV3" s="60">
        <v>1</v>
      </c>
      <c r="BW3" s="60">
        <v>0</v>
      </c>
      <c r="BX3" s="60">
        <v>1</v>
      </c>
      <c r="BY3" s="60">
        <v>1</v>
      </c>
      <c r="BZ3" s="60">
        <v>0</v>
      </c>
      <c r="CA3" s="60">
        <v>0</v>
      </c>
      <c r="CB3" s="60"/>
      <c r="CC3" s="60"/>
      <c r="CD3" s="60"/>
      <c r="CE3" s="60"/>
      <c r="CF3" s="60"/>
      <c r="CG3" s="60"/>
      <c r="CH3" s="60"/>
      <c r="CI3" s="60"/>
      <c r="CJ3" s="60">
        <v>0</v>
      </c>
      <c r="CK3" s="60"/>
      <c r="CL3" s="60"/>
      <c r="CM3" s="60"/>
      <c r="CN3" s="60"/>
      <c r="CO3" s="60"/>
      <c r="CP3" s="60"/>
      <c r="CQ3" s="60"/>
      <c r="CR3" s="60"/>
      <c r="CS3" s="60">
        <v>0</v>
      </c>
      <c r="CT3" s="60"/>
      <c r="CU3" s="60"/>
      <c r="CV3" s="60"/>
      <c r="CW3" s="60"/>
      <c r="CX3" s="60"/>
      <c r="CY3" s="60"/>
      <c r="CZ3" s="60"/>
      <c r="DA3" s="60"/>
      <c r="DB3" s="60"/>
      <c r="DC3" s="60">
        <v>1</v>
      </c>
      <c r="DD3" s="60">
        <v>5</v>
      </c>
      <c r="DE3" s="60">
        <v>6</v>
      </c>
      <c r="DF3" s="60">
        <v>0</v>
      </c>
      <c r="DG3" s="60"/>
      <c r="DH3" s="60"/>
      <c r="DI3" s="60">
        <v>0</v>
      </c>
      <c r="DJ3" s="60"/>
      <c r="DK3" s="60"/>
      <c r="DL3" s="60">
        <v>1</v>
      </c>
      <c r="DM3" s="60"/>
      <c r="DN3" s="60"/>
      <c r="DO3" s="60"/>
      <c r="DP3" s="60"/>
      <c r="DQ3" s="60">
        <v>3</v>
      </c>
      <c r="DR3" s="60">
        <v>0</v>
      </c>
      <c r="DS3" s="60">
        <v>0</v>
      </c>
      <c r="DT3" s="61">
        <f t="shared" ref="DT3:DT66" si="1">MIN(BT3,CC3,CL3,CV3)</f>
        <v>1</v>
      </c>
      <c r="DU3" s="62">
        <f t="shared" ref="DU3:DU66" si="2">IF(DT3=1,1,0)</f>
        <v>1</v>
      </c>
      <c r="DV3" s="63">
        <v>1</v>
      </c>
      <c r="DW3" s="63">
        <v>2</v>
      </c>
      <c r="DX3" s="63">
        <v>2</v>
      </c>
      <c r="DY3" s="63">
        <v>1</v>
      </c>
      <c r="DZ3" s="63">
        <v>3</v>
      </c>
      <c r="EA3" s="63">
        <v>1</v>
      </c>
      <c r="EB3" s="63">
        <v>1</v>
      </c>
      <c r="EC3" s="63">
        <v>0</v>
      </c>
      <c r="ED3" s="63">
        <v>0</v>
      </c>
      <c r="EE3" s="63"/>
      <c r="EF3" s="63"/>
      <c r="EG3" s="63"/>
      <c r="EH3" s="63"/>
      <c r="EI3" s="63"/>
      <c r="EJ3" s="63"/>
      <c r="EK3" s="63"/>
      <c r="EL3" s="63">
        <v>1</v>
      </c>
      <c r="EM3" s="63">
        <v>40</v>
      </c>
      <c r="EN3" s="63">
        <v>5</v>
      </c>
      <c r="EO3" s="63">
        <v>1</v>
      </c>
      <c r="EP3" s="63">
        <v>3</v>
      </c>
      <c r="EQ3" s="63">
        <v>0</v>
      </c>
      <c r="ER3" s="63">
        <v>0</v>
      </c>
      <c r="ES3" s="63">
        <f t="shared" ref="ES3:ES66" si="3">MIN(DY3,EG3)</f>
        <v>1</v>
      </c>
      <c r="ET3" s="63"/>
      <c r="EU3" s="64">
        <v>0</v>
      </c>
      <c r="EV3" s="64"/>
      <c r="EW3" s="64"/>
      <c r="EX3" s="64"/>
      <c r="EY3" s="64"/>
      <c r="EZ3" s="64"/>
      <c r="FA3" s="64"/>
      <c r="FB3" s="64"/>
      <c r="FC3" s="64"/>
      <c r="FD3" s="64"/>
      <c r="FE3" s="64"/>
      <c r="FF3" s="64"/>
      <c r="FG3" s="64"/>
      <c r="FH3" s="64"/>
      <c r="FI3" s="64"/>
      <c r="FJ3" s="64"/>
      <c r="FK3" s="64"/>
      <c r="FL3" s="64"/>
      <c r="FM3" s="64"/>
      <c r="FN3" s="64"/>
      <c r="FO3" s="64"/>
      <c r="FP3" s="64"/>
      <c r="FQ3" s="64"/>
      <c r="FR3" s="64"/>
      <c r="FS3" s="64"/>
      <c r="FT3" s="64"/>
      <c r="FU3" s="64"/>
      <c r="FV3" s="64"/>
      <c r="FW3" s="64"/>
      <c r="FX3" s="64"/>
      <c r="FY3" s="64"/>
      <c r="FZ3" s="64"/>
      <c r="GA3" s="64"/>
      <c r="GB3" s="64"/>
      <c r="GC3" s="64"/>
      <c r="GD3" s="64"/>
      <c r="GE3" s="64"/>
      <c r="GF3" s="64"/>
      <c r="GG3" s="64">
        <f t="shared" ref="GG3:GG66" si="4">MIN(EX3,FE3,FL3,FT3)</f>
        <v>0</v>
      </c>
      <c r="GH3" s="64">
        <f t="shared" ref="GH3:GH66" si="5">IF(GG3=1,1,0)</f>
        <v>0</v>
      </c>
      <c r="GI3" s="65">
        <v>0</v>
      </c>
      <c r="GJ3" s="65">
        <v>0</v>
      </c>
      <c r="GK3" s="65">
        <v>0</v>
      </c>
      <c r="GL3" s="65">
        <v>0</v>
      </c>
      <c r="GM3" s="65">
        <v>0</v>
      </c>
      <c r="GN3" s="65">
        <v>0</v>
      </c>
      <c r="GO3" s="65">
        <v>0</v>
      </c>
      <c r="GP3" s="65">
        <v>0</v>
      </c>
      <c r="GQ3" s="65"/>
      <c r="GR3" s="65">
        <v>0</v>
      </c>
      <c r="GS3" s="65">
        <v>0</v>
      </c>
      <c r="GT3" s="65">
        <v>0</v>
      </c>
      <c r="GU3" s="65">
        <v>1</v>
      </c>
      <c r="GV3" s="65">
        <v>0</v>
      </c>
      <c r="GW3" s="65">
        <v>0</v>
      </c>
      <c r="GX3" s="65">
        <v>0</v>
      </c>
      <c r="GY3" s="65">
        <v>0</v>
      </c>
      <c r="GZ3" s="65"/>
      <c r="HA3" s="66">
        <v>0</v>
      </c>
      <c r="HB3" s="66"/>
      <c r="HC3" s="66"/>
      <c r="HD3" s="66"/>
      <c r="HE3" s="66"/>
      <c r="HF3" s="66"/>
      <c r="HG3" s="66"/>
      <c r="HH3" s="66"/>
      <c r="HI3" s="66"/>
      <c r="HJ3" s="66"/>
      <c r="HK3" s="66"/>
      <c r="HL3" s="66"/>
      <c r="HM3" s="66"/>
      <c r="HN3" s="66"/>
      <c r="HO3" s="66"/>
      <c r="HP3" s="66"/>
      <c r="HQ3" s="66"/>
      <c r="HR3" s="66"/>
      <c r="HS3" s="66"/>
      <c r="HT3" s="66"/>
      <c r="HU3" s="66"/>
      <c r="HV3" s="66"/>
      <c r="HW3" s="66"/>
      <c r="HX3" s="66"/>
      <c r="HY3" s="66">
        <f t="shared" ref="HY3:HY66" si="6">MIN(HD3,HK3)</f>
        <v>0</v>
      </c>
      <c r="HZ3" s="66"/>
      <c r="IA3" s="67" t="s">
        <v>2326</v>
      </c>
      <c r="IB3" s="67" t="s">
        <v>2327</v>
      </c>
      <c r="IC3" s="67" t="s">
        <v>2328</v>
      </c>
      <c r="ID3" s="67" t="s">
        <v>2326</v>
      </c>
      <c r="IE3" s="67" t="s">
        <v>2326</v>
      </c>
      <c r="IF3" s="67"/>
      <c r="IG3" s="67"/>
      <c r="IH3" s="67"/>
      <c r="II3" s="67"/>
      <c r="IJ3" s="67"/>
      <c r="IK3" s="67"/>
      <c r="IL3" s="67"/>
      <c r="IM3" s="67"/>
      <c r="IN3" s="67"/>
      <c r="IO3" s="67"/>
      <c r="IP3" s="67"/>
      <c r="IQ3" s="67"/>
      <c r="IR3" s="67"/>
      <c r="IS3" s="67"/>
      <c r="IT3" s="67"/>
      <c r="IU3" s="67"/>
      <c r="IV3" s="67"/>
      <c r="IW3" s="67"/>
      <c r="IX3" s="67"/>
      <c r="IY3" s="67"/>
      <c r="IZ3" s="67"/>
      <c r="JA3" s="67"/>
      <c r="JB3" s="67"/>
      <c r="JC3" s="67">
        <v>1</v>
      </c>
      <c r="JD3" s="67"/>
      <c r="JE3" s="67"/>
      <c r="JF3" s="67"/>
      <c r="JG3" s="67"/>
      <c r="JH3" s="67"/>
      <c r="JI3" s="67"/>
      <c r="JJ3" s="67"/>
      <c r="JK3" s="67"/>
      <c r="JL3" s="67"/>
      <c r="JM3" s="67"/>
      <c r="JN3" s="67"/>
      <c r="JO3" s="67"/>
      <c r="JP3" s="67"/>
      <c r="JQ3" s="67"/>
      <c r="JR3" s="67"/>
      <c r="JS3" s="67"/>
      <c r="JT3" s="67"/>
      <c r="JU3" s="67"/>
      <c r="JV3" s="67"/>
      <c r="JW3" s="67"/>
      <c r="JX3" s="67"/>
      <c r="JY3" s="67"/>
      <c r="JZ3" s="67"/>
      <c r="KA3" s="67"/>
      <c r="KB3" s="67"/>
      <c r="KC3" s="67"/>
      <c r="KD3" s="67"/>
      <c r="KE3" s="67"/>
      <c r="KF3" s="67"/>
      <c r="KG3" s="67"/>
      <c r="KH3" s="67"/>
      <c r="KI3" s="67"/>
      <c r="KJ3" s="67"/>
      <c r="KK3" s="67"/>
      <c r="KL3" s="67"/>
      <c r="KM3" s="67"/>
      <c r="KN3" s="66">
        <v>1</v>
      </c>
      <c r="KO3" s="66">
        <v>0</v>
      </c>
      <c r="KP3" s="66">
        <v>0</v>
      </c>
      <c r="KQ3" s="66">
        <v>1</v>
      </c>
      <c r="KR3" s="66">
        <v>1</v>
      </c>
      <c r="KS3" s="66">
        <v>0</v>
      </c>
      <c r="KT3" s="66">
        <v>0</v>
      </c>
      <c r="KU3" s="66">
        <v>0</v>
      </c>
      <c r="KV3" s="66">
        <v>0</v>
      </c>
      <c r="KW3" s="66">
        <v>1</v>
      </c>
      <c r="KX3" s="66">
        <v>0</v>
      </c>
      <c r="KY3" s="66">
        <v>0</v>
      </c>
      <c r="KZ3" s="66">
        <v>0</v>
      </c>
      <c r="LA3" s="66">
        <v>0</v>
      </c>
      <c r="LB3" s="66">
        <v>0</v>
      </c>
      <c r="LC3" s="68">
        <v>1</v>
      </c>
      <c r="LD3" s="68">
        <v>1</v>
      </c>
      <c r="LE3" s="68">
        <v>1</v>
      </c>
      <c r="LF3" s="68">
        <v>0</v>
      </c>
      <c r="LG3" s="68">
        <v>1</v>
      </c>
      <c r="LH3" s="68">
        <v>0</v>
      </c>
      <c r="LI3" s="68">
        <v>0</v>
      </c>
      <c r="LJ3" s="68">
        <v>0</v>
      </c>
      <c r="LK3" s="68">
        <v>0</v>
      </c>
      <c r="LL3" s="68"/>
      <c r="LM3" s="69">
        <v>0</v>
      </c>
      <c r="LN3" s="69"/>
      <c r="LO3" s="69">
        <v>0</v>
      </c>
      <c r="LP3" s="69"/>
      <c r="LQ3" s="70">
        <v>1</v>
      </c>
      <c r="LR3" s="71"/>
      <c r="LS3" s="72">
        <f t="shared" ref="LS3:LS66" si="7">IF(OR(AO3=1,AW3=1)=TRUE,1,0)</f>
        <v>0</v>
      </c>
      <c r="LT3" s="73">
        <f t="shared" ref="LT3:LT66" si="8">IF(AND(OR(AO3=2,AW3=2)=TRUE,LS3=0),1,0)</f>
        <v>0</v>
      </c>
      <c r="LU3" s="73">
        <f t="shared" ref="LU3:LU66" si="9">IF(AND(OR(AO3=3,AW3=3)=TRUE,LS3+LT3=0),1,0)</f>
        <v>0</v>
      </c>
      <c r="LV3" s="74">
        <f t="shared" ref="LV3:LV66" si="10">IF(AM3=0,1,0)</f>
        <v>1</v>
      </c>
      <c r="LW3" s="72">
        <f t="shared" ref="LW3:LW66" si="11">IF(OR(BT3=1,CC3=1,CL3=1,CV3=1)=TRUE,1,0)</f>
        <v>1</v>
      </c>
      <c r="LX3" s="73">
        <f t="shared" ref="LX3:LX66" si="12">IF(AND(OR(BU3=2,CC3=2,CL3=2,CV3=2)=TRUE,LW3=0),1,0)</f>
        <v>0</v>
      </c>
      <c r="LY3" s="73">
        <f t="shared" ref="LY3:LY66" si="13">IF(AND(OR(BU3=3,CC3=3,CL3=3,CV3=3)=TRUE,LW3+LX3=0),1,0)</f>
        <v>0</v>
      </c>
      <c r="LZ3" s="74">
        <f t="shared" ref="LZ3:LZ66" si="14">IF(BQ3=0,1,0)</f>
        <v>0</v>
      </c>
      <c r="MA3" s="72">
        <f t="shared" ref="MA3:MA66" si="15">IF(OR(DY3=1,EG3=1)=TRUE,1,0)</f>
        <v>1</v>
      </c>
      <c r="MB3" s="73">
        <f t="shared" ref="MB3:MB66" si="16">IF(AND(OR(DY3=2,EG3=2)=TRUE,MA3=0),1,0)</f>
        <v>0</v>
      </c>
      <c r="MC3" s="73">
        <f t="shared" ref="MC3:MC66" si="17">IF(AND(OR(DY3=3,EG3=3)=TRUE,MA3+MB3=0),1,0)</f>
        <v>0</v>
      </c>
      <c r="MD3" s="74">
        <f t="shared" ref="MD3:MD66" si="18">IF(DV3=0,1,0)</f>
        <v>0</v>
      </c>
      <c r="ME3" s="72">
        <f t="shared" ref="ME3:ME66" si="19">IF(OR(EX3=1,FE3=1,FL3=1,FT3=1),1,0)</f>
        <v>0</v>
      </c>
      <c r="MF3" s="73">
        <f t="shared" ref="MF3:MF66" si="20">IF(AND(ME3=0,OR(EX3=2,FE3=2,FL3=2,FT3=2)),1,0)</f>
        <v>0</v>
      </c>
      <c r="MG3" s="73">
        <f t="shared" ref="MG3:MG66" si="21">IF(AND(ME3+MF3=0,OR(EX3=3,FE3=3,FL3=3,FT3=3)),1,0)</f>
        <v>0</v>
      </c>
      <c r="MH3" s="74">
        <f t="shared" ref="MH3:MH66" si="22">IF(EU3=0,1,0)</f>
        <v>1</v>
      </c>
    </row>
    <row r="4" spans="1:346" ht="39.5" x14ac:dyDescent="0.35">
      <c r="A4" s="57">
        <v>8</v>
      </c>
      <c r="B4" s="57" t="s">
        <v>2329</v>
      </c>
      <c r="C4" s="57" t="s">
        <v>2330</v>
      </c>
      <c r="D4" s="58">
        <v>41599</v>
      </c>
      <c r="E4" s="57">
        <v>1</v>
      </c>
      <c r="F4" s="57">
        <v>3</v>
      </c>
      <c r="G4" s="57" t="s">
        <v>2331</v>
      </c>
      <c r="H4" s="57" t="s">
        <v>2331</v>
      </c>
      <c r="I4" s="57" t="s">
        <v>2332</v>
      </c>
      <c r="J4" s="57" t="s">
        <v>2324</v>
      </c>
      <c r="K4" s="57" t="s">
        <v>2333</v>
      </c>
      <c r="L4" s="57">
        <v>0</v>
      </c>
      <c r="M4" s="57">
        <v>1</v>
      </c>
      <c r="N4" s="57"/>
      <c r="O4" s="59">
        <v>1</v>
      </c>
      <c r="P4" s="59">
        <v>0</v>
      </c>
      <c r="Q4" s="59">
        <v>0</v>
      </c>
      <c r="R4" s="59">
        <v>0</v>
      </c>
      <c r="S4" s="59">
        <v>0</v>
      </c>
      <c r="T4" s="59">
        <v>0</v>
      </c>
      <c r="U4" s="59">
        <v>0</v>
      </c>
      <c r="V4" s="59">
        <v>0</v>
      </c>
      <c r="W4" s="59">
        <v>0</v>
      </c>
      <c r="X4" s="59">
        <v>0</v>
      </c>
      <c r="Y4" s="59"/>
      <c r="Z4" s="60">
        <v>5</v>
      </c>
      <c r="AA4" s="60">
        <v>0</v>
      </c>
      <c r="AB4" s="60">
        <v>0</v>
      </c>
      <c r="AC4" s="60">
        <v>25</v>
      </c>
      <c r="AD4" s="60">
        <v>15</v>
      </c>
      <c r="AE4" s="60">
        <v>0</v>
      </c>
      <c r="AF4" s="60">
        <v>1</v>
      </c>
      <c r="AG4" s="60">
        <v>0</v>
      </c>
      <c r="AH4" s="60">
        <v>8</v>
      </c>
      <c r="AI4" s="60">
        <v>1</v>
      </c>
      <c r="AJ4" s="60">
        <v>5</v>
      </c>
      <c r="AK4" s="60">
        <v>1</v>
      </c>
      <c r="AL4" s="60">
        <v>3</v>
      </c>
      <c r="AM4" s="59">
        <v>0</v>
      </c>
      <c r="AN4" s="59"/>
      <c r="AO4" s="59"/>
      <c r="AP4" s="59"/>
      <c r="AQ4" s="59"/>
      <c r="AR4" s="59"/>
      <c r="AS4" s="59"/>
      <c r="AT4" s="59"/>
      <c r="AU4" s="59"/>
      <c r="AV4" s="59"/>
      <c r="AW4" s="59"/>
      <c r="AX4" s="59"/>
      <c r="AY4" s="59"/>
      <c r="AZ4" s="59"/>
      <c r="BA4" s="59"/>
      <c r="BB4" s="59"/>
      <c r="BC4" s="59">
        <v>0</v>
      </c>
      <c r="BD4" s="59"/>
      <c r="BE4" s="59"/>
      <c r="BF4" s="59"/>
      <c r="BG4" s="59">
        <v>0</v>
      </c>
      <c r="BH4" s="59"/>
      <c r="BI4" s="59"/>
      <c r="BJ4" s="59"/>
      <c r="BK4" s="59">
        <v>0</v>
      </c>
      <c r="BL4" s="59"/>
      <c r="BM4" s="59"/>
      <c r="BN4" s="59"/>
      <c r="BO4" s="59">
        <f t="shared" si="0"/>
        <v>0</v>
      </c>
      <c r="BP4" s="59"/>
      <c r="BQ4" s="60">
        <v>1</v>
      </c>
      <c r="BR4" s="60">
        <v>0</v>
      </c>
      <c r="BS4" s="60"/>
      <c r="BT4" s="60"/>
      <c r="BU4" s="60"/>
      <c r="BV4" s="60"/>
      <c r="BW4" s="60"/>
      <c r="BX4" s="60"/>
      <c r="BY4" s="60"/>
      <c r="BZ4" s="60"/>
      <c r="CA4" s="60">
        <v>1</v>
      </c>
      <c r="CB4" s="60">
        <v>1</v>
      </c>
      <c r="CC4" s="60">
        <v>1</v>
      </c>
      <c r="CD4" s="60">
        <v>1</v>
      </c>
      <c r="CE4" s="60">
        <v>1</v>
      </c>
      <c r="CF4" s="60">
        <v>0</v>
      </c>
      <c r="CG4" s="60">
        <v>1</v>
      </c>
      <c r="CH4" s="60">
        <v>0</v>
      </c>
      <c r="CI4" s="60">
        <v>0</v>
      </c>
      <c r="CJ4" s="60">
        <v>0</v>
      </c>
      <c r="CK4" s="60"/>
      <c r="CL4" s="60"/>
      <c r="CM4" s="60"/>
      <c r="CN4" s="60"/>
      <c r="CO4" s="60"/>
      <c r="CP4" s="60"/>
      <c r="CQ4" s="60"/>
      <c r="CR4" s="60"/>
      <c r="CS4" s="60">
        <v>0</v>
      </c>
      <c r="CT4" s="60"/>
      <c r="CU4" s="60"/>
      <c r="CV4" s="60"/>
      <c r="CW4" s="60"/>
      <c r="CX4" s="60"/>
      <c r="CY4" s="60"/>
      <c r="CZ4" s="60"/>
      <c r="DA4" s="60"/>
      <c r="DB4" s="60"/>
      <c r="DC4" s="60">
        <v>1</v>
      </c>
      <c r="DD4" s="60">
        <v>7</v>
      </c>
      <c r="DE4" s="60">
        <v>5</v>
      </c>
      <c r="DF4" s="60">
        <v>0</v>
      </c>
      <c r="DG4" s="60"/>
      <c r="DH4" s="60"/>
      <c r="DI4" s="60">
        <v>0</v>
      </c>
      <c r="DJ4" s="60"/>
      <c r="DK4" s="60"/>
      <c r="DL4" s="60">
        <v>0</v>
      </c>
      <c r="DM4" s="60"/>
      <c r="DN4" s="60"/>
      <c r="DO4" s="60"/>
      <c r="DP4" s="60"/>
      <c r="DQ4" s="60">
        <v>5</v>
      </c>
      <c r="DR4" s="60">
        <v>0</v>
      </c>
      <c r="DS4" s="60">
        <v>0</v>
      </c>
      <c r="DT4" s="61">
        <f t="shared" si="1"/>
        <v>1</v>
      </c>
      <c r="DU4" s="62">
        <f t="shared" si="2"/>
        <v>1</v>
      </c>
      <c r="DV4" s="63">
        <v>0</v>
      </c>
      <c r="DW4" s="63"/>
      <c r="DX4" s="63"/>
      <c r="DY4" s="63"/>
      <c r="DZ4" s="63"/>
      <c r="EA4" s="63"/>
      <c r="EB4" s="63"/>
      <c r="EC4" s="63"/>
      <c r="ED4" s="63"/>
      <c r="EE4" s="63"/>
      <c r="EF4" s="63"/>
      <c r="EG4" s="63"/>
      <c r="EH4" s="63"/>
      <c r="EI4" s="63"/>
      <c r="EJ4" s="63"/>
      <c r="EK4" s="63"/>
      <c r="EL4" s="63"/>
      <c r="EM4" s="63"/>
      <c r="EN4" s="63"/>
      <c r="EO4" s="63"/>
      <c r="EP4" s="63"/>
      <c r="EQ4" s="63"/>
      <c r="ER4" s="63"/>
      <c r="ES4" s="63">
        <f t="shared" si="3"/>
        <v>0</v>
      </c>
      <c r="ET4" s="63"/>
      <c r="EU4" s="64">
        <v>0</v>
      </c>
      <c r="EV4" s="64"/>
      <c r="EW4" s="64"/>
      <c r="EX4" s="64"/>
      <c r="EY4" s="64"/>
      <c r="EZ4" s="64"/>
      <c r="FA4" s="64"/>
      <c r="FB4" s="64"/>
      <c r="FC4" s="64"/>
      <c r="FD4" s="64"/>
      <c r="FE4" s="64"/>
      <c r="FF4" s="64"/>
      <c r="FG4" s="64"/>
      <c r="FH4" s="64"/>
      <c r="FI4" s="64"/>
      <c r="FJ4" s="64"/>
      <c r="FK4" s="64"/>
      <c r="FL4" s="64"/>
      <c r="FM4" s="64"/>
      <c r="FN4" s="64"/>
      <c r="FO4" s="64"/>
      <c r="FP4" s="64"/>
      <c r="FQ4" s="64"/>
      <c r="FR4" s="64"/>
      <c r="FS4" s="64"/>
      <c r="FT4" s="64"/>
      <c r="FU4" s="64"/>
      <c r="FV4" s="64"/>
      <c r="FW4" s="64"/>
      <c r="FX4" s="64"/>
      <c r="FY4" s="64"/>
      <c r="FZ4" s="64"/>
      <c r="GA4" s="64"/>
      <c r="GB4" s="64"/>
      <c r="GC4" s="64"/>
      <c r="GD4" s="64"/>
      <c r="GE4" s="64"/>
      <c r="GF4" s="64"/>
      <c r="GG4" s="64">
        <f t="shared" si="4"/>
        <v>0</v>
      </c>
      <c r="GH4" s="64">
        <f t="shared" si="5"/>
        <v>0</v>
      </c>
      <c r="GI4" s="65">
        <v>0</v>
      </c>
      <c r="GJ4" s="65">
        <v>0</v>
      </c>
      <c r="GK4" s="65">
        <v>0</v>
      </c>
      <c r="GL4" s="65">
        <v>0</v>
      </c>
      <c r="GM4" s="65">
        <v>0</v>
      </c>
      <c r="GN4" s="65">
        <v>0</v>
      </c>
      <c r="GO4" s="65">
        <v>0</v>
      </c>
      <c r="GP4" s="65">
        <v>0</v>
      </c>
      <c r="GQ4" s="65"/>
      <c r="GR4" s="65">
        <v>0</v>
      </c>
      <c r="GS4" s="65">
        <v>0</v>
      </c>
      <c r="GT4" s="65">
        <v>0</v>
      </c>
      <c r="GU4" s="65">
        <v>0</v>
      </c>
      <c r="GV4" s="65">
        <v>0</v>
      </c>
      <c r="GW4" s="65">
        <v>0</v>
      </c>
      <c r="GX4" s="65">
        <v>0</v>
      </c>
      <c r="GY4" s="65">
        <v>1</v>
      </c>
      <c r="GZ4" s="65" t="s">
        <v>2334</v>
      </c>
      <c r="HA4" s="66">
        <v>0</v>
      </c>
      <c r="HB4" s="66"/>
      <c r="HC4" s="66"/>
      <c r="HD4" s="66"/>
      <c r="HE4" s="66"/>
      <c r="HF4" s="66"/>
      <c r="HG4" s="66"/>
      <c r="HH4" s="66"/>
      <c r="HI4" s="66"/>
      <c r="HJ4" s="66"/>
      <c r="HK4" s="66"/>
      <c r="HL4" s="66"/>
      <c r="HM4" s="66"/>
      <c r="HN4" s="66"/>
      <c r="HO4" s="66"/>
      <c r="HP4" s="66"/>
      <c r="HQ4" s="66"/>
      <c r="HR4" s="66"/>
      <c r="HS4" s="66"/>
      <c r="HT4" s="66"/>
      <c r="HU4" s="66"/>
      <c r="HV4" s="66"/>
      <c r="HW4" s="66"/>
      <c r="HX4" s="66"/>
      <c r="HY4" s="66">
        <f t="shared" si="6"/>
        <v>0</v>
      </c>
      <c r="HZ4" s="66"/>
      <c r="IA4" s="67" t="s">
        <v>2326</v>
      </c>
      <c r="IB4" s="67" t="s">
        <v>2328</v>
      </c>
      <c r="IC4" s="67" t="s">
        <v>2326</v>
      </c>
      <c r="ID4" s="67" t="s">
        <v>2326</v>
      </c>
      <c r="IE4" s="67" t="s">
        <v>2326</v>
      </c>
      <c r="IF4" s="67"/>
      <c r="IG4" s="67"/>
      <c r="IH4" s="67"/>
      <c r="II4" s="67"/>
      <c r="IJ4" s="67"/>
      <c r="IK4" s="67"/>
      <c r="IL4" s="67"/>
      <c r="IM4" s="67"/>
      <c r="IN4" s="67"/>
      <c r="IO4" s="67"/>
      <c r="IP4" s="67"/>
      <c r="IQ4" s="67"/>
      <c r="IR4" s="67"/>
      <c r="IS4" s="67"/>
      <c r="IT4" s="67"/>
      <c r="IU4" s="67"/>
      <c r="IV4" s="67"/>
      <c r="IW4" s="67"/>
      <c r="IX4" s="67"/>
      <c r="IY4" s="67"/>
      <c r="IZ4" s="67"/>
      <c r="JA4" s="67"/>
      <c r="JB4" s="67"/>
      <c r="JC4" s="67"/>
      <c r="JD4" s="67"/>
      <c r="JE4" s="67"/>
      <c r="JF4" s="67"/>
      <c r="JG4" s="67"/>
      <c r="JH4" s="67"/>
      <c r="JI4" s="67"/>
      <c r="JJ4" s="67"/>
      <c r="JK4" s="67"/>
      <c r="JL4" s="67"/>
      <c r="JM4" s="67"/>
      <c r="JN4" s="67"/>
      <c r="JO4" s="67"/>
      <c r="JP4" s="67"/>
      <c r="JQ4" s="67"/>
      <c r="JR4" s="67"/>
      <c r="JS4" s="67"/>
      <c r="JT4" s="67"/>
      <c r="JU4" s="67"/>
      <c r="JV4" s="67"/>
      <c r="JW4" s="67"/>
      <c r="JX4" s="67"/>
      <c r="JY4" s="67"/>
      <c r="JZ4" s="67"/>
      <c r="KA4" s="67"/>
      <c r="KB4" s="67"/>
      <c r="KC4" s="67"/>
      <c r="KD4" s="67"/>
      <c r="KE4" s="67"/>
      <c r="KF4" s="67"/>
      <c r="KG4" s="67"/>
      <c r="KH4" s="67"/>
      <c r="KI4" s="67"/>
      <c r="KJ4" s="67"/>
      <c r="KK4" s="67"/>
      <c r="KL4" s="67"/>
      <c r="KM4" s="67"/>
      <c r="KN4" s="66">
        <v>0</v>
      </c>
      <c r="KO4" s="66">
        <v>0</v>
      </c>
      <c r="KP4" s="66">
        <v>1</v>
      </c>
      <c r="KQ4" s="66">
        <v>1</v>
      </c>
      <c r="KR4" s="66">
        <v>1</v>
      </c>
      <c r="KS4" s="66">
        <v>1</v>
      </c>
      <c r="KT4" s="66">
        <v>0</v>
      </c>
      <c r="KU4" s="66">
        <v>0</v>
      </c>
      <c r="KV4" s="66">
        <v>0</v>
      </c>
      <c r="KW4" s="66">
        <v>1</v>
      </c>
      <c r="KX4" s="66">
        <v>0</v>
      </c>
      <c r="KY4" s="66">
        <v>0</v>
      </c>
      <c r="KZ4" s="66">
        <v>0</v>
      </c>
      <c r="LA4" s="66">
        <v>0</v>
      </c>
      <c r="LB4" s="66">
        <v>0</v>
      </c>
      <c r="LC4" s="68">
        <v>0</v>
      </c>
      <c r="LD4" s="68">
        <v>0</v>
      </c>
      <c r="LE4" s="68">
        <v>0</v>
      </c>
      <c r="LF4" s="68">
        <v>0</v>
      </c>
      <c r="LG4" s="68">
        <v>0</v>
      </c>
      <c r="LH4" s="68">
        <v>0</v>
      </c>
      <c r="LI4" s="68">
        <v>0</v>
      </c>
      <c r="LJ4" s="68">
        <v>0</v>
      </c>
      <c r="LK4" s="68">
        <v>1</v>
      </c>
      <c r="LL4" s="68" t="s">
        <v>2335</v>
      </c>
      <c r="LM4" s="69">
        <v>0</v>
      </c>
      <c r="LN4" s="69"/>
      <c r="LO4" s="69">
        <v>0</v>
      </c>
      <c r="LP4" s="69"/>
      <c r="LQ4" s="70">
        <v>1</v>
      </c>
      <c r="LR4" s="71" t="s">
        <v>2336</v>
      </c>
      <c r="LS4" s="72">
        <f t="shared" si="7"/>
        <v>0</v>
      </c>
      <c r="LT4" s="73">
        <f t="shared" si="8"/>
        <v>0</v>
      </c>
      <c r="LU4" s="73">
        <f t="shared" si="9"/>
        <v>0</v>
      </c>
      <c r="LV4" s="74">
        <f t="shared" si="10"/>
        <v>1</v>
      </c>
      <c r="LW4" s="72">
        <f t="shared" si="11"/>
        <v>1</v>
      </c>
      <c r="LX4" s="73">
        <f t="shared" si="12"/>
        <v>0</v>
      </c>
      <c r="LY4" s="73">
        <f t="shared" si="13"/>
        <v>0</v>
      </c>
      <c r="LZ4" s="74">
        <f t="shared" si="14"/>
        <v>0</v>
      </c>
      <c r="MA4" s="72">
        <f t="shared" si="15"/>
        <v>0</v>
      </c>
      <c r="MB4" s="73">
        <f t="shared" si="16"/>
        <v>0</v>
      </c>
      <c r="MC4" s="73">
        <f t="shared" si="17"/>
        <v>0</v>
      </c>
      <c r="MD4" s="74">
        <f t="shared" si="18"/>
        <v>1</v>
      </c>
      <c r="ME4" s="72">
        <f t="shared" si="19"/>
        <v>0</v>
      </c>
      <c r="MF4" s="73">
        <f t="shared" si="20"/>
        <v>0</v>
      </c>
      <c r="MG4" s="73">
        <f t="shared" si="21"/>
        <v>0</v>
      </c>
      <c r="MH4" s="74">
        <f t="shared" si="22"/>
        <v>1</v>
      </c>
    </row>
    <row r="5" spans="1:346" ht="52.5" x14ac:dyDescent="0.35">
      <c r="A5" s="57">
        <v>15</v>
      </c>
      <c r="B5" s="57" t="s">
        <v>2329</v>
      </c>
      <c r="C5" s="57" t="s">
        <v>2321</v>
      </c>
      <c r="D5" s="58">
        <v>41600</v>
      </c>
      <c r="E5" s="57">
        <v>1</v>
      </c>
      <c r="F5" s="57">
        <v>10</v>
      </c>
      <c r="G5" s="57" t="s">
        <v>2337</v>
      </c>
      <c r="H5" s="57" t="s">
        <v>2337</v>
      </c>
      <c r="I5" s="57" t="s">
        <v>2338</v>
      </c>
      <c r="J5" s="57" t="s">
        <v>2324</v>
      </c>
      <c r="K5" s="57" t="s">
        <v>2339</v>
      </c>
      <c r="L5" s="57">
        <v>0</v>
      </c>
      <c r="M5" s="57">
        <v>1</v>
      </c>
      <c r="N5" s="57">
        <v>55</v>
      </c>
      <c r="O5" s="59">
        <v>1</v>
      </c>
      <c r="P5" s="59">
        <v>0</v>
      </c>
      <c r="Q5" s="59">
        <v>0</v>
      </c>
      <c r="R5" s="59">
        <v>0</v>
      </c>
      <c r="S5" s="59">
        <v>0</v>
      </c>
      <c r="T5" s="59">
        <v>0</v>
      </c>
      <c r="U5" s="59">
        <v>0</v>
      </c>
      <c r="V5" s="59">
        <v>0</v>
      </c>
      <c r="W5" s="59">
        <v>0</v>
      </c>
      <c r="X5" s="59">
        <v>0</v>
      </c>
      <c r="Y5" s="59"/>
      <c r="Z5" s="60">
        <v>6</v>
      </c>
      <c r="AA5" s="60">
        <v>0</v>
      </c>
      <c r="AB5" s="60">
        <v>0</v>
      </c>
      <c r="AC5" s="60">
        <v>20</v>
      </c>
      <c r="AD5" s="60">
        <v>12</v>
      </c>
      <c r="AE5" s="60">
        <v>0</v>
      </c>
      <c r="AF5" s="60">
        <v>1</v>
      </c>
      <c r="AG5" s="60">
        <v>0</v>
      </c>
      <c r="AH5" s="60">
        <v>4</v>
      </c>
      <c r="AI5" s="60">
        <v>1</v>
      </c>
      <c r="AJ5" s="60">
        <v>7</v>
      </c>
      <c r="AK5" s="60">
        <v>2</v>
      </c>
      <c r="AL5" s="60">
        <v>15</v>
      </c>
      <c r="AM5" s="59">
        <v>1</v>
      </c>
      <c r="AN5" s="59">
        <v>2</v>
      </c>
      <c r="AO5" s="59">
        <v>1</v>
      </c>
      <c r="AP5" s="59">
        <v>0</v>
      </c>
      <c r="AQ5" s="59">
        <v>0</v>
      </c>
      <c r="AR5" s="59">
        <v>1</v>
      </c>
      <c r="AS5" s="59">
        <v>1</v>
      </c>
      <c r="AT5" s="59">
        <v>0</v>
      </c>
      <c r="AU5" s="59">
        <v>0</v>
      </c>
      <c r="AV5" s="59"/>
      <c r="AW5" s="59"/>
      <c r="AX5" s="59"/>
      <c r="AY5" s="59"/>
      <c r="AZ5" s="59"/>
      <c r="BA5" s="59"/>
      <c r="BB5" s="59"/>
      <c r="BC5" s="59">
        <v>0</v>
      </c>
      <c r="BD5" s="59"/>
      <c r="BE5" s="59"/>
      <c r="BF5" s="59"/>
      <c r="BG5" s="59">
        <v>1</v>
      </c>
      <c r="BH5" s="59">
        <v>4</v>
      </c>
      <c r="BI5" s="59">
        <v>6</v>
      </c>
      <c r="BJ5" s="59">
        <v>20</v>
      </c>
      <c r="BK5" s="59">
        <v>0</v>
      </c>
      <c r="BL5" s="59">
        <v>30</v>
      </c>
      <c r="BM5" s="59">
        <v>1</v>
      </c>
      <c r="BN5" s="59">
        <v>5</v>
      </c>
      <c r="BO5" s="59">
        <f t="shared" si="0"/>
        <v>1</v>
      </c>
      <c r="BP5" s="59"/>
      <c r="BQ5" s="60">
        <v>0</v>
      </c>
      <c r="BR5" s="60"/>
      <c r="BS5" s="60"/>
      <c r="BT5" s="60"/>
      <c r="BU5" s="60"/>
      <c r="BV5" s="60"/>
      <c r="BW5" s="60"/>
      <c r="BX5" s="60"/>
      <c r="BY5" s="60"/>
      <c r="BZ5" s="60"/>
      <c r="CA5" s="60"/>
      <c r="CB5" s="60"/>
      <c r="CC5" s="60"/>
      <c r="CD5" s="60"/>
      <c r="CE5" s="60"/>
      <c r="CF5" s="60"/>
      <c r="CG5" s="60"/>
      <c r="CH5" s="60"/>
      <c r="CI5" s="60"/>
      <c r="CJ5" s="60"/>
      <c r="CK5" s="60"/>
      <c r="CL5" s="60"/>
      <c r="CM5" s="60"/>
      <c r="CN5" s="60"/>
      <c r="CO5" s="60"/>
      <c r="CP5" s="60"/>
      <c r="CQ5" s="60"/>
      <c r="CR5" s="60"/>
      <c r="CS5" s="60"/>
      <c r="CT5" s="60"/>
      <c r="CU5" s="60"/>
      <c r="CV5" s="60"/>
      <c r="CW5" s="60"/>
      <c r="CX5" s="60"/>
      <c r="CY5" s="60"/>
      <c r="CZ5" s="60"/>
      <c r="DA5" s="60"/>
      <c r="DB5" s="60"/>
      <c r="DC5" s="60">
        <v>0</v>
      </c>
      <c r="DD5" s="60"/>
      <c r="DE5" s="60"/>
      <c r="DF5" s="60">
        <v>0</v>
      </c>
      <c r="DG5" s="60"/>
      <c r="DH5" s="60"/>
      <c r="DI5" s="60">
        <v>0</v>
      </c>
      <c r="DJ5" s="60"/>
      <c r="DK5" s="60"/>
      <c r="DL5" s="60"/>
      <c r="DM5" s="60"/>
      <c r="DN5" s="60"/>
      <c r="DO5" s="60"/>
      <c r="DP5" s="60"/>
      <c r="DQ5" s="60"/>
      <c r="DR5" s="60"/>
      <c r="DS5" s="60"/>
      <c r="DT5" s="61">
        <f t="shared" si="1"/>
        <v>0</v>
      </c>
      <c r="DU5" s="62">
        <f t="shared" si="2"/>
        <v>0</v>
      </c>
      <c r="DV5" s="63">
        <v>0</v>
      </c>
      <c r="DW5" s="63"/>
      <c r="DX5" s="63"/>
      <c r="DY5" s="63"/>
      <c r="DZ5" s="63"/>
      <c r="EA5" s="63"/>
      <c r="EB5" s="63"/>
      <c r="EC5" s="63"/>
      <c r="ED5" s="63"/>
      <c r="EE5" s="63"/>
      <c r="EF5" s="63"/>
      <c r="EG5" s="63"/>
      <c r="EH5" s="63"/>
      <c r="EI5" s="63"/>
      <c r="EJ5" s="63"/>
      <c r="EK5" s="63"/>
      <c r="EL5" s="63"/>
      <c r="EM5" s="63"/>
      <c r="EN5" s="63"/>
      <c r="EO5" s="63"/>
      <c r="EP5" s="63"/>
      <c r="EQ5" s="63"/>
      <c r="ER5" s="63"/>
      <c r="ES5" s="63">
        <f t="shared" si="3"/>
        <v>0</v>
      </c>
      <c r="ET5" s="63"/>
      <c r="EU5" s="64">
        <v>0</v>
      </c>
      <c r="EV5" s="64"/>
      <c r="EW5" s="64"/>
      <c r="EX5" s="64"/>
      <c r="EY5" s="64"/>
      <c r="EZ5" s="64"/>
      <c r="FA5" s="64"/>
      <c r="FB5" s="64"/>
      <c r="FC5" s="64"/>
      <c r="FD5" s="64"/>
      <c r="FE5" s="64"/>
      <c r="FF5" s="64"/>
      <c r="FG5" s="64"/>
      <c r="FH5" s="64"/>
      <c r="FI5" s="64"/>
      <c r="FJ5" s="64"/>
      <c r="FK5" s="64"/>
      <c r="FL5" s="64"/>
      <c r="FM5" s="64"/>
      <c r="FN5" s="64"/>
      <c r="FO5" s="64"/>
      <c r="FP5" s="64"/>
      <c r="FQ5" s="64"/>
      <c r="FR5" s="64"/>
      <c r="FS5" s="64"/>
      <c r="FT5" s="64"/>
      <c r="FU5" s="64"/>
      <c r="FV5" s="64"/>
      <c r="FW5" s="64"/>
      <c r="FX5" s="64"/>
      <c r="FY5" s="64"/>
      <c r="FZ5" s="64"/>
      <c r="GA5" s="64"/>
      <c r="GB5" s="64"/>
      <c r="GC5" s="64"/>
      <c r="GD5" s="64"/>
      <c r="GE5" s="64"/>
      <c r="GF5" s="64"/>
      <c r="GG5" s="64">
        <f t="shared" si="4"/>
        <v>0</v>
      </c>
      <c r="GH5" s="64">
        <f t="shared" si="5"/>
        <v>0</v>
      </c>
      <c r="GI5" s="65">
        <v>0</v>
      </c>
      <c r="GJ5" s="65">
        <v>0</v>
      </c>
      <c r="GK5" s="65">
        <v>0</v>
      </c>
      <c r="GL5" s="65">
        <v>0</v>
      </c>
      <c r="GM5" s="65">
        <v>0</v>
      </c>
      <c r="GN5" s="65">
        <v>0</v>
      </c>
      <c r="GO5" s="65">
        <v>0</v>
      </c>
      <c r="GP5" s="65">
        <v>0</v>
      </c>
      <c r="GQ5" s="65"/>
      <c r="GR5" s="65">
        <v>0</v>
      </c>
      <c r="GS5" s="65">
        <v>0</v>
      </c>
      <c r="GT5" s="65">
        <v>0</v>
      </c>
      <c r="GU5" s="65">
        <v>0</v>
      </c>
      <c r="GV5" s="65">
        <v>0</v>
      </c>
      <c r="GW5" s="65">
        <v>1</v>
      </c>
      <c r="GX5" s="65">
        <v>0</v>
      </c>
      <c r="GY5" s="65">
        <v>0</v>
      </c>
      <c r="GZ5" s="65"/>
      <c r="HA5" s="66">
        <v>0</v>
      </c>
      <c r="HB5" s="66"/>
      <c r="HC5" s="66"/>
      <c r="HD5" s="66"/>
      <c r="HE5" s="66"/>
      <c r="HF5" s="66"/>
      <c r="HG5" s="66"/>
      <c r="HH5" s="66"/>
      <c r="HI5" s="66"/>
      <c r="HJ5" s="66"/>
      <c r="HK5" s="66"/>
      <c r="HL5" s="66"/>
      <c r="HM5" s="66"/>
      <c r="HN5" s="66"/>
      <c r="HO5" s="66"/>
      <c r="HP5" s="66"/>
      <c r="HQ5" s="66"/>
      <c r="HR5" s="66"/>
      <c r="HS5" s="66"/>
      <c r="HT5" s="66"/>
      <c r="HU5" s="66"/>
      <c r="HV5" s="66"/>
      <c r="HW5" s="66"/>
      <c r="HX5" s="66"/>
      <c r="HY5" s="66">
        <f t="shared" si="6"/>
        <v>0</v>
      </c>
      <c r="HZ5" s="66"/>
      <c r="IA5" s="67" t="s">
        <v>2327</v>
      </c>
      <c r="IB5" s="67" t="s">
        <v>2326</v>
      </c>
      <c r="IC5" s="67" t="s">
        <v>2326</v>
      </c>
      <c r="ID5" s="67" t="s">
        <v>2326</v>
      </c>
      <c r="IE5" s="67" t="s">
        <v>2326</v>
      </c>
      <c r="IF5" s="67"/>
      <c r="IG5" s="67"/>
      <c r="IH5" s="67"/>
      <c r="II5" s="67"/>
      <c r="IJ5" s="67"/>
      <c r="IK5" s="67"/>
      <c r="IL5" s="67"/>
      <c r="IM5" s="67"/>
      <c r="IN5" s="67"/>
      <c r="IO5" s="67"/>
      <c r="IP5" s="67"/>
      <c r="IQ5" s="67">
        <v>1</v>
      </c>
      <c r="IR5" s="67"/>
      <c r="IS5" s="67"/>
      <c r="IT5" s="67"/>
      <c r="IU5" s="67"/>
      <c r="IV5" s="67"/>
      <c r="IW5" s="67"/>
      <c r="IX5" s="67"/>
      <c r="IY5" s="67"/>
      <c r="IZ5" s="67"/>
      <c r="JA5" s="67"/>
      <c r="JB5" s="67"/>
      <c r="JC5" s="67"/>
      <c r="JD5" s="67"/>
      <c r="JE5" s="67"/>
      <c r="JF5" s="67"/>
      <c r="JG5" s="67"/>
      <c r="JH5" s="67"/>
      <c r="JI5" s="67"/>
      <c r="JJ5" s="67"/>
      <c r="JK5" s="67"/>
      <c r="JL5" s="67"/>
      <c r="JM5" s="67"/>
      <c r="JN5" s="67"/>
      <c r="JO5" s="67"/>
      <c r="JP5" s="67"/>
      <c r="JQ5" s="67"/>
      <c r="JR5" s="67"/>
      <c r="JS5" s="67"/>
      <c r="JT5" s="67"/>
      <c r="JU5" s="67"/>
      <c r="JV5" s="67"/>
      <c r="JW5" s="67"/>
      <c r="JX5" s="67"/>
      <c r="JY5" s="67"/>
      <c r="JZ5" s="67"/>
      <c r="KA5" s="67"/>
      <c r="KB5" s="67"/>
      <c r="KC5" s="67"/>
      <c r="KD5" s="67"/>
      <c r="KE5" s="67"/>
      <c r="KF5" s="67"/>
      <c r="KG5" s="67"/>
      <c r="KH5" s="67"/>
      <c r="KI5" s="67"/>
      <c r="KJ5" s="67"/>
      <c r="KK5" s="67"/>
      <c r="KL5" s="67"/>
      <c r="KM5" s="67"/>
      <c r="KN5" s="66">
        <v>1</v>
      </c>
      <c r="KO5" s="66">
        <v>0</v>
      </c>
      <c r="KP5" s="66">
        <v>0</v>
      </c>
      <c r="KQ5" s="66">
        <v>1</v>
      </c>
      <c r="KR5" s="66">
        <v>1</v>
      </c>
      <c r="KS5" s="66">
        <v>2</v>
      </c>
      <c r="KT5" s="66">
        <v>0</v>
      </c>
      <c r="KU5" s="66">
        <v>0</v>
      </c>
      <c r="KV5" s="66">
        <v>0</v>
      </c>
      <c r="KW5" s="66">
        <v>1</v>
      </c>
      <c r="KX5" s="66">
        <v>0</v>
      </c>
      <c r="KY5" s="66">
        <v>0</v>
      </c>
      <c r="KZ5" s="66">
        <v>0</v>
      </c>
      <c r="LA5" s="66">
        <v>0</v>
      </c>
      <c r="LB5" s="66">
        <v>0</v>
      </c>
      <c r="LC5" s="68">
        <v>1</v>
      </c>
      <c r="LD5" s="68">
        <v>1</v>
      </c>
      <c r="LE5" s="68">
        <v>1</v>
      </c>
      <c r="LF5" s="68">
        <v>0</v>
      </c>
      <c r="LG5" s="68">
        <v>1</v>
      </c>
      <c r="LH5" s="68">
        <v>0</v>
      </c>
      <c r="LI5" s="68">
        <v>1</v>
      </c>
      <c r="LJ5" s="68">
        <v>1</v>
      </c>
      <c r="LK5" s="68">
        <v>0</v>
      </c>
      <c r="LL5" s="68"/>
      <c r="LM5" s="69">
        <v>0</v>
      </c>
      <c r="LN5" s="69"/>
      <c r="LO5" s="69">
        <v>1</v>
      </c>
      <c r="LP5" s="69" t="s">
        <v>2340</v>
      </c>
      <c r="LQ5" s="70">
        <v>1</v>
      </c>
      <c r="LR5" s="71"/>
      <c r="LS5" s="72">
        <f t="shared" si="7"/>
        <v>1</v>
      </c>
      <c r="LT5" s="73">
        <f t="shared" si="8"/>
        <v>0</v>
      </c>
      <c r="LU5" s="73">
        <f t="shared" si="9"/>
        <v>0</v>
      </c>
      <c r="LV5" s="74">
        <f t="shared" si="10"/>
        <v>0</v>
      </c>
      <c r="LW5" s="72">
        <f t="shared" si="11"/>
        <v>0</v>
      </c>
      <c r="LX5" s="73">
        <f t="shared" si="12"/>
        <v>0</v>
      </c>
      <c r="LY5" s="73">
        <f t="shared" si="13"/>
        <v>0</v>
      </c>
      <c r="LZ5" s="74">
        <f t="shared" si="14"/>
        <v>1</v>
      </c>
      <c r="MA5" s="72">
        <f t="shared" si="15"/>
        <v>0</v>
      </c>
      <c r="MB5" s="73">
        <f t="shared" si="16"/>
        <v>0</v>
      </c>
      <c r="MC5" s="73">
        <f t="shared" si="17"/>
        <v>0</v>
      </c>
      <c r="MD5" s="74">
        <f t="shared" si="18"/>
        <v>1</v>
      </c>
      <c r="ME5" s="72">
        <f t="shared" si="19"/>
        <v>0</v>
      </c>
      <c r="MF5" s="73">
        <f t="shared" si="20"/>
        <v>0</v>
      </c>
      <c r="MG5" s="73">
        <f t="shared" si="21"/>
        <v>0</v>
      </c>
      <c r="MH5" s="74">
        <f t="shared" si="22"/>
        <v>1</v>
      </c>
    </row>
    <row r="6" spans="1:346" ht="26.5" x14ac:dyDescent="0.35">
      <c r="A6" s="57">
        <v>16</v>
      </c>
      <c r="B6" s="57" t="s">
        <v>2329</v>
      </c>
      <c r="C6" s="57" t="s">
        <v>2330</v>
      </c>
      <c r="D6" s="58">
        <v>41600</v>
      </c>
      <c r="E6" s="57">
        <v>1</v>
      </c>
      <c r="F6" s="57">
        <v>5</v>
      </c>
      <c r="G6" s="57" t="s">
        <v>2341</v>
      </c>
      <c r="H6" s="57" t="s">
        <v>2341</v>
      </c>
      <c r="I6" s="57" t="s">
        <v>2342</v>
      </c>
      <c r="J6" s="57" t="s">
        <v>2324</v>
      </c>
      <c r="K6" s="57" t="s">
        <v>2343</v>
      </c>
      <c r="L6" s="57">
        <v>0</v>
      </c>
      <c r="M6" s="57">
        <v>1</v>
      </c>
      <c r="N6" s="57">
        <v>38</v>
      </c>
      <c r="O6" s="59">
        <v>0</v>
      </c>
      <c r="P6" s="59">
        <v>0</v>
      </c>
      <c r="Q6" s="59">
        <v>0</v>
      </c>
      <c r="R6" s="59">
        <v>0</v>
      </c>
      <c r="S6" s="59">
        <v>0</v>
      </c>
      <c r="T6" s="59">
        <v>1</v>
      </c>
      <c r="U6" s="59">
        <v>0</v>
      </c>
      <c r="V6" s="59">
        <v>0</v>
      </c>
      <c r="W6" s="59">
        <v>0</v>
      </c>
      <c r="X6" s="59">
        <v>0</v>
      </c>
      <c r="Y6" s="59"/>
      <c r="Z6" s="60">
        <v>6</v>
      </c>
      <c r="AA6" s="60">
        <v>3</v>
      </c>
      <c r="AB6" s="60">
        <v>2</v>
      </c>
      <c r="AC6" s="60">
        <v>25</v>
      </c>
      <c r="AD6" s="60">
        <v>14</v>
      </c>
      <c r="AE6" s="60">
        <v>0</v>
      </c>
      <c r="AF6" s="60">
        <v>1</v>
      </c>
      <c r="AG6" s="60">
        <v>0</v>
      </c>
      <c r="AH6" s="60">
        <v>6</v>
      </c>
      <c r="AI6" s="60">
        <v>1</v>
      </c>
      <c r="AJ6" s="60">
        <v>4</v>
      </c>
      <c r="AK6" s="60">
        <v>12</v>
      </c>
      <c r="AL6" s="60">
        <v>15</v>
      </c>
      <c r="AM6" s="59">
        <v>0</v>
      </c>
      <c r="AN6" s="59"/>
      <c r="AO6" s="59"/>
      <c r="AP6" s="59"/>
      <c r="AQ6" s="59"/>
      <c r="AR6" s="59"/>
      <c r="AS6" s="59"/>
      <c r="AT6" s="59"/>
      <c r="AU6" s="59"/>
      <c r="AV6" s="59"/>
      <c r="AW6" s="59"/>
      <c r="AX6" s="59"/>
      <c r="AY6" s="59"/>
      <c r="AZ6" s="59"/>
      <c r="BA6" s="59"/>
      <c r="BB6" s="59"/>
      <c r="BC6" s="59">
        <v>0</v>
      </c>
      <c r="BD6" s="59"/>
      <c r="BE6" s="59"/>
      <c r="BF6" s="59"/>
      <c r="BG6" s="59">
        <v>0</v>
      </c>
      <c r="BH6" s="59"/>
      <c r="BI6" s="59"/>
      <c r="BJ6" s="59"/>
      <c r="BK6" s="59">
        <v>0</v>
      </c>
      <c r="BL6" s="59"/>
      <c r="BM6" s="59"/>
      <c r="BN6" s="59"/>
      <c r="BO6" s="59">
        <f t="shared" si="0"/>
        <v>0</v>
      </c>
      <c r="BP6" s="59"/>
      <c r="BQ6" s="60">
        <v>1</v>
      </c>
      <c r="BR6" s="60">
        <v>0</v>
      </c>
      <c r="BS6" s="60"/>
      <c r="BT6" s="60"/>
      <c r="BU6" s="60"/>
      <c r="BV6" s="60"/>
      <c r="BW6" s="60"/>
      <c r="BX6" s="60"/>
      <c r="BY6" s="60"/>
      <c r="BZ6" s="60"/>
      <c r="CA6" s="60">
        <v>4</v>
      </c>
      <c r="CB6" s="60">
        <v>4</v>
      </c>
      <c r="CC6" s="60">
        <v>1</v>
      </c>
      <c r="CD6" s="60">
        <v>1</v>
      </c>
      <c r="CE6" s="60">
        <v>1</v>
      </c>
      <c r="CF6" s="60">
        <v>0</v>
      </c>
      <c r="CG6" s="60">
        <v>1</v>
      </c>
      <c r="CH6" s="60">
        <v>1</v>
      </c>
      <c r="CI6" s="60">
        <v>0</v>
      </c>
      <c r="CJ6" s="60">
        <v>0</v>
      </c>
      <c r="CK6" s="60"/>
      <c r="CL6" s="60"/>
      <c r="CM6" s="60"/>
      <c r="CN6" s="60"/>
      <c r="CO6" s="60"/>
      <c r="CP6" s="60"/>
      <c r="CQ6" s="60"/>
      <c r="CR6" s="60"/>
      <c r="CS6" s="60">
        <v>0</v>
      </c>
      <c r="CT6" s="60"/>
      <c r="CU6" s="60"/>
      <c r="CV6" s="60"/>
      <c r="CW6" s="60"/>
      <c r="CX6" s="60"/>
      <c r="CY6" s="60"/>
      <c r="CZ6" s="60"/>
      <c r="DA6" s="60"/>
      <c r="DB6" s="60"/>
      <c r="DC6" s="60">
        <v>0</v>
      </c>
      <c r="DD6" s="60"/>
      <c r="DE6" s="60"/>
      <c r="DF6" s="60">
        <v>1</v>
      </c>
      <c r="DG6" s="60">
        <v>2</v>
      </c>
      <c r="DH6" s="60">
        <v>20</v>
      </c>
      <c r="DI6" s="60">
        <v>0</v>
      </c>
      <c r="DJ6" s="60"/>
      <c r="DK6" s="60"/>
      <c r="DL6" s="60">
        <v>0</v>
      </c>
      <c r="DM6" s="60"/>
      <c r="DN6" s="60"/>
      <c r="DO6" s="60"/>
      <c r="DP6" s="60"/>
      <c r="DQ6" s="60">
        <v>10</v>
      </c>
      <c r="DR6" s="60">
        <v>0</v>
      </c>
      <c r="DS6" s="60">
        <v>0</v>
      </c>
      <c r="DT6" s="61">
        <f t="shared" si="1"/>
        <v>1</v>
      </c>
      <c r="DU6" s="62">
        <f t="shared" si="2"/>
        <v>1</v>
      </c>
      <c r="DV6" s="63">
        <v>0</v>
      </c>
      <c r="DW6" s="63"/>
      <c r="DX6" s="63"/>
      <c r="DY6" s="63"/>
      <c r="DZ6" s="63"/>
      <c r="EA6" s="63"/>
      <c r="EB6" s="63"/>
      <c r="EC6" s="63"/>
      <c r="ED6" s="63"/>
      <c r="EE6" s="63"/>
      <c r="EF6" s="63"/>
      <c r="EG6" s="63"/>
      <c r="EH6" s="63"/>
      <c r="EI6" s="63"/>
      <c r="EJ6" s="63"/>
      <c r="EK6" s="63"/>
      <c r="EL6" s="63"/>
      <c r="EM6" s="63"/>
      <c r="EN6" s="63"/>
      <c r="EO6" s="63"/>
      <c r="EP6" s="63"/>
      <c r="EQ6" s="63"/>
      <c r="ER6" s="63"/>
      <c r="ES6" s="63">
        <f t="shared" si="3"/>
        <v>0</v>
      </c>
      <c r="ET6" s="63"/>
      <c r="EU6" s="64">
        <v>0</v>
      </c>
      <c r="EV6" s="64"/>
      <c r="EW6" s="64"/>
      <c r="EX6" s="64"/>
      <c r="EY6" s="64"/>
      <c r="EZ6" s="64"/>
      <c r="FA6" s="64"/>
      <c r="FB6" s="64"/>
      <c r="FC6" s="64"/>
      <c r="FD6" s="64"/>
      <c r="FE6" s="64"/>
      <c r="FF6" s="64"/>
      <c r="FG6" s="64"/>
      <c r="FH6" s="64"/>
      <c r="FI6" s="64"/>
      <c r="FJ6" s="64"/>
      <c r="FK6" s="64"/>
      <c r="FL6" s="64"/>
      <c r="FM6" s="64"/>
      <c r="FN6" s="64"/>
      <c r="FO6" s="64"/>
      <c r="FP6" s="64"/>
      <c r="FQ6" s="64"/>
      <c r="FR6" s="64"/>
      <c r="FS6" s="64"/>
      <c r="FT6" s="64"/>
      <c r="FU6" s="64"/>
      <c r="FV6" s="64"/>
      <c r="FW6" s="64"/>
      <c r="FX6" s="64"/>
      <c r="FY6" s="64"/>
      <c r="FZ6" s="64"/>
      <c r="GA6" s="64"/>
      <c r="GB6" s="64"/>
      <c r="GC6" s="64"/>
      <c r="GD6" s="64"/>
      <c r="GE6" s="64"/>
      <c r="GF6" s="64"/>
      <c r="GG6" s="64">
        <f t="shared" si="4"/>
        <v>0</v>
      </c>
      <c r="GH6" s="64">
        <f t="shared" si="5"/>
        <v>0</v>
      </c>
      <c r="GI6" s="65">
        <v>0</v>
      </c>
      <c r="GJ6" s="65">
        <v>0</v>
      </c>
      <c r="GK6" s="65">
        <v>0</v>
      </c>
      <c r="GL6" s="65">
        <v>0</v>
      </c>
      <c r="GM6" s="65">
        <v>0</v>
      </c>
      <c r="GN6" s="65">
        <v>0</v>
      </c>
      <c r="GO6" s="65">
        <v>0</v>
      </c>
      <c r="GP6" s="65">
        <v>0</v>
      </c>
      <c r="GQ6" s="65"/>
      <c r="GR6" s="65">
        <v>0</v>
      </c>
      <c r="GS6" s="65">
        <v>0</v>
      </c>
      <c r="GT6" s="65">
        <v>0</v>
      </c>
      <c r="GU6" s="65">
        <v>0</v>
      </c>
      <c r="GV6" s="65">
        <v>0</v>
      </c>
      <c r="GW6" s="65">
        <v>0</v>
      </c>
      <c r="GX6" s="65">
        <v>0</v>
      </c>
      <c r="GY6" s="65">
        <v>1</v>
      </c>
      <c r="GZ6" s="65" t="s">
        <v>2344</v>
      </c>
      <c r="HA6" s="66">
        <v>0</v>
      </c>
      <c r="HB6" s="66"/>
      <c r="HC6" s="66"/>
      <c r="HD6" s="66"/>
      <c r="HE6" s="66"/>
      <c r="HF6" s="66"/>
      <c r="HG6" s="66"/>
      <c r="HH6" s="66"/>
      <c r="HI6" s="66"/>
      <c r="HJ6" s="66"/>
      <c r="HK6" s="66"/>
      <c r="HL6" s="66"/>
      <c r="HM6" s="66"/>
      <c r="HN6" s="66"/>
      <c r="HO6" s="66"/>
      <c r="HP6" s="66"/>
      <c r="HQ6" s="66"/>
      <c r="HR6" s="66"/>
      <c r="HS6" s="66"/>
      <c r="HT6" s="66"/>
      <c r="HU6" s="66"/>
      <c r="HV6" s="66"/>
      <c r="HW6" s="66"/>
      <c r="HX6" s="66"/>
      <c r="HY6" s="66">
        <f t="shared" si="6"/>
        <v>0</v>
      </c>
      <c r="HZ6" s="66"/>
      <c r="IA6" s="67" t="s">
        <v>2326</v>
      </c>
      <c r="IB6" s="67" t="s">
        <v>2328</v>
      </c>
      <c r="IC6" s="67" t="s">
        <v>2326</v>
      </c>
      <c r="ID6" s="67" t="s">
        <v>2326</v>
      </c>
      <c r="IE6" s="67" t="s">
        <v>2326</v>
      </c>
      <c r="IF6" s="67"/>
      <c r="IG6" s="67"/>
      <c r="IH6" s="67"/>
      <c r="II6" s="67"/>
      <c r="IJ6" s="67"/>
      <c r="IK6" s="67"/>
      <c r="IL6" s="67"/>
      <c r="IM6" s="67"/>
      <c r="IN6" s="67"/>
      <c r="IO6" s="67"/>
      <c r="IP6" s="67"/>
      <c r="IQ6" s="67"/>
      <c r="IR6" s="67"/>
      <c r="IS6" s="67"/>
      <c r="IT6" s="67"/>
      <c r="IU6" s="67"/>
      <c r="IV6" s="67"/>
      <c r="IW6" s="67"/>
      <c r="IX6" s="67"/>
      <c r="IY6" s="67"/>
      <c r="IZ6" s="67"/>
      <c r="JA6" s="67"/>
      <c r="JB6" s="67"/>
      <c r="JC6" s="67"/>
      <c r="JD6" s="67"/>
      <c r="JE6" s="67"/>
      <c r="JF6" s="67"/>
      <c r="JG6" s="67"/>
      <c r="JH6" s="67"/>
      <c r="JI6" s="67"/>
      <c r="JJ6" s="67"/>
      <c r="JK6" s="67"/>
      <c r="JL6" s="67"/>
      <c r="JM6" s="67"/>
      <c r="JN6" s="67"/>
      <c r="JO6" s="67"/>
      <c r="JP6" s="67"/>
      <c r="JQ6" s="67"/>
      <c r="JR6" s="67"/>
      <c r="JS6" s="67"/>
      <c r="JT6" s="67"/>
      <c r="JU6" s="67"/>
      <c r="JV6" s="67"/>
      <c r="JW6" s="67"/>
      <c r="JX6" s="67"/>
      <c r="JY6" s="67"/>
      <c r="JZ6" s="67"/>
      <c r="KA6" s="67"/>
      <c r="KB6" s="67"/>
      <c r="KC6" s="67"/>
      <c r="KD6" s="67"/>
      <c r="KE6" s="67"/>
      <c r="KF6" s="67"/>
      <c r="KG6" s="67"/>
      <c r="KH6" s="67"/>
      <c r="KI6" s="67"/>
      <c r="KJ6" s="67"/>
      <c r="KK6" s="67"/>
      <c r="KL6" s="67"/>
      <c r="KM6" s="67"/>
      <c r="KN6" s="66">
        <v>0</v>
      </c>
      <c r="KO6" s="66">
        <v>0</v>
      </c>
      <c r="KP6" s="66">
        <v>0</v>
      </c>
      <c r="KQ6" s="66">
        <v>0</v>
      </c>
      <c r="KR6" s="66">
        <v>0</v>
      </c>
      <c r="KS6" s="66">
        <v>0</v>
      </c>
      <c r="KT6" s="66">
        <v>0</v>
      </c>
      <c r="KU6" s="66">
        <v>0</v>
      </c>
      <c r="KV6" s="66">
        <v>0</v>
      </c>
      <c r="KW6" s="66">
        <v>1</v>
      </c>
      <c r="KX6" s="66">
        <v>0</v>
      </c>
      <c r="KY6" s="66">
        <v>0</v>
      </c>
      <c r="KZ6" s="66">
        <v>0</v>
      </c>
      <c r="LA6" s="66">
        <v>0</v>
      </c>
      <c r="LB6" s="66">
        <v>0</v>
      </c>
      <c r="LC6" s="68">
        <v>0</v>
      </c>
      <c r="LD6" s="68">
        <v>1</v>
      </c>
      <c r="LE6" s="68">
        <v>0</v>
      </c>
      <c r="LF6" s="68">
        <v>0</v>
      </c>
      <c r="LG6" s="68">
        <v>0</v>
      </c>
      <c r="LH6" s="68">
        <v>0</v>
      </c>
      <c r="LI6" s="68">
        <v>0</v>
      </c>
      <c r="LJ6" s="68">
        <v>0</v>
      </c>
      <c r="LK6" s="68">
        <v>0</v>
      </c>
      <c r="LL6" s="68"/>
      <c r="LM6" s="69">
        <v>1</v>
      </c>
      <c r="LN6" s="69" t="s">
        <v>2345</v>
      </c>
      <c r="LO6" s="69">
        <v>0</v>
      </c>
      <c r="LP6" s="69"/>
      <c r="LQ6" s="70">
        <v>1</v>
      </c>
      <c r="LR6" s="71" t="s">
        <v>2346</v>
      </c>
      <c r="LS6" s="72">
        <f t="shared" si="7"/>
        <v>0</v>
      </c>
      <c r="LT6" s="73">
        <f t="shared" si="8"/>
        <v>0</v>
      </c>
      <c r="LU6" s="73">
        <f t="shared" si="9"/>
        <v>0</v>
      </c>
      <c r="LV6" s="74">
        <f t="shared" si="10"/>
        <v>1</v>
      </c>
      <c r="LW6" s="72">
        <f t="shared" si="11"/>
        <v>1</v>
      </c>
      <c r="LX6" s="73">
        <f t="shared" si="12"/>
        <v>0</v>
      </c>
      <c r="LY6" s="73">
        <f t="shared" si="13"/>
        <v>0</v>
      </c>
      <c r="LZ6" s="74">
        <f t="shared" si="14"/>
        <v>0</v>
      </c>
      <c r="MA6" s="72">
        <f t="shared" si="15"/>
        <v>0</v>
      </c>
      <c r="MB6" s="73">
        <f t="shared" si="16"/>
        <v>0</v>
      </c>
      <c r="MC6" s="73">
        <f t="shared" si="17"/>
        <v>0</v>
      </c>
      <c r="MD6" s="74">
        <f t="shared" si="18"/>
        <v>1</v>
      </c>
      <c r="ME6" s="72">
        <f t="shared" si="19"/>
        <v>0</v>
      </c>
      <c r="MF6" s="73">
        <f t="shared" si="20"/>
        <v>0</v>
      </c>
      <c r="MG6" s="73">
        <f t="shared" si="21"/>
        <v>0</v>
      </c>
      <c r="MH6" s="74">
        <f t="shared" si="22"/>
        <v>1</v>
      </c>
    </row>
    <row r="7" spans="1:346" ht="39.5" x14ac:dyDescent="0.35">
      <c r="A7" s="57">
        <v>37</v>
      </c>
      <c r="B7" s="57" t="s">
        <v>2329</v>
      </c>
      <c r="C7" s="57" t="s">
        <v>2347</v>
      </c>
      <c r="D7" s="58">
        <v>41603</v>
      </c>
      <c r="E7" s="57">
        <v>1</v>
      </c>
      <c r="F7" s="57">
        <v>12</v>
      </c>
      <c r="G7" s="57" t="s">
        <v>2348</v>
      </c>
      <c r="H7" s="57" t="s">
        <v>2348</v>
      </c>
      <c r="I7" s="57" t="s">
        <v>2349</v>
      </c>
      <c r="J7" s="57" t="s">
        <v>2324</v>
      </c>
      <c r="K7" s="57" t="s">
        <v>2350</v>
      </c>
      <c r="L7" s="57">
        <v>0</v>
      </c>
      <c r="M7" s="57">
        <v>1</v>
      </c>
      <c r="N7" s="57">
        <v>35</v>
      </c>
      <c r="O7" s="59">
        <v>1</v>
      </c>
      <c r="P7" s="59">
        <v>0</v>
      </c>
      <c r="Q7" s="59">
        <v>0</v>
      </c>
      <c r="R7" s="59">
        <v>0</v>
      </c>
      <c r="S7" s="59">
        <v>0</v>
      </c>
      <c r="T7" s="59">
        <v>0</v>
      </c>
      <c r="U7" s="59">
        <v>0</v>
      </c>
      <c r="V7" s="59">
        <v>0</v>
      </c>
      <c r="W7" s="59">
        <v>0</v>
      </c>
      <c r="X7" s="59">
        <v>0</v>
      </c>
      <c r="Y7" s="59"/>
      <c r="Z7" s="60">
        <v>5</v>
      </c>
      <c r="AA7" s="60">
        <v>0</v>
      </c>
      <c r="AB7" s="60">
        <v>0</v>
      </c>
      <c r="AC7" s="60">
        <v>25</v>
      </c>
      <c r="AD7" s="60">
        <v>10</v>
      </c>
      <c r="AE7" s="60">
        <v>1</v>
      </c>
      <c r="AF7" s="60">
        <v>1</v>
      </c>
      <c r="AG7" s="60">
        <v>0</v>
      </c>
      <c r="AH7" s="60">
        <v>7</v>
      </c>
      <c r="AI7" s="60">
        <v>1</v>
      </c>
      <c r="AJ7" s="60">
        <v>4</v>
      </c>
      <c r="AK7" s="60">
        <v>1</v>
      </c>
      <c r="AL7" s="60">
        <v>5</v>
      </c>
      <c r="AM7" s="59">
        <v>0</v>
      </c>
      <c r="AN7" s="59"/>
      <c r="AO7" s="59"/>
      <c r="AP7" s="59"/>
      <c r="AQ7" s="59"/>
      <c r="AR7" s="59"/>
      <c r="AS7" s="59"/>
      <c r="AT7" s="59"/>
      <c r="AU7" s="59"/>
      <c r="AV7" s="59"/>
      <c r="AW7" s="59"/>
      <c r="AX7" s="59"/>
      <c r="AY7" s="59"/>
      <c r="AZ7" s="59"/>
      <c r="BA7" s="59"/>
      <c r="BB7" s="59"/>
      <c r="BC7" s="59">
        <v>0</v>
      </c>
      <c r="BD7" s="59"/>
      <c r="BE7" s="59"/>
      <c r="BF7" s="59"/>
      <c r="BG7" s="59">
        <v>0</v>
      </c>
      <c r="BH7" s="59"/>
      <c r="BI7" s="59"/>
      <c r="BJ7" s="59"/>
      <c r="BK7" s="59">
        <v>0</v>
      </c>
      <c r="BL7" s="59"/>
      <c r="BM7" s="59"/>
      <c r="BN7" s="59"/>
      <c r="BO7" s="59">
        <f t="shared" si="0"/>
        <v>0</v>
      </c>
      <c r="BP7" s="59"/>
      <c r="BQ7" s="60">
        <v>1</v>
      </c>
      <c r="BR7" s="60">
        <v>0</v>
      </c>
      <c r="BS7" s="60"/>
      <c r="BT7" s="60"/>
      <c r="BU7" s="60"/>
      <c r="BV7" s="60"/>
      <c r="BW7" s="60"/>
      <c r="BX7" s="60"/>
      <c r="BY7" s="60"/>
      <c r="BZ7" s="60"/>
      <c r="CA7" s="60">
        <v>1</v>
      </c>
      <c r="CB7" s="60">
        <v>1</v>
      </c>
      <c r="CC7" s="60">
        <v>1</v>
      </c>
      <c r="CD7" s="60">
        <v>1</v>
      </c>
      <c r="CE7" s="60">
        <v>1</v>
      </c>
      <c r="CF7" s="60">
        <v>0</v>
      </c>
      <c r="CG7" s="60">
        <v>1</v>
      </c>
      <c r="CH7" s="60">
        <v>0</v>
      </c>
      <c r="CI7" s="60">
        <v>0</v>
      </c>
      <c r="CJ7" s="60">
        <v>0</v>
      </c>
      <c r="CK7" s="60"/>
      <c r="CL7" s="60"/>
      <c r="CM7" s="60"/>
      <c r="CN7" s="60"/>
      <c r="CO7" s="60"/>
      <c r="CP7" s="60"/>
      <c r="CQ7" s="60"/>
      <c r="CR7" s="60"/>
      <c r="CS7" s="60">
        <v>0</v>
      </c>
      <c r="CT7" s="60"/>
      <c r="CU7" s="60"/>
      <c r="CV7" s="60"/>
      <c r="CW7" s="60"/>
      <c r="CX7" s="60"/>
      <c r="CY7" s="60"/>
      <c r="CZ7" s="60"/>
      <c r="DA7" s="60"/>
      <c r="DB7" s="60"/>
      <c r="DC7" s="60">
        <v>1</v>
      </c>
      <c r="DD7" s="60">
        <v>15</v>
      </c>
      <c r="DE7" s="60">
        <v>5</v>
      </c>
      <c r="DF7" s="60">
        <v>0</v>
      </c>
      <c r="DG7" s="60"/>
      <c r="DH7" s="60"/>
      <c r="DI7" s="60">
        <v>0</v>
      </c>
      <c r="DJ7" s="60"/>
      <c r="DK7" s="60"/>
      <c r="DL7" s="60">
        <v>0</v>
      </c>
      <c r="DM7" s="60"/>
      <c r="DN7" s="60"/>
      <c r="DO7" s="60"/>
      <c r="DP7" s="60"/>
      <c r="DQ7" s="60">
        <v>6</v>
      </c>
      <c r="DR7" s="60">
        <v>1</v>
      </c>
      <c r="DS7" s="60">
        <v>5</v>
      </c>
      <c r="DT7" s="61">
        <f t="shared" si="1"/>
        <v>1</v>
      </c>
      <c r="DU7" s="62">
        <f t="shared" si="2"/>
        <v>1</v>
      </c>
      <c r="DV7" s="63">
        <v>0</v>
      </c>
      <c r="DW7" s="63"/>
      <c r="DX7" s="63"/>
      <c r="DY7" s="63"/>
      <c r="DZ7" s="63"/>
      <c r="EA7" s="63"/>
      <c r="EB7" s="63"/>
      <c r="EC7" s="63"/>
      <c r="ED7" s="63"/>
      <c r="EE7" s="63"/>
      <c r="EF7" s="63"/>
      <c r="EG7" s="63"/>
      <c r="EH7" s="63"/>
      <c r="EI7" s="63"/>
      <c r="EJ7" s="63"/>
      <c r="EK7" s="63"/>
      <c r="EL7" s="63"/>
      <c r="EM7" s="63"/>
      <c r="EN7" s="63"/>
      <c r="EO7" s="63"/>
      <c r="EP7" s="63"/>
      <c r="EQ7" s="63"/>
      <c r="ER7" s="63"/>
      <c r="ES7" s="63">
        <f t="shared" si="3"/>
        <v>0</v>
      </c>
      <c r="ET7" s="63"/>
      <c r="EU7" s="64">
        <v>0</v>
      </c>
      <c r="EV7" s="64"/>
      <c r="EW7" s="64"/>
      <c r="EX7" s="64"/>
      <c r="EY7" s="64"/>
      <c r="EZ7" s="64"/>
      <c r="FA7" s="64"/>
      <c r="FB7" s="64"/>
      <c r="FC7" s="64"/>
      <c r="FD7" s="64"/>
      <c r="FE7" s="64"/>
      <c r="FF7" s="64"/>
      <c r="FG7" s="64"/>
      <c r="FH7" s="64"/>
      <c r="FI7" s="64"/>
      <c r="FJ7" s="64"/>
      <c r="FK7" s="64"/>
      <c r="FL7" s="64"/>
      <c r="FM7" s="64"/>
      <c r="FN7" s="64"/>
      <c r="FO7" s="64"/>
      <c r="FP7" s="64"/>
      <c r="FQ7" s="64"/>
      <c r="FR7" s="64"/>
      <c r="FS7" s="64"/>
      <c r="FT7" s="64"/>
      <c r="FU7" s="64"/>
      <c r="FV7" s="64"/>
      <c r="FW7" s="64"/>
      <c r="FX7" s="64"/>
      <c r="FY7" s="64"/>
      <c r="FZ7" s="64"/>
      <c r="GA7" s="64"/>
      <c r="GB7" s="64"/>
      <c r="GC7" s="64"/>
      <c r="GD7" s="64"/>
      <c r="GE7" s="64"/>
      <c r="GF7" s="64"/>
      <c r="GG7" s="64">
        <f t="shared" si="4"/>
        <v>0</v>
      </c>
      <c r="GH7" s="64">
        <f t="shared" si="5"/>
        <v>0</v>
      </c>
      <c r="GI7" s="65">
        <v>0</v>
      </c>
      <c r="GJ7" s="65">
        <v>0</v>
      </c>
      <c r="GK7" s="65">
        <v>0</v>
      </c>
      <c r="GL7" s="65">
        <v>0</v>
      </c>
      <c r="GM7" s="65">
        <v>0</v>
      </c>
      <c r="GN7" s="65">
        <v>0</v>
      </c>
      <c r="GO7" s="65">
        <v>0</v>
      </c>
      <c r="GP7" s="65">
        <v>0</v>
      </c>
      <c r="GQ7" s="65"/>
      <c r="GR7" s="65">
        <v>0</v>
      </c>
      <c r="GS7" s="65">
        <v>0</v>
      </c>
      <c r="GT7" s="65">
        <v>0</v>
      </c>
      <c r="GU7" s="65">
        <v>1</v>
      </c>
      <c r="GV7" s="65">
        <v>0</v>
      </c>
      <c r="GW7" s="65">
        <v>0</v>
      </c>
      <c r="GX7" s="65">
        <v>0</v>
      </c>
      <c r="GY7" s="65">
        <v>0</v>
      </c>
      <c r="GZ7" s="65"/>
      <c r="HA7" s="66">
        <v>0</v>
      </c>
      <c r="HB7" s="66"/>
      <c r="HC7" s="66"/>
      <c r="HD7" s="66"/>
      <c r="HE7" s="66"/>
      <c r="HF7" s="66"/>
      <c r="HG7" s="66"/>
      <c r="HH7" s="66"/>
      <c r="HI7" s="66"/>
      <c r="HJ7" s="66"/>
      <c r="HK7" s="66"/>
      <c r="HL7" s="66"/>
      <c r="HM7" s="66"/>
      <c r="HN7" s="66"/>
      <c r="HO7" s="66"/>
      <c r="HP7" s="66"/>
      <c r="HQ7" s="66"/>
      <c r="HR7" s="66"/>
      <c r="HS7" s="66"/>
      <c r="HT7" s="66"/>
      <c r="HU7" s="66"/>
      <c r="HV7" s="66"/>
      <c r="HW7" s="66"/>
      <c r="HX7" s="66"/>
      <c r="HY7" s="66">
        <f t="shared" si="6"/>
        <v>0</v>
      </c>
      <c r="HZ7" s="66"/>
      <c r="IA7" s="67" t="s">
        <v>2326</v>
      </c>
      <c r="IB7" s="67" t="s">
        <v>2328</v>
      </c>
      <c r="IC7" s="67" t="s">
        <v>2326</v>
      </c>
      <c r="ID7" s="67" t="s">
        <v>2326</v>
      </c>
      <c r="IE7" s="67" t="s">
        <v>2326</v>
      </c>
      <c r="IF7" s="67"/>
      <c r="IG7" s="67"/>
      <c r="IH7" s="67"/>
      <c r="II7" s="67"/>
      <c r="IJ7" s="67"/>
      <c r="IK7" s="67"/>
      <c r="IL7" s="67"/>
      <c r="IM7" s="67"/>
      <c r="IN7" s="67"/>
      <c r="IO7" s="67"/>
      <c r="IP7" s="67"/>
      <c r="IQ7" s="67"/>
      <c r="IR7" s="67"/>
      <c r="IS7" s="67"/>
      <c r="IT7" s="67"/>
      <c r="IU7" s="67"/>
      <c r="IV7" s="67"/>
      <c r="IW7" s="67"/>
      <c r="IX7" s="67"/>
      <c r="IY7" s="67"/>
      <c r="IZ7" s="67"/>
      <c r="JA7" s="67"/>
      <c r="JB7" s="67"/>
      <c r="JC7" s="67"/>
      <c r="JD7" s="67"/>
      <c r="JE7" s="67"/>
      <c r="JF7" s="67"/>
      <c r="JG7" s="67"/>
      <c r="JH7" s="67"/>
      <c r="JI7" s="67"/>
      <c r="JJ7" s="67"/>
      <c r="JK7" s="67"/>
      <c r="JL7" s="67"/>
      <c r="JM7" s="67"/>
      <c r="JN7" s="67"/>
      <c r="JO7" s="67"/>
      <c r="JP7" s="67"/>
      <c r="JQ7" s="67"/>
      <c r="JR7" s="67"/>
      <c r="JS7" s="67"/>
      <c r="JT7" s="67"/>
      <c r="JU7" s="67"/>
      <c r="JV7" s="67"/>
      <c r="JW7" s="67"/>
      <c r="JX7" s="67"/>
      <c r="JY7" s="67"/>
      <c r="JZ7" s="67"/>
      <c r="KA7" s="67"/>
      <c r="KB7" s="67"/>
      <c r="KC7" s="67"/>
      <c r="KD7" s="67"/>
      <c r="KE7" s="67"/>
      <c r="KF7" s="67"/>
      <c r="KG7" s="67"/>
      <c r="KH7" s="67"/>
      <c r="KI7" s="67"/>
      <c r="KJ7" s="67"/>
      <c r="KK7" s="67"/>
      <c r="KL7" s="67"/>
      <c r="KM7" s="67"/>
      <c r="KN7" s="66">
        <v>2</v>
      </c>
      <c r="KO7" s="66">
        <v>1</v>
      </c>
      <c r="KP7" s="66">
        <v>1</v>
      </c>
      <c r="KQ7" s="66">
        <v>0</v>
      </c>
      <c r="KR7" s="66">
        <v>1</v>
      </c>
      <c r="KS7" s="66">
        <v>0</v>
      </c>
      <c r="KT7" s="66">
        <v>0</v>
      </c>
      <c r="KU7" s="66">
        <v>0</v>
      </c>
      <c r="KV7" s="66">
        <v>0</v>
      </c>
      <c r="KW7" s="66">
        <v>1</v>
      </c>
      <c r="KX7" s="66">
        <v>0</v>
      </c>
      <c r="KY7" s="66">
        <v>0</v>
      </c>
      <c r="KZ7" s="66">
        <v>0</v>
      </c>
      <c r="LA7" s="66">
        <v>0</v>
      </c>
      <c r="LB7" s="66">
        <v>0</v>
      </c>
      <c r="LC7" s="68">
        <v>0</v>
      </c>
      <c r="LD7" s="68">
        <v>0</v>
      </c>
      <c r="LE7" s="68">
        <v>0</v>
      </c>
      <c r="LF7" s="68">
        <v>0</v>
      </c>
      <c r="LG7" s="68">
        <v>0</v>
      </c>
      <c r="LH7" s="68">
        <v>0</v>
      </c>
      <c r="LI7" s="68">
        <v>0</v>
      </c>
      <c r="LJ7" s="68">
        <v>0</v>
      </c>
      <c r="LK7" s="68">
        <v>1</v>
      </c>
      <c r="LL7" s="68" t="s">
        <v>2351</v>
      </c>
      <c r="LM7" s="69">
        <v>1</v>
      </c>
      <c r="LN7" s="69" t="s">
        <v>2352</v>
      </c>
      <c r="LO7" s="69">
        <v>0</v>
      </c>
      <c r="LP7" s="69"/>
      <c r="LQ7" s="70">
        <v>1</v>
      </c>
      <c r="LR7" s="71"/>
      <c r="LS7" s="72">
        <f t="shared" si="7"/>
        <v>0</v>
      </c>
      <c r="LT7" s="73">
        <f t="shared" si="8"/>
        <v>0</v>
      </c>
      <c r="LU7" s="73">
        <f t="shared" si="9"/>
        <v>0</v>
      </c>
      <c r="LV7" s="74">
        <f t="shared" si="10"/>
        <v>1</v>
      </c>
      <c r="LW7" s="72">
        <f t="shared" si="11"/>
        <v>1</v>
      </c>
      <c r="LX7" s="73">
        <f t="shared" si="12"/>
        <v>0</v>
      </c>
      <c r="LY7" s="73">
        <f t="shared" si="13"/>
        <v>0</v>
      </c>
      <c r="LZ7" s="74">
        <f t="shared" si="14"/>
        <v>0</v>
      </c>
      <c r="MA7" s="72">
        <f t="shared" si="15"/>
        <v>0</v>
      </c>
      <c r="MB7" s="73">
        <f t="shared" si="16"/>
        <v>0</v>
      </c>
      <c r="MC7" s="73">
        <f t="shared" si="17"/>
        <v>0</v>
      </c>
      <c r="MD7" s="74">
        <f t="shared" si="18"/>
        <v>1</v>
      </c>
      <c r="ME7" s="72">
        <f t="shared" si="19"/>
        <v>0</v>
      </c>
      <c r="MF7" s="73">
        <f t="shared" si="20"/>
        <v>0</v>
      </c>
      <c r="MG7" s="73">
        <f t="shared" si="21"/>
        <v>0</v>
      </c>
      <c r="MH7" s="74">
        <f t="shared" si="22"/>
        <v>1</v>
      </c>
    </row>
    <row r="8" spans="1:346" ht="26.5" x14ac:dyDescent="0.35">
      <c r="A8" s="57">
        <v>38</v>
      </c>
      <c r="B8" s="57" t="s">
        <v>2329</v>
      </c>
      <c r="C8" s="57" t="s">
        <v>2330</v>
      </c>
      <c r="D8" s="58">
        <v>41603</v>
      </c>
      <c r="E8" s="57">
        <v>1</v>
      </c>
      <c r="F8" s="57">
        <v>11</v>
      </c>
      <c r="G8" s="57" t="s">
        <v>2353</v>
      </c>
      <c r="H8" s="57" t="s">
        <v>2353</v>
      </c>
      <c r="I8" s="57" t="s">
        <v>2354</v>
      </c>
      <c r="J8" s="57" t="s">
        <v>2324</v>
      </c>
      <c r="K8" s="57" t="s">
        <v>2355</v>
      </c>
      <c r="L8" s="57">
        <v>0</v>
      </c>
      <c r="M8" s="57">
        <v>1</v>
      </c>
      <c r="N8" s="57">
        <v>45</v>
      </c>
      <c r="O8" s="59">
        <v>1</v>
      </c>
      <c r="P8" s="59">
        <v>0</v>
      </c>
      <c r="Q8" s="59">
        <v>0</v>
      </c>
      <c r="R8" s="59">
        <v>0</v>
      </c>
      <c r="S8" s="59">
        <v>0</v>
      </c>
      <c r="T8" s="59">
        <v>0</v>
      </c>
      <c r="U8" s="59">
        <v>0</v>
      </c>
      <c r="V8" s="59">
        <v>0</v>
      </c>
      <c r="W8" s="59">
        <v>0</v>
      </c>
      <c r="X8" s="59">
        <v>0</v>
      </c>
      <c r="Y8" s="59"/>
      <c r="Z8" s="60">
        <v>6</v>
      </c>
      <c r="AA8" s="60">
        <v>0</v>
      </c>
      <c r="AB8" s="60">
        <v>0</v>
      </c>
      <c r="AC8" s="60">
        <v>30</v>
      </c>
      <c r="AD8" s="60">
        <v>20</v>
      </c>
      <c r="AE8" s="60">
        <v>1</v>
      </c>
      <c r="AF8" s="60">
        <v>1</v>
      </c>
      <c r="AG8" s="60">
        <v>1</v>
      </c>
      <c r="AH8" s="60">
        <v>12</v>
      </c>
      <c r="AI8" s="60">
        <v>1</v>
      </c>
      <c r="AJ8" s="60">
        <v>4</v>
      </c>
      <c r="AK8" s="60">
        <v>1</v>
      </c>
      <c r="AL8" s="60">
        <v>5</v>
      </c>
      <c r="AM8" s="59">
        <v>0</v>
      </c>
      <c r="AN8" s="59"/>
      <c r="AO8" s="59"/>
      <c r="AP8" s="59"/>
      <c r="AQ8" s="59"/>
      <c r="AR8" s="59"/>
      <c r="AS8" s="59"/>
      <c r="AT8" s="59"/>
      <c r="AU8" s="59"/>
      <c r="AV8" s="59"/>
      <c r="AW8" s="59"/>
      <c r="AX8" s="59"/>
      <c r="AY8" s="59"/>
      <c r="AZ8" s="59"/>
      <c r="BA8" s="59"/>
      <c r="BB8" s="59"/>
      <c r="BC8" s="59">
        <v>0</v>
      </c>
      <c r="BD8" s="59"/>
      <c r="BE8" s="59"/>
      <c r="BF8" s="59"/>
      <c r="BG8" s="59">
        <v>0</v>
      </c>
      <c r="BH8" s="59"/>
      <c r="BI8" s="59"/>
      <c r="BJ8" s="59"/>
      <c r="BK8" s="59">
        <v>0</v>
      </c>
      <c r="BL8" s="59"/>
      <c r="BM8" s="59"/>
      <c r="BN8" s="59"/>
      <c r="BO8" s="59">
        <f t="shared" si="0"/>
        <v>0</v>
      </c>
      <c r="BP8" s="59"/>
      <c r="BQ8" s="60">
        <v>1</v>
      </c>
      <c r="BR8" s="60">
        <v>1</v>
      </c>
      <c r="BS8" s="60"/>
      <c r="BT8" s="60">
        <v>1</v>
      </c>
      <c r="BU8" s="60">
        <v>4</v>
      </c>
      <c r="BV8" s="60">
        <v>1</v>
      </c>
      <c r="BW8" s="60">
        <v>0</v>
      </c>
      <c r="BX8" s="60">
        <v>1</v>
      </c>
      <c r="BY8" s="60">
        <v>1</v>
      </c>
      <c r="BZ8" s="60">
        <v>0</v>
      </c>
      <c r="CA8" s="60">
        <v>0</v>
      </c>
      <c r="CB8" s="60"/>
      <c r="CC8" s="60"/>
      <c r="CD8" s="60"/>
      <c r="CE8" s="60"/>
      <c r="CF8" s="60"/>
      <c r="CG8" s="60"/>
      <c r="CH8" s="60"/>
      <c r="CI8" s="60"/>
      <c r="CJ8" s="60">
        <v>0</v>
      </c>
      <c r="CK8" s="60"/>
      <c r="CL8" s="60"/>
      <c r="CM8" s="60"/>
      <c r="CN8" s="60"/>
      <c r="CO8" s="60"/>
      <c r="CP8" s="60"/>
      <c r="CQ8" s="60"/>
      <c r="CR8" s="60"/>
      <c r="CS8" s="60">
        <v>0</v>
      </c>
      <c r="CT8" s="60"/>
      <c r="CU8" s="60"/>
      <c r="CV8" s="60"/>
      <c r="CW8" s="60"/>
      <c r="CX8" s="60"/>
      <c r="CY8" s="60"/>
      <c r="CZ8" s="60"/>
      <c r="DA8" s="60"/>
      <c r="DB8" s="60"/>
      <c r="DC8" s="60">
        <v>1</v>
      </c>
      <c r="DD8" s="60">
        <v>18</v>
      </c>
      <c r="DE8" s="60">
        <v>3</v>
      </c>
      <c r="DF8" s="60">
        <v>0</v>
      </c>
      <c r="DG8" s="60"/>
      <c r="DH8" s="60"/>
      <c r="DI8" s="60">
        <v>0</v>
      </c>
      <c r="DJ8" s="60"/>
      <c r="DK8" s="60"/>
      <c r="DL8" s="60">
        <v>0</v>
      </c>
      <c r="DM8" s="60"/>
      <c r="DN8" s="60"/>
      <c r="DO8" s="60"/>
      <c r="DP8" s="60"/>
      <c r="DQ8" s="60">
        <v>5</v>
      </c>
      <c r="DR8" s="60">
        <v>0</v>
      </c>
      <c r="DS8" s="60">
        <v>0</v>
      </c>
      <c r="DT8" s="61">
        <f t="shared" si="1"/>
        <v>1</v>
      </c>
      <c r="DU8" s="62">
        <f t="shared" si="2"/>
        <v>1</v>
      </c>
      <c r="DV8" s="63">
        <v>0</v>
      </c>
      <c r="DW8" s="63"/>
      <c r="DX8" s="63"/>
      <c r="DY8" s="63"/>
      <c r="DZ8" s="63"/>
      <c r="EA8" s="63"/>
      <c r="EB8" s="63"/>
      <c r="EC8" s="63"/>
      <c r="ED8" s="63"/>
      <c r="EE8" s="63"/>
      <c r="EF8" s="63"/>
      <c r="EG8" s="63"/>
      <c r="EH8" s="63"/>
      <c r="EI8" s="63"/>
      <c r="EJ8" s="63"/>
      <c r="EK8" s="63"/>
      <c r="EL8" s="63"/>
      <c r="EM8" s="63"/>
      <c r="EN8" s="63"/>
      <c r="EO8" s="63"/>
      <c r="EP8" s="63"/>
      <c r="EQ8" s="63"/>
      <c r="ER8" s="63"/>
      <c r="ES8" s="63">
        <f t="shared" si="3"/>
        <v>0</v>
      </c>
      <c r="ET8" s="63"/>
      <c r="EU8" s="64">
        <v>0</v>
      </c>
      <c r="EV8" s="64"/>
      <c r="EW8" s="64"/>
      <c r="EX8" s="64"/>
      <c r="EY8" s="64"/>
      <c r="EZ8" s="64"/>
      <c r="FA8" s="64"/>
      <c r="FB8" s="64"/>
      <c r="FC8" s="64"/>
      <c r="FD8" s="64"/>
      <c r="FE8" s="64"/>
      <c r="FF8" s="64"/>
      <c r="FG8" s="64"/>
      <c r="FH8" s="64"/>
      <c r="FI8" s="64"/>
      <c r="FJ8" s="64"/>
      <c r="FK8" s="64"/>
      <c r="FL8" s="64"/>
      <c r="FM8" s="64"/>
      <c r="FN8" s="64"/>
      <c r="FO8" s="64"/>
      <c r="FP8" s="64"/>
      <c r="FQ8" s="64"/>
      <c r="FR8" s="64"/>
      <c r="FS8" s="64"/>
      <c r="FT8" s="64"/>
      <c r="FU8" s="64"/>
      <c r="FV8" s="64"/>
      <c r="FW8" s="64"/>
      <c r="FX8" s="64"/>
      <c r="FY8" s="64"/>
      <c r="FZ8" s="64"/>
      <c r="GA8" s="64"/>
      <c r="GB8" s="64"/>
      <c r="GC8" s="64"/>
      <c r="GD8" s="64"/>
      <c r="GE8" s="64"/>
      <c r="GF8" s="64"/>
      <c r="GG8" s="64">
        <f t="shared" si="4"/>
        <v>0</v>
      </c>
      <c r="GH8" s="64">
        <f t="shared" si="5"/>
        <v>0</v>
      </c>
      <c r="GI8" s="65">
        <v>0</v>
      </c>
      <c r="GJ8" s="65">
        <v>0</v>
      </c>
      <c r="GK8" s="65">
        <v>0</v>
      </c>
      <c r="GL8" s="65">
        <v>0</v>
      </c>
      <c r="GM8" s="65">
        <v>0</v>
      </c>
      <c r="GN8" s="65">
        <v>0</v>
      </c>
      <c r="GO8" s="65">
        <v>0</v>
      </c>
      <c r="GP8" s="65">
        <v>0</v>
      </c>
      <c r="GQ8" s="65"/>
      <c r="GR8" s="65">
        <v>1</v>
      </c>
      <c r="GS8" s="65">
        <v>0</v>
      </c>
      <c r="GT8" s="65">
        <v>0</v>
      </c>
      <c r="GU8" s="65">
        <v>0</v>
      </c>
      <c r="GV8" s="65">
        <v>0</v>
      </c>
      <c r="GW8" s="65">
        <v>0</v>
      </c>
      <c r="GX8" s="65">
        <v>0</v>
      </c>
      <c r="GY8" s="65">
        <v>1</v>
      </c>
      <c r="GZ8" s="65" t="s">
        <v>2356</v>
      </c>
      <c r="HA8" s="66">
        <v>0</v>
      </c>
      <c r="HB8" s="66"/>
      <c r="HC8" s="66"/>
      <c r="HD8" s="66"/>
      <c r="HE8" s="66"/>
      <c r="HF8" s="66"/>
      <c r="HG8" s="66"/>
      <c r="HH8" s="66"/>
      <c r="HI8" s="66"/>
      <c r="HJ8" s="66"/>
      <c r="HK8" s="66"/>
      <c r="HL8" s="66"/>
      <c r="HM8" s="66"/>
      <c r="HN8" s="66"/>
      <c r="HO8" s="66"/>
      <c r="HP8" s="66"/>
      <c r="HQ8" s="66"/>
      <c r="HR8" s="66"/>
      <c r="HS8" s="66"/>
      <c r="HT8" s="66"/>
      <c r="HU8" s="66"/>
      <c r="HV8" s="66"/>
      <c r="HW8" s="66"/>
      <c r="HX8" s="66"/>
      <c r="HY8" s="66">
        <f t="shared" si="6"/>
        <v>0</v>
      </c>
      <c r="HZ8" s="66"/>
      <c r="IA8" s="67" t="s">
        <v>2326</v>
      </c>
      <c r="IB8" s="67" t="s">
        <v>2327</v>
      </c>
      <c r="IC8" s="67" t="s">
        <v>2326</v>
      </c>
      <c r="ID8" s="67" t="s">
        <v>2326</v>
      </c>
      <c r="IE8" s="67" t="s">
        <v>2326</v>
      </c>
      <c r="IF8" s="67"/>
      <c r="IG8" s="67"/>
      <c r="IH8" s="67"/>
      <c r="II8" s="67"/>
      <c r="IJ8" s="67"/>
      <c r="IK8" s="67"/>
      <c r="IL8" s="67"/>
      <c r="IM8" s="67"/>
      <c r="IN8" s="67"/>
      <c r="IO8" s="67"/>
      <c r="IP8" s="67"/>
      <c r="IQ8" s="67"/>
      <c r="IR8" s="67"/>
      <c r="IS8" s="67"/>
      <c r="IT8" s="67"/>
      <c r="IU8" s="67"/>
      <c r="IV8" s="67"/>
      <c r="IW8" s="67"/>
      <c r="IX8" s="67"/>
      <c r="IY8" s="67"/>
      <c r="IZ8" s="67"/>
      <c r="JA8" s="67">
        <v>1</v>
      </c>
      <c r="JB8" s="67"/>
      <c r="JC8" s="67"/>
      <c r="JD8" s="67"/>
      <c r="JE8" s="67"/>
      <c r="JF8" s="67"/>
      <c r="JG8" s="67"/>
      <c r="JH8" s="67"/>
      <c r="JI8" s="67"/>
      <c r="JJ8" s="67"/>
      <c r="JK8" s="67"/>
      <c r="JL8" s="67"/>
      <c r="JM8" s="67"/>
      <c r="JN8" s="67"/>
      <c r="JO8" s="67"/>
      <c r="JP8" s="67"/>
      <c r="JQ8" s="67"/>
      <c r="JR8" s="67"/>
      <c r="JS8" s="67"/>
      <c r="JT8" s="67"/>
      <c r="JU8" s="67"/>
      <c r="JV8" s="67"/>
      <c r="JW8" s="67"/>
      <c r="JX8" s="67"/>
      <c r="JY8" s="67"/>
      <c r="JZ8" s="67"/>
      <c r="KA8" s="67"/>
      <c r="KB8" s="67"/>
      <c r="KC8" s="67"/>
      <c r="KD8" s="67"/>
      <c r="KE8" s="67"/>
      <c r="KF8" s="67"/>
      <c r="KG8" s="67"/>
      <c r="KH8" s="67"/>
      <c r="KI8" s="67"/>
      <c r="KJ8" s="67"/>
      <c r="KK8" s="67"/>
      <c r="KL8" s="67"/>
      <c r="KM8" s="67"/>
      <c r="KN8" s="66">
        <v>0</v>
      </c>
      <c r="KO8" s="66">
        <v>0</v>
      </c>
      <c r="KP8" s="66">
        <v>0</v>
      </c>
      <c r="KQ8" s="66">
        <v>0</v>
      </c>
      <c r="KR8" s="66">
        <v>0</v>
      </c>
      <c r="KS8" s="66">
        <v>0</v>
      </c>
      <c r="KT8" s="66">
        <v>0</v>
      </c>
      <c r="KU8" s="66">
        <v>0</v>
      </c>
      <c r="KV8" s="66">
        <v>0</v>
      </c>
      <c r="KW8" s="66">
        <v>1</v>
      </c>
      <c r="KX8" s="66">
        <v>0</v>
      </c>
      <c r="KY8" s="66">
        <v>0</v>
      </c>
      <c r="KZ8" s="66">
        <v>0</v>
      </c>
      <c r="LA8" s="66">
        <v>0</v>
      </c>
      <c r="LB8" s="66">
        <v>0</v>
      </c>
      <c r="LC8" s="68">
        <v>0</v>
      </c>
      <c r="LD8" s="68">
        <v>1</v>
      </c>
      <c r="LE8" s="68">
        <v>0</v>
      </c>
      <c r="LF8" s="68">
        <v>0</v>
      </c>
      <c r="LG8" s="68">
        <v>0</v>
      </c>
      <c r="LH8" s="68">
        <v>0</v>
      </c>
      <c r="LI8" s="68">
        <v>0</v>
      </c>
      <c r="LJ8" s="68">
        <v>0</v>
      </c>
      <c r="LK8" s="68">
        <v>0</v>
      </c>
      <c r="LL8" s="68"/>
      <c r="LM8" s="69">
        <v>0</v>
      </c>
      <c r="LN8" s="69"/>
      <c r="LO8" s="69">
        <v>0</v>
      </c>
      <c r="LP8" s="69"/>
      <c r="LQ8" s="70">
        <v>1</v>
      </c>
      <c r="LR8" s="71"/>
      <c r="LS8" s="72">
        <f t="shared" si="7"/>
        <v>0</v>
      </c>
      <c r="LT8" s="73">
        <f t="shared" si="8"/>
        <v>0</v>
      </c>
      <c r="LU8" s="73">
        <f t="shared" si="9"/>
        <v>0</v>
      </c>
      <c r="LV8" s="74">
        <f t="shared" si="10"/>
        <v>1</v>
      </c>
      <c r="LW8" s="72">
        <f t="shared" si="11"/>
        <v>1</v>
      </c>
      <c r="LX8" s="73">
        <f t="shared" si="12"/>
        <v>0</v>
      </c>
      <c r="LY8" s="73">
        <f t="shared" si="13"/>
        <v>0</v>
      </c>
      <c r="LZ8" s="74">
        <f t="shared" si="14"/>
        <v>0</v>
      </c>
      <c r="MA8" s="72">
        <f t="shared" si="15"/>
        <v>0</v>
      </c>
      <c r="MB8" s="73">
        <f t="shared" si="16"/>
        <v>0</v>
      </c>
      <c r="MC8" s="73">
        <f t="shared" si="17"/>
        <v>0</v>
      </c>
      <c r="MD8" s="74">
        <f t="shared" si="18"/>
        <v>1</v>
      </c>
      <c r="ME8" s="72">
        <f t="shared" si="19"/>
        <v>0</v>
      </c>
      <c r="MF8" s="73">
        <f t="shared" si="20"/>
        <v>0</v>
      </c>
      <c r="MG8" s="73">
        <f t="shared" si="21"/>
        <v>0</v>
      </c>
      <c r="MH8" s="74">
        <f t="shared" si="22"/>
        <v>1</v>
      </c>
    </row>
    <row r="9" spans="1:346" ht="26.5" x14ac:dyDescent="0.35">
      <c r="A9" s="57">
        <v>44</v>
      </c>
      <c r="B9" s="57" t="s">
        <v>2329</v>
      </c>
      <c r="C9" s="57" t="s">
        <v>2357</v>
      </c>
      <c r="D9" s="58">
        <v>41604</v>
      </c>
      <c r="E9" s="57">
        <v>1</v>
      </c>
      <c r="F9" s="57">
        <v>13</v>
      </c>
      <c r="G9" s="57" t="s">
        <v>2358</v>
      </c>
      <c r="H9" s="57" t="s">
        <v>2358</v>
      </c>
      <c r="I9" s="57" t="s">
        <v>2359</v>
      </c>
      <c r="J9" s="57" t="s">
        <v>2324</v>
      </c>
      <c r="K9" s="57" t="s">
        <v>2360</v>
      </c>
      <c r="L9" s="57">
        <v>0</v>
      </c>
      <c r="M9" s="57">
        <v>1</v>
      </c>
      <c r="N9" s="57">
        <v>51</v>
      </c>
      <c r="O9" s="59">
        <v>1</v>
      </c>
      <c r="P9" s="59">
        <v>0</v>
      </c>
      <c r="Q9" s="59">
        <v>0</v>
      </c>
      <c r="R9" s="59">
        <v>0</v>
      </c>
      <c r="S9" s="59">
        <v>0</v>
      </c>
      <c r="T9" s="59">
        <v>0</v>
      </c>
      <c r="U9" s="59">
        <v>0</v>
      </c>
      <c r="V9" s="59">
        <v>0</v>
      </c>
      <c r="W9" s="59">
        <v>0</v>
      </c>
      <c r="X9" s="59">
        <v>0</v>
      </c>
      <c r="Y9" s="59"/>
      <c r="Z9" s="60">
        <v>5</v>
      </c>
      <c r="AA9" s="60">
        <v>0</v>
      </c>
      <c r="AB9" s="60">
        <v>0</v>
      </c>
      <c r="AC9" s="60">
        <v>200</v>
      </c>
      <c r="AD9" s="60">
        <v>100</v>
      </c>
      <c r="AE9" s="60">
        <v>1</v>
      </c>
      <c r="AF9" s="60">
        <v>1</v>
      </c>
      <c r="AG9" s="60">
        <v>1</v>
      </c>
      <c r="AH9" s="60">
        <v>10</v>
      </c>
      <c r="AI9" s="60">
        <v>1</v>
      </c>
      <c r="AJ9" s="60">
        <v>5</v>
      </c>
      <c r="AK9" s="60">
        <v>1</v>
      </c>
      <c r="AL9" s="60">
        <v>10</v>
      </c>
      <c r="AM9" s="59">
        <v>1</v>
      </c>
      <c r="AN9" s="59">
        <v>1</v>
      </c>
      <c r="AO9" s="59">
        <v>1</v>
      </c>
      <c r="AP9" s="59">
        <v>0</v>
      </c>
      <c r="AQ9" s="59">
        <v>0</v>
      </c>
      <c r="AR9" s="59">
        <v>0</v>
      </c>
      <c r="AS9" s="59">
        <v>1</v>
      </c>
      <c r="AT9" s="59">
        <v>0</v>
      </c>
      <c r="AU9" s="59">
        <v>0</v>
      </c>
      <c r="AV9" s="59"/>
      <c r="AW9" s="59"/>
      <c r="AX9" s="59"/>
      <c r="AY9" s="59"/>
      <c r="AZ9" s="59"/>
      <c r="BA9" s="59"/>
      <c r="BB9" s="59"/>
      <c r="BC9" s="59">
        <v>1</v>
      </c>
      <c r="BD9" s="59">
        <v>1</v>
      </c>
      <c r="BE9" s="59">
        <v>1</v>
      </c>
      <c r="BF9" s="59">
        <v>10</v>
      </c>
      <c r="BG9" s="59">
        <v>0</v>
      </c>
      <c r="BH9" s="59"/>
      <c r="BI9" s="59"/>
      <c r="BJ9" s="59"/>
      <c r="BK9" s="59">
        <v>0</v>
      </c>
      <c r="BL9" s="59">
        <v>0</v>
      </c>
      <c r="BM9" s="59">
        <v>0</v>
      </c>
      <c r="BN9" s="59">
        <v>0</v>
      </c>
      <c r="BO9" s="59">
        <f t="shared" si="0"/>
        <v>1</v>
      </c>
      <c r="BP9" s="59"/>
      <c r="BQ9" s="60">
        <v>0</v>
      </c>
      <c r="BR9" s="60"/>
      <c r="BS9" s="60"/>
      <c r="BT9" s="60"/>
      <c r="BU9" s="60"/>
      <c r="BV9" s="60"/>
      <c r="BW9" s="60"/>
      <c r="BX9" s="60"/>
      <c r="BY9" s="60"/>
      <c r="BZ9" s="60"/>
      <c r="CA9" s="60"/>
      <c r="CB9" s="60"/>
      <c r="CC9" s="60"/>
      <c r="CD9" s="60"/>
      <c r="CE9" s="60"/>
      <c r="CF9" s="60"/>
      <c r="CG9" s="60"/>
      <c r="CH9" s="60"/>
      <c r="CI9" s="60"/>
      <c r="CJ9" s="60"/>
      <c r="CK9" s="60"/>
      <c r="CL9" s="60"/>
      <c r="CM9" s="60"/>
      <c r="CN9" s="60"/>
      <c r="CO9" s="60"/>
      <c r="CP9" s="60"/>
      <c r="CQ9" s="60"/>
      <c r="CR9" s="60"/>
      <c r="CS9" s="60"/>
      <c r="CT9" s="60"/>
      <c r="CU9" s="60"/>
      <c r="CV9" s="60"/>
      <c r="CW9" s="60"/>
      <c r="CX9" s="60"/>
      <c r="CY9" s="60"/>
      <c r="CZ9" s="60"/>
      <c r="DA9" s="60"/>
      <c r="DB9" s="60"/>
      <c r="DC9" s="60">
        <v>0</v>
      </c>
      <c r="DD9" s="60"/>
      <c r="DE9" s="60"/>
      <c r="DF9" s="60">
        <v>0</v>
      </c>
      <c r="DG9" s="60"/>
      <c r="DH9" s="60"/>
      <c r="DI9" s="60">
        <v>0</v>
      </c>
      <c r="DJ9" s="60"/>
      <c r="DK9" s="60"/>
      <c r="DL9" s="60"/>
      <c r="DM9" s="60"/>
      <c r="DN9" s="60"/>
      <c r="DO9" s="60"/>
      <c r="DP9" s="60"/>
      <c r="DQ9" s="60"/>
      <c r="DR9" s="60"/>
      <c r="DS9" s="60"/>
      <c r="DT9" s="61">
        <f t="shared" si="1"/>
        <v>0</v>
      </c>
      <c r="DU9" s="62">
        <f t="shared" si="2"/>
        <v>0</v>
      </c>
      <c r="DV9" s="63">
        <v>0</v>
      </c>
      <c r="DW9" s="63"/>
      <c r="DX9" s="63"/>
      <c r="DY9" s="63"/>
      <c r="DZ9" s="63"/>
      <c r="EA9" s="63"/>
      <c r="EB9" s="63"/>
      <c r="EC9" s="63"/>
      <c r="ED9" s="63"/>
      <c r="EE9" s="63"/>
      <c r="EF9" s="63"/>
      <c r="EG9" s="63"/>
      <c r="EH9" s="63"/>
      <c r="EI9" s="63"/>
      <c r="EJ9" s="63"/>
      <c r="EK9" s="63"/>
      <c r="EL9" s="63"/>
      <c r="EM9" s="63"/>
      <c r="EN9" s="63"/>
      <c r="EO9" s="63"/>
      <c r="EP9" s="63"/>
      <c r="EQ9" s="63"/>
      <c r="ER9" s="63"/>
      <c r="ES9" s="63">
        <f t="shared" si="3"/>
        <v>0</v>
      </c>
      <c r="ET9" s="63"/>
      <c r="EU9" s="64">
        <v>0</v>
      </c>
      <c r="EV9" s="64"/>
      <c r="EW9" s="64"/>
      <c r="EX9" s="64"/>
      <c r="EY9" s="64"/>
      <c r="EZ9" s="64"/>
      <c r="FA9" s="64"/>
      <c r="FB9" s="64"/>
      <c r="FC9" s="64"/>
      <c r="FD9" s="64"/>
      <c r="FE9" s="64"/>
      <c r="FF9" s="64"/>
      <c r="FG9" s="64"/>
      <c r="FH9" s="64"/>
      <c r="FI9" s="64"/>
      <c r="FJ9" s="64"/>
      <c r="FK9" s="64"/>
      <c r="FL9" s="64"/>
      <c r="FM9" s="64"/>
      <c r="FN9" s="64"/>
      <c r="FO9" s="64"/>
      <c r="FP9" s="64"/>
      <c r="FQ9" s="64"/>
      <c r="FR9" s="64"/>
      <c r="FS9" s="64"/>
      <c r="FT9" s="64"/>
      <c r="FU9" s="64"/>
      <c r="FV9" s="64"/>
      <c r="FW9" s="64"/>
      <c r="FX9" s="64"/>
      <c r="FY9" s="64"/>
      <c r="FZ9" s="64"/>
      <c r="GA9" s="64"/>
      <c r="GB9" s="64"/>
      <c r="GC9" s="64"/>
      <c r="GD9" s="64"/>
      <c r="GE9" s="64"/>
      <c r="GF9" s="64"/>
      <c r="GG9" s="64">
        <f t="shared" si="4"/>
        <v>0</v>
      </c>
      <c r="GH9" s="64">
        <f t="shared" si="5"/>
        <v>0</v>
      </c>
      <c r="GI9" s="65">
        <v>0</v>
      </c>
      <c r="GJ9" s="65">
        <v>0</v>
      </c>
      <c r="GK9" s="65">
        <v>0</v>
      </c>
      <c r="GL9" s="65">
        <v>0</v>
      </c>
      <c r="GM9" s="65">
        <v>0</v>
      </c>
      <c r="GN9" s="65">
        <v>0</v>
      </c>
      <c r="GO9" s="65">
        <v>0</v>
      </c>
      <c r="GP9" s="65">
        <v>0</v>
      </c>
      <c r="GQ9" s="65"/>
      <c r="GR9" s="65">
        <v>0</v>
      </c>
      <c r="GS9" s="65">
        <v>0</v>
      </c>
      <c r="GT9" s="65">
        <v>0</v>
      </c>
      <c r="GU9" s="65">
        <v>1</v>
      </c>
      <c r="GV9" s="65">
        <v>0</v>
      </c>
      <c r="GW9" s="65">
        <v>0</v>
      </c>
      <c r="GX9" s="65">
        <v>0</v>
      </c>
      <c r="GY9" s="65">
        <v>1</v>
      </c>
      <c r="GZ9" s="65" t="s">
        <v>2361</v>
      </c>
      <c r="HA9" s="66">
        <v>0</v>
      </c>
      <c r="HB9" s="66"/>
      <c r="HC9" s="66"/>
      <c r="HD9" s="66"/>
      <c r="HE9" s="66"/>
      <c r="HF9" s="66"/>
      <c r="HG9" s="66"/>
      <c r="HH9" s="66"/>
      <c r="HI9" s="66"/>
      <c r="HJ9" s="66"/>
      <c r="HK9" s="66"/>
      <c r="HL9" s="66"/>
      <c r="HM9" s="66"/>
      <c r="HN9" s="66"/>
      <c r="HO9" s="66"/>
      <c r="HP9" s="66"/>
      <c r="HQ9" s="66"/>
      <c r="HR9" s="66"/>
      <c r="HS9" s="66"/>
      <c r="HT9" s="66"/>
      <c r="HU9" s="66"/>
      <c r="HV9" s="66"/>
      <c r="HW9" s="66"/>
      <c r="HX9" s="66"/>
      <c r="HY9" s="66">
        <f t="shared" si="6"/>
        <v>0</v>
      </c>
      <c r="HZ9" s="66"/>
      <c r="IA9" s="67" t="s">
        <v>2327</v>
      </c>
      <c r="IB9" s="67" t="s">
        <v>2326</v>
      </c>
      <c r="IC9" s="67" t="s">
        <v>2326</v>
      </c>
      <c r="ID9" s="67" t="s">
        <v>2326</v>
      </c>
      <c r="IE9" s="67" t="s">
        <v>2326</v>
      </c>
      <c r="IF9" s="67"/>
      <c r="IG9" s="67"/>
      <c r="IH9" s="67"/>
      <c r="II9" s="67"/>
      <c r="IJ9" s="67"/>
      <c r="IK9" s="67">
        <v>1</v>
      </c>
      <c r="IL9" s="67">
        <v>1</v>
      </c>
      <c r="IM9" s="67"/>
      <c r="IN9" s="67"/>
      <c r="IO9" s="67"/>
      <c r="IP9" s="67"/>
      <c r="IQ9" s="67">
        <v>1</v>
      </c>
      <c r="IR9" s="67"/>
      <c r="IS9" s="67"/>
      <c r="IT9" s="67"/>
      <c r="IU9" s="67"/>
      <c r="IV9" s="67"/>
      <c r="IW9" s="67"/>
      <c r="IX9" s="67"/>
      <c r="IY9" s="67"/>
      <c r="IZ9" s="67"/>
      <c r="JA9" s="67"/>
      <c r="JB9" s="67"/>
      <c r="JC9" s="67"/>
      <c r="JD9" s="67"/>
      <c r="JE9" s="67"/>
      <c r="JF9" s="67"/>
      <c r="JG9" s="67"/>
      <c r="JH9" s="67"/>
      <c r="JI9" s="67"/>
      <c r="JJ9" s="67"/>
      <c r="JK9" s="67"/>
      <c r="JL9" s="67"/>
      <c r="JM9" s="67"/>
      <c r="JN9" s="67"/>
      <c r="JO9" s="67"/>
      <c r="JP9" s="67"/>
      <c r="JQ9" s="67"/>
      <c r="JR9" s="67"/>
      <c r="JS9" s="67"/>
      <c r="JT9" s="67"/>
      <c r="JU9" s="67"/>
      <c r="JV9" s="67"/>
      <c r="JW9" s="67"/>
      <c r="JX9" s="67"/>
      <c r="JY9" s="67"/>
      <c r="JZ9" s="67"/>
      <c r="KA9" s="67"/>
      <c r="KB9" s="67"/>
      <c r="KC9" s="67"/>
      <c r="KD9" s="67"/>
      <c r="KE9" s="67"/>
      <c r="KF9" s="67"/>
      <c r="KG9" s="67"/>
      <c r="KH9" s="67"/>
      <c r="KI9" s="67"/>
      <c r="KJ9" s="67"/>
      <c r="KK9" s="67"/>
      <c r="KL9" s="67"/>
      <c r="KM9" s="67"/>
      <c r="KN9" s="66">
        <v>1</v>
      </c>
      <c r="KO9" s="66">
        <v>0</v>
      </c>
      <c r="KP9" s="66">
        <v>1</v>
      </c>
      <c r="KQ9" s="66">
        <v>0</v>
      </c>
      <c r="KR9" s="66">
        <v>0</v>
      </c>
      <c r="KS9" s="66">
        <v>0</v>
      </c>
      <c r="KT9" s="66">
        <v>0</v>
      </c>
      <c r="KU9" s="66">
        <v>0</v>
      </c>
      <c r="KV9" s="66">
        <v>0</v>
      </c>
      <c r="KW9" s="66">
        <v>1</v>
      </c>
      <c r="KX9" s="66">
        <v>0</v>
      </c>
      <c r="KY9" s="66">
        <v>0</v>
      </c>
      <c r="KZ9" s="66">
        <v>0</v>
      </c>
      <c r="LA9" s="66">
        <v>0</v>
      </c>
      <c r="LB9" s="66">
        <v>0</v>
      </c>
      <c r="LC9" s="68">
        <v>0</v>
      </c>
      <c r="LD9" s="68">
        <v>1</v>
      </c>
      <c r="LE9" s="68">
        <v>0</v>
      </c>
      <c r="LF9" s="68">
        <v>0</v>
      </c>
      <c r="LG9" s="68">
        <v>0</v>
      </c>
      <c r="LH9" s="68">
        <v>0</v>
      </c>
      <c r="LI9" s="68">
        <v>0</v>
      </c>
      <c r="LJ9" s="68">
        <v>0</v>
      </c>
      <c r="LK9" s="68">
        <v>0</v>
      </c>
      <c r="LL9" s="68"/>
      <c r="LM9" s="69">
        <v>1</v>
      </c>
      <c r="LN9" s="69" t="s">
        <v>2345</v>
      </c>
      <c r="LO9" s="69">
        <v>0</v>
      </c>
      <c r="LP9" s="69"/>
      <c r="LQ9" s="70">
        <v>1</v>
      </c>
      <c r="LR9" s="71"/>
      <c r="LS9" s="72">
        <f t="shared" si="7"/>
        <v>1</v>
      </c>
      <c r="LT9" s="73">
        <f t="shared" si="8"/>
        <v>0</v>
      </c>
      <c r="LU9" s="73">
        <f t="shared" si="9"/>
        <v>0</v>
      </c>
      <c r="LV9" s="74">
        <f t="shared" si="10"/>
        <v>0</v>
      </c>
      <c r="LW9" s="72">
        <f t="shared" si="11"/>
        <v>0</v>
      </c>
      <c r="LX9" s="73">
        <f t="shared" si="12"/>
        <v>0</v>
      </c>
      <c r="LY9" s="73">
        <f t="shared" si="13"/>
        <v>0</v>
      </c>
      <c r="LZ9" s="74">
        <f t="shared" si="14"/>
        <v>1</v>
      </c>
      <c r="MA9" s="72">
        <f t="shared" si="15"/>
        <v>0</v>
      </c>
      <c r="MB9" s="73">
        <f t="shared" si="16"/>
        <v>0</v>
      </c>
      <c r="MC9" s="73">
        <f t="shared" si="17"/>
        <v>0</v>
      </c>
      <c r="MD9" s="74">
        <f t="shared" si="18"/>
        <v>1</v>
      </c>
      <c r="ME9" s="72">
        <f t="shared" si="19"/>
        <v>0</v>
      </c>
      <c r="MF9" s="73">
        <f t="shared" si="20"/>
        <v>0</v>
      </c>
      <c r="MG9" s="73">
        <f t="shared" si="21"/>
        <v>0</v>
      </c>
      <c r="MH9" s="74">
        <f t="shared" si="22"/>
        <v>1</v>
      </c>
    </row>
    <row r="10" spans="1:346" ht="39.5" x14ac:dyDescent="0.35">
      <c r="A10" s="57">
        <v>14</v>
      </c>
      <c r="B10" s="57" t="s">
        <v>2362</v>
      </c>
      <c r="C10" s="57" t="s">
        <v>2321</v>
      </c>
      <c r="D10" s="58">
        <v>41599</v>
      </c>
      <c r="E10" s="57">
        <v>1</v>
      </c>
      <c r="F10" s="57">
        <v>2</v>
      </c>
      <c r="G10" s="57" t="s">
        <v>2363</v>
      </c>
      <c r="H10" s="57" t="s">
        <v>2363</v>
      </c>
      <c r="I10" s="57">
        <v>47766094</v>
      </c>
      <c r="J10" s="57" t="s">
        <v>2324</v>
      </c>
      <c r="K10" s="57" t="s">
        <v>2364</v>
      </c>
      <c r="L10" s="57">
        <v>0</v>
      </c>
      <c r="M10" s="57">
        <v>1</v>
      </c>
      <c r="N10" s="57">
        <v>43</v>
      </c>
      <c r="O10" s="59">
        <v>1</v>
      </c>
      <c r="P10" s="59">
        <v>0</v>
      </c>
      <c r="Q10" s="59">
        <v>0</v>
      </c>
      <c r="R10" s="59">
        <v>0</v>
      </c>
      <c r="S10" s="59">
        <v>0</v>
      </c>
      <c r="T10" s="59">
        <v>1</v>
      </c>
      <c r="U10" s="59">
        <v>0</v>
      </c>
      <c r="V10" s="59">
        <v>0</v>
      </c>
      <c r="W10" s="59">
        <v>0</v>
      </c>
      <c r="X10" s="59">
        <v>0</v>
      </c>
      <c r="Y10" s="59"/>
      <c r="Z10" s="60">
        <v>6</v>
      </c>
      <c r="AA10" s="60">
        <v>3</v>
      </c>
      <c r="AB10" s="60">
        <v>2.5</v>
      </c>
      <c r="AC10" s="60">
        <v>20</v>
      </c>
      <c r="AD10" s="60">
        <v>15</v>
      </c>
      <c r="AE10" s="60">
        <v>0</v>
      </c>
      <c r="AF10" s="60">
        <v>1</v>
      </c>
      <c r="AG10" s="60">
        <v>0</v>
      </c>
      <c r="AH10" s="60">
        <v>2</v>
      </c>
      <c r="AI10" s="60">
        <v>0</v>
      </c>
      <c r="AJ10" s="60"/>
      <c r="AK10" s="60">
        <v>10</v>
      </c>
      <c r="AL10" s="60">
        <v>20</v>
      </c>
      <c r="AM10" s="59">
        <v>0</v>
      </c>
      <c r="AN10" s="59"/>
      <c r="AO10" s="59"/>
      <c r="AP10" s="59"/>
      <c r="AQ10" s="59"/>
      <c r="AR10" s="59"/>
      <c r="AS10" s="59"/>
      <c r="AT10" s="59"/>
      <c r="AU10" s="59"/>
      <c r="AV10" s="59"/>
      <c r="AW10" s="59"/>
      <c r="AX10" s="59"/>
      <c r="AY10" s="59"/>
      <c r="AZ10" s="59"/>
      <c r="BA10" s="59"/>
      <c r="BB10" s="59"/>
      <c r="BC10" s="59">
        <v>0</v>
      </c>
      <c r="BD10" s="59"/>
      <c r="BE10" s="59"/>
      <c r="BF10" s="59"/>
      <c r="BG10" s="59">
        <v>0</v>
      </c>
      <c r="BH10" s="59"/>
      <c r="BI10" s="59"/>
      <c r="BJ10" s="59"/>
      <c r="BK10" s="59">
        <v>0</v>
      </c>
      <c r="BL10" s="59"/>
      <c r="BM10" s="59"/>
      <c r="BN10" s="59"/>
      <c r="BO10" s="59">
        <f t="shared" si="0"/>
        <v>0</v>
      </c>
      <c r="BP10" s="59"/>
      <c r="BQ10" s="60">
        <v>1</v>
      </c>
      <c r="BR10" s="60">
        <v>1</v>
      </c>
      <c r="BS10" s="60">
        <v>2</v>
      </c>
      <c r="BT10" s="60">
        <v>1</v>
      </c>
      <c r="BU10" s="60">
        <v>4</v>
      </c>
      <c r="BV10" s="60">
        <v>1</v>
      </c>
      <c r="BW10" s="60">
        <v>0</v>
      </c>
      <c r="BX10" s="60">
        <v>1</v>
      </c>
      <c r="BY10" s="60">
        <v>1</v>
      </c>
      <c r="BZ10" s="60">
        <v>0</v>
      </c>
      <c r="CA10" s="60">
        <v>1</v>
      </c>
      <c r="CB10" s="60">
        <v>1</v>
      </c>
      <c r="CC10" s="60">
        <v>1</v>
      </c>
      <c r="CD10" s="60">
        <v>2</v>
      </c>
      <c r="CE10" s="60">
        <v>1</v>
      </c>
      <c r="CF10" s="60">
        <v>0</v>
      </c>
      <c r="CG10" s="60">
        <v>1</v>
      </c>
      <c r="CH10" s="60">
        <v>1</v>
      </c>
      <c r="CI10" s="60">
        <v>0</v>
      </c>
      <c r="CJ10" s="60">
        <v>0</v>
      </c>
      <c r="CK10" s="60"/>
      <c r="CL10" s="60"/>
      <c r="CM10" s="60"/>
      <c r="CN10" s="60"/>
      <c r="CO10" s="60"/>
      <c r="CP10" s="60"/>
      <c r="CQ10" s="60"/>
      <c r="CR10" s="60"/>
      <c r="CS10" s="60">
        <v>0</v>
      </c>
      <c r="CT10" s="60"/>
      <c r="CU10" s="60"/>
      <c r="CV10" s="60"/>
      <c r="CW10" s="60"/>
      <c r="CX10" s="60"/>
      <c r="CY10" s="60"/>
      <c r="CZ10" s="60"/>
      <c r="DA10" s="60"/>
      <c r="DB10" s="60"/>
      <c r="DC10" s="60">
        <v>0</v>
      </c>
      <c r="DD10" s="60"/>
      <c r="DE10" s="60"/>
      <c r="DF10" s="60">
        <v>1</v>
      </c>
      <c r="DG10" s="60">
        <v>7</v>
      </c>
      <c r="DH10" s="60">
        <v>120</v>
      </c>
      <c r="DI10" s="60">
        <v>0</v>
      </c>
      <c r="DJ10" s="60"/>
      <c r="DK10" s="60"/>
      <c r="DL10" s="60">
        <v>0</v>
      </c>
      <c r="DM10" s="60"/>
      <c r="DN10" s="60"/>
      <c r="DO10" s="60"/>
      <c r="DP10" s="60"/>
      <c r="DQ10" s="60">
        <v>15</v>
      </c>
      <c r="DR10" s="60">
        <v>1</v>
      </c>
      <c r="DS10" s="60">
        <v>10</v>
      </c>
      <c r="DT10" s="61">
        <f t="shared" si="1"/>
        <v>1</v>
      </c>
      <c r="DU10" s="62">
        <f t="shared" si="2"/>
        <v>1</v>
      </c>
      <c r="DV10" s="63">
        <v>0</v>
      </c>
      <c r="DW10" s="63"/>
      <c r="DX10" s="63"/>
      <c r="DY10" s="63"/>
      <c r="DZ10" s="63"/>
      <c r="EA10" s="63"/>
      <c r="EB10" s="63"/>
      <c r="EC10" s="63"/>
      <c r="ED10" s="63"/>
      <c r="EE10" s="63"/>
      <c r="EF10" s="63"/>
      <c r="EG10" s="63"/>
      <c r="EH10" s="63"/>
      <c r="EI10" s="63"/>
      <c r="EJ10" s="63"/>
      <c r="EK10" s="63"/>
      <c r="EL10" s="63"/>
      <c r="EM10" s="63"/>
      <c r="EN10" s="63"/>
      <c r="EO10" s="63"/>
      <c r="EP10" s="63"/>
      <c r="EQ10" s="63"/>
      <c r="ER10" s="63"/>
      <c r="ES10" s="63">
        <f t="shared" si="3"/>
        <v>0</v>
      </c>
      <c r="ET10" s="63"/>
      <c r="EU10" s="64">
        <v>0</v>
      </c>
      <c r="EV10" s="64"/>
      <c r="EW10" s="64"/>
      <c r="EX10" s="64"/>
      <c r="EY10" s="64"/>
      <c r="EZ10" s="64"/>
      <c r="FA10" s="64"/>
      <c r="FB10" s="64"/>
      <c r="FC10" s="64"/>
      <c r="FD10" s="64"/>
      <c r="FE10" s="64"/>
      <c r="FF10" s="64"/>
      <c r="FG10" s="64"/>
      <c r="FH10" s="64"/>
      <c r="FI10" s="64"/>
      <c r="FJ10" s="64"/>
      <c r="FK10" s="64"/>
      <c r="FL10" s="64"/>
      <c r="FM10" s="64"/>
      <c r="FN10" s="64"/>
      <c r="FO10" s="64"/>
      <c r="FP10" s="64"/>
      <c r="FQ10" s="64"/>
      <c r="FR10" s="64"/>
      <c r="FS10" s="64"/>
      <c r="FT10" s="64"/>
      <c r="FU10" s="64"/>
      <c r="FV10" s="64"/>
      <c r="FW10" s="64"/>
      <c r="FX10" s="64"/>
      <c r="FY10" s="64"/>
      <c r="FZ10" s="64"/>
      <c r="GA10" s="64"/>
      <c r="GB10" s="64"/>
      <c r="GC10" s="64"/>
      <c r="GD10" s="64"/>
      <c r="GE10" s="64"/>
      <c r="GF10" s="64"/>
      <c r="GG10" s="64">
        <f t="shared" si="4"/>
        <v>0</v>
      </c>
      <c r="GH10" s="64">
        <f t="shared" si="5"/>
        <v>0</v>
      </c>
      <c r="GI10" s="65">
        <v>0</v>
      </c>
      <c r="GJ10" s="65">
        <v>0</v>
      </c>
      <c r="GK10" s="65">
        <v>0</v>
      </c>
      <c r="GL10" s="65">
        <v>0</v>
      </c>
      <c r="GM10" s="65">
        <v>0</v>
      </c>
      <c r="GN10" s="65">
        <v>0</v>
      </c>
      <c r="GO10" s="65">
        <v>0</v>
      </c>
      <c r="GP10" s="65">
        <v>0</v>
      </c>
      <c r="GQ10" s="65"/>
      <c r="GR10" s="65">
        <v>0</v>
      </c>
      <c r="GS10" s="65">
        <v>0</v>
      </c>
      <c r="GT10" s="65">
        <v>0</v>
      </c>
      <c r="GU10" s="65">
        <v>1</v>
      </c>
      <c r="GV10" s="65">
        <v>0</v>
      </c>
      <c r="GW10" s="65">
        <v>0</v>
      </c>
      <c r="GX10" s="65">
        <v>0</v>
      </c>
      <c r="GY10" s="65">
        <v>0</v>
      </c>
      <c r="GZ10" s="65"/>
      <c r="HA10" s="66">
        <v>0</v>
      </c>
      <c r="HB10" s="66"/>
      <c r="HC10" s="66"/>
      <c r="HD10" s="66"/>
      <c r="HE10" s="66"/>
      <c r="HF10" s="66"/>
      <c r="HG10" s="66"/>
      <c r="HH10" s="66"/>
      <c r="HI10" s="66"/>
      <c r="HJ10" s="66"/>
      <c r="HK10" s="66"/>
      <c r="HL10" s="66"/>
      <c r="HM10" s="66"/>
      <c r="HN10" s="66"/>
      <c r="HO10" s="66"/>
      <c r="HP10" s="66"/>
      <c r="HQ10" s="66"/>
      <c r="HR10" s="66"/>
      <c r="HS10" s="66"/>
      <c r="HT10" s="66"/>
      <c r="HU10" s="66"/>
      <c r="HV10" s="66"/>
      <c r="HW10" s="66"/>
      <c r="HX10" s="66"/>
      <c r="HY10" s="66">
        <f t="shared" si="6"/>
        <v>0</v>
      </c>
      <c r="HZ10" s="66"/>
      <c r="IA10" s="67" t="s">
        <v>2326</v>
      </c>
      <c r="IB10" s="67" t="s">
        <v>2328</v>
      </c>
      <c r="IC10" s="67" t="s">
        <v>2326</v>
      </c>
      <c r="ID10" s="67" t="s">
        <v>2326</v>
      </c>
      <c r="IE10" s="67" t="s">
        <v>2326</v>
      </c>
      <c r="IF10" s="67"/>
      <c r="IG10" s="67"/>
      <c r="IH10" s="67"/>
      <c r="II10" s="67"/>
      <c r="IJ10" s="67"/>
      <c r="IK10" s="67"/>
      <c r="IL10" s="67"/>
      <c r="IM10" s="67"/>
      <c r="IN10" s="67"/>
      <c r="IO10" s="67"/>
      <c r="IP10" s="67"/>
      <c r="IQ10" s="67"/>
      <c r="IR10" s="67"/>
      <c r="IS10" s="67"/>
      <c r="IT10" s="67"/>
      <c r="IU10" s="67"/>
      <c r="IV10" s="67"/>
      <c r="IW10" s="67"/>
      <c r="IX10" s="67"/>
      <c r="IY10" s="67"/>
      <c r="IZ10" s="67"/>
      <c r="JA10" s="67"/>
      <c r="JB10" s="67"/>
      <c r="JC10" s="67"/>
      <c r="JD10" s="67"/>
      <c r="JE10" s="67"/>
      <c r="JF10" s="67"/>
      <c r="JG10" s="67"/>
      <c r="JH10" s="67"/>
      <c r="JI10" s="67"/>
      <c r="JJ10" s="67"/>
      <c r="JK10" s="67"/>
      <c r="JL10" s="67"/>
      <c r="JM10" s="67"/>
      <c r="JN10" s="67"/>
      <c r="JO10" s="67"/>
      <c r="JP10" s="67"/>
      <c r="JQ10" s="67"/>
      <c r="JR10" s="67"/>
      <c r="JS10" s="67"/>
      <c r="JT10" s="67"/>
      <c r="JU10" s="67"/>
      <c r="JV10" s="67"/>
      <c r="JW10" s="67"/>
      <c r="JX10" s="67"/>
      <c r="JY10" s="67"/>
      <c r="JZ10" s="67"/>
      <c r="KA10" s="67"/>
      <c r="KB10" s="67"/>
      <c r="KC10" s="67"/>
      <c r="KD10" s="67"/>
      <c r="KE10" s="67"/>
      <c r="KF10" s="67"/>
      <c r="KG10" s="67"/>
      <c r="KH10" s="67"/>
      <c r="KI10" s="67"/>
      <c r="KJ10" s="67"/>
      <c r="KK10" s="67"/>
      <c r="KL10" s="67"/>
      <c r="KM10" s="67"/>
      <c r="KN10" s="66">
        <v>1</v>
      </c>
      <c r="KO10" s="66">
        <v>0</v>
      </c>
      <c r="KP10" s="66">
        <v>0</v>
      </c>
      <c r="KQ10" s="66">
        <v>0</v>
      </c>
      <c r="KR10" s="66">
        <v>1</v>
      </c>
      <c r="KS10" s="66">
        <v>0</v>
      </c>
      <c r="KT10" s="66">
        <v>0</v>
      </c>
      <c r="KU10" s="66">
        <v>0</v>
      </c>
      <c r="KV10" s="66">
        <v>1</v>
      </c>
      <c r="KW10" s="66">
        <v>0</v>
      </c>
      <c r="KX10" s="66">
        <v>0</v>
      </c>
      <c r="KY10" s="66">
        <v>1</v>
      </c>
      <c r="KZ10" s="66">
        <v>0</v>
      </c>
      <c r="LA10" s="66">
        <v>0</v>
      </c>
      <c r="LB10" s="66">
        <v>0</v>
      </c>
      <c r="LC10" s="68">
        <v>0</v>
      </c>
      <c r="LD10" s="68">
        <v>1</v>
      </c>
      <c r="LE10" s="68">
        <v>0</v>
      </c>
      <c r="LF10" s="68">
        <v>1</v>
      </c>
      <c r="LG10" s="68">
        <v>1</v>
      </c>
      <c r="LH10" s="68">
        <v>0</v>
      </c>
      <c r="LI10" s="68">
        <v>1</v>
      </c>
      <c r="LJ10" s="68">
        <v>0</v>
      </c>
      <c r="LK10" s="68">
        <v>0</v>
      </c>
      <c r="LL10" s="68"/>
      <c r="LM10" s="69">
        <v>0</v>
      </c>
      <c r="LN10" s="69"/>
      <c r="LO10" s="69">
        <v>0</v>
      </c>
      <c r="LP10" s="69"/>
      <c r="LQ10" s="70">
        <v>1</v>
      </c>
      <c r="LR10" s="71"/>
      <c r="LS10" s="72">
        <f t="shared" si="7"/>
        <v>0</v>
      </c>
      <c r="LT10" s="73">
        <f t="shared" si="8"/>
        <v>0</v>
      </c>
      <c r="LU10" s="73">
        <f t="shared" si="9"/>
        <v>0</v>
      </c>
      <c r="LV10" s="74">
        <f t="shared" si="10"/>
        <v>1</v>
      </c>
      <c r="LW10" s="72">
        <f t="shared" si="11"/>
        <v>1</v>
      </c>
      <c r="LX10" s="73">
        <f t="shared" si="12"/>
        <v>0</v>
      </c>
      <c r="LY10" s="73">
        <f t="shared" si="13"/>
        <v>0</v>
      </c>
      <c r="LZ10" s="74">
        <f t="shared" si="14"/>
        <v>0</v>
      </c>
      <c r="MA10" s="72">
        <f t="shared" si="15"/>
        <v>0</v>
      </c>
      <c r="MB10" s="73">
        <f t="shared" si="16"/>
        <v>0</v>
      </c>
      <c r="MC10" s="73">
        <f t="shared" si="17"/>
        <v>0</v>
      </c>
      <c r="MD10" s="74">
        <f t="shared" si="18"/>
        <v>1</v>
      </c>
      <c r="ME10" s="72">
        <f t="shared" si="19"/>
        <v>0</v>
      </c>
      <c r="MF10" s="73">
        <f t="shared" si="20"/>
        <v>0</v>
      </c>
      <c r="MG10" s="73">
        <f t="shared" si="21"/>
        <v>0</v>
      </c>
      <c r="MH10" s="74">
        <f t="shared" si="22"/>
        <v>1</v>
      </c>
    </row>
    <row r="11" spans="1:346" ht="39.5" x14ac:dyDescent="0.35">
      <c r="A11" s="57">
        <v>15</v>
      </c>
      <c r="B11" s="57" t="s">
        <v>2362</v>
      </c>
      <c r="C11" s="57" t="s">
        <v>2321</v>
      </c>
      <c r="D11" s="58">
        <v>41599</v>
      </c>
      <c r="E11" s="57">
        <v>1</v>
      </c>
      <c r="F11" s="57">
        <v>4</v>
      </c>
      <c r="G11" s="57" t="s">
        <v>2365</v>
      </c>
      <c r="H11" s="57" t="s">
        <v>2365</v>
      </c>
      <c r="I11" s="57">
        <v>37632490</v>
      </c>
      <c r="J11" s="57" t="s">
        <v>2324</v>
      </c>
      <c r="K11" s="57" t="s">
        <v>2364</v>
      </c>
      <c r="L11" s="57">
        <v>0</v>
      </c>
      <c r="M11" s="57">
        <v>1</v>
      </c>
      <c r="N11" s="57">
        <v>48</v>
      </c>
      <c r="O11" s="59">
        <v>0</v>
      </c>
      <c r="P11" s="59">
        <v>1</v>
      </c>
      <c r="Q11" s="59">
        <v>0</v>
      </c>
      <c r="R11" s="59">
        <v>0</v>
      </c>
      <c r="S11" s="59">
        <v>0</v>
      </c>
      <c r="T11" s="59">
        <v>1</v>
      </c>
      <c r="U11" s="59">
        <v>0</v>
      </c>
      <c r="V11" s="59">
        <v>0</v>
      </c>
      <c r="W11" s="59">
        <v>0</v>
      </c>
      <c r="X11" s="59">
        <v>0</v>
      </c>
      <c r="Y11" s="59"/>
      <c r="Z11" s="60">
        <v>6</v>
      </c>
      <c r="AA11" s="60">
        <v>3</v>
      </c>
      <c r="AB11" s="60">
        <v>1</v>
      </c>
      <c r="AC11" s="60">
        <v>25</v>
      </c>
      <c r="AD11" s="60">
        <v>17</v>
      </c>
      <c r="AE11" s="60">
        <v>0</v>
      </c>
      <c r="AF11" s="60">
        <v>1</v>
      </c>
      <c r="AG11" s="60">
        <v>0</v>
      </c>
      <c r="AH11" s="60">
        <v>5</v>
      </c>
      <c r="AI11" s="60">
        <v>1</v>
      </c>
      <c r="AJ11" s="60">
        <v>9</v>
      </c>
      <c r="AK11" s="60">
        <v>10</v>
      </c>
      <c r="AL11" s="60">
        <v>15</v>
      </c>
      <c r="AM11" s="59">
        <v>0</v>
      </c>
      <c r="AN11" s="59"/>
      <c r="AO11" s="59"/>
      <c r="AP11" s="59"/>
      <c r="AQ11" s="59"/>
      <c r="AR11" s="59"/>
      <c r="AS11" s="59"/>
      <c r="AT11" s="59"/>
      <c r="AU11" s="59"/>
      <c r="AV11" s="59"/>
      <c r="AW11" s="59"/>
      <c r="AX11" s="59"/>
      <c r="AY11" s="59"/>
      <c r="AZ11" s="59"/>
      <c r="BA11" s="59"/>
      <c r="BB11" s="59"/>
      <c r="BC11" s="59">
        <v>0</v>
      </c>
      <c r="BD11" s="59"/>
      <c r="BE11" s="59"/>
      <c r="BF11" s="59"/>
      <c r="BG11" s="59">
        <v>0</v>
      </c>
      <c r="BH11" s="59"/>
      <c r="BI11" s="59"/>
      <c r="BJ11" s="59"/>
      <c r="BK11" s="59">
        <v>0</v>
      </c>
      <c r="BL11" s="59"/>
      <c r="BM11" s="59"/>
      <c r="BN11" s="59"/>
      <c r="BO11" s="59">
        <f t="shared" si="0"/>
        <v>0</v>
      </c>
      <c r="BP11" s="59"/>
      <c r="BQ11" s="60">
        <v>1</v>
      </c>
      <c r="BR11" s="60">
        <v>3</v>
      </c>
      <c r="BS11" s="60">
        <v>6</v>
      </c>
      <c r="BT11" s="60">
        <v>1</v>
      </c>
      <c r="BU11" s="60">
        <v>4</v>
      </c>
      <c r="BV11" s="60">
        <v>1</v>
      </c>
      <c r="BW11" s="60">
        <v>0</v>
      </c>
      <c r="BX11" s="60">
        <v>1</v>
      </c>
      <c r="BY11" s="60">
        <v>1</v>
      </c>
      <c r="BZ11" s="60">
        <v>0</v>
      </c>
      <c r="CA11" s="60">
        <v>0</v>
      </c>
      <c r="CB11" s="60"/>
      <c r="CC11" s="60"/>
      <c r="CD11" s="60"/>
      <c r="CE11" s="60"/>
      <c r="CF11" s="60"/>
      <c r="CG11" s="60"/>
      <c r="CH11" s="60"/>
      <c r="CI11" s="60"/>
      <c r="CJ11" s="60">
        <v>0</v>
      </c>
      <c r="CK11" s="60"/>
      <c r="CL11" s="60"/>
      <c r="CM11" s="60"/>
      <c r="CN11" s="60"/>
      <c r="CO11" s="60"/>
      <c r="CP11" s="60"/>
      <c r="CQ11" s="60"/>
      <c r="CR11" s="60"/>
      <c r="CS11" s="60">
        <v>0</v>
      </c>
      <c r="CT11" s="60"/>
      <c r="CU11" s="60"/>
      <c r="CV11" s="60"/>
      <c r="CW11" s="60"/>
      <c r="CX11" s="60"/>
      <c r="CY11" s="60"/>
      <c r="CZ11" s="60"/>
      <c r="DA11" s="60"/>
      <c r="DB11" s="60"/>
      <c r="DC11" s="60">
        <v>0</v>
      </c>
      <c r="DD11" s="60"/>
      <c r="DE11" s="60"/>
      <c r="DF11" s="60">
        <v>1</v>
      </c>
      <c r="DG11" s="60">
        <v>10</v>
      </c>
      <c r="DH11" s="60">
        <v>120</v>
      </c>
      <c r="DI11" s="60">
        <v>0</v>
      </c>
      <c r="DJ11" s="60"/>
      <c r="DK11" s="60"/>
      <c r="DL11" s="60">
        <v>0</v>
      </c>
      <c r="DM11" s="60"/>
      <c r="DN11" s="60"/>
      <c r="DO11" s="60"/>
      <c r="DP11" s="60"/>
      <c r="DQ11" s="60">
        <v>30</v>
      </c>
      <c r="DR11" s="60">
        <v>1</v>
      </c>
      <c r="DS11" s="60">
        <v>10</v>
      </c>
      <c r="DT11" s="61">
        <f t="shared" si="1"/>
        <v>1</v>
      </c>
      <c r="DU11" s="62">
        <f t="shared" si="2"/>
        <v>1</v>
      </c>
      <c r="DV11" s="63">
        <v>0</v>
      </c>
      <c r="DW11" s="63"/>
      <c r="DX11" s="63"/>
      <c r="DY11" s="63"/>
      <c r="DZ11" s="63"/>
      <c r="EA11" s="63"/>
      <c r="EB11" s="63"/>
      <c r="EC11" s="63"/>
      <c r="ED11" s="63"/>
      <c r="EE11" s="63"/>
      <c r="EF11" s="63"/>
      <c r="EG11" s="63"/>
      <c r="EH11" s="63"/>
      <c r="EI11" s="63"/>
      <c r="EJ11" s="63"/>
      <c r="EK11" s="63"/>
      <c r="EL11" s="63"/>
      <c r="EM11" s="63"/>
      <c r="EN11" s="63"/>
      <c r="EO11" s="63"/>
      <c r="EP11" s="63"/>
      <c r="EQ11" s="63"/>
      <c r="ER11" s="63"/>
      <c r="ES11" s="63">
        <f t="shared" si="3"/>
        <v>0</v>
      </c>
      <c r="ET11" s="63"/>
      <c r="EU11" s="64">
        <v>0</v>
      </c>
      <c r="EV11" s="64"/>
      <c r="EW11" s="64"/>
      <c r="EX11" s="64"/>
      <c r="EY11" s="64"/>
      <c r="EZ11" s="64"/>
      <c r="FA11" s="64"/>
      <c r="FB11" s="64"/>
      <c r="FC11" s="64"/>
      <c r="FD11" s="64"/>
      <c r="FE11" s="64"/>
      <c r="FF11" s="64"/>
      <c r="FG11" s="64"/>
      <c r="FH11" s="64"/>
      <c r="FI11" s="64"/>
      <c r="FJ11" s="64"/>
      <c r="FK11" s="64"/>
      <c r="FL11" s="64"/>
      <c r="FM11" s="64"/>
      <c r="FN11" s="64"/>
      <c r="FO11" s="64"/>
      <c r="FP11" s="64"/>
      <c r="FQ11" s="64"/>
      <c r="FR11" s="64"/>
      <c r="FS11" s="64"/>
      <c r="FT11" s="64"/>
      <c r="FU11" s="64"/>
      <c r="FV11" s="64"/>
      <c r="FW11" s="64"/>
      <c r="FX11" s="64"/>
      <c r="FY11" s="64"/>
      <c r="FZ11" s="64"/>
      <c r="GA11" s="64"/>
      <c r="GB11" s="64"/>
      <c r="GC11" s="64"/>
      <c r="GD11" s="64"/>
      <c r="GE11" s="64"/>
      <c r="GF11" s="64"/>
      <c r="GG11" s="64">
        <f t="shared" si="4"/>
        <v>0</v>
      </c>
      <c r="GH11" s="64">
        <f t="shared" si="5"/>
        <v>0</v>
      </c>
      <c r="GI11" s="65">
        <v>0</v>
      </c>
      <c r="GJ11" s="65">
        <v>0</v>
      </c>
      <c r="GK11" s="65">
        <v>0</v>
      </c>
      <c r="GL11" s="65">
        <v>0</v>
      </c>
      <c r="GM11" s="65">
        <v>0</v>
      </c>
      <c r="GN11" s="65">
        <v>0</v>
      </c>
      <c r="GO11" s="65">
        <v>0</v>
      </c>
      <c r="GP11" s="65">
        <v>0</v>
      </c>
      <c r="GQ11" s="65"/>
      <c r="GR11" s="65">
        <v>1</v>
      </c>
      <c r="GS11" s="65">
        <v>0</v>
      </c>
      <c r="GT11" s="65">
        <v>0</v>
      </c>
      <c r="GU11" s="65">
        <v>0</v>
      </c>
      <c r="GV11" s="65">
        <v>0</v>
      </c>
      <c r="GW11" s="65">
        <v>0</v>
      </c>
      <c r="GX11" s="65">
        <v>0</v>
      </c>
      <c r="GY11" s="65">
        <v>0</v>
      </c>
      <c r="GZ11" s="65"/>
      <c r="HA11" s="66">
        <v>0</v>
      </c>
      <c r="HB11" s="66"/>
      <c r="HC11" s="66"/>
      <c r="HD11" s="66"/>
      <c r="HE11" s="66"/>
      <c r="HF11" s="66"/>
      <c r="HG11" s="66"/>
      <c r="HH11" s="66"/>
      <c r="HI11" s="66"/>
      <c r="HJ11" s="66"/>
      <c r="HK11" s="66"/>
      <c r="HL11" s="66"/>
      <c r="HM11" s="66"/>
      <c r="HN11" s="66"/>
      <c r="HO11" s="66"/>
      <c r="HP11" s="66"/>
      <c r="HQ11" s="66"/>
      <c r="HR11" s="66"/>
      <c r="HS11" s="66"/>
      <c r="HT11" s="66"/>
      <c r="HU11" s="66"/>
      <c r="HV11" s="66"/>
      <c r="HW11" s="66"/>
      <c r="HX11" s="66"/>
      <c r="HY11" s="66">
        <f t="shared" si="6"/>
        <v>0</v>
      </c>
      <c r="HZ11" s="66"/>
      <c r="IA11" s="67" t="s">
        <v>2326</v>
      </c>
      <c r="IB11" s="67" t="s">
        <v>2328</v>
      </c>
      <c r="IC11" s="67" t="s">
        <v>2326</v>
      </c>
      <c r="ID11" s="67" t="s">
        <v>2326</v>
      </c>
      <c r="IE11" s="67" t="s">
        <v>2326</v>
      </c>
      <c r="IF11" s="67"/>
      <c r="IG11" s="67"/>
      <c r="IH11" s="67"/>
      <c r="II11" s="67"/>
      <c r="IJ11" s="67"/>
      <c r="IK11" s="67"/>
      <c r="IL11" s="67"/>
      <c r="IM11" s="67"/>
      <c r="IN11" s="67"/>
      <c r="IO11" s="67"/>
      <c r="IP11" s="67"/>
      <c r="IQ11" s="67"/>
      <c r="IR11" s="67"/>
      <c r="IS11" s="67"/>
      <c r="IT11" s="67"/>
      <c r="IU11" s="67"/>
      <c r="IV11" s="67"/>
      <c r="IW11" s="67"/>
      <c r="IX11" s="67"/>
      <c r="IY11" s="67"/>
      <c r="IZ11" s="67"/>
      <c r="JA11" s="67"/>
      <c r="JB11" s="67"/>
      <c r="JC11" s="67"/>
      <c r="JD11" s="67"/>
      <c r="JE11" s="67"/>
      <c r="JF11" s="67"/>
      <c r="JG11" s="67"/>
      <c r="JH11" s="67"/>
      <c r="JI11" s="67"/>
      <c r="JJ11" s="67"/>
      <c r="JK11" s="67"/>
      <c r="JL11" s="67"/>
      <c r="JM11" s="67"/>
      <c r="JN11" s="67"/>
      <c r="JO11" s="67"/>
      <c r="JP11" s="67"/>
      <c r="JQ11" s="67"/>
      <c r="JR11" s="67"/>
      <c r="JS11" s="67"/>
      <c r="JT11" s="67"/>
      <c r="JU11" s="67"/>
      <c r="JV11" s="67"/>
      <c r="JW11" s="67"/>
      <c r="JX11" s="67"/>
      <c r="JY11" s="67"/>
      <c r="JZ11" s="67"/>
      <c r="KA11" s="67"/>
      <c r="KB11" s="67"/>
      <c r="KC11" s="67"/>
      <c r="KD11" s="67"/>
      <c r="KE11" s="67"/>
      <c r="KF11" s="67"/>
      <c r="KG11" s="67"/>
      <c r="KH11" s="67"/>
      <c r="KI11" s="67"/>
      <c r="KJ11" s="67"/>
      <c r="KK11" s="67"/>
      <c r="KL11" s="67"/>
      <c r="KM11" s="67"/>
      <c r="KN11" s="66">
        <v>1</v>
      </c>
      <c r="KO11" s="66">
        <v>0</v>
      </c>
      <c r="KP11" s="66">
        <v>0</v>
      </c>
      <c r="KQ11" s="66">
        <v>0</v>
      </c>
      <c r="KR11" s="66">
        <v>1</v>
      </c>
      <c r="KS11" s="66">
        <v>0</v>
      </c>
      <c r="KT11" s="66">
        <v>0</v>
      </c>
      <c r="KU11" s="66">
        <v>1</v>
      </c>
      <c r="KV11" s="66">
        <v>0</v>
      </c>
      <c r="KW11" s="66">
        <v>0</v>
      </c>
      <c r="KX11" s="66">
        <v>0</v>
      </c>
      <c r="KY11" s="66">
        <v>1</v>
      </c>
      <c r="KZ11" s="66">
        <v>0</v>
      </c>
      <c r="LA11" s="66">
        <v>0</v>
      </c>
      <c r="LB11" s="66">
        <v>0</v>
      </c>
      <c r="LC11" s="68">
        <v>0</v>
      </c>
      <c r="LD11" s="68">
        <v>1</v>
      </c>
      <c r="LE11" s="68">
        <v>0</v>
      </c>
      <c r="LF11" s="68">
        <v>1</v>
      </c>
      <c r="LG11" s="68">
        <v>0</v>
      </c>
      <c r="LH11" s="68">
        <v>0</v>
      </c>
      <c r="LI11" s="68">
        <v>1</v>
      </c>
      <c r="LJ11" s="68">
        <v>0</v>
      </c>
      <c r="LK11" s="68">
        <v>0</v>
      </c>
      <c r="LL11" s="68"/>
      <c r="LM11" s="69">
        <v>0</v>
      </c>
      <c r="LN11" s="69"/>
      <c r="LO11" s="69">
        <v>0</v>
      </c>
      <c r="LP11" s="69"/>
      <c r="LQ11" s="70">
        <v>1</v>
      </c>
      <c r="LR11" s="71"/>
      <c r="LS11" s="72">
        <f t="shared" si="7"/>
        <v>0</v>
      </c>
      <c r="LT11" s="73">
        <f t="shared" si="8"/>
        <v>0</v>
      </c>
      <c r="LU11" s="73">
        <f t="shared" si="9"/>
        <v>0</v>
      </c>
      <c r="LV11" s="74">
        <f t="shared" si="10"/>
        <v>1</v>
      </c>
      <c r="LW11" s="72">
        <f t="shared" si="11"/>
        <v>1</v>
      </c>
      <c r="LX11" s="73">
        <f t="shared" si="12"/>
        <v>0</v>
      </c>
      <c r="LY11" s="73">
        <f t="shared" si="13"/>
        <v>0</v>
      </c>
      <c r="LZ11" s="74">
        <f t="shared" si="14"/>
        <v>0</v>
      </c>
      <c r="MA11" s="72">
        <f t="shared" si="15"/>
        <v>0</v>
      </c>
      <c r="MB11" s="73">
        <f t="shared" si="16"/>
        <v>0</v>
      </c>
      <c r="MC11" s="73">
        <f t="shared" si="17"/>
        <v>0</v>
      </c>
      <c r="MD11" s="74">
        <f t="shared" si="18"/>
        <v>1</v>
      </c>
      <c r="ME11" s="72">
        <f t="shared" si="19"/>
        <v>0</v>
      </c>
      <c r="MF11" s="73">
        <f t="shared" si="20"/>
        <v>0</v>
      </c>
      <c r="MG11" s="73">
        <f t="shared" si="21"/>
        <v>0</v>
      </c>
      <c r="MH11" s="74">
        <f t="shared" si="22"/>
        <v>1</v>
      </c>
    </row>
    <row r="12" spans="1:346" ht="26.5" x14ac:dyDescent="0.35">
      <c r="A12" s="57">
        <v>16</v>
      </c>
      <c r="B12" s="57" t="s">
        <v>2362</v>
      </c>
      <c r="C12" s="57" t="s">
        <v>2330</v>
      </c>
      <c r="D12" s="58">
        <v>41599</v>
      </c>
      <c r="E12" s="57">
        <v>1</v>
      </c>
      <c r="F12" s="57">
        <v>1</v>
      </c>
      <c r="G12" s="57" t="s">
        <v>2366</v>
      </c>
      <c r="H12" s="57" t="s">
        <v>2366</v>
      </c>
      <c r="I12" s="57">
        <v>38940094</v>
      </c>
      <c r="J12" s="57" t="s">
        <v>2324</v>
      </c>
      <c r="K12" s="57" t="s">
        <v>2367</v>
      </c>
      <c r="L12" s="57">
        <v>0</v>
      </c>
      <c r="M12" s="57">
        <v>1</v>
      </c>
      <c r="N12" s="57">
        <v>54</v>
      </c>
      <c r="O12" s="59">
        <v>0</v>
      </c>
      <c r="P12" s="59">
        <v>0</v>
      </c>
      <c r="Q12" s="59">
        <v>0</v>
      </c>
      <c r="R12" s="59">
        <v>0</v>
      </c>
      <c r="S12" s="59">
        <v>0</v>
      </c>
      <c r="T12" s="59">
        <v>1</v>
      </c>
      <c r="U12" s="59">
        <v>0</v>
      </c>
      <c r="V12" s="59">
        <v>0</v>
      </c>
      <c r="W12" s="59">
        <v>0</v>
      </c>
      <c r="X12" s="59">
        <v>0</v>
      </c>
      <c r="Y12" s="59"/>
      <c r="Z12" s="60">
        <v>5</v>
      </c>
      <c r="AA12" s="60">
        <v>1.5</v>
      </c>
      <c r="AB12" s="60">
        <v>1</v>
      </c>
      <c r="AC12" s="60">
        <v>14</v>
      </c>
      <c r="AD12" s="60">
        <v>12</v>
      </c>
      <c r="AE12" s="60">
        <v>0</v>
      </c>
      <c r="AF12" s="60">
        <v>1</v>
      </c>
      <c r="AG12" s="60">
        <v>0</v>
      </c>
      <c r="AH12" s="60">
        <v>4</v>
      </c>
      <c r="AI12" s="60">
        <v>1</v>
      </c>
      <c r="AJ12" s="60">
        <v>3</v>
      </c>
      <c r="AK12" s="60">
        <v>10</v>
      </c>
      <c r="AL12" s="60">
        <v>12</v>
      </c>
      <c r="AM12" s="59">
        <v>0</v>
      </c>
      <c r="AN12" s="59"/>
      <c r="AO12" s="59"/>
      <c r="AP12" s="59"/>
      <c r="AQ12" s="59"/>
      <c r="AR12" s="59"/>
      <c r="AS12" s="59"/>
      <c r="AT12" s="59"/>
      <c r="AU12" s="59"/>
      <c r="AV12" s="59"/>
      <c r="AW12" s="59"/>
      <c r="AX12" s="59"/>
      <c r="AY12" s="59"/>
      <c r="AZ12" s="59"/>
      <c r="BA12" s="59"/>
      <c r="BB12" s="59"/>
      <c r="BC12" s="59">
        <v>0</v>
      </c>
      <c r="BD12" s="59"/>
      <c r="BE12" s="59"/>
      <c r="BF12" s="59"/>
      <c r="BG12" s="59">
        <v>0</v>
      </c>
      <c r="BH12" s="59"/>
      <c r="BI12" s="59"/>
      <c r="BJ12" s="59"/>
      <c r="BK12" s="59">
        <v>0</v>
      </c>
      <c r="BL12" s="59"/>
      <c r="BM12" s="59"/>
      <c r="BN12" s="59"/>
      <c r="BO12" s="59">
        <f t="shared" si="0"/>
        <v>0</v>
      </c>
      <c r="BP12" s="59"/>
      <c r="BQ12" s="60">
        <v>1</v>
      </c>
      <c r="BR12" s="60">
        <v>1</v>
      </c>
      <c r="BS12" s="60">
        <v>2</v>
      </c>
      <c r="BT12" s="60">
        <v>1</v>
      </c>
      <c r="BU12" s="60">
        <v>4</v>
      </c>
      <c r="BV12" s="60">
        <v>1</v>
      </c>
      <c r="BW12" s="60">
        <v>0</v>
      </c>
      <c r="BX12" s="60">
        <v>1</v>
      </c>
      <c r="BY12" s="60">
        <v>1</v>
      </c>
      <c r="BZ12" s="60">
        <v>0</v>
      </c>
      <c r="CA12" s="60">
        <v>0</v>
      </c>
      <c r="CB12" s="60"/>
      <c r="CC12" s="60"/>
      <c r="CD12" s="60"/>
      <c r="CE12" s="60"/>
      <c r="CF12" s="60"/>
      <c r="CG12" s="60"/>
      <c r="CH12" s="60"/>
      <c r="CI12" s="60"/>
      <c r="CJ12" s="60">
        <v>0</v>
      </c>
      <c r="CK12" s="60"/>
      <c r="CL12" s="60"/>
      <c r="CM12" s="60"/>
      <c r="CN12" s="60"/>
      <c r="CO12" s="60"/>
      <c r="CP12" s="60"/>
      <c r="CQ12" s="60"/>
      <c r="CR12" s="60"/>
      <c r="CS12" s="60">
        <v>0</v>
      </c>
      <c r="CT12" s="60"/>
      <c r="CU12" s="60"/>
      <c r="CV12" s="60"/>
      <c r="CW12" s="60"/>
      <c r="CX12" s="60"/>
      <c r="CY12" s="60"/>
      <c r="CZ12" s="60"/>
      <c r="DA12" s="60"/>
      <c r="DB12" s="60"/>
      <c r="DC12" s="60">
        <v>0</v>
      </c>
      <c r="DD12" s="60"/>
      <c r="DE12" s="60"/>
      <c r="DF12" s="60">
        <v>1</v>
      </c>
      <c r="DG12" s="60">
        <v>1</v>
      </c>
      <c r="DH12" s="60">
        <v>20</v>
      </c>
      <c r="DI12" s="60">
        <v>0</v>
      </c>
      <c r="DJ12" s="60"/>
      <c r="DK12" s="60"/>
      <c r="DL12" s="60">
        <v>0</v>
      </c>
      <c r="DM12" s="60"/>
      <c r="DN12" s="60"/>
      <c r="DO12" s="60"/>
      <c r="DP12" s="60"/>
      <c r="DQ12" s="60">
        <v>30</v>
      </c>
      <c r="DR12" s="60">
        <v>0</v>
      </c>
      <c r="DS12" s="60">
        <v>0</v>
      </c>
      <c r="DT12" s="61">
        <f t="shared" si="1"/>
        <v>1</v>
      </c>
      <c r="DU12" s="62">
        <f t="shared" si="2"/>
        <v>1</v>
      </c>
      <c r="DV12" s="63">
        <v>0</v>
      </c>
      <c r="DW12" s="63"/>
      <c r="DX12" s="63"/>
      <c r="DY12" s="63"/>
      <c r="DZ12" s="63"/>
      <c r="EA12" s="63"/>
      <c r="EB12" s="63"/>
      <c r="EC12" s="63"/>
      <c r="ED12" s="63"/>
      <c r="EE12" s="63"/>
      <c r="EF12" s="63"/>
      <c r="EG12" s="63"/>
      <c r="EH12" s="63"/>
      <c r="EI12" s="63"/>
      <c r="EJ12" s="63"/>
      <c r="EK12" s="63"/>
      <c r="EL12" s="63"/>
      <c r="EM12" s="63"/>
      <c r="EN12" s="63"/>
      <c r="EO12" s="63"/>
      <c r="EP12" s="63"/>
      <c r="EQ12" s="63"/>
      <c r="ER12" s="63"/>
      <c r="ES12" s="63">
        <f t="shared" si="3"/>
        <v>0</v>
      </c>
      <c r="ET12" s="63"/>
      <c r="EU12" s="64">
        <v>0</v>
      </c>
      <c r="EV12" s="64"/>
      <c r="EW12" s="64"/>
      <c r="EX12" s="64"/>
      <c r="EY12" s="64"/>
      <c r="EZ12" s="64"/>
      <c r="FA12" s="64"/>
      <c r="FB12" s="64"/>
      <c r="FC12" s="64"/>
      <c r="FD12" s="64"/>
      <c r="FE12" s="64"/>
      <c r="FF12" s="64"/>
      <c r="FG12" s="64"/>
      <c r="FH12" s="64"/>
      <c r="FI12" s="64"/>
      <c r="FJ12" s="64"/>
      <c r="FK12" s="64"/>
      <c r="FL12" s="64"/>
      <c r="FM12" s="64"/>
      <c r="FN12" s="64"/>
      <c r="FO12" s="64"/>
      <c r="FP12" s="64"/>
      <c r="FQ12" s="64"/>
      <c r="FR12" s="64"/>
      <c r="FS12" s="64"/>
      <c r="FT12" s="64"/>
      <c r="FU12" s="64"/>
      <c r="FV12" s="64"/>
      <c r="FW12" s="64"/>
      <c r="FX12" s="64"/>
      <c r="FY12" s="64"/>
      <c r="FZ12" s="64"/>
      <c r="GA12" s="64"/>
      <c r="GB12" s="64"/>
      <c r="GC12" s="64"/>
      <c r="GD12" s="64"/>
      <c r="GE12" s="64"/>
      <c r="GF12" s="64"/>
      <c r="GG12" s="64">
        <f t="shared" si="4"/>
        <v>0</v>
      </c>
      <c r="GH12" s="64">
        <f t="shared" si="5"/>
        <v>0</v>
      </c>
      <c r="GI12" s="65">
        <v>0</v>
      </c>
      <c r="GJ12" s="65">
        <v>0</v>
      </c>
      <c r="GK12" s="65">
        <v>0</v>
      </c>
      <c r="GL12" s="65">
        <v>0</v>
      </c>
      <c r="GM12" s="65">
        <v>0</v>
      </c>
      <c r="GN12" s="65">
        <v>0</v>
      </c>
      <c r="GO12" s="65">
        <v>0</v>
      </c>
      <c r="GP12" s="65">
        <v>0</v>
      </c>
      <c r="GQ12" s="65"/>
      <c r="GR12" s="65">
        <v>0</v>
      </c>
      <c r="GS12" s="65">
        <v>0</v>
      </c>
      <c r="GT12" s="65">
        <v>0</v>
      </c>
      <c r="GU12" s="65">
        <v>0</v>
      </c>
      <c r="GV12" s="65">
        <v>0</v>
      </c>
      <c r="GW12" s="65">
        <v>0</v>
      </c>
      <c r="GX12" s="65">
        <v>0</v>
      </c>
      <c r="GY12" s="65">
        <v>1</v>
      </c>
      <c r="GZ12" s="65" t="s">
        <v>2368</v>
      </c>
      <c r="HA12" s="66">
        <v>0</v>
      </c>
      <c r="HB12" s="66"/>
      <c r="HC12" s="66"/>
      <c r="HD12" s="66"/>
      <c r="HE12" s="66"/>
      <c r="HF12" s="66"/>
      <c r="HG12" s="66"/>
      <c r="HH12" s="66"/>
      <c r="HI12" s="66"/>
      <c r="HJ12" s="66"/>
      <c r="HK12" s="66"/>
      <c r="HL12" s="66"/>
      <c r="HM12" s="66"/>
      <c r="HN12" s="66"/>
      <c r="HO12" s="66"/>
      <c r="HP12" s="66"/>
      <c r="HQ12" s="66"/>
      <c r="HR12" s="66"/>
      <c r="HS12" s="66"/>
      <c r="HT12" s="66"/>
      <c r="HU12" s="66"/>
      <c r="HV12" s="66"/>
      <c r="HW12" s="66"/>
      <c r="HX12" s="66"/>
      <c r="HY12" s="66">
        <f t="shared" si="6"/>
        <v>0</v>
      </c>
      <c r="HZ12" s="66"/>
      <c r="IA12" s="67" t="s">
        <v>2326</v>
      </c>
      <c r="IB12" s="67" t="s">
        <v>2328</v>
      </c>
      <c r="IC12" s="67" t="s">
        <v>2326</v>
      </c>
      <c r="ID12" s="67" t="s">
        <v>2326</v>
      </c>
      <c r="IE12" s="67" t="s">
        <v>2326</v>
      </c>
      <c r="IF12" s="67"/>
      <c r="IG12" s="67"/>
      <c r="IH12" s="67"/>
      <c r="II12" s="67"/>
      <c r="IJ12" s="67"/>
      <c r="IK12" s="67"/>
      <c r="IL12" s="67"/>
      <c r="IM12" s="67"/>
      <c r="IN12" s="67"/>
      <c r="IO12" s="67"/>
      <c r="IP12" s="67"/>
      <c r="IQ12" s="67"/>
      <c r="IR12" s="67"/>
      <c r="IS12" s="67"/>
      <c r="IT12" s="67"/>
      <c r="IU12" s="67"/>
      <c r="IV12" s="67"/>
      <c r="IW12" s="67"/>
      <c r="IX12" s="67"/>
      <c r="IY12" s="67"/>
      <c r="IZ12" s="67"/>
      <c r="JA12" s="67"/>
      <c r="JB12" s="67"/>
      <c r="JC12" s="67"/>
      <c r="JD12" s="67"/>
      <c r="JE12" s="67"/>
      <c r="JF12" s="67"/>
      <c r="JG12" s="67"/>
      <c r="JH12" s="67"/>
      <c r="JI12" s="67"/>
      <c r="JJ12" s="67"/>
      <c r="JK12" s="67"/>
      <c r="JL12" s="67"/>
      <c r="JM12" s="67"/>
      <c r="JN12" s="67"/>
      <c r="JO12" s="67"/>
      <c r="JP12" s="67"/>
      <c r="JQ12" s="67"/>
      <c r="JR12" s="67"/>
      <c r="JS12" s="67"/>
      <c r="JT12" s="67"/>
      <c r="JU12" s="67"/>
      <c r="JV12" s="67"/>
      <c r="JW12" s="67"/>
      <c r="JX12" s="67"/>
      <c r="JY12" s="67"/>
      <c r="JZ12" s="67"/>
      <c r="KA12" s="67"/>
      <c r="KB12" s="67"/>
      <c r="KC12" s="67"/>
      <c r="KD12" s="67"/>
      <c r="KE12" s="67"/>
      <c r="KF12" s="67"/>
      <c r="KG12" s="67"/>
      <c r="KH12" s="67"/>
      <c r="KI12" s="67"/>
      <c r="KJ12" s="67"/>
      <c r="KK12" s="67"/>
      <c r="KL12" s="67"/>
      <c r="KM12" s="67"/>
      <c r="KN12" s="66">
        <v>0</v>
      </c>
      <c r="KO12" s="66">
        <v>0</v>
      </c>
      <c r="KP12" s="66">
        <v>1</v>
      </c>
      <c r="KQ12" s="66">
        <v>0</v>
      </c>
      <c r="KR12" s="66">
        <v>0</v>
      </c>
      <c r="KS12" s="66">
        <v>0</v>
      </c>
      <c r="KT12" s="66">
        <v>0</v>
      </c>
      <c r="KU12" s="66">
        <v>0</v>
      </c>
      <c r="KV12" s="66">
        <v>0</v>
      </c>
      <c r="KW12" s="66">
        <v>1</v>
      </c>
      <c r="KX12" s="66">
        <v>0</v>
      </c>
      <c r="KY12" s="66">
        <v>0</v>
      </c>
      <c r="KZ12" s="66">
        <v>0</v>
      </c>
      <c r="LA12" s="66">
        <v>0</v>
      </c>
      <c r="LB12" s="66">
        <v>0</v>
      </c>
      <c r="LC12" s="68">
        <v>0</v>
      </c>
      <c r="LD12" s="68">
        <v>0</v>
      </c>
      <c r="LE12" s="68">
        <v>0</v>
      </c>
      <c r="LF12" s="68">
        <v>0</v>
      </c>
      <c r="LG12" s="68">
        <v>0</v>
      </c>
      <c r="LH12" s="68">
        <v>0</v>
      </c>
      <c r="LI12" s="68">
        <v>0</v>
      </c>
      <c r="LJ12" s="68">
        <v>0</v>
      </c>
      <c r="LK12" s="68">
        <v>1</v>
      </c>
      <c r="LL12" s="68" t="s">
        <v>2369</v>
      </c>
      <c r="LM12" s="69">
        <v>0</v>
      </c>
      <c r="LN12" s="69"/>
      <c r="LO12" s="69">
        <v>0</v>
      </c>
      <c r="LP12" s="69"/>
      <c r="LQ12" s="70">
        <v>1</v>
      </c>
      <c r="LR12" s="71" t="s">
        <v>2370</v>
      </c>
      <c r="LS12" s="72">
        <f t="shared" si="7"/>
        <v>0</v>
      </c>
      <c r="LT12" s="73">
        <f t="shared" si="8"/>
        <v>0</v>
      </c>
      <c r="LU12" s="73">
        <f t="shared" si="9"/>
        <v>0</v>
      </c>
      <c r="LV12" s="74">
        <f t="shared" si="10"/>
        <v>1</v>
      </c>
      <c r="LW12" s="72">
        <f t="shared" si="11"/>
        <v>1</v>
      </c>
      <c r="LX12" s="73">
        <f t="shared" si="12"/>
        <v>0</v>
      </c>
      <c r="LY12" s="73">
        <f t="shared" si="13"/>
        <v>0</v>
      </c>
      <c r="LZ12" s="74">
        <f t="shared" si="14"/>
        <v>0</v>
      </c>
      <c r="MA12" s="72">
        <f t="shared" si="15"/>
        <v>0</v>
      </c>
      <c r="MB12" s="73">
        <f t="shared" si="16"/>
        <v>0</v>
      </c>
      <c r="MC12" s="73">
        <f t="shared" si="17"/>
        <v>0</v>
      </c>
      <c r="MD12" s="74">
        <f t="shared" si="18"/>
        <v>1</v>
      </c>
      <c r="ME12" s="72">
        <f t="shared" si="19"/>
        <v>0</v>
      </c>
      <c r="MF12" s="73">
        <f t="shared" si="20"/>
        <v>0</v>
      </c>
      <c r="MG12" s="73">
        <f t="shared" si="21"/>
        <v>0</v>
      </c>
      <c r="MH12" s="74">
        <f t="shared" si="22"/>
        <v>1</v>
      </c>
    </row>
    <row r="13" spans="1:346" ht="39.5" x14ac:dyDescent="0.35">
      <c r="A13" s="57">
        <v>25</v>
      </c>
      <c r="B13" s="57" t="s">
        <v>2362</v>
      </c>
      <c r="C13" s="57" t="s">
        <v>2321</v>
      </c>
      <c r="D13" s="58">
        <v>41600</v>
      </c>
      <c r="E13" s="57">
        <v>1</v>
      </c>
      <c r="F13" s="57">
        <v>8</v>
      </c>
      <c r="G13" s="57" t="s">
        <v>2371</v>
      </c>
      <c r="H13" s="57" t="s">
        <v>2371</v>
      </c>
      <c r="I13" s="57">
        <v>34413780</v>
      </c>
      <c r="J13" s="57" t="s">
        <v>2324</v>
      </c>
      <c r="K13" s="57" t="s">
        <v>2372</v>
      </c>
      <c r="L13" s="57">
        <v>0</v>
      </c>
      <c r="M13" s="57">
        <v>1</v>
      </c>
      <c r="N13" s="57">
        <v>40</v>
      </c>
      <c r="O13" s="59">
        <v>1</v>
      </c>
      <c r="P13" s="59">
        <v>1</v>
      </c>
      <c r="Q13" s="59">
        <v>0</v>
      </c>
      <c r="R13" s="59">
        <v>0</v>
      </c>
      <c r="S13" s="59">
        <v>0</v>
      </c>
      <c r="T13" s="59">
        <v>0</v>
      </c>
      <c r="U13" s="59">
        <v>0</v>
      </c>
      <c r="V13" s="59">
        <v>0</v>
      </c>
      <c r="W13" s="59">
        <v>0</v>
      </c>
      <c r="X13" s="59">
        <v>0</v>
      </c>
      <c r="Y13" s="59"/>
      <c r="Z13" s="60">
        <v>7</v>
      </c>
      <c r="AA13" s="60">
        <v>0</v>
      </c>
      <c r="AB13" s="60">
        <v>0</v>
      </c>
      <c r="AC13" s="60">
        <v>20</v>
      </c>
      <c r="AD13" s="60">
        <v>12</v>
      </c>
      <c r="AE13" s="60">
        <v>0</v>
      </c>
      <c r="AF13" s="60">
        <v>1</v>
      </c>
      <c r="AG13" s="60">
        <v>1</v>
      </c>
      <c r="AH13" s="60">
        <v>5</v>
      </c>
      <c r="AI13" s="60">
        <v>1</v>
      </c>
      <c r="AJ13" s="60">
        <v>6</v>
      </c>
      <c r="AK13" s="60">
        <v>5</v>
      </c>
      <c r="AL13" s="60">
        <v>20</v>
      </c>
      <c r="AM13" s="59">
        <v>1</v>
      </c>
      <c r="AN13" s="59">
        <v>2</v>
      </c>
      <c r="AO13" s="59">
        <v>1</v>
      </c>
      <c r="AP13" s="59">
        <v>0</v>
      </c>
      <c r="AQ13" s="59">
        <v>0</v>
      </c>
      <c r="AR13" s="59">
        <v>1</v>
      </c>
      <c r="AS13" s="59">
        <v>1</v>
      </c>
      <c r="AT13" s="59">
        <v>0</v>
      </c>
      <c r="AU13" s="59">
        <v>0</v>
      </c>
      <c r="AV13" s="59"/>
      <c r="AW13" s="59"/>
      <c r="AX13" s="59"/>
      <c r="AY13" s="59"/>
      <c r="AZ13" s="59"/>
      <c r="BA13" s="59"/>
      <c r="BB13" s="59"/>
      <c r="BC13" s="59">
        <v>0</v>
      </c>
      <c r="BD13" s="59"/>
      <c r="BE13" s="59"/>
      <c r="BF13" s="59"/>
      <c r="BG13" s="59">
        <v>1</v>
      </c>
      <c r="BH13" s="59">
        <v>5</v>
      </c>
      <c r="BI13" s="59">
        <v>6</v>
      </c>
      <c r="BJ13" s="59">
        <v>20</v>
      </c>
      <c r="BK13" s="59">
        <v>0</v>
      </c>
      <c r="BL13" s="59">
        <v>15</v>
      </c>
      <c r="BM13" s="59">
        <v>1</v>
      </c>
      <c r="BN13" s="59">
        <v>5</v>
      </c>
      <c r="BO13" s="59">
        <f t="shared" si="0"/>
        <v>1</v>
      </c>
      <c r="BP13" s="59"/>
      <c r="BQ13" s="60">
        <v>0</v>
      </c>
      <c r="BR13" s="60"/>
      <c r="BS13" s="60"/>
      <c r="BT13" s="60"/>
      <c r="BU13" s="60"/>
      <c r="BV13" s="60"/>
      <c r="BW13" s="60"/>
      <c r="BX13" s="60"/>
      <c r="BY13" s="60"/>
      <c r="BZ13" s="60"/>
      <c r="CA13" s="60"/>
      <c r="CB13" s="60"/>
      <c r="CC13" s="60"/>
      <c r="CD13" s="60"/>
      <c r="CE13" s="60"/>
      <c r="CF13" s="60"/>
      <c r="CG13" s="60"/>
      <c r="CH13" s="60"/>
      <c r="CI13" s="60"/>
      <c r="CJ13" s="60"/>
      <c r="CK13" s="60"/>
      <c r="CL13" s="60"/>
      <c r="CM13" s="60"/>
      <c r="CN13" s="60"/>
      <c r="CO13" s="60"/>
      <c r="CP13" s="60"/>
      <c r="CQ13" s="60"/>
      <c r="CR13" s="60"/>
      <c r="CS13" s="60"/>
      <c r="CT13" s="60"/>
      <c r="CU13" s="60"/>
      <c r="CV13" s="60"/>
      <c r="CW13" s="60"/>
      <c r="CX13" s="60"/>
      <c r="CY13" s="60"/>
      <c r="CZ13" s="60"/>
      <c r="DA13" s="60"/>
      <c r="DB13" s="60"/>
      <c r="DC13" s="60">
        <v>0</v>
      </c>
      <c r="DD13" s="60"/>
      <c r="DE13" s="60"/>
      <c r="DF13" s="60">
        <v>0</v>
      </c>
      <c r="DG13" s="60"/>
      <c r="DH13" s="60"/>
      <c r="DI13" s="60">
        <v>0</v>
      </c>
      <c r="DJ13" s="60"/>
      <c r="DK13" s="60"/>
      <c r="DL13" s="60"/>
      <c r="DM13" s="60"/>
      <c r="DN13" s="60"/>
      <c r="DO13" s="60"/>
      <c r="DP13" s="60"/>
      <c r="DQ13" s="60"/>
      <c r="DR13" s="60"/>
      <c r="DS13" s="60"/>
      <c r="DT13" s="61">
        <f t="shared" si="1"/>
        <v>0</v>
      </c>
      <c r="DU13" s="62">
        <f t="shared" si="2"/>
        <v>0</v>
      </c>
      <c r="DV13" s="63">
        <v>0</v>
      </c>
      <c r="DW13" s="63"/>
      <c r="DX13" s="63"/>
      <c r="DY13" s="63"/>
      <c r="DZ13" s="63"/>
      <c r="EA13" s="63"/>
      <c r="EB13" s="63"/>
      <c r="EC13" s="63"/>
      <c r="ED13" s="63"/>
      <c r="EE13" s="63"/>
      <c r="EF13" s="63"/>
      <c r="EG13" s="63"/>
      <c r="EH13" s="63"/>
      <c r="EI13" s="63"/>
      <c r="EJ13" s="63"/>
      <c r="EK13" s="63"/>
      <c r="EL13" s="63"/>
      <c r="EM13" s="63"/>
      <c r="EN13" s="63"/>
      <c r="EO13" s="63"/>
      <c r="EP13" s="63"/>
      <c r="EQ13" s="63"/>
      <c r="ER13" s="63"/>
      <c r="ES13" s="63">
        <f t="shared" si="3"/>
        <v>0</v>
      </c>
      <c r="ET13" s="63"/>
      <c r="EU13" s="64">
        <v>0</v>
      </c>
      <c r="EV13" s="64"/>
      <c r="EW13" s="64"/>
      <c r="EX13" s="64"/>
      <c r="EY13" s="64"/>
      <c r="EZ13" s="64"/>
      <c r="FA13" s="64"/>
      <c r="FB13" s="64"/>
      <c r="FC13" s="64"/>
      <c r="FD13" s="64"/>
      <c r="FE13" s="64"/>
      <c r="FF13" s="64"/>
      <c r="FG13" s="64"/>
      <c r="FH13" s="64"/>
      <c r="FI13" s="64"/>
      <c r="FJ13" s="64"/>
      <c r="FK13" s="64"/>
      <c r="FL13" s="64"/>
      <c r="FM13" s="64"/>
      <c r="FN13" s="64"/>
      <c r="FO13" s="64"/>
      <c r="FP13" s="64"/>
      <c r="FQ13" s="64"/>
      <c r="FR13" s="64"/>
      <c r="FS13" s="64"/>
      <c r="FT13" s="64"/>
      <c r="FU13" s="64"/>
      <c r="FV13" s="64"/>
      <c r="FW13" s="64"/>
      <c r="FX13" s="64"/>
      <c r="FY13" s="64"/>
      <c r="FZ13" s="64"/>
      <c r="GA13" s="64"/>
      <c r="GB13" s="64"/>
      <c r="GC13" s="64"/>
      <c r="GD13" s="64"/>
      <c r="GE13" s="64"/>
      <c r="GF13" s="64"/>
      <c r="GG13" s="64">
        <f t="shared" si="4"/>
        <v>0</v>
      </c>
      <c r="GH13" s="64">
        <f t="shared" si="5"/>
        <v>0</v>
      </c>
      <c r="GI13" s="65">
        <v>0</v>
      </c>
      <c r="GJ13" s="65">
        <v>0</v>
      </c>
      <c r="GK13" s="65">
        <v>0</v>
      </c>
      <c r="GL13" s="65">
        <v>0</v>
      </c>
      <c r="GM13" s="65">
        <v>0</v>
      </c>
      <c r="GN13" s="65">
        <v>0</v>
      </c>
      <c r="GO13" s="65">
        <v>0</v>
      </c>
      <c r="GP13" s="65">
        <v>0</v>
      </c>
      <c r="GQ13" s="65"/>
      <c r="GR13" s="65">
        <v>0</v>
      </c>
      <c r="GS13" s="65">
        <v>0</v>
      </c>
      <c r="GT13" s="65">
        <v>0</v>
      </c>
      <c r="GU13" s="65">
        <v>0</v>
      </c>
      <c r="GV13" s="65">
        <v>0</v>
      </c>
      <c r="GW13" s="65">
        <v>1</v>
      </c>
      <c r="GX13" s="65">
        <v>0</v>
      </c>
      <c r="GY13" s="65">
        <v>0</v>
      </c>
      <c r="GZ13" s="65"/>
      <c r="HA13" s="66">
        <v>0</v>
      </c>
      <c r="HB13" s="66"/>
      <c r="HC13" s="66"/>
      <c r="HD13" s="66"/>
      <c r="HE13" s="66"/>
      <c r="HF13" s="66"/>
      <c r="HG13" s="66"/>
      <c r="HH13" s="66"/>
      <c r="HI13" s="66"/>
      <c r="HJ13" s="66"/>
      <c r="HK13" s="66"/>
      <c r="HL13" s="66"/>
      <c r="HM13" s="66"/>
      <c r="HN13" s="66"/>
      <c r="HO13" s="66"/>
      <c r="HP13" s="66"/>
      <c r="HQ13" s="66"/>
      <c r="HR13" s="66"/>
      <c r="HS13" s="66"/>
      <c r="HT13" s="66"/>
      <c r="HU13" s="66"/>
      <c r="HV13" s="66"/>
      <c r="HW13" s="66"/>
      <c r="HX13" s="66"/>
      <c r="HY13" s="66">
        <f t="shared" si="6"/>
        <v>0</v>
      </c>
      <c r="HZ13" s="66"/>
      <c r="IA13" s="67" t="s">
        <v>2328</v>
      </c>
      <c r="IB13" s="67" t="s">
        <v>2326</v>
      </c>
      <c r="IC13" s="67" t="s">
        <v>2326</v>
      </c>
      <c r="ID13" s="67" t="s">
        <v>2326</v>
      </c>
      <c r="IE13" s="67" t="s">
        <v>2326</v>
      </c>
      <c r="IF13" s="67"/>
      <c r="IG13" s="67"/>
      <c r="IH13" s="67"/>
      <c r="II13" s="67"/>
      <c r="IJ13" s="67"/>
      <c r="IK13" s="67"/>
      <c r="IL13" s="67"/>
      <c r="IM13" s="67"/>
      <c r="IN13" s="67"/>
      <c r="IO13" s="67"/>
      <c r="IP13" s="67"/>
      <c r="IQ13" s="67"/>
      <c r="IR13" s="67"/>
      <c r="IS13" s="67"/>
      <c r="IT13" s="67"/>
      <c r="IU13" s="67"/>
      <c r="IV13" s="67"/>
      <c r="IW13" s="67"/>
      <c r="IX13" s="67"/>
      <c r="IY13" s="67"/>
      <c r="IZ13" s="67"/>
      <c r="JA13" s="67"/>
      <c r="JB13" s="67"/>
      <c r="JC13" s="67"/>
      <c r="JD13" s="67"/>
      <c r="JE13" s="67"/>
      <c r="JF13" s="67"/>
      <c r="JG13" s="67"/>
      <c r="JH13" s="67"/>
      <c r="JI13" s="67"/>
      <c r="JJ13" s="67"/>
      <c r="JK13" s="67"/>
      <c r="JL13" s="67"/>
      <c r="JM13" s="67"/>
      <c r="JN13" s="67"/>
      <c r="JO13" s="67"/>
      <c r="JP13" s="67"/>
      <c r="JQ13" s="67"/>
      <c r="JR13" s="67"/>
      <c r="JS13" s="67"/>
      <c r="JT13" s="67"/>
      <c r="JU13" s="67"/>
      <c r="JV13" s="67"/>
      <c r="JW13" s="67"/>
      <c r="JX13" s="67"/>
      <c r="JY13" s="67"/>
      <c r="JZ13" s="67"/>
      <c r="KA13" s="67"/>
      <c r="KB13" s="67"/>
      <c r="KC13" s="67"/>
      <c r="KD13" s="67"/>
      <c r="KE13" s="67"/>
      <c r="KF13" s="67"/>
      <c r="KG13" s="67"/>
      <c r="KH13" s="67"/>
      <c r="KI13" s="67"/>
      <c r="KJ13" s="67"/>
      <c r="KK13" s="67"/>
      <c r="KL13" s="67"/>
      <c r="KM13" s="67"/>
      <c r="KN13" s="66">
        <v>1</v>
      </c>
      <c r="KO13" s="66">
        <v>1</v>
      </c>
      <c r="KP13" s="66">
        <v>0</v>
      </c>
      <c r="KQ13" s="66">
        <v>0</v>
      </c>
      <c r="KR13" s="66">
        <v>0</v>
      </c>
      <c r="KS13" s="66">
        <v>1</v>
      </c>
      <c r="KT13" s="66">
        <v>0</v>
      </c>
      <c r="KU13" s="66">
        <v>0</v>
      </c>
      <c r="KV13" s="66">
        <v>1</v>
      </c>
      <c r="KW13" s="66">
        <v>0</v>
      </c>
      <c r="KX13" s="66">
        <v>1</v>
      </c>
      <c r="KY13" s="66">
        <v>0</v>
      </c>
      <c r="KZ13" s="66">
        <v>0</v>
      </c>
      <c r="LA13" s="66">
        <v>0</v>
      </c>
      <c r="LB13" s="66">
        <v>0</v>
      </c>
      <c r="LC13" s="68">
        <v>1</v>
      </c>
      <c r="LD13" s="68">
        <v>1</v>
      </c>
      <c r="LE13" s="68">
        <v>1</v>
      </c>
      <c r="LF13" s="68">
        <v>1</v>
      </c>
      <c r="LG13" s="68">
        <v>1</v>
      </c>
      <c r="LH13" s="68">
        <v>0</v>
      </c>
      <c r="LI13" s="68">
        <v>1</v>
      </c>
      <c r="LJ13" s="68">
        <v>1</v>
      </c>
      <c r="LK13" s="68">
        <v>0</v>
      </c>
      <c r="LL13" s="68"/>
      <c r="LM13" s="69">
        <v>0</v>
      </c>
      <c r="LN13" s="69"/>
      <c r="LO13" s="69">
        <v>0</v>
      </c>
      <c r="LP13" s="69"/>
      <c r="LQ13" s="70">
        <v>1</v>
      </c>
      <c r="LR13" s="71"/>
      <c r="LS13" s="72">
        <f t="shared" si="7"/>
        <v>1</v>
      </c>
      <c r="LT13" s="73">
        <f t="shared" si="8"/>
        <v>0</v>
      </c>
      <c r="LU13" s="73">
        <f t="shared" si="9"/>
        <v>0</v>
      </c>
      <c r="LV13" s="74">
        <f t="shared" si="10"/>
        <v>0</v>
      </c>
      <c r="LW13" s="72">
        <f t="shared" si="11"/>
        <v>0</v>
      </c>
      <c r="LX13" s="73">
        <f t="shared" si="12"/>
        <v>0</v>
      </c>
      <c r="LY13" s="73">
        <f t="shared" si="13"/>
        <v>0</v>
      </c>
      <c r="LZ13" s="74">
        <f t="shared" si="14"/>
        <v>1</v>
      </c>
      <c r="MA13" s="72">
        <f t="shared" si="15"/>
        <v>0</v>
      </c>
      <c r="MB13" s="73">
        <f t="shared" si="16"/>
        <v>0</v>
      </c>
      <c r="MC13" s="73">
        <f t="shared" si="17"/>
        <v>0</v>
      </c>
      <c r="MD13" s="74">
        <f t="shared" si="18"/>
        <v>1</v>
      </c>
      <c r="ME13" s="72">
        <f t="shared" si="19"/>
        <v>0</v>
      </c>
      <c r="MF13" s="73">
        <f t="shared" si="20"/>
        <v>0</v>
      </c>
      <c r="MG13" s="73">
        <f t="shared" si="21"/>
        <v>0</v>
      </c>
      <c r="MH13" s="74">
        <f t="shared" si="22"/>
        <v>1</v>
      </c>
    </row>
    <row r="14" spans="1:346" ht="26.5" x14ac:dyDescent="0.35">
      <c r="A14" s="57">
        <v>26</v>
      </c>
      <c r="B14" s="57" t="s">
        <v>2362</v>
      </c>
      <c r="C14" s="57" t="s">
        <v>2321</v>
      </c>
      <c r="D14" s="58">
        <v>41600</v>
      </c>
      <c r="E14" s="57">
        <v>1</v>
      </c>
      <c r="F14" s="57">
        <v>6</v>
      </c>
      <c r="G14" s="57" t="s">
        <v>2373</v>
      </c>
      <c r="H14" s="57" t="s">
        <v>2373</v>
      </c>
      <c r="I14" s="57">
        <v>31338869</v>
      </c>
      <c r="J14" s="57" t="s">
        <v>2324</v>
      </c>
      <c r="K14" s="57" t="s">
        <v>2374</v>
      </c>
      <c r="L14" s="57">
        <v>0</v>
      </c>
      <c r="M14" s="57">
        <v>1</v>
      </c>
      <c r="N14" s="57">
        <v>51</v>
      </c>
      <c r="O14" s="59">
        <v>1</v>
      </c>
      <c r="P14" s="59">
        <v>0</v>
      </c>
      <c r="Q14" s="59">
        <v>0</v>
      </c>
      <c r="R14" s="59">
        <v>0</v>
      </c>
      <c r="S14" s="59">
        <v>0</v>
      </c>
      <c r="T14" s="59">
        <v>1</v>
      </c>
      <c r="U14" s="59">
        <v>0</v>
      </c>
      <c r="V14" s="59">
        <v>0</v>
      </c>
      <c r="W14" s="59">
        <v>0</v>
      </c>
      <c r="X14" s="59">
        <v>0</v>
      </c>
      <c r="Y14" s="59"/>
      <c r="Z14" s="60">
        <v>6</v>
      </c>
      <c r="AA14" s="60">
        <v>4</v>
      </c>
      <c r="AB14" s="60">
        <v>2</v>
      </c>
      <c r="AC14" s="60">
        <v>25</v>
      </c>
      <c r="AD14" s="60">
        <v>15</v>
      </c>
      <c r="AE14" s="60">
        <v>0</v>
      </c>
      <c r="AF14" s="60">
        <v>1</v>
      </c>
      <c r="AG14" s="60">
        <v>0</v>
      </c>
      <c r="AH14" s="60">
        <v>4</v>
      </c>
      <c r="AI14" s="60">
        <v>1</v>
      </c>
      <c r="AJ14" s="60">
        <v>5</v>
      </c>
      <c r="AK14" s="60">
        <v>15</v>
      </c>
      <c r="AL14" s="60">
        <v>20</v>
      </c>
      <c r="AM14" s="59">
        <v>0</v>
      </c>
      <c r="AN14" s="59"/>
      <c r="AO14" s="59"/>
      <c r="AP14" s="59"/>
      <c r="AQ14" s="59"/>
      <c r="AR14" s="59"/>
      <c r="AS14" s="59"/>
      <c r="AT14" s="59"/>
      <c r="AU14" s="59"/>
      <c r="AV14" s="59"/>
      <c r="AW14" s="59"/>
      <c r="AX14" s="59"/>
      <c r="AY14" s="59"/>
      <c r="AZ14" s="59"/>
      <c r="BA14" s="59"/>
      <c r="BB14" s="59"/>
      <c r="BC14" s="59">
        <v>0</v>
      </c>
      <c r="BD14" s="59"/>
      <c r="BE14" s="59"/>
      <c r="BF14" s="59"/>
      <c r="BG14" s="59">
        <v>0</v>
      </c>
      <c r="BH14" s="59"/>
      <c r="BI14" s="59"/>
      <c r="BJ14" s="59"/>
      <c r="BK14" s="59">
        <v>0</v>
      </c>
      <c r="BL14" s="59"/>
      <c r="BM14" s="59"/>
      <c r="BN14" s="59"/>
      <c r="BO14" s="59">
        <f t="shared" si="0"/>
        <v>0</v>
      </c>
      <c r="BP14" s="59"/>
      <c r="BQ14" s="60">
        <v>1</v>
      </c>
      <c r="BR14" s="60">
        <v>1</v>
      </c>
      <c r="BS14" s="60">
        <v>2</v>
      </c>
      <c r="BT14" s="60">
        <v>1</v>
      </c>
      <c r="BU14" s="60">
        <v>4</v>
      </c>
      <c r="BV14" s="60">
        <v>1</v>
      </c>
      <c r="BW14" s="60">
        <v>0</v>
      </c>
      <c r="BX14" s="60">
        <v>1</v>
      </c>
      <c r="BY14" s="60">
        <v>1</v>
      </c>
      <c r="BZ14" s="60">
        <v>0</v>
      </c>
      <c r="CA14" s="60">
        <v>4</v>
      </c>
      <c r="CB14" s="60">
        <v>4</v>
      </c>
      <c r="CC14" s="60">
        <v>1</v>
      </c>
      <c r="CD14" s="60">
        <v>2</v>
      </c>
      <c r="CE14" s="60">
        <v>1</v>
      </c>
      <c r="CF14" s="60">
        <v>0</v>
      </c>
      <c r="CG14" s="60">
        <v>1</v>
      </c>
      <c r="CH14" s="60">
        <v>1</v>
      </c>
      <c r="CI14" s="60">
        <v>0</v>
      </c>
      <c r="CJ14" s="60">
        <v>0</v>
      </c>
      <c r="CK14" s="60"/>
      <c r="CL14" s="60"/>
      <c r="CM14" s="60"/>
      <c r="CN14" s="60"/>
      <c r="CO14" s="60"/>
      <c r="CP14" s="60"/>
      <c r="CQ14" s="60"/>
      <c r="CR14" s="60"/>
      <c r="CS14" s="60">
        <v>0</v>
      </c>
      <c r="CT14" s="60"/>
      <c r="CU14" s="60"/>
      <c r="CV14" s="60"/>
      <c r="CW14" s="60"/>
      <c r="CX14" s="60"/>
      <c r="CY14" s="60"/>
      <c r="CZ14" s="60"/>
      <c r="DA14" s="60"/>
      <c r="DB14" s="60"/>
      <c r="DC14" s="60">
        <v>0</v>
      </c>
      <c r="DD14" s="60"/>
      <c r="DE14" s="60"/>
      <c r="DF14" s="60">
        <v>1</v>
      </c>
      <c r="DG14" s="60">
        <v>5</v>
      </c>
      <c r="DH14" s="60">
        <v>110</v>
      </c>
      <c r="DI14" s="60">
        <v>0</v>
      </c>
      <c r="DJ14" s="60"/>
      <c r="DK14" s="60"/>
      <c r="DL14" s="60">
        <v>0</v>
      </c>
      <c r="DM14" s="60"/>
      <c r="DN14" s="60"/>
      <c r="DO14" s="60"/>
      <c r="DP14" s="60"/>
      <c r="DQ14" s="60">
        <v>30</v>
      </c>
      <c r="DR14" s="60">
        <v>1</v>
      </c>
      <c r="DS14" s="60">
        <v>15</v>
      </c>
      <c r="DT14" s="61">
        <f t="shared" si="1"/>
        <v>1</v>
      </c>
      <c r="DU14" s="62">
        <f t="shared" si="2"/>
        <v>1</v>
      </c>
      <c r="DV14" s="63">
        <v>0</v>
      </c>
      <c r="DW14" s="63"/>
      <c r="DX14" s="63"/>
      <c r="DY14" s="63"/>
      <c r="DZ14" s="63"/>
      <c r="EA14" s="63"/>
      <c r="EB14" s="63"/>
      <c r="EC14" s="63"/>
      <c r="ED14" s="63"/>
      <c r="EE14" s="63"/>
      <c r="EF14" s="63"/>
      <c r="EG14" s="63"/>
      <c r="EH14" s="63"/>
      <c r="EI14" s="63"/>
      <c r="EJ14" s="63"/>
      <c r="EK14" s="63"/>
      <c r="EL14" s="63"/>
      <c r="EM14" s="63"/>
      <c r="EN14" s="63"/>
      <c r="EO14" s="63"/>
      <c r="EP14" s="63"/>
      <c r="EQ14" s="63"/>
      <c r="ER14" s="63"/>
      <c r="ES14" s="63">
        <f t="shared" si="3"/>
        <v>0</v>
      </c>
      <c r="ET14" s="63"/>
      <c r="EU14" s="64">
        <v>0</v>
      </c>
      <c r="EV14" s="64"/>
      <c r="EW14" s="64"/>
      <c r="EX14" s="64"/>
      <c r="EY14" s="64"/>
      <c r="EZ14" s="64"/>
      <c r="FA14" s="64"/>
      <c r="FB14" s="64"/>
      <c r="FC14" s="64"/>
      <c r="FD14" s="64"/>
      <c r="FE14" s="64"/>
      <c r="FF14" s="64"/>
      <c r="FG14" s="64"/>
      <c r="FH14" s="64"/>
      <c r="FI14" s="64"/>
      <c r="FJ14" s="64"/>
      <c r="FK14" s="64"/>
      <c r="FL14" s="64"/>
      <c r="FM14" s="64"/>
      <c r="FN14" s="64"/>
      <c r="FO14" s="64"/>
      <c r="FP14" s="64"/>
      <c r="FQ14" s="64"/>
      <c r="FR14" s="64"/>
      <c r="FS14" s="64"/>
      <c r="FT14" s="64"/>
      <c r="FU14" s="64"/>
      <c r="FV14" s="64"/>
      <c r="FW14" s="64"/>
      <c r="FX14" s="64"/>
      <c r="FY14" s="64"/>
      <c r="FZ14" s="64"/>
      <c r="GA14" s="64"/>
      <c r="GB14" s="64"/>
      <c r="GC14" s="64"/>
      <c r="GD14" s="64"/>
      <c r="GE14" s="64"/>
      <c r="GF14" s="64"/>
      <c r="GG14" s="64">
        <f t="shared" si="4"/>
        <v>0</v>
      </c>
      <c r="GH14" s="64">
        <f t="shared" si="5"/>
        <v>0</v>
      </c>
      <c r="GI14" s="65">
        <v>0</v>
      </c>
      <c r="GJ14" s="65">
        <v>0</v>
      </c>
      <c r="GK14" s="65">
        <v>0</v>
      </c>
      <c r="GL14" s="65">
        <v>0</v>
      </c>
      <c r="GM14" s="65">
        <v>0</v>
      </c>
      <c r="GN14" s="65">
        <v>0</v>
      </c>
      <c r="GO14" s="65">
        <v>0</v>
      </c>
      <c r="GP14" s="65">
        <v>0</v>
      </c>
      <c r="GQ14" s="65"/>
      <c r="GR14" s="65">
        <v>1</v>
      </c>
      <c r="GS14" s="65">
        <v>0</v>
      </c>
      <c r="GT14" s="65">
        <v>0</v>
      </c>
      <c r="GU14" s="65">
        <v>0</v>
      </c>
      <c r="GV14" s="65">
        <v>0</v>
      </c>
      <c r="GW14" s="65">
        <v>0</v>
      </c>
      <c r="GX14" s="65">
        <v>0</v>
      </c>
      <c r="GY14" s="65">
        <v>0</v>
      </c>
      <c r="GZ14" s="65"/>
      <c r="HA14" s="66">
        <v>0</v>
      </c>
      <c r="HB14" s="66"/>
      <c r="HC14" s="66"/>
      <c r="HD14" s="66"/>
      <c r="HE14" s="66"/>
      <c r="HF14" s="66"/>
      <c r="HG14" s="66"/>
      <c r="HH14" s="66"/>
      <c r="HI14" s="66"/>
      <c r="HJ14" s="66"/>
      <c r="HK14" s="66"/>
      <c r="HL14" s="66"/>
      <c r="HM14" s="66"/>
      <c r="HN14" s="66"/>
      <c r="HO14" s="66"/>
      <c r="HP14" s="66"/>
      <c r="HQ14" s="66"/>
      <c r="HR14" s="66"/>
      <c r="HS14" s="66"/>
      <c r="HT14" s="66"/>
      <c r="HU14" s="66"/>
      <c r="HV14" s="66"/>
      <c r="HW14" s="66"/>
      <c r="HX14" s="66"/>
      <c r="HY14" s="66">
        <f t="shared" si="6"/>
        <v>0</v>
      </c>
      <c r="HZ14" s="66"/>
      <c r="IA14" s="67" t="s">
        <v>2326</v>
      </c>
      <c r="IB14" s="67" t="s">
        <v>2327</v>
      </c>
      <c r="IC14" s="67" t="s">
        <v>2326</v>
      </c>
      <c r="ID14" s="67" t="s">
        <v>2326</v>
      </c>
      <c r="IE14" s="67" t="s">
        <v>2326</v>
      </c>
      <c r="IF14" s="67"/>
      <c r="IG14" s="67"/>
      <c r="IH14" s="67"/>
      <c r="II14" s="67"/>
      <c r="IJ14" s="67"/>
      <c r="IK14" s="67"/>
      <c r="IL14" s="67"/>
      <c r="IM14" s="67"/>
      <c r="IN14" s="67"/>
      <c r="IO14" s="67"/>
      <c r="IP14" s="67"/>
      <c r="IQ14" s="67"/>
      <c r="IR14" s="67"/>
      <c r="IS14" s="67"/>
      <c r="IT14" s="67"/>
      <c r="IU14" s="67"/>
      <c r="IV14" s="67"/>
      <c r="IW14" s="67"/>
      <c r="IX14" s="67"/>
      <c r="IY14" s="67"/>
      <c r="IZ14" s="67"/>
      <c r="JA14" s="67"/>
      <c r="JB14" s="67"/>
      <c r="JC14" s="67">
        <v>1</v>
      </c>
      <c r="JD14" s="67"/>
      <c r="JE14" s="67"/>
      <c r="JF14" s="67"/>
      <c r="JG14" s="67"/>
      <c r="JH14" s="67"/>
      <c r="JI14" s="67"/>
      <c r="JJ14" s="67"/>
      <c r="JK14" s="67"/>
      <c r="JL14" s="67"/>
      <c r="JM14" s="67"/>
      <c r="JN14" s="67"/>
      <c r="JO14" s="67"/>
      <c r="JP14" s="67"/>
      <c r="JQ14" s="67"/>
      <c r="JR14" s="67"/>
      <c r="JS14" s="67"/>
      <c r="JT14" s="67"/>
      <c r="JU14" s="67"/>
      <c r="JV14" s="67"/>
      <c r="JW14" s="67"/>
      <c r="JX14" s="67"/>
      <c r="JY14" s="67"/>
      <c r="JZ14" s="67"/>
      <c r="KA14" s="67"/>
      <c r="KB14" s="67"/>
      <c r="KC14" s="67"/>
      <c r="KD14" s="67"/>
      <c r="KE14" s="67"/>
      <c r="KF14" s="67"/>
      <c r="KG14" s="67"/>
      <c r="KH14" s="67"/>
      <c r="KI14" s="67"/>
      <c r="KJ14" s="67"/>
      <c r="KK14" s="67"/>
      <c r="KL14" s="67"/>
      <c r="KM14" s="67"/>
      <c r="KN14" s="66">
        <v>1</v>
      </c>
      <c r="KO14" s="66">
        <v>0</v>
      </c>
      <c r="KP14" s="66">
        <v>0</v>
      </c>
      <c r="KQ14" s="66">
        <v>1</v>
      </c>
      <c r="KR14" s="66">
        <v>0</v>
      </c>
      <c r="KS14" s="66">
        <v>0</v>
      </c>
      <c r="KT14" s="66">
        <v>0</v>
      </c>
      <c r="KU14" s="66">
        <v>0</v>
      </c>
      <c r="KV14" s="66">
        <v>1</v>
      </c>
      <c r="KW14" s="66">
        <v>0</v>
      </c>
      <c r="KX14" s="66">
        <v>0</v>
      </c>
      <c r="KY14" s="66">
        <v>1</v>
      </c>
      <c r="KZ14" s="66">
        <v>0</v>
      </c>
      <c r="LA14" s="66">
        <v>0</v>
      </c>
      <c r="LB14" s="66">
        <v>0</v>
      </c>
      <c r="LC14" s="68">
        <v>1</v>
      </c>
      <c r="LD14" s="68">
        <v>0</v>
      </c>
      <c r="LE14" s="68">
        <v>0</v>
      </c>
      <c r="LF14" s="68">
        <v>1</v>
      </c>
      <c r="LG14" s="68">
        <v>1</v>
      </c>
      <c r="LH14" s="68">
        <v>0</v>
      </c>
      <c r="LI14" s="68">
        <v>1</v>
      </c>
      <c r="LJ14" s="68">
        <v>0</v>
      </c>
      <c r="LK14" s="68">
        <v>0</v>
      </c>
      <c r="LL14" s="68"/>
      <c r="LM14" s="69">
        <v>0</v>
      </c>
      <c r="LN14" s="69"/>
      <c r="LO14" s="69">
        <v>0</v>
      </c>
      <c r="LP14" s="69"/>
      <c r="LQ14" s="70">
        <v>1</v>
      </c>
      <c r="LR14" s="71"/>
      <c r="LS14" s="72">
        <f t="shared" si="7"/>
        <v>0</v>
      </c>
      <c r="LT14" s="73">
        <f t="shared" si="8"/>
        <v>0</v>
      </c>
      <c r="LU14" s="73">
        <f t="shared" si="9"/>
        <v>0</v>
      </c>
      <c r="LV14" s="74">
        <f t="shared" si="10"/>
        <v>1</v>
      </c>
      <c r="LW14" s="72">
        <f t="shared" si="11"/>
        <v>1</v>
      </c>
      <c r="LX14" s="73">
        <f t="shared" si="12"/>
        <v>0</v>
      </c>
      <c r="LY14" s="73">
        <f t="shared" si="13"/>
        <v>0</v>
      </c>
      <c r="LZ14" s="74">
        <f t="shared" si="14"/>
        <v>0</v>
      </c>
      <c r="MA14" s="72">
        <f t="shared" si="15"/>
        <v>0</v>
      </c>
      <c r="MB14" s="73">
        <f t="shared" si="16"/>
        <v>0</v>
      </c>
      <c r="MC14" s="73">
        <f t="shared" si="17"/>
        <v>0</v>
      </c>
      <c r="MD14" s="74">
        <f t="shared" si="18"/>
        <v>1</v>
      </c>
      <c r="ME14" s="72">
        <f t="shared" si="19"/>
        <v>0</v>
      </c>
      <c r="MF14" s="73">
        <f t="shared" si="20"/>
        <v>0</v>
      </c>
      <c r="MG14" s="73">
        <f t="shared" si="21"/>
        <v>0</v>
      </c>
      <c r="MH14" s="74">
        <f t="shared" si="22"/>
        <v>1</v>
      </c>
    </row>
    <row r="15" spans="1:346" ht="52.5" x14ac:dyDescent="0.35">
      <c r="A15" s="57">
        <v>27</v>
      </c>
      <c r="B15" s="57" t="s">
        <v>2362</v>
      </c>
      <c r="C15" s="57" t="s">
        <v>2330</v>
      </c>
      <c r="D15" s="58">
        <v>41600</v>
      </c>
      <c r="E15" s="57">
        <v>1</v>
      </c>
      <c r="F15" s="57">
        <v>7</v>
      </c>
      <c r="G15" s="57" t="s">
        <v>2375</v>
      </c>
      <c r="H15" s="57" t="s">
        <v>2375</v>
      </c>
      <c r="I15" s="57">
        <v>37870741</v>
      </c>
      <c r="J15" s="57" t="s">
        <v>2324</v>
      </c>
      <c r="K15" s="57" t="s">
        <v>2376</v>
      </c>
      <c r="L15" s="57">
        <v>0</v>
      </c>
      <c r="M15" s="57">
        <v>1</v>
      </c>
      <c r="N15" s="57">
        <v>43</v>
      </c>
      <c r="O15" s="59">
        <v>0</v>
      </c>
      <c r="P15" s="59">
        <v>0</v>
      </c>
      <c r="Q15" s="59">
        <v>0</v>
      </c>
      <c r="R15" s="59">
        <v>0</v>
      </c>
      <c r="S15" s="59">
        <v>0</v>
      </c>
      <c r="T15" s="59">
        <v>1</v>
      </c>
      <c r="U15" s="59">
        <v>0</v>
      </c>
      <c r="V15" s="59">
        <v>0</v>
      </c>
      <c r="W15" s="59">
        <v>0</v>
      </c>
      <c r="X15" s="59">
        <v>0</v>
      </c>
      <c r="Y15" s="59"/>
      <c r="Z15" s="60">
        <v>7</v>
      </c>
      <c r="AA15" s="60">
        <v>3</v>
      </c>
      <c r="AB15" s="60">
        <v>1.5</v>
      </c>
      <c r="AC15" s="60">
        <v>20</v>
      </c>
      <c r="AD15" s="60">
        <v>10</v>
      </c>
      <c r="AE15" s="60">
        <v>0</v>
      </c>
      <c r="AF15" s="60">
        <v>1</v>
      </c>
      <c r="AG15" s="60">
        <v>0</v>
      </c>
      <c r="AH15" s="60">
        <v>7</v>
      </c>
      <c r="AI15" s="60">
        <v>1</v>
      </c>
      <c r="AJ15" s="60">
        <v>2</v>
      </c>
      <c r="AK15" s="60">
        <v>10</v>
      </c>
      <c r="AL15" s="60">
        <v>15</v>
      </c>
      <c r="AM15" s="59">
        <v>0</v>
      </c>
      <c r="AN15" s="59"/>
      <c r="AO15" s="59"/>
      <c r="AP15" s="59"/>
      <c r="AQ15" s="59"/>
      <c r="AR15" s="59"/>
      <c r="AS15" s="59"/>
      <c r="AT15" s="59"/>
      <c r="AU15" s="59"/>
      <c r="AV15" s="59"/>
      <c r="AW15" s="59"/>
      <c r="AX15" s="59"/>
      <c r="AY15" s="59"/>
      <c r="AZ15" s="59"/>
      <c r="BA15" s="59"/>
      <c r="BB15" s="59"/>
      <c r="BC15" s="59">
        <v>0</v>
      </c>
      <c r="BD15" s="59"/>
      <c r="BE15" s="59"/>
      <c r="BF15" s="59"/>
      <c r="BG15" s="59">
        <v>0</v>
      </c>
      <c r="BH15" s="59"/>
      <c r="BI15" s="59"/>
      <c r="BJ15" s="59"/>
      <c r="BK15" s="59">
        <v>0</v>
      </c>
      <c r="BL15" s="59"/>
      <c r="BM15" s="59"/>
      <c r="BN15" s="59"/>
      <c r="BO15" s="59">
        <f t="shared" si="0"/>
        <v>0</v>
      </c>
      <c r="BP15" s="59"/>
      <c r="BQ15" s="60">
        <v>1</v>
      </c>
      <c r="BR15" s="60">
        <v>0</v>
      </c>
      <c r="BS15" s="60"/>
      <c r="BT15" s="60"/>
      <c r="BU15" s="60"/>
      <c r="BV15" s="60"/>
      <c r="BW15" s="60"/>
      <c r="BX15" s="60"/>
      <c r="BY15" s="60"/>
      <c r="BZ15" s="60"/>
      <c r="CA15" s="60">
        <v>2</v>
      </c>
      <c r="CB15" s="60">
        <v>2</v>
      </c>
      <c r="CC15" s="60">
        <v>1</v>
      </c>
      <c r="CD15" s="60">
        <v>1</v>
      </c>
      <c r="CE15" s="60">
        <v>1</v>
      </c>
      <c r="CF15" s="60">
        <v>0</v>
      </c>
      <c r="CG15" s="60">
        <v>1</v>
      </c>
      <c r="CH15" s="60">
        <v>1</v>
      </c>
      <c r="CI15" s="60">
        <v>0</v>
      </c>
      <c r="CJ15" s="60">
        <v>0</v>
      </c>
      <c r="CK15" s="60"/>
      <c r="CL15" s="60"/>
      <c r="CM15" s="60"/>
      <c r="CN15" s="60"/>
      <c r="CO15" s="60"/>
      <c r="CP15" s="60"/>
      <c r="CQ15" s="60"/>
      <c r="CR15" s="60"/>
      <c r="CS15" s="60">
        <v>0</v>
      </c>
      <c r="CT15" s="60"/>
      <c r="CU15" s="60"/>
      <c r="CV15" s="60"/>
      <c r="CW15" s="60"/>
      <c r="CX15" s="60"/>
      <c r="CY15" s="60"/>
      <c r="CZ15" s="60"/>
      <c r="DA15" s="60"/>
      <c r="DB15" s="60"/>
      <c r="DC15" s="60">
        <v>0</v>
      </c>
      <c r="DD15" s="60"/>
      <c r="DE15" s="60"/>
      <c r="DF15" s="60">
        <v>1</v>
      </c>
      <c r="DG15" s="60">
        <v>1</v>
      </c>
      <c r="DH15" s="60">
        <v>20</v>
      </c>
      <c r="DI15" s="60">
        <v>0</v>
      </c>
      <c r="DJ15" s="60"/>
      <c r="DK15" s="60"/>
      <c r="DL15" s="60">
        <v>0</v>
      </c>
      <c r="DM15" s="60"/>
      <c r="DN15" s="60"/>
      <c r="DO15" s="60"/>
      <c r="DP15" s="60"/>
      <c r="DQ15" s="60">
        <v>5</v>
      </c>
      <c r="DR15" s="60">
        <v>1</v>
      </c>
      <c r="DS15" s="60">
        <v>5</v>
      </c>
      <c r="DT15" s="61">
        <f t="shared" si="1"/>
        <v>1</v>
      </c>
      <c r="DU15" s="62">
        <f t="shared" si="2"/>
        <v>1</v>
      </c>
      <c r="DV15" s="63">
        <v>0</v>
      </c>
      <c r="DW15" s="63"/>
      <c r="DX15" s="63"/>
      <c r="DY15" s="63"/>
      <c r="DZ15" s="63"/>
      <c r="EA15" s="63"/>
      <c r="EB15" s="63"/>
      <c r="EC15" s="63"/>
      <c r="ED15" s="63"/>
      <c r="EE15" s="63"/>
      <c r="EF15" s="63"/>
      <c r="EG15" s="63"/>
      <c r="EH15" s="63"/>
      <c r="EI15" s="63"/>
      <c r="EJ15" s="63"/>
      <c r="EK15" s="63"/>
      <c r="EL15" s="63"/>
      <c r="EM15" s="63"/>
      <c r="EN15" s="63"/>
      <c r="EO15" s="63"/>
      <c r="EP15" s="63"/>
      <c r="EQ15" s="63"/>
      <c r="ER15" s="63"/>
      <c r="ES15" s="63">
        <f t="shared" si="3"/>
        <v>0</v>
      </c>
      <c r="ET15" s="63"/>
      <c r="EU15" s="64">
        <v>0</v>
      </c>
      <c r="EV15" s="64"/>
      <c r="EW15" s="64"/>
      <c r="EX15" s="64"/>
      <c r="EY15" s="64"/>
      <c r="EZ15" s="64"/>
      <c r="FA15" s="64"/>
      <c r="FB15" s="64"/>
      <c r="FC15" s="64"/>
      <c r="FD15" s="64"/>
      <c r="FE15" s="64"/>
      <c r="FF15" s="64"/>
      <c r="FG15" s="64"/>
      <c r="FH15" s="64"/>
      <c r="FI15" s="64"/>
      <c r="FJ15" s="64"/>
      <c r="FK15" s="64"/>
      <c r="FL15" s="64"/>
      <c r="FM15" s="64"/>
      <c r="FN15" s="64"/>
      <c r="FO15" s="64"/>
      <c r="FP15" s="64"/>
      <c r="FQ15" s="64"/>
      <c r="FR15" s="64"/>
      <c r="FS15" s="64"/>
      <c r="FT15" s="64"/>
      <c r="FU15" s="64"/>
      <c r="FV15" s="64"/>
      <c r="FW15" s="64"/>
      <c r="FX15" s="64"/>
      <c r="FY15" s="64"/>
      <c r="FZ15" s="64"/>
      <c r="GA15" s="64"/>
      <c r="GB15" s="64"/>
      <c r="GC15" s="64"/>
      <c r="GD15" s="64"/>
      <c r="GE15" s="64"/>
      <c r="GF15" s="64"/>
      <c r="GG15" s="64">
        <f t="shared" si="4"/>
        <v>0</v>
      </c>
      <c r="GH15" s="64">
        <f t="shared" si="5"/>
        <v>0</v>
      </c>
      <c r="GI15" s="65">
        <v>0</v>
      </c>
      <c r="GJ15" s="65">
        <v>0</v>
      </c>
      <c r="GK15" s="65">
        <v>0</v>
      </c>
      <c r="GL15" s="65">
        <v>0</v>
      </c>
      <c r="GM15" s="65">
        <v>0</v>
      </c>
      <c r="GN15" s="65">
        <v>0</v>
      </c>
      <c r="GO15" s="65">
        <v>0</v>
      </c>
      <c r="GP15" s="65">
        <v>0</v>
      </c>
      <c r="GQ15" s="65"/>
      <c r="GR15" s="65">
        <v>0</v>
      </c>
      <c r="GS15" s="65">
        <v>0</v>
      </c>
      <c r="GT15" s="65">
        <v>0</v>
      </c>
      <c r="GU15" s="65">
        <v>0</v>
      </c>
      <c r="GV15" s="65">
        <v>0</v>
      </c>
      <c r="GW15" s="65">
        <v>0</v>
      </c>
      <c r="GX15" s="65">
        <v>0</v>
      </c>
      <c r="GY15" s="65">
        <v>1</v>
      </c>
      <c r="GZ15" s="65" t="s">
        <v>2377</v>
      </c>
      <c r="HA15" s="66">
        <v>0</v>
      </c>
      <c r="HB15" s="66"/>
      <c r="HC15" s="66"/>
      <c r="HD15" s="66"/>
      <c r="HE15" s="66"/>
      <c r="HF15" s="66"/>
      <c r="HG15" s="66"/>
      <c r="HH15" s="66"/>
      <c r="HI15" s="66"/>
      <c r="HJ15" s="66"/>
      <c r="HK15" s="66"/>
      <c r="HL15" s="66"/>
      <c r="HM15" s="66"/>
      <c r="HN15" s="66"/>
      <c r="HO15" s="66"/>
      <c r="HP15" s="66"/>
      <c r="HQ15" s="66"/>
      <c r="HR15" s="66"/>
      <c r="HS15" s="66"/>
      <c r="HT15" s="66"/>
      <c r="HU15" s="66"/>
      <c r="HV15" s="66"/>
      <c r="HW15" s="66"/>
      <c r="HX15" s="66"/>
      <c r="HY15" s="66">
        <f t="shared" si="6"/>
        <v>0</v>
      </c>
      <c r="HZ15" s="66"/>
      <c r="IA15" s="67" t="s">
        <v>2326</v>
      </c>
      <c r="IB15" s="67" t="s">
        <v>2328</v>
      </c>
      <c r="IC15" s="67" t="s">
        <v>2326</v>
      </c>
      <c r="ID15" s="67" t="s">
        <v>2326</v>
      </c>
      <c r="IE15" s="67" t="s">
        <v>2326</v>
      </c>
      <c r="IF15" s="67"/>
      <c r="IG15" s="67"/>
      <c r="IH15" s="67"/>
      <c r="II15" s="67"/>
      <c r="IJ15" s="67"/>
      <c r="IK15" s="67"/>
      <c r="IL15" s="67"/>
      <c r="IM15" s="67"/>
      <c r="IN15" s="67"/>
      <c r="IO15" s="67"/>
      <c r="IP15" s="67"/>
      <c r="IQ15" s="67"/>
      <c r="IR15" s="67"/>
      <c r="IS15" s="67"/>
      <c r="IT15" s="67"/>
      <c r="IU15" s="67"/>
      <c r="IV15" s="67"/>
      <c r="IW15" s="67"/>
      <c r="IX15" s="67"/>
      <c r="IY15" s="67"/>
      <c r="IZ15" s="67"/>
      <c r="JA15" s="67"/>
      <c r="JB15" s="67"/>
      <c r="JC15" s="67"/>
      <c r="JD15" s="67"/>
      <c r="JE15" s="67"/>
      <c r="JF15" s="67"/>
      <c r="JG15" s="67"/>
      <c r="JH15" s="67"/>
      <c r="JI15" s="67"/>
      <c r="JJ15" s="67"/>
      <c r="JK15" s="67"/>
      <c r="JL15" s="67"/>
      <c r="JM15" s="67"/>
      <c r="JN15" s="67"/>
      <c r="JO15" s="67"/>
      <c r="JP15" s="67"/>
      <c r="JQ15" s="67"/>
      <c r="JR15" s="67"/>
      <c r="JS15" s="67"/>
      <c r="JT15" s="67"/>
      <c r="JU15" s="67"/>
      <c r="JV15" s="67"/>
      <c r="JW15" s="67"/>
      <c r="JX15" s="67"/>
      <c r="JY15" s="67"/>
      <c r="JZ15" s="67"/>
      <c r="KA15" s="67"/>
      <c r="KB15" s="67"/>
      <c r="KC15" s="67"/>
      <c r="KD15" s="67"/>
      <c r="KE15" s="67"/>
      <c r="KF15" s="67"/>
      <c r="KG15" s="67"/>
      <c r="KH15" s="67"/>
      <c r="KI15" s="67"/>
      <c r="KJ15" s="67"/>
      <c r="KK15" s="67"/>
      <c r="KL15" s="67"/>
      <c r="KM15" s="67"/>
      <c r="KN15" s="66">
        <v>1</v>
      </c>
      <c r="KO15" s="66">
        <v>0</v>
      </c>
      <c r="KP15" s="66">
        <v>0</v>
      </c>
      <c r="KQ15" s="66">
        <v>0</v>
      </c>
      <c r="KR15" s="66">
        <v>0</v>
      </c>
      <c r="KS15" s="66">
        <v>0</v>
      </c>
      <c r="KT15" s="66">
        <v>0</v>
      </c>
      <c r="KU15" s="66">
        <v>0</v>
      </c>
      <c r="KV15" s="66">
        <v>0</v>
      </c>
      <c r="KW15" s="66">
        <v>1</v>
      </c>
      <c r="KX15" s="66">
        <v>0</v>
      </c>
      <c r="KY15" s="66">
        <v>0</v>
      </c>
      <c r="KZ15" s="66">
        <v>0</v>
      </c>
      <c r="LA15" s="66">
        <v>0</v>
      </c>
      <c r="LB15" s="66">
        <v>0</v>
      </c>
      <c r="LC15" s="68">
        <v>0</v>
      </c>
      <c r="LD15" s="68">
        <v>0</v>
      </c>
      <c r="LE15" s="68">
        <v>0</v>
      </c>
      <c r="LF15" s="68">
        <v>0</v>
      </c>
      <c r="LG15" s="68">
        <v>0</v>
      </c>
      <c r="LH15" s="68">
        <v>0</v>
      </c>
      <c r="LI15" s="68">
        <v>0</v>
      </c>
      <c r="LJ15" s="68">
        <v>0</v>
      </c>
      <c r="LK15" s="68">
        <v>1</v>
      </c>
      <c r="LL15" s="68" t="s">
        <v>2378</v>
      </c>
      <c r="LM15" s="69">
        <v>0</v>
      </c>
      <c r="LN15" s="69"/>
      <c r="LO15" s="69">
        <v>0</v>
      </c>
      <c r="LP15" s="69"/>
      <c r="LQ15" s="70">
        <v>1</v>
      </c>
      <c r="LR15" s="71" t="s">
        <v>2379</v>
      </c>
      <c r="LS15" s="72">
        <f t="shared" si="7"/>
        <v>0</v>
      </c>
      <c r="LT15" s="73">
        <f t="shared" si="8"/>
        <v>0</v>
      </c>
      <c r="LU15" s="73">
        <f t="shared" si="9"/>
        <v>0</v>
      </c>
      <c r="LV15" s="74">
        <f t="shared" si="10"/>
        <v>1</v>
      </c>
      <c r="LW15" s="72">
        <f t="shared" si="11"/>
        <v>1</v>
      </c>
      <c r="LX15" s="73">
        <f t="shared" si="12"/>
        <v>0</v>
      </c>
      <c r="LY15" s="73">
        <f t="shared" si="13"/>
        <v>0</v>
      </c>
      <c r="LZ15" s="74">
        <f t="shared" si="14"/>
        <v>0</v>
      </c>
      <c r="MA15" s="72">
        <f t="shared" si="15"/>
        <v>0</v>
      </c>
      <c r="MB15" s="73">
        <f t="shared" si="16"/>
        <v>0</v>
      </c>
      <c r="MC15" s="73">
        <f t="shared" si="17"/>
        <v>0</v>
      </c>
      <c r="MD15" s="74">
        <f t="shared" si="18"/>
        <v>1</v>
      </c>
      <c r="ME15" s="72">
        <f t="shared" si="19"/>
        <v>0</v>
      </c>
      <c r="MF15" s="73">
        <f t="shared" si="20"/>
        <v>0</v>
      </c>
      <c r="MG15" s="73">
        <f t="shared" si="21"/>
        <v>0</v>
      </c>
      <c r="MH15" s="74">
        <f t="shared" si="22"/>
        <v>1</v>
      </c>
    </row>
    <row r="16" spans="1:346" ht="26.5" x14ac:dyDescent="0.35">
      <c r="A16" s="57">
        <v>47</v>
      </c>
      <c r="B16" s="57" t="s">
        <v>2362</v>
      </c>
      <c r="C16" s="57" t="s">
        <v>2321</v>
      </c>
      <c r="D16" s="58">
        <v>41603</v>
      </c>
      <c r="E16" s="57">
        <v>1</v>
      </c>
      <c r="F16" s="57">
        <v>14</v>
      </c>
      <c r="G16" s="57" t="s">
        <v>2380</v>
      </c>
      <c r="H16" s="57" t="s">
        <v>2380</v>
      </c>
      <c r="I16" s="57">
        <v>48035300</v>
      </c>
      <c r="J16" s="57" t="s">
        <v>2324</v>
      </c>
      <c r="K16" s="57" t="s">
        <v>2381</v>
      </c>
      <c r="L16" s="57">
        <v>0</v>
      </c>
      <c r="M16" s="57">
        <v>1</v>
      </c>
      <c r="N16" s="57">
        <v>52</v>
      </c>
      <c r="O16" s="59">
        <v>0</v>
      </c>
      <c r="P16" s="59">
        <v>0</v>
      </c>
      <c r="Q16" s="59">
        <v>0</v>
      </c>
      <c r="R16" s="59">
        <v>0</v>
      </c>
      <c r="S16" s="59">
        <v>0</v>
      </c>
      <c r="T16" s="59">
        <v>1</v>
      </c>
      <c r="U16" s="59">
        <v>0</v>
      </c>
      <c r="V16" s="59">
        <v>0</v>
      </c>
      <c r="W16" s="59">
        <v>0</v>
      </c>
      <c r="X16" s="59">
        <v>0</v>
      </c>
      <c r="Y16" s="59"/>
      <c r="Z16" s="60">
        <v>6</v>
      </c>
      <c r="AA16" s="60">
        <v>2</v>
      </c>
      <c r="AB16" s="60">
        <v>1</v>
      </c>
      <c r="AC16" s="60">
        <v>10</v>
      </c>
      <c r="AD16" s="60">
        <v>5</v>
      </c>
      <c r="AE16" s="60">
        <v>1</v>
      </c>
      <c r="AF16" s="60">
        <v>1</v>
      </c>
      <c r="AG16" s="60">
        <v>0</v>
      </c>
      <c r="AH16" s="60">
        <v>7</v>
      </c>
      <c r="AI16" s="60">
        <v>1</v>
      </c>
      <c r="AJ16" s="60">
        <v>4</v>
      </c>
      <c r="AK16" s="60">
        <v>7</v>
      </c>
      <c r="AL16" s="60">
        <v>10</v>
      </c>
      <c r="AM16" s="59">
        <v>0</v>
      </c>
      <c r="AN16" s="59"/>
      <c r="AO16" s="59"/>
      <c r="AP16" s="59"/>
      <c r="AQ16" s="59"/>
      <c r="AR16" s="59"/>
      <c r="AS16" s="59"/>
      <c r="AT16" s="59"/>
      <c r="AU16" s="59"/>
      <c r="AV16" s="59"/>
      <c r="AW16" s="59"/>
      <c r="AX16" s="59"/>
      <c r="AY16" s="59"/>
      <c r="AZ16" s="59"/>
      <c r="BA16" s="59"/>
      <c r="BB16" s="59"/>
      <c r="BC16" s="59">
        <v>0</v>
      </c>
      <c r="BD16" s="59"/>
      <c r="BE16" s="59"/>
      <c r="BF16" s="59"/>
      <c r="BG16" s="59">
        <v>0</v>
      </c>
      <c r="BH16" s="59"/>
      <c r="BI16" s="59"/>
      <c r="BJ16" s="59"/>
      <c r="BK16" s="59">
        <v>0</v>
      </c>
      <c r="BL16" s="59"/>
      <c r="BM16" s="59"/>
      <c r="BN16" s="59"/>
      <c r="BO16" s="59">
        <f t="shared" si="0"/>
        <v>0</v>
      </c>
      <c r="BP16" s="59"/>
      <c r="BQ16" s="60">
        <v>1</v>
      </c>
      <c r="BR16" s="60">
        <v>1</v>
      </c>
      <c r="BS16" s="60">
        <v>3</v>
      </c>
      <c r="BT16" s="60">
        <v>1</v>
      </c>
      <c r="BU16" s="60">
        <v>4</v>
      </c>
      <c r="BV16" s="60">
        <v>1</v>
      </c>
      <c r="BW16" s="60">
        <v>0</v>
      </c>
      <c r="BX16" s="60">
        <v>1</v>
      </c>
      <c r="BY16" s="60">
        <v>1</v>
      </c>
      <c r="BZ16" s="60">
        <v>0</v>
      </c>
      <c r="CA16" s="60">
        <v>0</v>
      </c>
      <c r="CB16" s="60"/>
      <c r="CC16" s="60"/>
      <c r="CD16" s="60"/>
      <c r="CE16" s="60"/>
      <c r="CF16" s="60"/>
      <c r="CG16" s="60"/>
      <c r="CH16" s="60"/>
      <c r="CI16" s="60"/>
      <c r="CJ16" s="60">
        <v>0</v>
      </c>
      <c r="CK16" s="60"/>
      <c r="CL16" s="60"/>
      <c r="CM16" s="60"/>
      <c r="CN16" s="60"/>
      <c r="CO16" s="60"/>
      <c r="CP16" s="60"/>
      <c r="CQ16" s="60"/>
      <c r="CR16" s="60"/>
      <c r="CS16" s="60">
        <v>0</v>
      </c>
      <c r="CT16" s="60"/>
      <c r="CU16" s="60"/>
      <c r="CV16" s="60"/>
      <c r="CW16" s="60"/>
      <c r="CX16" s="60"/>
      <c r="CY16" s="60"/>
      <c r="CZ16" s="60"/>
      <c r="DA16" s="60"/>
      <c r="DB16" s="60"/>
      <c r="DC16" s="60">
        <v>0</v>
      </c>
      <c r="DD16" s="60"/>
      <c r="DE16" s="60"/>
      <c r="DF16" s="60">
        <v>1</v>
      </c>
      <c r="DG16" s="60">
        <v>6</v>
      </c>
      <c r="DH16" s="60">
        <v>60</v>
      </c>
      <c r="DI16" s="60">
        <v>0</v>
      </c>
      <c r="DJ16" s="60"/>
      <c r="DK16" s="60"/>
      <c r="DL16" s="60">
        <v>1</v>
      </c>
      <c r="DM16" s="60">
        <v>5</v>
      </c>
      <c r="DN16" s="60">
        <v>4</v>
      </c>
      <c r="DO16" s="60"/>
      <c r="DP16" s="60"/>
      <c r="DQ16" s="60">
        <v>2</v>
      </c>
      <c r="DR16" s="60">
        <v>0</v>
      </c>
      <c r="DS16" s="60">
        <v>0</v>
      </c>
      <c r="DT16" s="61">
        <f t="shared" si="1"/>
        <v>1</v>
      </c>
      <c r="DU16" s="62">
        <f t="shared" si="2"/>
        <v>1</v>
      </c>
      <c r="DV16" s="63">
        <v>0</v>
      </c>
      <c r="DW16" s="63"/>
      <c r="DX16" s="63"/>
      <c r="DY16" s="63"/>
      <c r="DZ16" s="63"/>
      <c r="EA16" s="63"/>
      <c r="EB16" s="63"/>
      <c r="EC16" s="63"/>
      <c r="ED16" s="63"/>
      <c r="EE16" s="63"/>
      <c r="EF16" s="63"/>
      <c r="EG16" s="63"/>
      <c r="EH16" s="63"/>
      <c r="EI16" s="63"/>
      <c r="EJ16" s="63"/>
      <c r="EK16" s="63"/>
      <c r="EL16" s="63"/>
      <c r="EM16" s="63"/>
      <c r="EN16" s="63"/>
      <c r="EO16" s="63"/>
      <c r="EP16" s="63"/>
      <c r="EQ16" s="63"/>
      <c r="ER16" s="63"/>
      <c r="ES16" s="63">
        <f t="shared" si="3"/>
        <v>0</v>
      </c>
      <c r="ET16" s="63"/>
      <c r="EU16" s="64">
        <v>0</v>
      </c>
      <c r="EV16" s="64"/>
      <c r="EW16" s="64"/>
      <c r="EX16" s="64"/>
      <c r="EY16" s="64"/>
      <c r="EZ16" s="64"/>
      <c r="FA16" s="64"/>
      <c r="FB16" s="64"/>
      <c r="FC16" s="64"/>
      <c r="FD16" s="64"/>
      <c r="FE16" s="64"/>
      <c r="FF16" s="64"/>
      <c r="FG16" s="64"/>
      <c r="FH16" s="64"/>
      <c r="FI16" s="64"/>
      <c r="FJ16" s="64"/>
      <c r="FK16" s="64"/>
      <c r="FL16" s="64"/>
      <c r="FM16" s="64"/>
      <c r="FN16" s="64"/>
      <c r="FO16" s="64"/>
      <c r="FP16" s="64"/>
      <c r="FQ16" s="64"/>
      <c r="FR16" s="64"/>
      <c r="FS16" s="64"/>
      <c r="FT16" s="64"/>
      <c r="FU16" s="64"/>
      <c r="FV16" s="64"/>
      <c r="FW16" s="64"/>
      <c r="FX16" s="64"/>
      <c r="FY16" s="64"/>
      <c r="FZ16" s="64"/>
      <c r="GA16" s="64"/>
      <c r="GB16" s="64"/>
      <c r="GC16" s="64"/>
      <c r="GD16" s="64"/>
      <c r="GE16" s="64"/>
      <c r="GF16" s="64"/>
      <c r="GG16" s="64">
        <f t="shared" si="4"/>
        <v>0</v>
      </c>
      <c r="GH16" s="64">
        <f t="shared" si="5"/>
        <v>0</v>
      </c>
      <c r="GI16" s="65">
        <v>0</v>
      </c>
      <c r="GJ16" s="65">
        <v>0</v>
      </c>
      <c r="GK16" s="65">
        <v>0</v>
      </c>
      <c r="GL16" s="65">
        <v>0</v>
      </c>
      <c r="GM16" s="65">
        <v>0</v>
      </c>
      <c r="GN16" s="65">
        <v>0</v>
      </c>
      <c r="GO16" s="65">
        <v>0</v>
      </c>
      <c r="GP16" s="65">
        <v>0</v>
      </c>
      <c r="GQ16" s="65"/>
      <c r="GR16" s="65">
        <v>0</v>
      </c>
      <c r="GS16" s="65">
        <v>0</v>
      </c>
      <c r="GT16" s="65">
        <v>0</v>
      </c>
      <c r="GU16" s="65">
        <v>1</v>
      </c>
      <c r="GV16" s="65">
        <v>0</v>
      </c>
      <c r="GW16" s="65">
        <v>0</v>
      </c>
      <c r="GX16" s="65">
        <v>0</v>
      </c>
      <c r="GY16" s="65">
        <v>0</v>
      </c>
      <c r="GZ16" s="65"/>
      <c r="HA16" s="66">
        <v>0</v>
      </c>
      <c r="HB16" s="66"/>
      <c r="HC16" s="66"/>
      <c r="HD16" s="66"/>
      <c r="HE16" s="66"/>
      <c r="HF16" s="66"/>
      <c r="HG16" s="66"/>
      <c r="HH16" s="66"/>
      <c r="HI16" s="66"/>
      <c r="HJ16" s="66"/>
      <c r="HK16" s="66"/>
      <c r="HL16" s="66"/>
      <c r="HM16" s="66"/>
      <c r="HN16" s="66"/>
      <c r="HO16" s="66"/>
      <c r="HP16" s="66"/>
      <c r="HQ16" s="66"/>
      <c r="HR16" s="66"/>
      <c r="HS16" s="66"/>
      <c r="HT16" s="66"/>
      <c r="HU16" s="66"/>
      <c r="HV16" s="66"/>
      <c r="HW16" s="66"/>
      <c r="HX16" s="66"/>
      <c r="HY16" s="66">
        <f t="shared" si="6"/>
        <v>0</v>
      </c>
      <c r="HZ16" s="66"/>
      <c r="IA16" s="67" t="s">
        <v>2326</v>
      </c>
      <c r="IB16" s="67" t="s">
        <v>2328</v>
      </c>
      <c r="IC16" s="67" t="s">
        <v>2326</v>
      </c>
      <c r="ID16" s="67" t="s">
        <v>2326</v>
      </c>
      <c r="IE16" s="67" t="s">
        <v>2326</v>
      </c>
      <c r="IF16" s="67"/>
      <c r="IG16" s="67"/>
      <c r="IH16" s="67"/>
      <c r="II16" s="67"/>
      <c r="IJ16" s="67"/>
      <c r="IK16" s="67"/>
      <c r="IL16" s="67"/>
      <c r="IM16" s="67"/>
      <c r="IN16" s="67"/>
      <c r="IO16" s="67"/>
      <c r="IP16" s="67"/>
      <c r="IQ16" s="67"/>
      <c r="IR16" s="67"/>
      <c r="IS16" s="67"/>
      <c r="IT16" s="67"/>
      <c r="IU16" s="67"/>
      <c r="IV16" s="67"/>
      <c r="IW16" s="67"/>
      <c r="IX16" s="67"/>
      <c r="IY16" s="67"/>
      <c r="IZ16" s="67"/>
      <c r="JA16" s="67"/>
      <c r="JB16" s="67"/>
      <c r="JC16" s="67"/>
      <c r="JD16" s="67"/>
      <c r="JE16" s="67"/>
      <c r="JF16" s="67"/>
      <c r="JG16" s="67"/>
      <c r="JH16" s="67"/>
      <c r="JI16" s="67"/>
      <c r="JJ16" s="67"/>
      <c r="JK16" s="67"/>
      <c r="JL16" s="67"/>
      <c r="JM16" s="67"/>
      <c r="JN16" s="67"/>
      <c r="JO16" s="67"/>
      <c r="JP16" s="67"/>
      <c r="JQ16" s="67"/>
      <c r="JR16" s="67"/>
      <c r="JS16" s="67"/>
      <c r="JT16" s="67"/>
      <c r="JU16" s="67"/>
      <c r="JV16" s="67"/>
      <c r="JW16" s="67"/>
      <c r="JX16" s="67"/>
      <c r="JY16" s="67"/>
      <c r="JZ16" s="67"/>
      <c r="KA16" s="67"/>
      <c r="KB16" s="67"/>
      <c r="KC16" s="67"/>
      <c r="KD16" s="67"/>
      <c r="KE16" s="67"/>
      <c r="KF16" s="67"/>
      <c r="KG16" s="67"/>
      <c r="KH16" s="67"/>
      <c r="KI16" s="67"/>
      <c r="KJ16" s="67"/>
      <c r="KK16" s="67"/>
      <c r="KL16" s="67"/>
      <c r="KM16" s="67"/>
      <c r="KN16" s="66">
        <v>1</v>
      </c>
      <c r="KO16" s="66">
        <v>0</v>
      </c>
      <c r="KP16" s="66">
        <v>0</v>
      </c>
      <c r="KQ16" s="66">
        <v>0</v>
      </c>
      <c r="KR16" s="66">
        <v>0</v>
      </c>
      <c r="KS16" s="66">
        <v>0</v>
      </c>
      <c r="KT16" s="66">
        <v>0</v>
      </c>
      <c r="KU16" s="66">
        <v>0</v>
      </c>
      <c r="KV16" s="66">
        <v>0</v>
      </c>
      <c r="KW16" s="66">
        <v>1</v>
      </c>
      <c r="KX16" s="66">
        <v>0</v>
      </c>
      <c r="KY16" s="66">
        <v>0</v>
      </c>
      <c r="KZ16" s="66">
        <v>0</v>
      </c>
      <c r="LA16" s="66">
        <v>0</v>
      </c>
      <c r="LB16" s="66">
        <v>0</v>
      </c>
      <c r="LC16" s="68">
        <v>0</v>
      </c>
      <c r="LD16" s="68">
        <v>1</v>
      </c>
      <c r="LE16" s="68">
        <v>0</v>
      </c>
      <c r="LF16" s="68">
        <v>0</v>
      </c>
      <c r="LG16" s="68">
        <v>0</v>
      </c>
      <c r="LH16" s="68">
        <v>0</v>
      </c>
      <c r="LI16" s="68">
        <v>0</v>
      </c>
      <c r="LJ16" s="68">
        <v>0</v>
      </c>
      <c r="LK16" s="68">
        <v>0</v>
      </c>
      <c r="LL16" s="68"/>
      <c r="LM16" s="69">
        <v>1</v>
      </c>
      <c r="LN16" s="69" t="s">
        <v>2382</v>
      </c>
      <c r="LO16" s="69">
        <v>0</v>
      </c>
      <c r="LP16" s="69"/>
      <c r="LQ16" s="70">
        <v>1</v>
      </c>
      <c r="LR16" s="71"/>
      <c r="LS16" s="72">
        <f t="shared" si="7"/>
        <v>0</v>
      </c>
      <c r="LT16" s="73">
        <f t="shared" si="8"/>
        <v>0</v>
      </c>
      <c r="LU16" s="73">
        <f t="shared" si="9"/>
        <v>0</v>
      </c>
      <c r="LV16" s="74">
        <f t="shared" si="10"/>
        <v>1</v>
      </c>
      <c r="LW16" s="72">
        <f t="shared" si="11"/>
        <v>1</v>
      </c>
      <c r="LX16" s="73">
        <f t="shared" si="12"/>
        <v>0</v>
      </c>
      <c r="LY16" s="73">
        <f t="shared" si="13"/>
        <v>0</v>
      </c>
      <c r="LZ16" s="74">
        <f t="shared" si="14"/>
        <v>0</v>
      </c>
      <c r="MA16" s="72">
        <f t="shared" si="15"/>
        <v>0</v>
      </c>
      <c r="MB16" s="73">
        <f t="shared" si="16"/>
        <v>0</v>
      </c>
      <c r="MC16" s="73">
        <f t="shared" si="17"/>
        <v>0</v>
      </c>
      <c r="MD16" s="74">
        <f t="shared" si="18"/>
        <v>1</v>
      </c>
      <c r="ME16" s="72">
        <f t="shared" si="19"/>
        <v>0</v>
      </c>
      <c r="MF16" s="73">
        <f t="shared" si="20"/>
        <v>0</v>
      </c>
      <c r="MG16" s="73">
        <f t="shared" si="21"/>
        <v>0</v>
      </c>
      <c r="MH16" s="74">
        <f t="shared" si="22"/>
        <v>1</v>
      </c>
    </row>
    <row r="17" spans="1:346" ht="26.5" x14ac:dyDescent="0.35">
      <c r="A17" s="57">
        <v>48</v>
      </c>
      <c r="B17" s="57" t="s">
        <v>2362</v>
      </c>
      <c r="C17" s="57" t="s">
        <v>2330</v>
      </c>
      <c r="D17" s="58">
        <v>41603</v>
      </c>
      <c r="E17" s="57">
        <v>1</v>
      </c>
      <c r="F17" s="57">
        <v>9</v>
      </c>
      <c r="G17" s="57" t="s">
        <v>2383</v>
      </c>
      <c r="H17" s="57" t="s">
        <v>2384</v>
      </c>
      <c r="I17" s="57" t="s">
        <v>2385</v>
      </c>
      <c r="J17" s="57" t="s">
        <v>2324</v>
      </c>
      <c r="K17" s="57" t="s">
        <v>2386</v>
      </c>
      <c r="L17" s="57">
        <v>0</v>
      </c>
      <c r="M17" s="57">
        <v>1</v>
      </c>
      <c r="N17" s="57">
        <v>48</v>
      </c>
      <c r="O17" s="59">
        <v>1</v>
      </c>
      <c r="P17" s="59">
        <v>0</v>
      </c>
      <c r="Q17" s="59">
        <v>0</v>
      </c>
      <c r="R17" s="59">
        <v>0</v>
      </c>
      <c r="S17" s="59">
        <v>0</v>
      </c>
      <c r="T17" s="59">
        <v>0</v>
      </c>
      <c r="U17" s="59">
        <v>0</v>
      </c>
      <c r="V17" s="59">
        <v>0</v>
      </c>
      <c r="W17" s="59">
        <v>0</v>
      </c>
      <c r="X17" s="59">
        <v>0</v>
      </c>
      <c r="Y17" s="59"/>
      <c r="Z17" s="60">
        <v>5</v>
      </c>
      <c r="AA17" s="60">
        <v>0</v>
      </c>
      <c r="AB17" s="60">
        <v>0</v>
      </c>
      <c r="AC17" s="60">
        <v>100</v>
      </c>
      <c r="AD17" s="60">
        <v>60</v>
      </c>
      <c r="AE17" s="60">
        <v>1</v>
      </c>
      <c r="AF17" s="60">
        <v>1</v>
      </c>
      <c r="AG17" s="60">
        <v>0</v>
      </c>
      <c r="AH17" s="60">
        <v>8</v>
      </c>
      <c r="AI17" s="60">
        <v>1</v>
      </c>
      <c r="AJ17" s="60">
        <v>5</v>
      </c>
      <c r="AK17" s="60">
        <v>1</v>
      </c>
      <c r="AL17" s="60">
        <v>20</v>
      </c>
      <c r="AM17" s="59">
        <v>0</v>
      </c>
      <c r="AN17" s="59"/>
      <c r="AO17" s="59"/>
      <c r="AP17" s="59"/>
      <c r="AQ17" s="59"/>
      <c r="AR17" s="59"/>
      <c r="AS17" s="59"/>
      <c r="AT17" s="59"/>
      <c r="AU17" s="59"/>
      <c r="AV17" s="59"/>
      <c r="AW17" s="59"/>
      <c r="AX17" s="59"/>
      <c r="AY17" s="59"/>
      <c r="AZ17" s="59"/>
      <c r="BA17" s="59"/>
      <c r="BB17" s="59"/>
      <c r="BC17" s="59">
        <v>0</v>
      </c>
      <c r="BD17" s="59"/>
      <c r="BE17" s="59"/>
      <c r="BF17" s="59"/>
      <c r="BG17" s="59">
        <v>0</v>
      </c>
      <c r="BH17" s="59"/>
      <c r="BI17" s="59"/>
      <c r="BJ17" s="59"/>
      <c r="BK17" s="59">
        <v>0</v>
      </c>
      <c r="BL17" s="59"/>
      <c r="BM17" s="59"/>
      <c r="BN17" s="59"/>
      <c r="BO17" s="59">
        <f t="shared" si="0"/>
        <v>0</v>
      </c>
      <c r="BP17" s="59"/>
      <c r="BQ17" s="60">
        <v>1</v>
      </c>
      <c r="BR17" s="60">
        <v>0</v>
      </c>
      <c r="BS17" s="60"/>
      <c r="BT17" s="60"/>
      <c r="BU17" s="60"/>
      <c r="BV17" s="60"/>
      <c r="BW17" s="60"/>
      <c r="BX17" s="60"/>
      <c r="BY17" s="60"/>
      <c r="BZ17" s="60"/>
      <c r="CA17" s="60">
        <v>1</v>
      </c>
      <c r="CB17" s="60">
        <v>1</v>
      </c>
      <c r="CC17" s="60">
        <v>1</v>
      </c>
      <c r="CD17" s="60">
        <v>2</v>
      </c>
      <c r="CE17" s="60">
        <v>1</v>
      </c>
      <c r="CF17" s="60">
        <v>0</v>
      </c>
      <c r="CG17" s="60">
        <v>1</v>
      </c>
      <c r="CH17" s="60">
        <v>0</v>
      </c>
      <c r="CI17" s="60">
        <v>0</v>
      </c>
      <c r="CJ17" s="60">
        <v>0</v>
      </c>
      <c r="CK17" s="60"/>
      <c r="CL17" s="60"/>
      <c r="CM17" s="60"/>
      <c r="CN17" s="60"/>
      <c r="CO17" s="60"/>
      <c r="CP17" s="60"/>
      <c r="CQ17" s="60"/>
      <c r="CR17" s="60"/>
      <c r="CS17" s="60">
        <v>0</v>
      </c>
      <c r="CT17" s="60"/>
      <c r="CU17" s="60"/>
      <c r="CV17" s="60"/>
      <c r="CW17" s="60"/>
      <c r="CX17" s="60"/>
      <c r="CY17" s="60"/>
      <c r="CZ17" s="60"/>
      <c r="DA17" s="60"/>
      <c r="DB17" s="60"/>
      <c r="DC17" s="60">
        <v>1</v>
      </c>
      <c r="DD17" s="60">
        <v>20</v>
      </c>
      <c r="DE17" s="60">
        <v>3</v>
      </c>
      <c r="DF17" s="60">
        <v>0</v>
      </c>
      <c r="DG17" s="60"/>
      <c r="DH17" s="60"/>
      <c r="DI17" s="60">
        <v>0</v>
      </c>
      <c r="DJ17" s="60"/>
      <c r="DK17" s="60"/>
      <c r="DL17" s="60">
        <v>0</v>
      </c>
      <c r="DM17" s="60"/>
      <c r="DN17" s="60"/>
      <c r="DO17" s="60"/>
      <c r="DP17" s="60"/>
      <c r="DQ17" s="60">
        <v>5</v>
      </c>
      <c r="DR17" s="60">
        <v>0</v>
      </c>
      <c r="DS17" s="60">
        <v>0</v>
      </c>
      <c r="DT17" s="61">
        <f t="shared" si="1"/>
        <v>1</v>
      </c>
      <c r="DU17" s="62">
        <f t="shared" si="2"/>
        <v>1</v>
      </c>
      <c r="DV17" s="63">
        <v>0</v>
      </c>
      <c r="DW17" s="63"/>
      <c r="DX17" s="63"/>
      <c r="DY17" s="63"/>
      <c r="DZ17" s="63"/>
      <c r="EA17" s="63"/>
      <c r="EB17" s="63"/>
      <c r="EC17" s="63"/>
      <c r="ED17" s="63"/>
      <c r="EE17" s="63"/>
      <c r="EF17" s="63"/>
      <c r="EG17" s="63"/>
      <c r="EH17" s="63"/>
      <c r="EI17" s="63"/>
      <c r="EJ17" s="63"/>
      <c r="EK17" s="63"/>
      <c r="EL17" s="63"/>
      <c r="EM17" s="63"/>
      <c r="EN17" s="63"/>
      <c r="EO17" s="63"/>
      <c r="EP17" s="63"/>
      <c r="EQ17" s="63"/>
      <c r="ER17" s="63"/>
      <c r="ES17" s="63">
        <f t="shared" si="3"/>
        <v>0</v>
      </c>
      <c r="ET17" s="63"/>
      <c r="EU17" s="64">
        <v>0</v>
      </c>
      <c r="EV17" s="64"/>
      <c r="EW17" s="64"/>
      <c r="EX17" s="64"/>
      <c r="EY17" s="64"/>
      <c r="EZ17" s="64"/>
      <c r="FA17" s="64"/>
      <c r="FB17" s="64"/>
      <c r="FC17" s="64"/>
      <c r="FD17" s="64"/>
      <c r="FE17" s="64"/>
      <c r="FF17" s="64"/>
      <c r="FG17" s="64"/>
      <c r="FH17" s="64"/>
      <c r="FI17" s="64"/>
      <c r="FJ17" s="64"/>
      <c r="FK17" s="64"/>
      <c r="FL17" s="64"/>
      <c r="FM17" s="64"/>
      <c r="FN17" s="64"/>
      <c r="FO17" s="64"/>
      <c r="FP17" s="64"/>
      <c r="FQ17" s="64"/>
      <c r="FR17" s="64"/>
      <c r="FS17" s="64"/>
      <c r="FT17" s="64"/>
      <c r="FU17" s="64"/>
      <c r="FV17" s="64"/>
      <c r="FW17" s="64"/>
      <c r="FX17" s="64"/>
      <c r="FY17" s="64"/>
      <c r="FZ17" s="64"/>
      <c r="GA17" s="64"/>
      <c r="GB17" s="64"/>
      <c r="GC17" s="64"/>
      <c r="GD17" s="64"/>
      <c r="GE17" s="64"/>
      <c r="GF17" s="64"/>
      <c r="GG17" s="64">
        <f t="shared" si="4"/>
        <v>0</v>
      </c>
      <c r="GH17" s="64">
        <f t="shared" si="5"/>
        <v>0</v>
      </c>
      <c r="GI17" s="65">
        <v>0</v>
      </c>
      <c r="GJ17" s="65">
        <v>0</v>
      </c>
      <c r="GK17" s="65">
        <v>0</v>
      </c>
      <c r="GL17" s="65">
        <v>0</v>
      </c>
      <c r="GM17" s="65">
        <v>0</v>
      </c>
      <c r="GN17" s="65">
        <v>0</v>
      </c>
      <c r="GO17" s="65">
        <v>0</v>
      </c>
      <c r="GP17" s="65">
        <v>0</v>
      </c>
      <c r="GQ17" s="65"/>
      <c r="GR17" s="65">
        <v>0</v>
      </c>
      <c r="GS17" s="65">
        <v>0</v>
      </c>
      <c r="GT17" s="65">
        <v>0</v>
      </c>
      <c r="GU17" s="65">
        <v>0</v>
      </c>
      <c r="GV17" s="65">
        <v>0</v>
      </c>
      <c r="GW17" s="65">
        <v>0</v>
      </c>
      <c r="GX17" s="65">
        <v>0</v>
      </c>
      <c r="GY17" s="65">
        <v>1</v>
      </c>
      <c r="GZ17" s="65" t="s">
        <v>2387</v>
      </c>
      <c r="HA17" s="66">
        <v>0</v>
      </c>
      <c r="HB17" s="66"/>
      <c r="HC17" s="66"/>
      <c r="HD17" s="66"/>
      <c r="HE17" s="66"/>
      <c r="HF17" s="66"/>
      <c r="HG17" s="66"/>
      <c r="HH17" s="66"/>
      <c r="HI17" s="66"/>
      <c r="HJ17" s="66"/>
      <c r="HK17" s="66"/>
      <c r="HL17" s="66"/>
      <c r="HM17" s="66"/>
      <c r="HN17" s="66"/>
      <c r="HO17" s="66"/>
      <c r="HP17" s="66"/>
      <c r="HQ17" s="66"/>
      <c r="HR17" s="66"/>
      <c r="HS17" s="66"/>
      <c r="HT17" s="66"/>
      <c r="HU17" s="66"/>
      <c r="HV17" s="66"/>
      <c r="HW17" s="66"/>
      <c r="HX17" s="66"/>
      <c r="HY17" s="66">
        <f t="shared" si="6"/>
        <v>0</v>
      </c>
      <c r="HZ17" s="66"/>
      <c r="IA17" s="67" t="s">
        <v>2326</v>
      </c>
      <c r="IB17" s="67" t="s">
        <v>2328</v>
      </c>
      <c r="IC17" s="67" t="s">
        <v>2326</v>
      </c>
      <c r="ID17" s="67" t="s">
        <v>2326</v>
      </c>
      <c r="IE17" s="67" t="s">
        <v>2326</v>
      </c>
      <c r="IF17" s="67"/>
      <c r="IG17" s="67"/>
      <c r="IH17" s="67"/>
      <c r="II17" s="67"/>
      <c r="IJ17" s="67"/>
      <c r="IK17" s="67"/>
      <c r="IL17" s="67"/>
      <c r="IM17" s="67"/>
      <c r="IN17" s="67"/>
      <c r="IO17" s="67"/>
      <c r="IP17" s="67"/>
      <c r="IQ17" s="67"/>
      <c r="IR17" s="67"/>
      <c r="IS17" s="67"/>
      <c r="IT17" s="67"/>
      <c r="IU17" s="67"/>
      <c r="IV17" s="67"/>
      <c r="IW17" s="67"/>
      <c r="IX17" s="67"/>
      <c r="IY17" s="67"/>
      <c r="IZ17" s="67"/>
      <c r="JA17" s="67"/>
      <c r="JB17" s="67"/>
      <c r="JC17" s="67"/>
      <c r="JD17" s="67"/>
      <c r="JE17" s="67"/>
      <c r="JF17" s="67"/>
      <c r="JG17" s="67"/>
      <c r="JH17" s="67"/>
      <c r="JI17" s="67"/>
      <c r="JJ17" s="67"/>
      <c r="JK17" s="67"/>
      <c r="JL17" s="67"/>
      <c r="JM17" s="67"/>
      <c r="JN17" s="67"/>
      <c r="JO17" s="67"/>
      <c r="JP17" s="67"/>
      <c r="JQ17" s="67"/>
      <c r="JR17" s="67"/>
      <c r="JS17" s="67"/>
      <c r="JT17" s="67"/>
      <c r="JU17" s="67"/>
      <c r="JV17" s="67"/>
      <c r="JW17" s="67"/>
      <c r="JX17" s="67"/>
      <c r="JY17" s="67"/>
      <c r="JZ17" s="67"/>
      <c r="KA17" s="67"/>
      <c r="KB17" s="67"/>
      <c r="KC17" s="67"/>
      <c r="KD17" s="67"/>
      <c r="KE17" s="67"/>
      <c r="KF17" s="67"/>
      <c r="KG17" s="67"/>
      <c r="KH17" s="67"/>
      <c r="KI17" s="67"/>
      <c r="KJ17" s="67"/>
      <c r="KK17" s="67"/>
      <c r="KL17" s="67"/>
      <c r="KM17" s="67"/>
      <c r="KN17" s="66">
        <v>1</v>
      </c>
      <c r="KO17" s="66">
        <v>1</v>
      </c>
      <c r="KP17" s="66">
        <v>1</v>
      </c>
      <c r="KQ17" s="66">
        <v>1</v>
      </c>
      <c r="KR17" s="66">
        <v>1</v>
      </c>
      <c r="KS17" s="66">
        <v>1</v>
      </c>
      <c r="KT17" s="66">
        <v>0</v>
      </c>
      <c r="KU17" s="66">
        <v>0</v>
      </c>
      <c r="KV17" s="66">
        <v>0</v>
      </c>
      <c r="KW17" s="66">
        <v>1</v>
      </c>
      <c r="KX17" s="66">
        <v>0</v>
      </c>
      <c r="KY17" s="66">
        <v>0</v>
      </c>
      <c r="KZ17" s="66">
        <v>0</v>
      </c>
      <c r="LA17" s="66">
        <v>0</v>
      </c>
      <c r="LB17" s="66">
        <v>0</v>
      </c>
      <c r="LC17" s="68">
        <v>1</v>
      </c>
      <c r="LD17" s="68">
        <v>0</v>
      </c>
      <c r="LE17" s="68">
        <v>0</v>
      </c>
      <c r="LF17" s="68">
        <v>0</v>
      </c>
      <c r="LG17" s="68">
        <v>0</v>
      </c>
      <c r="LH17" s="68">
        <v>0</v>
      </c>
      <c r="LI17" s="68">
        <v>0</v>
      </c>
      <c r="LJ17" s="68">
        <v>0</v>
      </c>
      <c r="LK17" s="68">
        <v>0</v>
      </c>
      <c r="LL17" s="68"/>
      <c r="LM17" s="69">
        <v>1</v>
      </c>
      <c r="LN17" s="69" t="s">
        <v>2388</v>
      </c>
      <c r="LO17" s="69">
        <v>0</v>
      </c>
      <c r="LP17" s="69"/>
      <c r="LQ17" s="70">
        <v>1</v>
      </c>
      <c r="LR17" s="71"/>
      <c r="LS17" s="72">
        <f t="shared" si="7"/>
        <v>0</v>
      </c>
      <c r="LT17" s="73">
        <f t="shared" si="8"/>
        <v>0</v>
      </c>
      <c r="LU17" s="73">
        <f t="shared" si="9"/>
        <v>0</v>
      </c>
      <c r="LV17" s="74">
        <f t="shared" si="10"/>
        <v>1</v>
      </c>
      <c r="LW17" s="72">
        <f t="shared" si="11"/>
        <v>1</v>
      </c>
      <c r="LX17" s="73">
        <f t="shared" si="12"/>
        <v>0</v>
      </c>
      <c r="LY17" s="73">
        <f t="shared" si="13"/>
        <v>0</v>
      </c>
      <c r="LZ17" s="74">
        <f t="shared" si="14"/>
        <v>0</v>
      </c>
      <c r="MA17" s="72">
        <f t="shared" si="15"/>
        <v>0</v>
      </c>
      <c r="MB17" s="73">
        <f t="shared" si="16"/>
        <v>0</v>
      </c>
      <c r="MC17" s="73">
        <f t="shared" si="17"/>
        <v>0</v>
      </c>
      <c r="MD17" s="74">
        <f t="shared" si="18"/>
        <v>1</v>
      </c>
      <c r="ME17" s="72">
        <f t="shared" si="19"/>
        <v>0</v>
      </c>
      <c r="MF17" s="73">
        <f t="shared" si="20"/>
        <v>0</v>
      </c>
      <c r="MG17" s="73">
        <f t="shared" si="21"/>
        <v>0</v>
      </c>
      <c r="MH17" s="74">
        <f t="shared" si="22"/>
        <v>1</v>
      </c>
    </row>
    <row r="18" spans="1:346" ht="52.5" x14ac:dyDescent="0.35">
      <c r="A18" s="57">
        <v>20</v>
      </c>
      <c r="B18" s="57" t="s">
        <v>2320</v>
      </c>
      <c r="C18" s="57" t="s">
        <v>2321</v>
      </c>
      <c r="D18" s="58">
        <v>41597</v>
      </c>
      <c r="E18" s="57">
        <v>2</v>
      </c>
      <c r="F18" s="57">
        <v>2</v>
      </c>
      <c r="G18" s="57" t="s">
        <v>2389</v>
      </c>
      <c r="H18" s="57" t="s">
        <v>2389</v>
      </c>
      <c r="I18" s="57" t="s">
        <v>2390</v>
      </c>
      <c r="J18" s="57" t="s">
        <v>1074</v>
      </c>
      <c r="K18" s="57" t="s">
        <v>2391</v>
      </c>
      <c r="L18" s="57">
        <v>0</v>
      </c>
      <c r="M18" s="57">
        <v>1</v>
      </c>
      <c r="N18" s="57">
        <v>57</v>
      </c>
      <c r="O18" s="59">
        <v>0</v>
      </c>
      <c r="P18" s="59">
        <v>0</v>
      </c>
      <c r="Q18" s="59">
        <v>1</v>
      </c>
      <c r="R18" s="59">
        <v>1</v>
      </c>
      <c r="S18" s="59">
        <v>1</v>
      </c>
      <c r="T18" s="59">
        <v>0</v>
      </c>
      <c r="U18" s="59">
        <v>0</v>
      </c>
      <c r="V18" s="59">
        <v>1</v>
      </c>
      <c r="W18" s="59">
        <v>0</v>
      </c>
      <c r="X18" s="59">
        <v>0</v>
      </c>
      <c r="Y18" s="59"/>
      <c r="Z18" s="60">
        <v>3</v>
      </c>
      <c r="AA18" s="60">
        <v>8</v>
      </c>
      <c r="AB18" s="60">
        <v>3</v>
      </c>
      <c r="AC18" s="60">
        <v>200</v>
      </c>
      <c r="AD18" s="60">
        <v>110</v>
      </c>
      <c r="AE18" s="60">
        <v>1</v>
      </c>
      <c r="AF18" s="60">
        <v>1</v>
      </c>
      <c r="AG18" s="60">
        <v>0</v>
      </c>
      <c r="AH18" s="60">
        <v>5</v>
      </c>
      <c r="AI18" s="60">
        <v>1</v>
      </c>
      <c r="AJ18" s="60">
        <v>5</v>
      </c>
      <c r="AK18" s="60">
        <v>10</v>
      </c>
      <c r="AL18" s="60">
        <v>20</v>
      </c>
      <c r="AM18" s="59">
        <v>0</v>
      </c>
      <c r="AN18" s="59"/>
      <c r="AO18" s="59"/>
      <c r="AP18" s="59"/>
      <c r="AQ18" s="59"/>
      <c r="AR18" s="59"/>
      <c r="AS18" s="59"/>
      <c r="AT18" s="59"/>
      <c r="AU18" s="59"/>
      <c r="AV18" s="59"/>
      <c r="AW18" s="59"/>
      <c r="AX18" s="59"/>
      <c r="AY18" s="59"/>
      <c r="AZ18" s="59"/>
      <c r="BA18" s="59"/>
      <c r="BB18" s="59"/>
      <c r="BC18" s="59">
        <v>0</v>
      </c>
      <c r="BD18" s="59"/>
      <c r="BE18" s="59"/>
      <c r="BF18" s="59"/>
      <c r="BG18" s="59">
        <v>0</v>
      </c>
      <c r="BH18" s="59"/>
      <c r="BI18" s="59"/>
      <c r="BJ18" s="59"/>
      <c r="BK18" s="59">
        <v>0</v>
      </c>
      <c r="BL18" s="59"/>
      <c r="BM18" s="59"/>
      <c r="BN18" s="59"/>
      <c r="BO18" s="59">
        <f t="shared" si="0"/>
        <v>0</v>
      </c>
      <c r="BP18" s="59"/>
      <c r="BQ18" s="60">
        <v>1</v>
      </c>
      <c r="BR18" s="60">
        <v>1</v>
      </c>
      <c r="BS18" s="60">
        <v>3</v>
      </c>
      <c r="BT18" s="60">
        <v>1</v>
      </c>
      <c r="BU18" s="60">
        <v>4</v>
      </c>
      <c r="BV18" s="60">
        <v>1</v>
      </c>
      <c r="BW18" s="60">
        <v>0</v>
      </c>
      <c r="BX18" s="60">
        <v>1</v>
      </c>
      <c r="BY18" s="60">
        <v>1</v>
      </c>
      <c r="BZ18" s="60">
        <v>0</v>
      </c>
      <c r="CA18" s="60">
        <v>0</v>
      </c>
      <c r="CB18" s="60"/>
      <c r="CC18" s="60"/>
      <c r="CD18" s="60"/>
      <c r="CE18" s="60"/>
      <c r="CF18" s="60"/>
      <c r="CG18" s="60"/>
      <c r="CH18" s="60"/>
      <c r="CI18" s="60"/>
      <c r="CJ18" s="60">
        <v>0</v>
      </c>
      <c r="CK18" s="60"/>
      <c r="CL18" s="60"/>
      <c r="CM18" s="60"/>
      <c r="CN18" s="60"/>
      <c r="CO18" s="60"/>
      <c r="CP18" s="60"/>
      <c r="CQ18" s="60"/>
      <c r="CR18" s="60"/>
      <c r="CS18" s="60">
        <v>0</v>
      </c>
      <c r="CT18" s="60"/>
      <c r="CU18" s="60"/>
      <c r="CV18" s="60"/>
      <c r="CW18" s="60"/>
      <c r="CX18" s="60"/>
      <c r="CY18" s="60"/>
      <c r="CZ18" s="60"/>
      <c r="DA18" s="60"/>
      <c r="DB18" s="60"/>
      <c r="DC18" s="60">
        <v>0</v>
      </c>
      <c r="DD18" s="60"/>
      <c r="DE18" s="60"/>
      <c r="DF18" s="60">
        <v>1</v>
      </c>
      <c r="DG18" s="60">
        <v>15</v>
      </c>
      <c r="DH18" s="60">
        <v>120</v>
      </c>
      <c r="DI18" s="60">
        <v>0</v>
      </c>
      <c r="DJ18" s="60"/>
      <c r="DK18" s="60"/>
      <c r="DL18" s="60">
        <v>0</v>
      </c>
      <c r="DM18" s="60"/>
      <c r="DN18" s="60"/>
      <c r="DO18" s="60"/>
      <c r="DP18" s="60"/>
      <c r="DQ18" s="60">
        <v>30</v>
      </c>
      <c r="DR18" s="60">
        <v>1</v>
      </c>
      <c r="DS18" s="60">
        <v>7</v>
      </c>
      <c r="DT18" s="61">
        <f t="shared" si="1"/>
        <v>1</v>
      </c>
      <c r="DU18" s="62">
        <f t="shared" si="2"/>
        <v>1</v>
      </c>
      <c r="DV18" s="63">
        <v>0</v>
      </c>
      <c r="DW18" s="63"/>
      <c r="DX18" s="63"/>
      <c r="DY18" s="63"/>
      <c r="DZ18" s="63"/>
      <c r="EA18" s="63"/>
      <c r="EB18" s="63"/>
      <c r="EC18" s="63"/>
      <c r="ED18" s="63"/>
      <c r="EE18" s="63"/>
      <c r="EF18" s="63"/>
      <c r="EG18" s="63"/>
      <c r="EH18" s="63"/>
      <c r="EI18" s="63"/>
      <c r="EJ18" s="63"/>
      <c r="EK18" s="63"/>
      <c r="EL18" s="63"/>
      <c r="EM18" s="63"/>
      <c r="EN18" s="63"/>
      <c r="EO18" s="63"/>
      <c r="EP18" s="63"/>
      <c r="EQ18" s="63"/>
      <c r="ER18" s="63"/>
      <c r="ES18" s="63">
        <f t="shared" si="3"/>
        <v>0</v>
      </c>
      <c r="ET18" s="63"/>
      <c r="EU18" s="64">
        <v>1</v>
      </c>
      <c r="EV18" s="64">
        <v>1</v>
      </c>
      <c r="EW18" s="64">
        <v>3</v>
      </c>
      <c r="EX18" s="64">
        <v>2</v>
      </c>
      <c r="EY18" s="64">
        <v>3</v>
      </c>
      <c r="EZ18" s="64">
        <v>1</v>
      </c>
      <c r="FA18" s="64">
        <v>1</v>
      </c>
      <c r="FB18" s="64">
        <v>0</v>
      </c>
      <c r="FC18" s="64">
        <v>0</v>
      </c>
      <c r="FD18" s="64"/>
      <c r="FE18" s="64"/>
      <c r="FF18" s="64"/>
      <c r="FG18" s="64"/>
      <c r="FH18" s="64"/>
      <c r="FI18" s="64"/>
      <c r="FJ18" s="64">
        <v>1</v>
      </c>
      <c r="FK18" s="64">
        <v>4</v>
      </c>
      <c r="FL18" s="64">
        <v>1</v>
      </c>
      <c r="FM18" s="64">
        <v>4</v>
      </c>
      <c r="FN18" s="64">
        <v>1</v>
      </c>
      <c r="FO18" s="64">
        <v>1</v>
      </c>
      <c r="FP18" s="64">
        <v>0</v>
      </c>
      <c r="FQ18" s="64">
        <v>0</v>
      </c>
      <c r="FR18" s="64"/>
      <c r="FS18" s="64"/>
      <c r="FT18" s="64"/>
      <c r="FU18" s="64"/>
      <c r="FV18" s="64"/>
      <c r="FW18" s="64"/>
      <c r="FX18" s="64"/>
      <c r="FY18" s="64" t="s">
        <v>1965</v>
      </c>
      <c r="FZ18" s="64"/>
      <c r="GA18" s="64">
        <v>20</v>
      </c>
      <c r="GB18" s="64">
        <v>7</v>
      </c>
      <c r="GC18" s="64">
        <v>120</v>
      </c>
      <c r="GD18" s="64">
        <v>15</v>
      </c>
      <c r="GE18" s="64">
        <v>1</v>
      </c>
      <c r="GF18" s="64">
        <v>10</v>
      </c>
      <c r="GG18" s="64">
        <f t="shared" si="4"/>
        <v>1</v>
      </c>
      <c r="GH18" s="64">
        <f t="shared" si="5"/>
        <v>1</v>
      </c>
      <c r="GI18" s="65">
        <v>1</v>
      </c>
      <c r="GJ18" s="65">
        <v>0</v>
      </c>
      <c r="GK18" s="65">
        <v>0</v>
      </c>
      <c r="GL18" s="65">
        <v>0</v>
      </c>
      <c r="GM18" s="65">
        <v>0</v>
      </c>
      <c r="GN18" s="65">
        <v>0</v>
      </c>
      <c r="GO18" s="65">
        <v>0</v>
      </c>
      <c r="GP18" s="65">
        <v>0</v>
      </c>
      <c r="GQ18" s="65"/>
      <c r="GR18" s="65">
        <v>0</v>
      </c>
      <c r="GS18" s="65">
        <v>0</v>
      </c>
      <c r="GT18" s="65">
        <v>0</v>
      </c>
      <c r="GU18" s="65">
        <v>0</v>
      </c>
      <c r="GV18" s="65">
        <v>0</v>
      </c>
      <c r="GW18" s="65">
        <v>0</v>
      </c>
      <c r="GX18" s="65">
        <v>0</v>
      </c>
      <c r="GY18" s="65">
        <v>0</v>
      </c>
      <c r="GZ18" s="65"/>
      <c r="HA18" s="66">
        <v>0</v>
      </c>
      <c r="HB18" s="66"/>
      <c r="HC18" s="66"/>
      <c r="HD18" s="66"/>
      <c r="HE18" s="66"/>
      <c r="HF18" s="66"/>
      <c r="HG18" s="66"/>
      <c r="HH18" s="66"/>
      <c r="HI18" s="66"/>
      <c r="HJ18" s="66"/>
      <c r="HK18" s="66"/>
      <c r="HL18" s="66"/>
      <c r="HM18" s="66"/>
      <c r="HN18" s="66"/>
      <c r="HO18" s="66"/>
      <c r="HP18" s="66"/>
      <c r="HQ18" s="66"/>
      <c r="HR18" s="66"/>
      <c r="HS18" s="66"/>
      <c r="HT18" s="66"/>
      <c r="HU18" s="66"/>
      <c r="HV18" s="66"/>
      <c r="HW18" s="66"/>
      <c r="HX18" s="66"/>
      <c r="HY18" s="66">
        <f t="shared" si="6"/>
        <v>0</v>
      </c>
      <c r="HZ18" s="66"/>
      <c r="IA18" s="67" t="s">
        <v>2326</v>
      </c>
      <c r="IB18" s="67" t="s">
        <v>2328</v>
      </c>
      <c r="IC18" s="67" t="s">
        <v>2326</v>
      </c>
      <c r="ID18" s="67" t="s">
        <v>2327</v>
      </c>
      <c r="IE18" s="67" t="s">
        <v>2326</v>
      </c>
      <c r="IF18" s="67"/>
      <c r="IG18" s="67"/>
      <c r="IH18" s="67"/>
      <c r="II18" s="67"/>
      <c r="IJ18" s="67"/>
      <c r="IK18" s="67"/>
      <c r="IL18" s="67"/>
      <c r="IM18" s="67"/>
      <c r="IN18" s="67"/>
      <c r="IO18" s="67"/>
      <c r="IP18" s="67"/>
      <c r="IQ18" s="67"/>
      <c r="IR18" s="67"/>
      <c r="IS18" s="67"/>
      <c r="IT18" s="67"/>
      <c r="IU18" s="67"/>
      <c r="IV18" s="67"/>
      <c r="IW18" s="67"/>
      <c r="IX18" s="67"/>
      <c r="IY18" s="67"/>
      <c r="IZ18" s="67"/>
      <c r="JA18" s="67"/>
      <c r="JB18" s="67"/>
      <c r="JC18" s="67"/>
      <c r="JD18" s="67"/>
      <c r="JE18" s="67"/>
      <c r="JF18" s="67"/>
      <c r="JG18" s="67"/>
      <c r="JH18" s="67"/>
      <c r="JI18" s="67"/>
      <c r="JJ18" s="67"/>
      <c r="JK18" s="67"/>
      <c r="JL18" s="67"/>
      <c r="JM18" s="67"/>
      <c r="JN18" s="67"/>
      <c r="JO18" s="67"/>
      <c r="JP18" s="67"/>
      <c r="JQ18" s="67"/>
      <c r="JR18" s="67"/>
      <c r="JS18" s="67"/>
      <c r="JT18" s="67"/>
      <c r="JU18" s="67"/>
      <c r="JV18" s="67"/>
      <c r="JW18" s="67"/>
      <c r="JX18" s="67"/>
      <c r="JY18" s="67"/>
      <c r="JZ18" s="67"/>
      <c r="KA18" s="67">
        <v>1</v>
      </c>
      <c r="KB18" s="67"/>
      <c r="KC18" s="67"/>
      <c r="KD18" s="67"/>
      <c r="KE18" s="67"/>
      <c r="KF18" s="67"/>
      <c r="KG18" s="67"/>
      <c r="KH18" s="67"/>
      <c r="KI18" s="67"/>
      <c r="KJ18" s="67"/>
      <c r="KK18" s="67"/>
      <c r="KL18" s="67"/>
      <c r="KM18" s="67"/>
      <c r="KN18" s="66">
        <v>1</v>
      </c>
      <c r="KO18" s="66">
        <v>1</v>
      </c>
      <c r="KP18" s="66">
        <v>0</v>
      </c>
      <c r="KQ18" s="66">
        <v>0</v>
      </c>
      <c r="KR18" s="66">
        <v>1</v>
      </c>
      <c r="KS18" s="66">
        <v>0</v>
      </c>
      <c r="KT18" s="66">
        <v>1</v>
      </c>
      <c r="KU18" s="66">
        <v>0</v>
      </c>
      <c r="KV18" s="66">
        <v>0</v>
      </c>
      <c r="KW18" s="66">
        <v>0</v>
      </c>
      <c r="KX18" s="66">
        <v>0</v>
      </c>
      <c r="KY18" s="66">
        <v>1</v>
      </c>
      <c r="KZ18" s="66">
        <v>0</v>
      </c>
      <c r="LA18" s="66">
        <v>0</v>
      </c>
      <c r="LB18" s="66">
        <v>1</v>
      </c>
      <c r="LC18" s="68">
        <v>0</v>
      </c>
      <c r="LD18" s="68">
        <v>1</v>
      </c>
      <c r="LE18" s="68">
        <v>0</v>
      </c>
      <c r="LF18" s="68">
        <v>1</v>
      </c>
      <c r="LG18" s="68">
        <v>1</v>
      </c>
      <c r="LH18" s="68">
        <v>0</v>
      </c>
      <c r="LI18" s="68">
        <v>0</v>
      </c>
      <c r="LJ18" s="68">
        <v>0</v>
      </c>
      <c r="LK18" s="68">
        <v>0</v>
      </c>
      <c r="LL18" s="68"/>
      <c r="LM18" s="69">
        <v>0</v>
      </c>
      <c r="LN18" s="69"/>
      <c r="LO18" s="69">
        <v>0</v>
      </c>
      <c r="LP18" s="69"/>
      <c r="LQ18" s="70">
        <v>1</v>
      </c>
      <c r="LR18" s="71" t="s">
        <v>2392</v>
      </c>
      <c r="LS18" s="72">
        <f t="shared" si="7"/>
        <v>0</v>
      </c>
      <c r="LT18" s="73">
        <f t="shared" si="8"/>
        <v>0</v>
      </c>
      <c r="LU18" s="73">
        <f t="shared" si="9"/>
        <v>0</v>
      </c>
      <c r="LV18" s="74">
        <f t="shared" si="10"/>
        <v>1</v>
      </c>
      <c r="LW18" s="72">
        <f t="shared" si="11"/>
        <v>1</v>
      </c>
      <c r="LX18" s="73">
        <f t="shared" si="12"/>
        <v>0</v>
      </c>
      <c r="LY18" s="73">
        <f t="shared" si="13"/>
        <v>0</v>
      </c>
      <c r="LZ18" s="74">
        <f t="shared" si="14"/>
        <v>0</v>
      </c>
      <c r="MA18" s="72">
        <f t="shared" si="15"/>
        <v>0</v>
      </c>
      <c r="MB18" s="73">
        <f t="shared" si="16"/>
        <v>0</v>
      </c>
      <c r="MC18" s="73">
        <f t="shared" si="17"/>
        <v>0</v>
      </c>
      <c r="MD18" s="74">
        <f t="shared" si="18"/>
        <v>1</v>
      </c>
      <c r="ME18" s="72">
        <f t="shared" si="19"/>
        <v>1</v>
      </c>
      <c r="MF18" s="73">
        <f t="shared" si="20"/>
        <v>0</v>
      </c>
      <c r="MG18" s="73">
        <f t="shared" si="21"/>
        <v>0</v>
      </c>
      <c r="MH18" s="74">
        <f t="shared" si="22"/>
        <v>0</v>
      </c>
    </row>
    <row r="19" spans="1:346" ht="26.5" x14ac:dyDescent="0.35">
      <c r="A19" s="57">
        <v>40</v>
      </c>
      <c r="B19" s="57" t="s">
        <v>2329</v>
      </c>
      <c r="C19" s="57" t="s">
        <v>2330</v>
      </c>
      <c r="D19" s="58">
        <v>41598</v>
      </c>
      <c r="E19" s="57">
        <v>2</v>
      </c>
      <c r="F19" s="57">
        <v>3</v>
      </c>
      <c r="G19" s="57" t="s">
        <v>2393</v>
      </c>
      <c r="H19" s="57" t="s">
        <v>2394</v>
      </c>
      <c r="I19" s="57" t="s">
        <v>2395</v>
      </c>
      <c r="J19" s="57" t="s">
        <v>1074</v>
      </c>
      <c r="K19" s="57" t="s">
        <v>2396</v>
      </c>
      <c r="L19" s="57">
        <v>0</v>
      </c>
      <c r="M19" s="57">
        <v>1</v>
      </c>
      <c r="N19" s="57">
        <v>47</v>
      </c>
      <c r="O19" s="59">
        <v>1</v>
      </c>
      <c r="P19" s="59">
        <v>0</v>
      </c>
      <c r="Q19" s="59">
        <v>0</v>
      </c>
      <c r="R19" s="59">
        <v>0</v>
      </c>
      <c r="S19" s="59">
        <v>0</v>
      </c>
      <c r="T19" s="59">
        <v>0</v>
      </c>
      <c r="U19" s="59">
        <v>0</v>
      </c>
      <c r="V19" s="59">
        <v>0</v>
      </c>
      <c r="W19" s="59">
        <v>0</v>
      </c>
      <c r="X19" s="59">
        <v>0</v>
      </c>
      <c r="Y19" s="59"/>
      <c r="Z19" s="60">
        <v>6</v>
      </c>
      <c r="AA19" s="60">
        <v>0</v>
      </c>
      <c r="AB19" s="60">
        <v>0</v>
      </c>
      <c r="AC19" s="60">
        <v>100</v>
      </c>
      <c r="AD19" s="60">
        <v>50</v>
      </c>
      <c r="AE19" s="60">
        <v>0</v>
      </c>
      <c r="AF19" s="60">
        <v>1</v>
      </c>
      <c r="AG19" s="60">
        <v>0</v>
      </c>
      <c r="AH19" s="60">
        <v>8</v>
      </c>
      <c r="AI19" s="60">
        <v>1</v>
      </c>
      <c r="AJ19" s="60">
        <v>7</v>
      </c>
      <c r="AK19" s="60">
        <v>1</v>
      </c>
      <c r="AL19" s="60">
        <v>7</v>
      </c>
      <c r="AM19" s="59">
        <v>0</v>
      </c>
      <c r="AN19" s="59"/>
      <c r="AO19" s="59"/>
      <c r="AP19" s="59"/>
      <c r="AQ19" s="59"/>
      <c r="AR19" s="59"/>
      <c r="AS19" s="59"/>
      <c r="AT19" s="59"/>
      <c r="AU19" s="59"/>
      <c r="AV19" s="59"/>
      <c r="AW19" s="59"/>
      <c r="AX19" s="59"/>
      <c r="AY19" s="59"/>
      <c r="AZ19" s="59"/>
      <c r="BA19" s="59"/>
      <c r="BB19" s="59"/>
      <c r="BC19" s="59">
        <v>0</v>
      </c>
      <c r="BD19" s="59"/>
      <c r="BE19" s="59"/>
      <c r="BF19" s="59"/>
      <c r="BG19" s="59">
        <v>0</v>
      </c>
      <c r="BH19" s="59"/>
      <c r="BI19" s="59"/>
      <c r="BJ19" s="59"/>
      <c r="BK19" s="59">
        <v>0</v>
      </c>
      <c r="BL19" s="59"/>
      <c r="BM19" s="59"/>
      <c r="BN19" s="59"/>
      <c r="BO19" s="59">
        <f t="shared" si="0"/>
        <v>0</v>
      </c>
      <c r="BP19" s="59"/>
      <c r="BQ19" s="60">
        <v>1</v>
      </c>
      <c r="BR19" s="60">
        <v>0</v>
      </c>
      <c r="BS19" s="60"/>
      <c r="BT19" s="60"/>
      <c r="BU19" s="60"/>
      <c r="BV19" s="60"/>
      <c r="BW19" s="60"/>
      <c r="BX19" s="60"/>
      <c r="BY19" s="60"/>
      <c r="BZ19" s="60"/>
      <c r="CA19" s="60">
        <v>1</v>
      </c>
      <c r="CB19" s="60">
        <v>1</v>
      </c>
      <c r="CC19" s="60">
        <v>1</v>
      </c>
      <c r="CD19" s="60">
        <v>1</v>
      </c>
      <c r="CE19" s="60">
        <v>1</v>
      </c>
      <c r="CF19" s="60">
        <v>0</v>
      </c>
      <c r="CG19" s="60">
        <v>1</v>
      </c>
      <c r="CH19" s="60">
        <v>1</v>
      </c>
      <c r="CI19" s="60" t="s">
        <v>2397</v>
      </c>
      <c r="CJ19" s="60">
        <v>0</v>
      </c>
      <c r="CK19" s="60"/>
      <c r="CL19" s="60"/>
      <c r="CM19" s="60"/>
      <c r="CN19" s="60"/>
      <c r="CO19" s="60"/>
      <c r="CP19" s="60"/>
      <c r="CQ19" s="60"/>
      <c r="CR19" s="60"/>
      <c r="CS19" s="60">
        <v>0</v>
      </c>
      <c r="CT19" s="60"/>
      <c r="CU19" s="60"/>
      <c r="CV19" s="60"/>
      <c r="CW19" s="60"/>
      <c r="CX19" s="60"/>
      <c r="CY19" s="60"/>
      <c r="CZ19" s="60"/>
      <c r="DA19" s="60"/>
      <c r="DB19" s="60"/>
      <c r="DC19" s="60">
        <v>0</v>
      </c>
      <c r="DD19" s="60"/>
      <c r="DE19" s="60"/>
      <c r="DF19" s="60">
        <v>1</v>
      </c>
      <c r="DG19" s="60">
        <v>15</v>
      </c>
      <c r="DH19" s="60">
        <v>120</v>
      </c>
      <c r="DI19" s="60">
        <v>0</v>
      </c>
      <c r="DJ19" s="60"/>
      <c r="DK19" s="60"/>
      <c r="DL19" s="60">
        <v>1</v>
      </c>
      <c r="DM19" s="60"/>
      <c r="DN19" s="60"/>
      <c r="DO19" s="60"/>
      <c r="DP19" s="60"/>
      <c r="DQ19" s="60">
        <v>10</v>
      </c>
      <c r="DR19" s="60">
        <v>1</v>
      </c>
      <c r="DS19" s="60">
        <v>10</v>
      </c>
      <c r="DT19" s="61">
        <f t="shared" si="1"/>
        <v>1</v>
      </c>
      <c r="DU19" s="62">
        <f t="shared" si="2"/>
        <v>1</v>
      </c>
      <c r="DV19" s="63">
        <v>0</v>
      </c>
      <c r="DW19" s="63"/>
      <c r="DX19" s="63"/>
      <c r="DY19" s="63"/>
      <c r="DZ19" s="63"/>
      <c r="EA19" s="63"/>
      <c r="EB19" s="63"/>
      <c r="EC19" s="63"/>
      <c r="ED19" s="63"/>
      <c r="EE19" s="63"/>
      <c r="EF19" s="63"/>
      <c r="EG19" s="63"/>
      <c r="EH19" s="63"/>
      <c r="EI19" s="63"/>
      <c r="EJ19" s="63"/>
      <c r="EK19" s="63"/>
      <c r="EL19" s="63"/>
      <c r="EM19" s="63"/>
      <c r="EN19" s="63"/>
      <c r="EO19" s="63"/>
      <c r="EP19" s="63"/>
      <c r="EQ19" s="63"/>
      <c r="ER19" s="63"/>
      <c r="ES19" s="63">
        <f t="shared" si="3"/>
        <v>0</v>
      </c>
      <c r="ET19" s="63"/>
      <c r="EU19" s="64">
        <v>0</v>
      </c>
      <c r="EV19" s="64"/>
      <c r="EW19" s="64"/>
      <c r="EX19" s="64"/>
      <c r="EY19" s="64"/>
      <c r="EZ19" s="64"/>
      <c r="FA19" s="64"/>
      <c r="FB19" s="64"/>
      <c r="FC19" s="64"/>
      <c r="FD19" s="64"/>
      <c r="FE19" s="64"/>
      <c r="FF19" s="64"/>
      <c r="FG19" s="64"/>
      <c r="FH19" s="64"/>
      <c r="FI19" s="64"/>
      <c r="FJ19" s="64"/>
      <c r="FK19" s="64"/>
      <c r="FL19" s="64"/>
      <c r="FM19" s="64"/>
      <c r="FN19" s="64"/>
      <c r="FO19" s="64"/>
      <c r="FP19" s="64"/>
      <c r="FQ19" s="64"/>
      <c r="FR19" s="64"/>
      <c r="FS19" s="64"/>
      <c r="FT19" s="64"/>
      <c r="FU19" s="64"/>
      <c r="FV19" s="64"/>
      <c r="FW19" s="64"/>
      <c r="FX19" s="64"/>
      <c r="FY19" s="64"/>
      <c r="FZ19" s="64"/>
      <c r="GA19" s="64"/>
      <c r="GB19" s="64"/>
      <c r="GC19" s="64"/>
      <c r="GD19" s="64"/>
      <c r="GE19" s="64"/>
      <c r="GF19" s="64"/>
      <c r="GG19" s="64">
        <f t="shared" si="4"/>
        <v>0</v>
      </c>
      <c r="GH19" s="64">
        <f t="shared" si="5"/>
        <v>0</v>
      </c>
      <c r="GI19" s="65">
        <v>0</v>
      </c>
      <c r="GJ19" s="65">
        <v>0</v>
      </c>
      <c r="GK19" s="65">
        <v>0</v>
      </c>
      <c r="GL19" s="65">
        <v>0</v>
      </c>
      <c r="GM19" s="65">
        <v>0</v>
      </c>
      <c r="GN19" s="65">
        <v>0</v>
      </c>
      <c r="GO19" s="65">
        <v>0</v>
      </c>
      <c r="GP19" s="65">
        <v>0</v>
      </c>
      <c r="GQ19" s="65"/>
      <c r="GR19" s="65">
        <v>0</v>
      </c>
      <c r="GS19" s="65">
        <v>0</v>
      </c>
      <c r="GT19" s="65">
        <v>0</v>
      </c>
      <c r="GU19" s="65">
        <v>0</v>
      </c>
      <c r="GV19" s="65">
        <v>0</v>
      </c>
      <c r="GW19" s="65">
        <v>0</v>
      </c>
      <c r="GX19" s="65">
        <v>0</v>
      </c>
      <c r="GY19" s="65">
        <v>1</v>
      </c>
      <c r="GZ19" s="65" t="s">
        <v>2398</v>
      </c>
      <c r="HA19" s="66">
        <v>0</v>
      </c>
      <c r="HB19" s="66"/>
      <c r="HC19" s="66"/>
      <c r="HD19" s="66"/>
      <c r="HE19" s="66"/>
      <c r="HF19" s="66"/>
      <c r="HG19" s="66"/>
      <c r="HH19" s="66"/>
      <c r="HI19" s="66"/>
      <c r="HJ19" s="66"/>
      <c r="HK19" s="66"/>
      <c r="HL19" s="66"/>
      <c r="HM19" s="66"/>
      <c r="HN19" s="66"/>
      <c r="HO19" s="66"/>
      <c r="HP19" s="66"/>
      <c r="HQ19" s="66"/>
      <c r="HR19" s="66"/>
      <c r="HS19" s="66"/>
      <c r="HT19" s="66"/>
      <c r="HU19" s="66"/>
      <c r="HV19" s="66"/>
      <c r="HW19" s="66"/>
      <c r="HX19" s="66"/>
      <c r="HY19" s="66">
        <f t="shared" si="6"/>
        <v>0</v>
      </c>
      <c r="HZ19" s="66"/>
      <c r="IA19" s="67" t="s">
        <v>2326</v>
      </c>
      <c r="IB19" s="67" t="s">
        <v>2327</v>
      </c>
      <c r="IC19" s="67" t="s">
        <v>2326</v>
      </c>
      <c r="ID19" s="67" t="s">
        <v>2326</v>
      </c>
      <c r="IE19" s="67" t="s">
        <v>2326</v>
      </c>
      <c r="IF19" s="67"/>
      <c r="IG19" s="67"/>
      <c r="IH19" s="67"/>
      <c r="II19" s="67"/>
      <c r="IJ19" s="67"/>
      <c r="IK19" s="67"/>
      <c r="IL19" s="67"/>
      <c r="IM19" s="67"/>
      <c r="IN19" s="67"/>
      <c r="IO19" s="67"/>
      <c r="IP19" s="67"/>
      <c r="IQ19" s="67"/>
      <c r="IR19" s="67"/>
      <c r="IS19" s="67"/>
      <c r="IT19" s="67"/>
      <c r="IU19" s="67"/>
      <c r="IV19" s="67"/>
      <c r="IW19" s="67"/>
      <c r="IX19" s="67">
        <v>1</v>
      </c>
      <c r="IY19" s="67"/>
      <c r="IZ19" s="67"/>
      <c r="JA19" s="67">
        <v>-1</v>
      </c>
      <c r="JB19" s="67">
        <v>-1</v>
      </c>
      <c r="JC19" s="67">
        <v>1</v>
      </c>
      <c r="JD19" s="67"/>
      <c r="JE19" s="67"/>
      <c r="JF19" s="67"/>
      <c r="JG19" s="67"/>
      <c r="JH19" s="67"/>
      <c r="JI19" s="67"/>
      <c r="JJ19" s="67"/>
      <c r="JK19" s="67"/>
      <c r="JL19" s="67"/>
      <c r="JM19" s="67"/>
      <c r="JN19" s="67"/>
      <c r="JO19" s="67"/>
      <c r="JP19" s="67"/>
      <c r="JQ19" s="67"/>
      <c r="JR19" s="67"/>
      <c r="JS19" s="67"/>
      <c r="JT19" s="67"/>
      <c r="JU19" s="67"/>
      <c r="JV19" s="67"/>
      <c r="JW19" s="67"/>
      <c r="JX19" s="67"/>
      <c r="JY19" s="67"/>
      <c r="JZ19" s="67"/>
      <c r="KA19" s="67"/>
      <c r="KB19" s="67"/>
      <c r="KC19" s="67"/>
      <c r="KD19" s="67"/>
      <c r="KE19" s="67"/>
      <c r="KF19" s="67"/>
      <c r="KG19" s="67"/>
      <c r="KH19" s="67"/>
      <c r="KI19" s="67"/>
      <c r="KJ19" s="67"/>
      <c r="KK19" s="67"/>
      <c r="KL19" s="67"/>
      <c r="KM19" s="67"/>
      <c r="KN19" s="66">
        <v>0</v>
      </c>
      <c r="KO19" s="66">
        <v>0</v>
      </c>
      <c r="KP19" s="66">
        <v>0</v>
      </c>
      <c r="KQ19" s="66">
        <v>0</v>
      </c>
      <c r="KR19" s="66">
        <v>0</v>
      </c>
      <c r="KS19" s="66">
        <v>0</v>
      </c>
      <c r="KT19" s="66">
        <v>0</v>
      </c>
      <c r="KU19" s="66">
        <v>0</v>
      </c>
      <c r="KV19" s="66">
        <v>0</v>
      </c>
      <c r="KW19" s="66">
        <v>1</v>
      </c>
      <c r="KX19" s="66">
        <v>0</v>
      </c>
      <c r="KY19" s="66">
        <v>0</v>
      </c>
      <c r="KZ19" s="66">
        <v>0</v>
      </c>
      <c r="LA19" s="66">
        <v>0</v>
      </c>
      <c r="LB19" s="66">
        <v>0</v>
      </c>
      <c r="LC19" s="68">
        <v>0</v>
      </c>
      <c r="LD19" s="68">
        <v>1</v>
      </c>
      <c r="LE19" s="68">
        <v>0</v>
      </c>
      <c r="LF19" s="68">
        <v>0</v>
      </c>
      <c r="LG19" s="68">
        <v>0</v>
      </c>
      <c r="LH19" s="68">
        <v>0</v>
      </c>
      <c r="LI19" s="68">
        <v>0</v>
      </c>
      <c r="LJ19" s="68">
        <v>0</v>
      </c>
      <c r="LK19" s="68">
        <v>0</v>
      </c>
      <c r="LL19" s="68"/>
      <c r="LM19" s="69">
        <v>1</v>
      </c>
      <c r="LN19" s="69" t="s">
        <v>2345</v>
      </c>
      <c r="LO19" s="69">
        <v>0</v>
      </c>
      <c r="LP19" s="69"/>
      <c r="LQ19" s="70">
        <v>1</v>
      </c>
      <c r="LR19" s="71"/>
      <c r="LS19" s="72">
        <f t="shared" si="7"/>
        <v>0</v>
      </c>
      <c r="LT19" s="73">
        <f t="shared" si="8"/>
        <v>0</v>
      </c>
      <c r="LU19" s="73">
        <f t="shared" si="9"/>
        <v>0</v>
      </c>
      <c r="LV19" s="74">
        <f t="shared" si="10"/>
        <v>1</v>
      </c>
      <c r="LW19" s="72">
        <f t="shared" si="11"/>
        <v>1</v>
      </c>
      <c r="LX19" s="73">
        <f t="shared" si="12"/>
        <v>0</v>
      </c>
      <c r="LY19" s="73">
        <f t="shared" si="13"/>
        <v>0</v>
      </c>
      <c r="LZ19" s="74">
        <f t="shared" si="14"/>
        <v>0</v>
      </c>
      <c r="MA19" s="72">
        <f t="shared" si="15"/>
        <v>0</v>
      </c>
      <c r="MB19" s="73">
        <f t="shared" si="16"/>
        <v>0</v>
      </c>
      <c r="MC19" s="73">
        <f t="shared" si="17"/>
        <v>0</v>
      </c>
      <c r="MD19" s="74">
        <f t="shared" si="18"/>
        <v>1</v>
      </c>
      <c r="ME19" s="72">
        <f t="shared" si="19"/>
        <v>0</v>
      </c>
      <c r="MF19" s="73">
        <f t="shared" si="20"/>
        <v>0</v>
      </c>
      <c r="MG19" s="73">
        <f t="shared" si="21"/>
        <v>0</v>
      </c>
      <c r="MH19" s="74">
        <f t="shared" si="22"/>
        <v>1</v>
      </c>
    </row>
    <row r="20" spans="1:346" ht="39.5" x14ac:dyDescent="0.35">
      <c r="A20" s="57">
        <v>24</v>
      </c>
      <c r="B20" s="57" t="s">
        <v>2362</v>
      </c>
      <c r="C20" s="57" t="s">
        <v>2321</v>
      </c>
      <c r="D20" s="58">
        <v>41597</v>
      </c>
      <c r="E20" s="57">
        <v>2</v>
      </c>
      <c r="F20" s="57">
        <v>1</v>
      </c>
      <c r="G20" s="57" t="s">
        <v>2399</v>
      </c>
      <c r="H20" s="57" t="s">
        <v>2399</v>
      </c>
      <c r="I20" s="57">
        <v>38201374</v>
      </c>
      <c r="J20" s="57" t="s">
        <v>1074</v>
      </c>
      <c r="K20" s="57" t="s">
        <v>2400</v>
      </c>
      <c r="L20" s="57">
        <v>0</v>
      </c>
      <c r="M20" s="57">
        <v>1</v>
      </c>
      <c r="N20" s="57">
        <v>50</v>
      </c>
      <c r="O20" s="59">
        <v>0</v>
      </c>
      <c r="P20" s="59">
        <v>0</v>
      </c>
      <c r="Q20" s="59">
        <v>0</v>
      </c>
      <c r="R20" s="59">
        <v>0</v>
      </c>
      <c r="S20" s="59">
        <v>0</v>
      </c>
      <c r="T20" s="59">
        <v>0</v>
      </c>
      <c r="U20" s="59">
        <v>0</v>
      </c>
      <c r="V20" s="59">
        <v>0</v>
      </c>
      <c r="W20" s="59">
        <v>0</v>
      </c>
      <c r="X20" s="59">
        <v>1</v>
      </c>
      <c r="Y20" s="59" t="s">
        <v>2401</v>
      </c>
      <c r="Z20" s="60">
        <v>7</v>
      </c>
      <c r="AA20" s="60">
        <v>0</v>
      </c>
      <c r="AB20" s="60">
        <v>0</v>
      </c>
      <c r="AC20" s="60"/>
      <c r="AD20" s="60"/>
      <c r="AE20" s="60">
        <v>1</v>
      </c>
      <c r="AF20" s="60">
        <v>0</v>
      </c>
      <c r="AG20" s="60">
        <v>0</v>
      </c>
      <c r="AH20" s="60">
        <v>2</v>
      </c>
      <c r="AI20" s="60">
        <v>0</v>
      </c>
      <c r="AJ20" s="60"/>
      <c r="AK20" s="60">
        <v>1</v>
      </c>
      <c r="AL20" s="60">
        <v>2</v>
      </c>
      <c r="AM20" s="59">
        <v>1</v>
      </c>
      <c r="AN20" s="59">
        <v>1</v>
      </c>
      <c r="AO20" s="59">
        <v>2</v>
      </c>
      <c r="AP20" s="59">
        <v>0</v>
      </c>
      <c r="AQ20" s="59">
        <v>0</v>
      </c>
      <c r="AR20" s="59">
        <v>0</v>
      </c>
      <c r="AS20" s="59">
        <v>0</v>
      </c>
      <c r="AT20" s="59">
        <v>1</v>
      </c>
      <c r="AU20" s="59">
        <v>0</v>
      </c>
      <c r="AV20" s="59"/>
      <c r="AW20" s="59"/>
      <c r="AX20" s="59"/>
      <c r="AY20" s="59"/>
      <c r="AZ20" s="59"/>
      <c r="BA20" s="59"/>
      <c r="BB20" s="59"/>
      <c r="BC20" s="59">
        <v>1</v>
      </c>
      <c r="BD20" s="59">
        <v>1</v>
      </c>
      <c r="BE20" s="59">
        <v>1</v>
      </c>
      <c r="BF20" s="59">
        <v>20</v>
      </c>
      <c r="BG20" s="59">
        <v>0</v>
      </c>
      <c r="BH20" s="59"/>
      <c r="BI20" s="59"/>
      <c r="BJ20" s="59"/>
      <c r="BK20" s="59">
        <v>0</v>
      </c>
      <c r="BL20" s="59">
        <v>15</v>
      </c>
      <c r="BM20" s="59">
        <v>0</v>
      </c>
      <c r="BN20" s="59">
        <v>0</v>
      </c>
      <c r="BO20" s="59">
        <f t="shared" si="0"/>
        <v>2</v>
      </c>
      <c r="BP20" s="59"/>
      <c r="BQ20" s="60">
        <v>1</v>
      </c>
      <c r="BR20" s="60">
        <v>1</v>
      </c>
      <c r="BS20" s="60">
        <v>2</v>
      </c>
      <c r="BT20" s="60">
        <v>1</v>
      </c>
      <c r="BU20" s="60">
        <v>4</v>
      </c>
      <c r="BV20" s="60">
        <v>1</v>
      </c>
      <c r="BW20" s="60">
        <v>0</v>
      </c>
      <c r="BX20" s="60">
        <v>1</v>
      </c>
      <c r="BY20" s="60">
        <v>1</v>
      </c>
      <c r="BZ20" s="60">
        <v>0</v>
      </c>
      <c r="CA20" s="60">
        <v>1</v>
      </c>
      <c r="CB20" s="60">
        <v>1</v>
      </c>
      <c r="CC20" s="60">
        <v>1</v>
      </c>
      <c r="CD20" s="60">
        <v>2</v>
      </c>
      <c r="CE20" s="60">
        <v>1</v>
      </c>
      <c r="CF20" s="60">
        <v>0</v>
      </c>
      <c r="CG20" s="60">
        <v>1</v>
      </c>
      <c r="CH20" s="60">
        <v>1</v>
      </c>
      <c r="CI20" s="60">
        <v>0</v>
      </c>
      <c r="CJ20" s="60">
        <v>0</v>
      </c>
      <c r="CK20" s="60"/>
      <c r="CL20" s="60"/>
      <c r="CM20" s="60"/>
      <c r="CN20" s="60"/>
      <c r="CO20" s="60"/>
      <c r="CP20" s="60"/>
      <c r="CQ20" s="60"/>
      <c r="CR20" s="60"/>
      <c r="CS20" s="60">
        <v>0</v>
      </c>
      <c r="CT20" s="60"/>
      <c r="CU20" s="60"/>
      <c r="CV20" s="60"/>
      <c r="CW20" s="60"/>
      <c r="CX20" s="60"/>
      <c r="CY20" s="60"/>
      <c r="CZ20" s="60"/>
      <c r="DA20" s="60"/>
      <c r="DB20" s="60"/>
      <c r="DC20" s="60">
        <v>1</v>
      </c>
      <c r="DD20" s="60">
        <v>7</v>
      </c>
      <c r="DE20" s="60">
        <v>5</v>
      </c>
      <c r="DF20" s="60">
        <v>0</v>
      </c>
      <c r="DG20" s="60"/>
      <c r="DH20" s="60"/>
      <c r="DI20" s="60">
        <v>0</v>
      </c>
      <c r="DJ20" s="60"/>
      <c r="DK20" s="60"/>
      <c r="DL20" s="60">
        <v>0</v>
      </c>
      <c r="DM20" s="60"/>
      <c r="DN20" s="60"/>
      <c r="DO20" s="60"/>
      <c r="DP20" s="60"/>
      <c r="DQ20" s="60">
        <v>3</v>
      </c>
      <c r="DR20" s="60">
        <v>0</v>
      </c>
      <c r="DS20" s="60">
        <v>0</v>
      </c>
      <c r="DT20" s="61">
        <f t="shared" si="1"/>
        <v>1</v>
      </c>
      <c r="DU20" s="62">
        <f t="shared" si="2"/>
        <v>1</v>
      </c>
      <c r="DV20" s="63">
        <v>0</v>
      </c>
      <c r="DW20" s="63"/>
      <c r="DX20" s="63"/>
      <c r="DY20" s="63"/>
      <c r="DZ20" s="63"/>
      <c r="EA20" s="63"/>
      <c r="EB20" s="63"/>
      <c r="EC20" s="63"/>
      <c r="ED20" s="63"/>
      <c r="EE20" s="63"/>
      <c r="EF20" s="63"/>
      <c r="EG20" s="63"/>
      <c r="EH20" s="63"/>
      <c r="EI20" s="63"/>
      <c r="EJ20" s="63"/>
      <c r="EK20" s="63"/>
      <c r="EL20" s="63"/>
      <c r="EM20" s="63"/>
      <c r="EN20" s="63"/>
      <c r="EO20" s="63"/>
      <c r="EP20" s="63"/>
      <c r="EQ20" s="63"/>
      <c r="ER20" s="63"/>
      <c r="ES20" s="63">
        <f t="shared" si="3"/>
        <v>0</v>
      </c>
      <c r="ET20" s="63"/>
      <c r="EU20" s="64">
        <v>0</v>
      </c>
      <c r="EV20" s="64"/>
      <c r="EW20" s="64"/>
      <c r="EX20" s="64"/>
      <c r="EY20" s="64"/>
      <c r="EZ20" s="64"/>
      <c r="FA20" s="64"/>
      <c r="FB20" s="64"/>
      <c r="FC20" s="64"/>
      <c r="FD20" s="64"/>
      <c r="FE20" s="64"/>
      <c r="FF20" s="64"/>
      <c r="FG20" s="64"/>
      <c r="FH20" s="64"/>
      <c r="FI20" s="64"/>
      <c r="FJ20" s="64"/>
      <c r="FK20" s="64"/>
      <c r="FL20" s="64"/>
      <c r="FM20" s="64"/>
      <c r="FN20" s="64"/>
      <c r="FO20" s="64"/>
      <c r="FP20" s="64"/>
      <c r="FQ20" s="64"/>
      <c r="FR20" s="64"/>
      <c r="FS20" s="64"/>
      <c r="FT20" s="64"/>
      <c r="FU20" s="64"/>
      <c r="FV20" s="64"/>
      <c r="FW20" s="64"/>
      <c r="FX20" s="64"/>
      <c r="FY20" s="64"/>
      <c r="FZ20" s="64"/>
      <c r="GA20" s="64"/>
      <c r="GB20" s="64"/>
      <c r="GC20" s="64"/>
      <c r="GD20" s="64"/>
      <c r="GE20" s="64"/>
      <c r="GF20" s="64"/>
      <c r="GG20" s="64">
        <f t="shared" si="4"/>
        <v>0</v>
      </c>
      <c r="GH20" s="64">
        <f t="shared" si="5"/>
        <v>0</v>
      </c>
      <c r="GI20" s="65">
        <v>0</v>
      </c>
      <c r="GJ20" s="65">
        <v>0</v>
      </c>
      <c r="GK20" s="65">
        <v>0</v>
      </c>
      <c r="GL20" s="65">
        <v>0</v>
      </c>
      <c r="GM20" s="65">
        <v>0</v>
      </c>
      <c r="GN20" s="65">
        <v>0</v>
      </c>
      <c r="GO20" s="65">
        <v>0</v>
      </c>
      <c r="GP20" s="65">
        <v>0</v>
      </c>
      <c r="GQ20" s="65"/>
      <c r="GR20" s="65">
        <v>0</v>
      </c>
      <c r="GS20" s="65">
        <v>0</v>
      </c>
      <c r="GT20" s="65">
        <v>0</v>
      </c>
      <c r="GU20" s="65">
        <v>1</v>
      </c>
      <c r="GV20" s="65">
        <v>0</v>
      </c>
      <c r="GW20" s="65">
        <v>0</v>
      </c>
      <c r="GX20" s="65">
        <v>0</v>
      </c>
      <c r="GY20" s="65">
        <v>0</v>
      </c>
      <c r="GZ20" s="65"/>
      <c r="HA20" s="66">
        <v>0</v>
      </c>
      <c r="HB20" s="66"/>
      <c r="HC20" s="66"/>
      <c r="HD20" s="66"/>
      <c r="HE20" s="66"/>
      <c r="HF20" s="66"/>
      <c r="HG20" s="66"/>
      <c r="HH20" s="66"/>
      <c r="HI20" s="66"/>
      <c r="HJ20" s="66"/>
      <c r="HK20" s="66"/>
      <c r="HL20" s="66"/>
      <c r="HM20" s="66"/>
      <c r="HN20" s="66"/>
      <c r="HO20" s="66"/>
      <c r="HP20" s="66"/>
      <c r="HQ20" s="66"/>
      <c r="HR20" s="66"/>
      <c r="HS20" s="66"/>
      <c r="HT20" s="66"/>
      <c r="HU20" s="66"/>
      <c r="HV20" s="66"/>
      <c r="HW20" s="66"/>
      <c r="HX20" s="66"/>
      <c r="HY20" s="66">
        <f t="shared" si="6"/>
        <v>0</v>
      </c>
      <c r="HZ20" s="66"/>
      <c r="IA20" s="67" t="s">
        <v>2326</v>
      </c>
      <c r="IB20" s="67" t="s">
        <v>2328</v>
      </c>
      <c r="IC20" s="67" t="s">
        <v>2326</v>
      </c>
      <c r="ID20" s="67" t="s">
        <v>2326</v>
      </c>
      <c r="IE20" s="67" t="s">
        <v>2326</v>
      </c>
      <c r="IF20" s="67"/>
      <c r="IG20" s="67"/>
      <c r="IH20" s="67"/>
      <c r="II20" s="67"/>
      <c r="IJ20" s="67"/>
      <c r="IK20" s="67"/>
      <c r="IL20" s="67"/>
      <c r="IM20" s="67"/>
      <c r="IN20" s="67"/>
      <c r="IO20" s="67"/>
      <c r="IP20" s="67"/>
      <c r="IQ20" s="67"/>
      <c r="IR20" s="67"/>
      <c r="IS20" s="67"/>
      <c r="IT20" s="67"/>
      <c r="IU20" s="67"/>
      <c r="IV20" s="67"/>
      <c r="IW20" s="67"/>
      <c r="IX20" s="67"/>
      <c r="IY20" s="67"/>
      <c r="IZ20" s="67"/>
      <c r="JA20" s="67"/>
      <c r="JB20" s="67"/>
      <c r="JC20" s="67"/>
      <c r="JD20" s="67"/>
      <c r="JE20" s="67"/>
      <c r="JF20" s="67"/>
      <c r="JG20" s="67"/>
      <c r="JH20" s="67"/>
      <c r="JI20" s="67"/>
      <c r="JJ20" s="67"/>
      <c r="JK20" s="67"/>
      <c r="JL20" s="67"/>
      <c r="JM20" s="67"/>
      <c r="JN20" s="67"/>
      <c r="JO20" s="67"/>
      <c r="JP20" s="67"/>
      <c r="JQ20" s="67"/>
      <c r="JR20" s="67"/>
      <c r="JS20" s="67"/>
      <c r="JT20" s="67"/>
      <c r="JU20" s="67"/>
      <c r="JV20" s="67"/>
      <c r="JW20" s="67"/>
      <c r="JX20" s="67"/>
      <c r="JY20" s="67"/>
      <c r="JZ20" s="67"/>
      <c r="KA20" s="67"/>
      <c r="KB20" s="67"/>
      <c r="KC20" s="67"/>
      <c r="KD20" s="67"/>
      <c r="KE20" s="67"/>
      <c r="KF20" s="67"/>
      <c r="KG20" s="67"/>
      <c r="KH20" s="67"/>
      <c r="KI20" s="67"/>
      <c r="KJ20" s="67"/>
      <c r="KK20" s="67"/>
      <c r="KL20" s="67"/>
      <c r="KM20" s="67"/>
      <c r="KN20" s="66">
        <v>1</v>
      </c>
      <c r="KO20" s="66">
        <v>0</v>
      </c>
      <c r="KP20" s="66">
        <v>0</v>
      </c>
      <c r="KQ20" s="66">
        <v>0</v>
      </c>
      <c r="KR20" s="66">
        <v>1</v>
      </c>
      <c r="KS20" s="66">
        <v>1</v>
      </c>
      <c r="KT20" s="66">
        <v>0</v>
      </c>
      <c r="KU20" s="66">
        <v>1</v>
      </c>
      <c r="KV20" s="66">
        <v>0</v>
      </c>
      <c r="KW20" s="66">
        <v>0</v>
      </c>
      <c r="KX20" s="66">
        <v>0</v>
      </c>
      <c r="KY20" s="66">
        <v>1</v>
      </c>
      <c r="KZ20" s="66">
        <v>0</v>
      </c>
      <c r="LA20" s="66">
        <v>0</v>
      </c>
      <c r="LB20" s="66">
        <v>0</v>
      </c>
      <c r="LC20" s="68">
        <v>0</v>
      </c>
      <c r="LD20" s="68">
        <v>1</v>
      </c>
      <c r="LE20" s="68">
        <v>0</v>
      </c>
      <c r="LF20" s="68">
        <v>0</v>
      </c>
      <c r="LG20" s="68">
        <v>1</v>
      </c>
      <c r="LH20" s="68">
        <v>0</v>
      </c>
      <c r="LI20" s="68">
        <v>0</v>
      </c>
      <c r="LJ20" s="68">
        <v>1</v>
      </c>
      <c r="LK20" s="68">
        <v>0</v>
      </c>
      <c r="LL20" s="68"/>
      <c r="LM20" s="69">
        <v>0</v>
      </c>
      <c r="LN20" s="69"/>
      <c r="LO20" s="69">
        <v>0</v>
      </c>
      <c r="LP20" s="69"/>
      <c r="LQ20" s="70">
        <v>1</v>
      </c>
      <c r="LR20" s="71" t="s">
        <v>2402</v>
      </c>
      <c r="LS20" s="72">
        <f t="shared" si="7"/>
        <v>0</v>
      </c>
      <c r="LT20" s="73">
        <f t="shared" si="8"/>
        <v>1</v>
      </c>
      <c r="LU20" s="73">
        <f t="shared" si="9"/>
        <v>0</v>
      </c>
      <c r="LV20" s="74">
        <f t="shared" si="10"/>
        <v>0</v>
      </c>
      <c r="LW20" s="72">
        <f t="shared" si="11"/>
        <v>1</v>
      </c>
      <c r="LX20" s="73">
        <f t="shared" si="12"/>
        <v>0</v>
      </c>
      <c r="LY20" s="73">
        <f t="shared" si="13"/>
        <v>0</v>
      </c>
      <c r="LZ20" s="74">
        <f t="shared" si="14"/>
        <v>0</v>
      </c>
      <c r="MA20" s="72">
        <f t="shared" si="15"/>
        <v>0</v>
      </c>
      <c r="MB20" s="73">
        <f t="shared" si="16"/>
        <v>0</v>
      </c>
      <c r="MC20" s="73">
        <f t="shared" si="17"/>
        <v>0</v>
      </c>
      <c r="MD20" s="74">
        <f t="shared" si="18"/>
        <v>1</v>
      </c>
      <c r="ME20" s="72">
        <f t="shared" si="19"/>
        <v>0</v>
      </c>
      <c r="MF20" s="73">
        <f t="shared" si="20"/>
        <v>0</v>
      </c>
      <c r="MG20" s="73">
        <f t="shared" si="21"/>
        <v>0</v>
      </c>
      <c r="MH20" s="74">
        <f t="shared" si="22"/>
        <v>1</v>
      </c>
    </row>
    <row r="21" spans="1:346" x14ac:dyDescent="0.35">
      <c r="A21" s="57">
        <v>33</v>
      </c>
      <c r="B21" s="57" t="s">
        <v>2362</v>
      </c>
      <c r="C21" s="57" t="s">
        <v>2321</v>
      </c>
      <c r="D21" s="58">
        <v>41598</v>
      </c>
      <c r="E21" s="57">
        <v>2</v>
      </c>
      <c r="F21" s="57">
        <v>4</v>
      </c>
      <c r="G21" s="57" t="s">
        <v>2403</v>
      </c>
      <c r="H21" s="57" t="s">
        <v>2403</v>
      </c>
      <c r="I21" s="57">
        <v>31379723</v>
      </c>
      <c r="J21" s="57" t="s">
        <v>1074</v>
      </c>
      <c r="K21" s="57" t="s">
        <v>2400</v>
      </c>
      <c r="L21" s="57">
        <v>0</v>
      </c>
      <c r="M21" s="57">
        <v>1</v>
      </c>
      <c r="N21" s="57">
        <v>32</v>
      </c>
      <c r="O21" s="59">
        <v>1</v>
      </c>
      <c r="P21" s="59">
        <v>0</v>
      </c>
      <c r="Q21" s="59">
        <v>0</v>
      </c>
      <c r="R21" s="59">
        <v>0</v>
      </c>
      <c r="S21" s="59">
        <v>0</v>
      </c>
      <c r="T21" s="59">
        <v>1</v>
      </c>
      <c r="U21" s="59">
        <v>0</v>
      </c>
      <c r="V21" s="59">
        <v>0</v>
      </c>
      <c r="W21" s="59">
        <v>0</v>
      </c>
      <c r="X21" s="59">
        <v>0</v>
      </c>
      <c r="Y21" s="59"/>
      <c r="Z21" s="60">
        <v>6</v>
      </c>
      <c r="AA21" s="60">
        <v>3</v>
      </c>
      <c r="AB21" s="60">
        <v>1</v>
      </c>
      <c r="AC21" s="60">
        <v>25</v>
      </c>
      <c r="AD21" s="60">
        <v>15</v>
      </c>
      <c r="AE21" s="60">
        <v>0</v>
      </c>
      <c r="AF21" s="60">
        <v>1</v>
      </c>
      <c r="AG21" s="60">
        <v>0</v>
      </c>
      <c r="AH21" s="60">
        <v>4</v>
      </c>
      <c r="AI21" s="60">
        <v>1</v>
      </c>
      <c r="AJ21" s="60">
        <v>4</v>
      </c>
      <c r="AK21" s="60">
        <v>12</v>
      </c>
      <c r="AL21" s="60">
        <v>15</v>
      </c>
      <c r="AM21" s="59">
        <v>0</v>
      </c>
      <c r="AN21" s="59"/>
      <c r="AO21" s="59"/>
      <c r="AP21" s="59"/>
      <c r="AQ21" s="59"/>
      <c r="AR21" s="59"/>
      <c r="AS21" s="59"/>
      <c r="AT21" s="59"/>
      <c r="AU21" s="59"/>
      <c r="AV21" s="59"/>
      <c r="AW21" s="59"/>
      <c r="AX21" s="59"/>
      <c r="AY21" s="59"/>
      <c r="AZ21" s="59"/>
      <c r="BA21" s="59"/>
      <c r="BB21" s="59"/>
      <c r="BC21" s="59">
        <v>0</v>
      </c>
      <c r="BD21" s="59"/>
      <c r="BE21" s="59"/>
      <c r="BF21" s="59"/>
      <c r="BG21" s="59">
        <v>0</v>
      </c>
      <c r="BH21" s="59"/>
      <c r="BI21" s="59"/>
      <c r="BJ21" s="59"/>
      <c r="BK21" s="59">
        <v>0</v>
      </c>
      <c r="BL21" s="59"/>
      <c r="BM21" s="59"/>
      <c r="BN21" s="59"/>
      <c r="BO21" s="59">
        <f t="shared" si="0"/>
        <v>0</v>
      </c>
      <c r="BP21" s="59"/>
      <c r="BQ21" s="60">
        <v>1</v>
      </c>
      <c r="BR21" s="60">
        <v>1</v>
      </c>
      <c r="BS21" s="60">
        <v>2</v>
      </c>
      <c r="BT21" s="60">
        <v>1</v>
      </c>
      <c r="BU21" s="60">
        <v>4</v>
      </c>
      <c r="BV21" s="60">
        <v>1</v>
      </c>
      <c r="BW21" s="60">
        <v>0</v>
      </c>
      <c r="BX21" s="60">
        <v>1</v>
      </c>
      <c r="BY21" s="60">
        <v>1</v>
      </c>
      <c r="BZ21" s="60">
        <v>0</v>
      </c>
      <c r="CA21" s="60">
        <v>2</v>
      </c>
      <c r="CB21" s="60">
        <v>2</v>
      </c>
      <c r="CC21" s="60">
        <v>2</v>
      </c>
      <c r="CD21" s="60">
        <v>3</v>
      </c>
      <c r="CE21" s="60">
        <v>1</v>
      </c>
      <c r="CF21" s="60">
        <v>0</v>
      </c>
      <c r="CG21" s="60">
        <v>1</v>
      </c>
      <c r="CH21" s="60">
        <v>1</v>
      </c>
      <c r="CI21" s="60">
        <v>0</v>
      </c>
      <c r="CJ21" s="60">
        <v>0</v>
      </c>
      <c r="CK21" s="60"/>
      <c r="CL21" s="60"/>
      <c r="CM21" s="60"/>
      <c r="CN21" s="60"/>
      <c r="CO21" s="60"/>
      <c r="CP21" s="60"/>
      <c r="CQ21" s="60"/>
      <c r="CR21" s="60"/>
      <c r="CS21" s="60">
        <v>0</v>
      </c>
      <c r="CT21" s="60"/>
      <c r="CU21" s="60"/>
      <c r="CV21" s="60"/>
      <c r="CW21" s="60"/>
      <c r="CX21" s="60"/>
      <c r="CY21" s="60"/>
      <c r="CZ21" s="60"/>
      <c r="DA21" s="60"/>
      <c r="DB21" s="60"/>
      <c r="DC21" s="60">
        <v>0</v>
      </c>
      <c r="DD21" s="60"/>
      <c r="DE21" s="60"/>
      <c r="DF21" s="60">
        <v>1</v>
      </c>
      <c r="DG21" s="60">
        <v>8</v>
      </c>
      <c r="DH21" s="60">
        <v>110</v>
      </c>
      <c r="DI21" s="60">
        <v>0</v>
      </c>
      <c r="DJ21" s="60"/>
      <c r="DK21" s="60"/>
      <c r="DL21" s="60">
        <v>0</v>
      </c>
      <c r="DM21" s="60"/>
      <c r="DN21" s="60"/>
      <c r="DO21" s="60"/>
      <c r="DP21" s="60"/>
      <c r="DQ21" s="60">
        <v>30</v>
      </c>
      <c r="DR21" s="60">
        <v>1</v>
      </c>
      <c r="DS21" s="60">
        <v>15</v>
      </c>
      <c r="DT21" s="61">
        <f t="shared" si="1"/>
        <v>1</v>
      </c>
      <c r="DU21" s="62">
        <f t="shared" si="2"/>
        <v>1</v>
      </c>
      <c r="DV21" s="63">
        <v>0</v>
      </c>
      <c r="DW21" s="63"/>
      <c r="DX21" s="63"/>
      <c r="DY21" s="63"/>
      <c r="DZ21" s="63"/>
      <c r="EA21" s="63"/>
      <c r="EB21" s="63"/>
      <c r="EC21" s="63"/>
      <c r="ED21" s="63"/>
      <c r="EE21" s="63"/>
      <c r="EF21" s="63"/>
      <c r="EG21" s="63"/>
      <c r="EH21" s="63"/>
      <c r="EI21" s="63"/>
      <c r="EJ21" s="63"/>
      <c r="EK21" s="63"/>
      <c r="EL21" s="63"/>
      <c r="EM21" s="63"/>
      <c r="EN21" s="63"/>
      <c r="EO21" s="63"/>
      <c r="EP21" s="63"/>
      <c r="EQ21" s="63"/>
      <c r="ER21" s="63"/>
      <c r="ES21" s="63">
        <f t="shared" si="3"/>
        <v>0</v>
      </c>
      <c r="ET21" s="63"/>
      <c r="EU21" s="64">
        <v>0</v>
      </c>
      <c r="EV21" s="64"/>
      <c r="EW21" s="64"/>
      <c r="EX21" s="64"/>
      <c r="EY21" s="64"/>
      <c r="EZ21" s="64"/>
      <c r="FA21" s="64"/>
      <c r="FB21" s="64"/>
      <c r="FC21" s="64"/>
      <c r="FD21" s="64"/>
      <c r="FE21" s="64"/>
      <c r="FF21" s="64"/>
      <c r="FG21" s="64"/>
      <c r="FH21" s="64"/>
      <c r="FI21" s="64"/>
      <c r="FJ21" s="64"/>
      <c r="FK21" s="64"/>
      <c r="FL21" s="64"/>
      <c r="FM21" s="64"/>
      <c r="FN21" s="64"/>
      <c r="FO21" s="64"/>
      <c r="FP21" s="64"/>
      <c r="FQ21" s="64"/>
      <c r="FR21" s="64"/>
      <c r="FS21" s="64"/>
      <c r="FT21" s="64"/>
      <c r="FU21" s="64"/>
      <c r="FV21" s="64"/>
      <c r="FW21" s="64"/>
      <c r="FX21" s="64"/>
      <c r="FY21" s="64"/>
      <c r="FZ21" s="64"/>
      <c r="GA21" s="64"/>
      <c r="GB21" s="64"/>
      <c r="GC21" s="64"/>
      <c r="GD21" s="64"/>
      <c r="GE21" s="64"/>
      <c r="GF21" s="64"/>
      <c r="GG21" s="64">
        <f t="shared" si="4"/>
        <v>0</v>
      </c>
      <c r="GH21" s="64">
        <f t="shared" si="5"/>
        <v>0</v>
      </c>
      <c r="GI21" s="65">
        <v>0</v>
      </c>
      <c r="GJ21" s="65">
        <v>0</v>
      </c>
      <c r="GK21" s="65">
        <v>0</v>
      </c>
      <c r="GL21" s="65">
        <v>0</v>
      </c>
      <c r="GM21" s="65">
        <v>0</v>
      </c>
      <c r="GN21" s="65">
        <v>0</v>
      </c>
      <c r="GO21" s="65">
        <v>0</v>
      </c>
      <c r="GP21" s="65">
        <v>0</v>
      </c>
      <c r="GQ21" s="65"/>
      <c r="GR21" s="65">
        <v>0</v>
      </c>
      <c r="GS21" s="65">
        <v>0</v>
      </c>
      <c r="GT21" s="65">
        <v>0</v>
      </c>
      <c r="GU21" s="65">
        <v>1</v>
      </c>
      <c r="GV21" s="65">
        <v>0</v>
      </c>
      <c r="GW21" s="65">
        <v>0</v>
      </c>
      <c r="GX21" s="65">
        <v>0</v>
      </c>
      <c r="GY21" s="65">
        <v>0</v>
      </c>
      <c r="GZ21" s="65"/>
      <c r="HA21" s="66">
        <v>0</v>
      </c>
      <c r="HB21" s="66"/>
      <c r="HC21" s="66"/>
      <c r="HD21" s="66"/>
      <c r="HE21" s="66"/>
      <c r="HF21" s="66"/>
      <c r="HG21" s="66"/>
      <c r="HH21" s="66"/>
      <c r="HI21" s="66"/>
      <c r="HJ21" s="66"/>
      <c r="HK21" s="66"/>
      <c r="HL21" s="66"/>
      <c r="HM21" s="66"/>
      <c r="HN21" s="66"/>
      <c r="HO21" s="66"/>
      <c r="HP21" s="66"/>
      <c r="HQ21" s="66"/>
      <c r="HR21" s="66"/>
      <c r="HS21" s="66"/>
      <c r="HT21" s="66"/>
      <c r="HU21" s="66"/>
      <c r="HV21" s="66"/>
      <c r="HW21" s="66"/>
      <c r="HX21" s="66"/>
      <c r="HY21" s="66">
        <f t="shared" si="6"/>
        <v>0</v>
      </c>
      <c r="HZ21" s="66"/>
      <c r="IA21" s="67" t="s">
        <v>2326</v>
      </c>
      <c r="IB21" s="67" t="s">
        <v>2327</v>
      </c>
      <c r="IC21" s="67" t="s">
        <v>2326</v>
      </c>
      <c r="ID21" s="67" t="s">
        <v>2326</v>
      </c>
      <c r="IE21" s="67" t="s">
        <v>2326</v>
      </c>
      <c r="IF21" s="67"/>
      <c r="IG21" s="67"/>
      <c r="IH21" s="67"/>
      <c r="II21" s="67"/>
      <c r="IJ21" s="67"/>
      <c r="IK21" s="67"/>
      <c r="IL21" s="67"/>
      <c r="IM21" s="67"/>
      <c r="IN21" s="67"/>
      <c r="IO21" s="67"/>
      <c r="IP21" s="67"/>
      <c r="IQ21" s="67"/>
      <c r="IR21" s="67"/>
      <c r="IS21" s="67"/>
      <c r="IT21" s="67"/>
      <c r="IU21" s="67"/>
      <c r="IV21" s="67"/>
      <c r="IW21" s="67"/>
      <c r="IX21" s="67"/>
      <c r="IY21" s="67"/>
      <c r="IZ21" s="67"/>
      <c r="JA21" s="67"/>
      <c r="JB21" s="67"/>
      <c r="JC21" s="67">
        <v>1</v>
      </c>
      <c r="JD21" s="67"/>
      <c r="JE21" s="67"/>
      <c r="JF21" s="67"/>
      <c r="JG21" s="67"/>
      <c r="JH21" s="67"/>
      <c r="JI21" s="67"/>
      <c r="JJ21" s="67"/>
      <c r="JK21" s="67"/>
      <c r="JL21" s="67"/>
      <c r="JM21" s="67"/>
      <c r="JN21" s="67"/>
      <c r="JO21" s="67"/>
      <c r="JP21" s="67"/>
      <c r="JQ21" s="67"/>
      <c r="JR21" s="67"/>
      <c r="JS21" s="67"/>
      <c r="JT21" s="67"/>
      <c r="JU21" s="67"/>
      <c r="JV21" s="67"/>
      <c r="JW21" s="67"/>
      <c r="JX21" s="67"/>
      <c r="JY21" s="67"/>
      <c r="JZ21" s="67"/>
      <c r="KA21" s="67"/>
      <c r="KB21" s="67"/>
      <c r="KC21" s="67"/>
      <c r="KD21" s="67"/>
      <c r="KE21" s="67"/>
      <c r="KF21" s="67"/>
      <c r="KG21" s="67"/>
      <c r="KH21" s="67"/>
      <c r="KI21" s="67"/>
      <c r="KJ21" s="67"/>
      <c r="KK21" s="67"/>
      <c r="KL21" s="67"/>
      <c r="KM21" s="67"/>
      <c r="KN21" s="66">
        <v>2</v>
      </c>
      <c r="KO21" s="66">
        <v>0</v>
      </c>
      <c r="KP21" s="66">
        <v>1</v>
      </c>
      <c r="KQ21" s="66">
        <v>0</v>
      </c>
      <c r="KR21" s="66">
        <v>1</v>
      </c>
      <c r="KS21" s="66">
        <v>0</v>
      </c>
      <c r="KT21" s="66">
        <v>0</v>
      </c>
      <c r="KU21" s="66">
        <v>0</v>
      </c>
      <c r="KV21" s="66">
        <v>1</v>
      </c>
      <c r="KW21" s="66">
        <v>0</v>
      </c>
      <c r="KX21" s="66">
        <v>0</v>
      </c>
      <c r="KY21" s="66">
        <v>1</v>
      </c>
      <c r="KZ21" s="66">
        <v>0</v>
      </c>
      <c r="LA21" s="66">
        <v>0</v>
      </c>
      <c r="LB21" s="66">
        <v>0</v>
      </c>
      <c r="LC21" s="68">
        <v>0</v>
      </c>
      <c r="LD21" s="68">
        <v>1</v>
      </c>
      <c r="LE21" s="68">
        <v>0</v>
      </c>
      <c r="LF21" s="68">
        <v>1</v>
      </c>
      <c r="LG21" s="68">
        <v>0</v>
      </c>
      <c r="LH21" s="68">
        <v>0</v>
      </c>
      <c r="LI21" s="68">
        <v>1</v>
      </c>
      <c r="LJ21" s="68">
        <v>0</v>
      </c>
      <c r="LK21" s="68">
        <v>0</v>
      </c>
      <c r="LL21" s="68"/>
      <c r="LM21" s="69">
        <v>0</v>
      </c>
      <c r="LN21" s="69"/>
      <c r="LO21" s="69">
        <v>0</v>
      </c>
      <c r="LP21" s="69"/>
      <c r="LQ21" s="70">
        <v>1</v>
      </c>
      <c r="LR21" s="71"/>
      <c r="LS21" s="72">
        <f t="shared" si="7"/>
        <v>0</v>
      </c>
      <c r="LT21" s="73">
        <f t="shared" si="8"/>
        <v>0</v>
      </c>
      <c r="LU21" s="73">
        <f t="shared" si="9"/>
        <v>0</v>
      </c>
      <c r="LV21" s="74">
        <f t="shared" si="10"/>
        <v>1</v>
      </c>
      <c r="LW21" s="72">
        <f t="shared" si="11"/>
        <v>1</v>
      </c>
      <c r="LX21" s="73">
        <f t="shared" si="12"/>
        <v>0</v>
      </c>
      <c r="LY21" s="73">
        <f t="shared" si="13"/>
        <v>0</v>
      </c>
      <c r="LZ21" s="74">
        <f t="shared" si="14"/>
        <v>0</v>
      </c>
      <c r="MA21" s="72">
        <f t="shared" si="15"/>
        <v>0</v>
      </c>
      <c r="MB21" s="73">
        <f t="shared" si="16"/>
        <v>0</v>
      </c>
      <c r="MC21" s="73">
        <f t="shared" si="17"/>
        <v>0</v>
      </c>
      <c r="MD21" s="74">
        <f t="shared" si="18"/>
        <v>1</v>
      </c>
      <c r="ME21" s="72">
        <f t="shared" si="19"/>
        <v>0</v>
      </c>
      <c r="MF21" s="73">
        <f t="shared" si="20"/>
        <v>0</v>
      </c>
      <c r="MG21" s="73">
        <f t="shared" si="21"/>
        <v>0</v>
      </c>
      <c r="MH21" s="74">
        <f t="shared" si="22"/>
        <v>1</v>
      </c>
    </row>
    <row r="22" spans="1:346" ht="39.5" x14ac:dyDescent="0.35">
      <c r="A22" s="57">
        <v>28</v>
      </c>
      <c r="B22" s="57" t="s">
        <v>2320</v>
      </c>
      <c r="C22" s="57" t="s">
        <v>2404</v>
      </c>
      <c r="D22" s="58">
        <v>41604</v>
      </c>
      <c r="E22" s="57">
        <v>3</v>
      </c>
      <c r="F22" s="57">
        <v>1</v>
      </c>
      <c r="G22" s="57" t="s">
        <v>2405</v>
      </c>
      <c r="H22" s="57" t="s">
        <v>2405</v>
      </c>
      <c r="I22" s="57" t="s">
        <v>2406</v>
      </c>
      <c r="J22" s="57" t="s">
        <v>2407</v>
      </c>
      <c r="K22" s="57" t="s">
        <v>2408</v>
      </c>
      <c r="L22" s="57">
        <v>0</v>
      </c>
      <c r="M22" s="57">
        <v>1</v>
      </c>
      <c r="N22" s="57">
        <v>60</v>
      </c>
      <c r="O22" s="59">
        <v>0</v>
      </c>
      <c r="P22" s="59">
        <v>0</v>
      </c>
      <c r="Q22" s="59">
        <v>0</v>
      </c>
      <c r="R22" s="59">
        <v>0</v>
      </c>
      <c r="S22" s="59">
        <v>0</v>
      </c>
      <c r="T22" s="59">
        <v>0</v>
      </c>
      <c r="U22" s="59">
        <v>0</v>
      </c>
      <c r="V22" s="59">
        <v>0</v>
      </c>
      <c r="W22" s="59">
        <v>0</v>
      </c>
      <c r="X22" s="59">
        <v>1</v>
      </c>
      <c r="Y22" s="59" t="s">
        <v>2409</v>
      </c>
      <c r="Z22" s="60">
        <v>7</v>
      </c>
      <c r="AA22" s="60">
        <v>0</v>
      </c>
      <c r="AB22" s="60">
        <v>0</v>
      </c>
      <c r="AC22" s="60">
        <v>250</v>
      </c>
      <c r="AD22" s="60">
        <v>60</v>
      </c>
      <c r="AE22" s="60">
        <v>1</v>
      </c>
      <c r="AF22" s="60">
        <v>0</v>
      </c>
      <c r="AG22" s="60">
        <v>0</v>
      </c>
      <c r="AH22" s="60">
        <v>1.75</v>
      </c>
      <c r="AI22" s="60">
        <v>1</v>
      </c>
      <c r="AJ22" s="60">
        <v>18</v>
      </c>
      <c r="AK22" s="60">
        <v>3</v>
      </c>
      <c r="AL22" s="60">
        <v>7</v>
      </c>
      <c r="AM22" s="59">
        <v>1</v>
      </c>
      <c r="AN22" s="59">
        <v>1</v>
      </c>
      <c r="AO22" s="59">
        <v>3</v>
      </c>
      <c r="AP22" s="59">
        <v>0</v>
      </c>
      <c r="AQ22" s="59">
        <v>0</v>
      </c>
      <c r="AR22" s="59">
        <v>0</v>
      </c>
      <c r="AS22" s="59">
        <v>0</v>
      </c>
      <c r="AT22" s="59">
        <v>1</v>
      </c>
      <c r="AU22" s="59">
        <v>0</v>
      </c>
      <c r="AV22" s="59"/>
      <c r="AW22" s="59"/>
      <c r="AX22" s="59"/>
      <c r="AY22" s="59"/>
      <c r="AZ22" s="59"/>
      <c r="BA22" s="59"/>
      <c r="BB22" s="59"/>
      <c r="BC22" s="59">
        <v>0</v>
      </c>
      <c r="BD22" s="59"/>
      <c r="BE22" s="59"/>
      <c r="BF22" s="59"/>
      <c r="BG22" s="59">
        <v>0</v>
      </c>
      <c r="BH22" s="59"/>
      <c r="BI22" s="59"/>
      <c r="BJ22" s="59"/>
      <c r="BK22" s="59">
        <v>1</v>
      </c>
      <c r="BL22" s="59">
        <v>10</v>
      </c>
      <c r="BM22" s="59">
        <v>0</v>
      </c>
      <c r="BN22" s="59">
        <v>0</v>
      </c>
      <c r="BO22" s="59">
        <f t="shared" si="0"/>
        <v>3</v>
      </c>
      <c r="BP22" s="59"/>
      <c r="BQ22" s="60">
        <v>1</v>
      </c>
      <c r="BR22" s="60">
        <v>0</v>
      </c>
      <c r="BS22" s="60"/>
      <c r="BT22" s="60"/>
      <c r="BU22" s="60"/>
      <c r="BV22" s="60"/>
      <c r="BW22" s="60"/>
      <c r="BX22" s="60"/>
      <c r="BY22" s="60"/>
      <c r="BZ22" s="60"/>
      <c r="CA22" s="60">
        <v>0</v>
      </c>
      <c r="CB22" s="60"/>
      <c r="CC22" s="60"/>
      <c r="CD22" s="60"/>
      <c r="CE22" s="60"/>
      <c r="CF22" s="60"/>
      <c r="CG22" s="60"/>
      <c r="CH22" s="60"/>
      <c r="CI22" s="60"/>
      <c r="CJ22" s="60">
        <v>0</v>
      </c>
      <c r="CK22" s="60"/>
      <c r="CL22" s="60"/>
      <c r="CM22" s="60"/>
      <c r="CN22" s="60"/>
      <c r="CO22" s="60"/>
      <c r="CP22" s="60"/>
      <c r="CQ22" s="60"/>
      <c r="CR22" s="60"/>
      <c r="CS22" s="60">
        <v>1</v>
      </c>
      <c r="CT22" s="60">
        <v>1</v>
      </c>
      <c r="CU22" s="60" t="s">
        <v>2410</v>
      </c>
      <c r="CV22" s="60">
        <v>1</v>
      </c>
      <c r="CW22" s="60">
        <v>1</v>
      </c>
      <c r="CX22" s="60">
        <v>1</v>
      </c>
      <c r="CY22" s="60">
        <v>0</v>
      </c>
      <c r="CZ22" s="60">
        <v>1</v>
      </c>
      <c r="DA22" s="60">
        <v>1</v>
      </c>
      <c r="DB22" s="60">
        <v>0</v>
      </c>
      <c r="DC22" s="60">
        <v>1</v>
      </c>
      <c r="DD22" s="60">
        <v>7</v>
      </c>
      <c r="DE22" s="60">
        <v>5</v>
      </c>
      <c r="DF22" s="60">
        <v>0</v>
      </c>
      <c r="DG22" s="60"/>
      <c r="DH22" s="60"/>
      <c r="DI22" s="60">
        <v>0</v>
      </c>
      <c r="DJ22" s="60"/>
      <c r="DK22" s="60"/>
      <c r="DL22" s="60">
        <v>0</v>
      </c>
      <c r="DM22" s="60"/>
      <c r="DN22" s="60"/>
      <c r="DO22" s="60"/>
      <c r="DP22" s="60"/>
      <c r="DQ22" s="60">
        <v>5</v>
      </c>
      <c r="DR22" s="60">
        <v>0</v>
      </c>
      <c r="DS22" s="60">
        <v>0</v>
      </c>
      <c r="DT22" s="61">
        <f t="shared" si="1"/>
        <v>1</v>
      </c>
      <c r="DU22" s="62">
        <f t="shared" si="2"/>
        <v>1</v>
      </c>
      <c r="DV22" s="63">
        <v>0</v>
      </c>
      <c r="DW22" s="63"/>
      <c r="DX22" s="63"/>
      <c r="DY22" s="63"/>
      <c r="DZ22" s="63"/>
      <c r="EA22" s="63"/>
      <c r="EB22" s="63"/>
      <c r="EC22" s="63"/>
      <c r="ED22" s="63"/>
      <c r="EE22" s="63"/>
      <c r="EF22" s="63"/>
      <c r="EG22" s="63"/>
      <c r="EH22" s="63"/>
      <c r="EI22" s="63"/>
      <c r="EJ22" s="63"/>
      <c r="EK22" s="63"/>
      <c r="EL22" s="63"/>
      <c r="EM22" s="63"/>
      <c r="EN22" s="63"/>
      <c r="EO22" s="63"/>
      <c r="EP22" s="63"/>
      <c r="EQ22" s="63"/>
      <c r="ER22" s="63"/>
      <c r="ES22" s="63">
        <f t="shared" si="3"/>
        <v>0</v>
      </c>
      <c r="ET22" s="63"/>
      <c r="EU22" s="64">
        <v>0</v>
      </c>
      <c r="EV22" s="64"/>
      <c r="EW22" s="64"/>
      <c r="EX22" s="64"/>
      <c r="EY22" s="64"/>
      <c r="EZ22" s="64"/>
      <c r="FA22" s="64"/>
      <c r="FB22" s="64"/>
      <c r="FC22" s="64"/>
      <c r="FD22" s="64"/>
      <c r="FE22" s="64"/>
      <c r="FF22" s="64"/>
      <c r="FG22" s="64"/>
      <c r="FH22" s="64"/>
      <c r="FI22" s="64"/>
      <c r="FJ22" s="64"/>
      <c r="FK22" s="64"/>
      <c r="FL22" s="64"/>
      <c r="FM22" s="64"/>
      <c r="FN22" s="64"/>
      <c r="FO22" s="64"/>
      <c r="FP22" s="64"/>
      <c r="FQ22" s="64"/>
      <c r="FR22" s="64"/>
      <c r="FS22" s="64"/>
      <c r="FT22" s="64"/>
      <c r="FU22" s="64"/>
      <c r="FV22" s="64"/>
      <c r="FW22" s="64"/>
      <c r="FX22" s="64"/>
      <c r="FY22" s="64"/>
      <c r="FZ22" s="64"/>
      <c r="GA22" s="64"/>
      <c r="GB22" s="64"/>
      <c r="GC22" s="64"/>
      <c r="GD22" s="64"/>
      <c r="GE22" s="64"/>
      <c r="GF22" s="64"/>
      <c r="GG22" s="64">
        <f t="shared" si="4"/>
        <v>0</v>
      </c>
      <c r="GH22" s="64">
        <f t="shared" si="5"/>
        <v>0</v>
      </c>
      <c r="GI22" s="65">
        <v>0</v>
      </c>
      <c r="GJ22" s="65">
        <v>0</v>
      </c>
      <c r="GK22" s="65">
        <v>0</v>
      </c>
      <c r="GL22" s="65">
        <v>0</v>
      </c>
      <c r="GM22" s="65">
        <v>0</v>
      </c>
      <c r="GN22" s="65">
        <v>0</v>
      </c>
      <c r="GO22" s="65">
        <v>0</v>
      </c>
      <c r="GP22" s="65">
        <v>0</v>
      </c>
      <c r="GQ22" s="65"/>
      <c r="GR22" s="65">
        <v>0</v>
      </c>
      <c r="GS22" s="65">
        <v>0</v>
      </c>
      <c r="GT22" s="65">
        <v>0</v>
      </c>
      <c r="GU22" s="65">
        <v>1</v>
      </c>
      <c r="GV22" s="65">
        <v>0</v>
      </c>
      <c r="GW22" s="65">
        <v>0</v>
      </c>
      <c r="GX22" s="65">
        <v>1</v>
      </c>
      <c r="GY22" s="65">
        <v>0</v>
      </c>
      <c r="GZ22" s="65"/>
      <c r="HA22" s="66">
        <v>0</v>
      </c>
      <c r="HB22" s="66"/>
      <c r="HC22" s="66"/>
      <c r="HD22" s="66"/>
      <c r="HE22" s="66"/>
      <c r="HF22" s="66"/>
      <c r="HG22" s="66"/>
      <c r="HH22" s="66"/>
      <c r="HI22" s="66"/>
      <c r="HJ22" s="66"/>
      <c r="HK22" s="66"/>
      <c r="HL22" s="66"/>
      <c r="HM22" s="66"/>
      <c r="HN22" s="66"/>
      <c r="HO22" s="66"/>
      <c r="HP22" s="66"/>
      <c r="HQ22" s="66"/>
      <c r="HR22" s="66"/>
      <c r="HS22" s="66"/>
      <c r="HT22" s="66"/>
      <c r="HU22" s="66"/>
      <c r="HV22" s="66"/>
      <c r="HW22" s="66"/>
      <c r="HX22" s="66"/>
      <c r="HY22" s="66">
        <f t="shared" si="6"/>
        <v>0</v>
      </c>
      <c r="HZ22" s="66"/>
      <c r="IA22" s="67" t="s">
        <v>2328</v>
      </c>
      <c r="IB22" s="67" t="s">
        <v>2327</v>
      </c>
      <c r="IC22" s="67" t="s">
        <v>2326</v>
      </c>
      <c r="ID22" s="67" t="s">
        <v>2326</v>
      </c>
      <c r="IE22" s="67" t="s">
        <v>2326</v>
      </c>
      <c r="IF22" s="67"/>
      <c r="IG22" s="67"/>
      <c r="IH22" s="67"/>
      <c r="II22" s="67"/>
      <c r="IJ22" s="67"/>
      <c r="IK22" s="67"/>
      <c r="IL22" s="67"/>
      <c r="IM22" s="67"/>
      <c r="IN22" s="67"/>
      <c r="IO22" s="67"/>
      <c r="IP22" s="67"/>
      <c r="IQ22" s="67"/>
      <c r="IR22" s="67"/>
      <c r="IS22" s="67"/>
      <c r="IT22" s="67"/>
      <c r="IU22" s="67"/>
      <c r="IV22" s="67"/>
      <c r="IW22" s="67">
        <v>1</v>
      </c>
      <c r="IX22" s="67">
        <v>1</v>
      </c>
      <c r="IY22" s="67"/>
      <c r="IZ22" s="67"/>
      <c r="JA22" s="67"/>
      <c r="JB22" s="67"/>
      <c r="JC22" s="67"/>
      <c r="JD22" s="67"/>
      <c r="JE22" s="67"/>
      <c r="JF22" s="67"/>
      <c r="JG22" s="67"/>
      <c r="JH22" s="67"/>
      <c r="JI22" s="67"/>
      <c r="JJ22" s="67"/>
      <c r="JK22" s="67"/>
      <c r="JL22" s="67"/>
      <c r="JM22" s="67"/>
      <c r="JN22" s="67"/>
      <c r="JO22" s="67"/>
      <c r="JP22" s="67"/>
      <c r="JQ22" s="67"/>
      <c r="JR22" s="67"/>
      <c r="JS22" s="67"/>
      <c r="JT22" s="67"/>
      <c r="JU22" s="67"/>
      <c r="JV22" s="67"/>
      <c r="JW22" s="67"/>
      <c r="JX22" s="67"/>
      <c r="JY22" s="67"/>
      <c r="JZ22" s="67"/>
      <c r="KA22" s="67"/>
      <c r="KB22" s="67"/>
      <c r="KC22" s="67"/>
      <c r="KD22" s="67"/>
      <c r="KE22" s="67"/>
      <c r="KF22" s="67"/>
      <c r="KG22" s="67"/>
      <c r="KH22" s="67"/>
      <c r="KI22" s="67"/>
      <c r="KJ22" s="67"/>
      <c r="KK22" s="67"/>
      <c r="KL22" s="67"/>
      <c r="KM22" s="67"/>
      <c r="KN22" s="66">
        <v>0</v>
      </c>
      <c r="KO22" s="66">
        <v>0</v>
      </c>
      <c r="KP22" s="66">
        <v>2</v>
      </c>
      <c r="KQ22" s="66">
        <v>1</v>
      </c>
      <c r="KR22" s="66">
        <v>2</v>
      </c>
      <c r="KS22" s="66">
        <v>1</v>
      </c>
      <c r="KT22" s="66">
        <v>0</v>
      </c>
      <c r="KU22" s="66">
        <v>0</v>
      </c>
      <c r="KV22" s="66">
        <v>0</v>
      </c>
      <c r="KW22" s="66">
        <v>1</v>
      </c>
      <c r="KX22" s="66">
        <v>0</v>
      </c>
      <c r="KY22" s="66">
        <v>0</v>
      </c>
      <c r="KZ22" s="66">
        <v>0</v>
      </c>
      <c r="LA22" s="66">
        <v>0</v>
      </c>
      <c r="LB22" s="66">
        <v>0</v>
      </c>
      <c r="LC22" s="68">
        <v>0</v>
      </c>
      <c r="LD22" s="68">
        <v>0</v>
      </c>
      <c r="LE22" s="68">
        <v>0</v>
      </c>
      <c r="LF22" s="68">
        <v>0</v>
      </c>
      <c r="LG22" s="68">
        <v>0</v>
      </c>
      <c r="LH22" s="68">
        <v>0</v>
      </c>
      <c r="LI22" s="68">
        <v>0</v>
      </c>
      <c r="LJ22" s="68">
        <v>0</v>
      </c>
      <c r="LK22" s="68">
        <v>1</v>
      </c>
      <c r="LL22" s="68" t="s">
        <v>2411</v>
      </c>
      <c r="LM22" s="69">
        <v>0</v>
      </c>
      <c r="LN22" s="69"/>
      <c r="LO22" s="69">
        <v>0</v>
      </c>
      <c r="LP22" s="69"/>
      <c r="LQ22" s="70">
        <v>1</v>
      </c>
      <c r="LR22" s="71"/>
      <c r="LS22" s="72">
        <f t="shared" si="7"/>
        <v>0</v>
      </c>
      <c r="LT22" s="73">
        <f t="shared" si="8"/>
        <v>0</v>
      </c>
      <c r="LU22" s="73">
        <f t="shared" si="9"/>
        <v>1</v>
      </c>
      <c r="LV22" s="74">
        <f t="shared" si="10"/>
        <v>0</v>
      </c>
      <c r="LW22" s="72">
        <f t="shared" si="11"/>
        <v>1</v>
      </c>
      <c r="LX22" s="73">
        <f t="shared" si="12"/>
        <v>0</v>
      </c>
      <c r="LY22" s="73">
        <f t="shared" si="13"/>
        <v>0</v>
      </c>
      <c r="LZ22" s="74">
        <f t="shared" si="14"/>
        <v>0</v>
      </c>
      <c r="MA22" s="72">
        <f t="shared" si="15"/>
        <v>0</v>
      </c>
      <c r="MB22" s="73">
        <f t="shared" si="16"/>
        <v>0</v>
      </c>
      <c r="MC22" s="73">
        <f t="shared" si="17"/>
        <v>0</v>
      </c>
      <c r="MD22" s="74">
        <f t="shared" si="18"/>
        <v>1</v>
      </c>
      <c r="ME22" s="72">
        <f t="shared" si="19"/>
        <v>0</v>
      </c>
      <c r="MF22" s="73">
        <f t="shared" si="20"/>
        <v>0</v>
      </c>
      <c r="MG22" s="73">
        <f t="shared" si="21"/>
        <v>0</v>
      </c>
      <c r="MH22" s="74">
        <f t="shared" si="22"/>
        <v>1</v>
      </c>
    </row>
    <row r="23" spans="1:346" x14ac:dyDescent="0.35">
      <c r="A23" s="76">
        <v>34</v>
      </c>
      <c r="B23" s="76" t="s">
        <v>2320</v>
      </c>
      <c r="C23" s="76" t="s">
        <v>2412</v>
      </c>
      <c r="D23" s="77">
        <v>41605</v>
      </c>
      <c r="E23" s="76">
        <v>3</v>
      </c>
      <c r="F23" s="76">
        <v>12</v>
      </c>
      <c r="G23" s="76" t="s">
        <v>2413</v>
      </c>
      <c r="H23" s="76" t="s">
        <v>2413</v>
      </c>
      <c r="I23" s="76" t="s">
        <v>2414</v>
      </c>
      <c r="J23" s="76" t="s">
        <v>2415</v>
      </c>
      <c r="K23" s="76" t="s">
        <v>2416</v>
      </c>
      <c r="L23" s="76">
        <v>0</v>
      </c>
      <c r="M23" s="76">
        <v>1</v>
      </c>
      <c r="N23" s="76">
        <v>54</v>
      </c>
      <c r="O23" s="78">
        <v>1</v>
      </c>
      <c r="P23" s="78">
        <v>0</v>
      </c>
      <c r="Q23" s="78">
        <v>0</v>
      </c>
      <c r="R23" s="78">
        <v>0</v>
      </c>
      <c r="S23" s="78">
        <v>0</v>
      </c>
      <c r="T23" s="78">
        <v>0</v>
      </c>
      <c r="U23" s="78">
        <v>0</v>
      </c>
      <c r="V23" s="78">
        <v>0</v>
      </c>
      <c r="W23" s="78">
        <v>0</v>
      </c>
      <c r="X23" s="78">
        <v>0</v>
      </c>
      <c r="Y23" s="78"/>
      <c r="Z23" s="61">
        <v>3</v>
      </c>
      <c r="AA23" s="61">
        <v>0</v>
      </c>
      <c r="AB23" s="61">
        <v>0</v>
      </c>
      <c r="AC23" s="61">
        <v>60</v>
      </c>
      <c r="AD23" s="61">
        <v>25</v>
      </c>
      <c r="AE23" s="61">
        <v>1</v>
      </c>
      <c r="AF23" s="61">
        <v>1</v>
      </c>
      <c r="AG23" s="61">
        <v>0</v>
      </c>
      <c r="AH23" s="61">
        <v>6</v>
      </c>
      <c r="AI23" s="61">
        <v>1</v>
      </c>
      <c r="AJ23" s="61">
        <v>5</v>
      </c>
      <c r="AK23" s="61">
        <v>1</v>
      </c>
      <c r="AL23" s="61">
        <v>10</v>
      </c>
      <c r="AM23" s="78">
        <v>0</v>
      </c>
      <c r="AN23" s="78"/>
      <c r="AO23" s="78"/>
      <c r="AP23" s="78"/>
      <c r="AQ23" s="78"/>
      <c r="AR23" s="78"/>
      <c r="AS23" s="78"/>
      <c r="AT23" s="78"/>
      <c r="AU23" s="78"/>
      <c r="AV23" s="78"/>
      <c r="AW23" s="78"/>
      <c r="AX23" s="78"/>
      <c r="AY23" s="78"/>
      <c r="AZ23" s="78"/>
      <c r="BA23" s="78"/>
      <c r="BB23" s="78"/>
      <c r="BC23" s="78">
        <v>0</v>
      </c>
      <c r="BD23" s="78"/>
      <c r="BE23" s="78"/>
      <c r="BF23" s="78"/>
      <c r="BG23" s="78">
        <v>0</v>
      </c>
      <c r="BH23" s="78"/>
      <c r="BI23" s="78"/>
      <c r="BJ23" s="78"/>
      <c r="BK23" s="78">
        <v>0</v>
      </c>
      <c r="BL23" s="78"/>
      <c r="BM23" s="78"/>
      <c r="BN23" s="78"/>
      <c r="BO23" s="78">
        <f t="shared" si="0"/>
        <v>0</v>
      </c>
      <c r="BP23" s="78"/>
      <c r="BQ23" s="61">
        <v>1</v>
      </c>
      <c r="BR23" s="61">
        <v>2</v>
      </c>
      <c r="BS23" s="61">
        <v>2</v>
      </c>
      <c r="BT23" s="61">
        <v>1</v>
      </c>
      <c r="BU23" s="61">
        <v>4</v>
      </c>
      <c r="BV23" s="61">
        <v>1</v>
      </c>
      <c r="BW23" s="61">
        <v>0</v>
      </c>
      <c r="BX23" s="61">
        <v>1</v>
      </c>
      <c r="BY23" s="61">
        <v>0</v>
      </c>
      <c r="BZ23" s="61">
        <v>0</v>
      </c>
      <c r="CA23" s="61">
        <v>0</v>
      </c>
      <c r="CB23" s="61"/>
      <c r="CC23" s="61"/>
      <c r="CD23" s="61"/>
      <c r="CE23" s="61"/>
      <c r="CF23" s="61"/>
      <c r="CG23" s="61"/>
      <c r="CH23" s="61"/>
      <c r="CI23" s="61"/>
      <c r="CJ23" s="61">
        <v>0</v>
      </c>
      <c r="CK23" s="61"/>
      <c r="CL23" s="61"/>
      <c r="CM23" s="61"/>
      <c r="CN23" s="61"/>
      <c r="CO23" s="61"/>
      <c r="CP23" s="61"/>
      <c r="CQ23" s="61"/>
      <c r="CR23" s="61"/>
      <c r="CS23" s="61">
        <v>0</v>
      </c>
      <c r="CT23" s="61"/>
      <c r="CU23" s="61"/>
      <c r="CV23" s="61"/>
      <c r="CW23" s="61"/>
      <c r="CX23" s="61"/>
      <c r="CY23" s="61"/>
      <c r="CZ23" s="61"/>
      <c r="DA23" s="61"/>
      <c r="DB23" s="61"/>
      <c r="DC23" s="61">
        <v>0</v>
      </c>
      <c r="DD23" s="61"/>
      <c r="DE23" s="61"/>
      <c r="DF23" s="61">
        <v>1</v>
      </c>
      <c r="DG23" s="61">
        <v>7</v>
      </c>
      <c r="DH23" s="61">
        <v>90</v>
      </c>
      <c r="DI23" s="61">
        <v>0</v>
      </c>
      <c r="DJ23" s="61"/>
      <c r="DK23" s="61"/>
      <c r="DL23" s="61">
        <v>0</v>
      </c>
      <c r="DM23" s="61"/>
      <c r="DN23" s="61"/>
      <c r="DO23" s="61"/>
      <c r="DP23" s="61"/>
      <c r="DQ23" s="61">
        <v>10</v>
      </c>
      <c r="DR23" s="61">
        <v>1</v>
      </c>
      <c r="DS23" s="61">
        <v>5</v>
      </c>
      <c r="DT23" s="61">
        <f t="shared" si="1"/>
        <v>1</v>
      </c>
      <c r="DU23" s="62">
        <f t="shared" si="2"/>
        <v>1</v>
      </c>
      <c r="DV23" s="79">
        <v>0</v>
      </c>
      <c r="DW23" s="79"/>
      <c r="DX23" s="79"/>
      <c r="DY23" s="79"/>
      <c r="DZ23" s="79"/>
      <c r="EA23" s="79"/>
      <c r="EB23" s="79"/>
      <c r="EC23" s="79"/>
      <c r="ED23" s="79"/>
      <c r="EE23" s="79"/>
      <c r="EF23" s="79"/>
      <c r="EG23" s="79"/>
      <c r="EH23" s="79"/>
      <c r="EI23" s="79"/>
      <c r="EJ23" s="79"/>
      <c r="EK23" s="79"/>
      <c r="EL23" s="79"/>
      <c r="EM23" s="79"/>
      <c r="EN23" s="79"/>
      <c r="EO23" s="79"/>
      <c r="EP23" s="79"/>
      <c r="EQ23" s="79"/>
      <c r="ER23" s="79"/>
      <c r="ES23" s="79">
        <f t="shared" si="3"/>
        <v>0</v>
      </c>
      <c r="ET23" s="79"/>
      <c r="EU23" s="80">
        <v>0</v>
      </c>
      <c r="EV23" s="80"/>
      <c r="EW23" s="80"/>
      <c r="EX23" s="80"/>
      <c r="EY23" s="80"/>
      <c r="EZ23" s="80"/>
      <c r="FA23" s="80"/>
      <c r="FB23" s="80"/>
      <c r="FC23" s="80"/>
      <c r="FD23" s="80"/>
      <c r="FE23" s="80"/>
      <c r="FF23" s="80"/>
      <c r="FG23" s="80"/>
      <c r="FH23" s="80"/>
      <c r="FI23" s="80"/>
      <c r="FJ23" s="80"/>
      <c r="FK23" s="80"/>
      <c r="FL23" s="80"/>
      <c r="FM23" s="80"/>
      <c r="FN23" s="80"/>
      <c r="FO23" s="80"/>
      <c r="FP23" s="80"/>
      <c r="FQ23" s="80"/>
      <c r="FR23" s="80"/>
      <c r="FS23" s="80"/>
      <c r="FT23" s="80"/>
      <c r="FU23" s="80"/>
      <c r="FV23" s="80"/>
      <c r="FW23" s="80"/>
      <c r="FX23" s="80"/>
      <c r="FY23" s="80"/>
      <c r="FZ23" s="80"/>
      <c r="GA23" s="80"/>
      <c r="GB23" s="80"/>
      <c r="GC23" s="80"/>
      <c r="GD23" s="80"/>
      <c r="GE23" s="80"/>
      <c r="GF23" s="80"/>
      <c r="GG23" s="80">
        <f t="shared" si="4"/>
        <v>0</v>
      </c>
      <c r="GH23" s="64">
        <f t="shared" si="5"/>
        <v>0</v>
      </c>
      <c r="GI23" s="81">
        <v>0</v>
      </c>
      <c r="GJ23" s="81">
        <v>0</v>
      </c>
      <c r="GK23" s="81">
        <v>0</v>
      </c>
      <c r="GL23" s="81">
        <v>0</v>
      </c>
      <c r="GM23" s="81">
        <v>0</v>
      </c>
      <c r="GN23" s="81">
        <v>0</v>
      </c>
      <c r="GO23" s="81">
        <v>0</v>
      </c>
      <c r="GP23" s="81">
        <v>0</v>
      </c>
      <c r="GQ23" s="81"/>
      <c r="GR23" s="81">
        <v>0</v>
      </c>
      <c r="GS23" s="81">
        <v>0</v>
      </c>
      <c r="GT23" s="81">
        <v>0</v>
      </c>
      <c r="GU23" s="81">
        <v>0</v>
      </c>
      <c r="GV23" s="81">
        <v>0</v>
      </c>
      <c r="GW23" s="81">
        <v>0</v>
      </c>
      <c r="GX23" s="81">
        <v>0</v>
      </c>
      <c r="GY23" s="81">
        <v>1</v>
      </c>
      <c r="GZ23" s="81" t="s">
        <v>2417</v>
      </c>
      <c r="HA23" s="82">
        <v>0</v>
      </c>
      <c r="HB23" s="82"/>
      <c r="HC23" s="82"/>
      <c r="HD23" s="82"/>
      <c r="HE23" s="82"/>
      <c r="HF23" s="82"/>
      <c r="HG23" s="82"/>
      <c r="HH23" s="82"/>
      <c r="HI23" s="82"/>
      <c r="HJ23" s="82"/>
      <c r="HK23" s="82"/>
      <c r="HL23" s="82"/>
      <c r="HM23" s="82"/>
      <c r="HN23" s="82"/>
      <c r="HO23" s="82"/>
      <c r="HP23" s="82"/>
      <c r="HQ23" s="82"/>
      <c r="HR23" s="82"/>
      <c r="HS23" s="82"/>
      <c r="HT23" s="82"/>
      <c r="HU23" s="82"/>
      <c r="HV23" s="82"/>
      <c r="HW23" s="82"/>
      <c r="HX23" s="82"/>
      <c r="HY23" s="82">
        <f t="shared" si="6"/>
        <v>0</v>
      </c>
      <c r="HZ23" s="82"/>
      <c r="IA23" s="83" t="s">
        <v>2326</v>
      </c>
      <c r="IB23" s="83" t="s">
        <v>2328</v>
      </c>
      <c r="IC23" s="83" t="s">
        <v>2326</v>
      </c>
      <c r="ID23" s="83" t="s">
        <v>2326</v>
      </c>
      <c r="IE23" s="83" t="s">
        <v>2326</v>
      </c>
      <c r="IF23" s="83"/>
      <c r="IG23" s="83"/>
      <c r="IH23" s="83"/>
      <c r="II23" s="83"/>
      <c r="IJ23" s="83"/>
      <c r="IK23" s="83"/>
      <c r="IL23" s="83"/>
      <c r="IM23" s="83"/>
      <c r="IN23" s="83"/>
      <c r="IO23" s="83"/>
      <c r="IP23" s="83"/>
      <c r="IQ23" s="83"/>
      <c r="IR23" s="83"/>
      <c r="IS23" s="83"/>
      <c r="IT23" s="83"/>
      <c r="IU23" s="83"/>
      <c r="IV23" s="83"/>
      <c r="IW23" s="83"/>
      <c r="IX23" s="83"/>
      <c r="IY23" s="83"/>
      <c r="IZ23" s="83"/>
      <c r="JA23" s="83"/>
      <c r="JB23" s="83"/>
      <c r="JC23" s="83"/>
      <c r="JD23" s="83"/>
      <c r="JE23" s="83"/>
      <c r="JF23" s="83"/>
      <c r="JG23" s="83"/>
      <c r="JH23" s="83"/>
      <c r="JI23" s="83"/>
      <c r="JJ23" s="83"/>
      <c r="JK23" s="83"/>
      <c r="JL23" s="83"/>
      <c r="JM23" s="83"/>
      <c r="JN23" s="83"/>
      <c r="JO23" s="83"/>
      <c r="JP23" s="83"/>
      <c r="JQ23" s="83"/>
      <c r="JR23" s="83"/>
      <c r="JS23" s="83"/>
      <c r="JT23" s="83"/>
      <c r="JU23" s="83"/>
      <c r="JV23" s="83"/>
      <c r="JW23" s="83"/>
      <c r="JX23" s="83"/>
      <c r="JY23" s="83"/>
      <c r="JZ23" s="83"/>
      <c r="KA23" s="83"/>
      <c r="KB23" s="83"/>
      <c r="KC23" s="83"/>
      <c r="KD23" s="83"/>
      <c r="KE23" s="83"/>
      <c r="KF23" s="83"/>
      <c r="KG23" s="83"/>
      <c r="KH23" s="83"/>
      <c r="KI23" s="83"/>
      <c r="KJ23" s="83"/>
      <c r="KK23" s="83"/>
      <c r="KL23" s="83"/>
      <c r="KM23" s="83"/>
      <c r="KN23" s="82">
        <v>1</v>
      </c>
      <c r="KO23" s="82">
        <v>0</v>
      </c>
      <c r="KP23" s="82">
        <v>1</v>
      </c>
      <c r="KQ23" s="82">
        <v>1</v>
      </c>
      <c r="KR23" s="82">
        <v>1</v>
      </c>
      <c r="KS23" s="82">
        <v>0</v>
      </c>
      <c r="KT23" s="82">
        <v>0</v>
      </c>
      <c r="KU23" s="82">
        <v>0</v>
      </c>
      <c r="KV23" s="82">
        <v>0</v>
      </c>
      <c r="KW23" s="82">
        <v>1</v>
      </c>
      <c r="KX23" s="82">
        <v>0</v>
      </c>
      <c r="KY23" s="82">
        <v>0</v>
      </c>
      <c r="KZ23" s="82">
        <v>0</v>
      </c>
      <c r="LA23" s="82">
        <v>0</v>
      </c>
      <c r="LB23" s="82">
        <v>0</v>
      </c>
      <c r="LC23" s="84">
        <v>0</v>
      </c>
      <c r="LD23" s="84">
        <v>0</v>
      </c>
      <c r="LE23" s="84">
        <v>0</v>
      </c>
      <c r="LF23" s="84">
        <v>0</v>
      </c>
      <c r="LG23" s="84">
        <v>0</v>
      </c>
      <c r="LH23" s="84">
        <v>0</v>
      </c>
      <c r="LI23" s="84">
        <v>0</v>
      </c>
      <c r="LJ23" s="84">
        <v>1</v>
      </c>
      <c r="LK23" s="84">
        <v>0</v>
      </c>
      <c r="LL23" s="84"/>
      <c r="LM23" s="85">
        <v>0</v>
      </c>
      <c r="LN23" s="85"/>
      <c r="LO23" s="85">
        <v>0</v>
      </c>
      <c r="LP23" s="85"/>
      <c r="LQ23" s="86">
        <v>1</v>
      </c>
      <c r="LR23" s="87"/>
      <c r="LS23" s="72">
        <f t="shared" si="7"/>
        <v>0</v>
      </c>
      <c r="LT23" s="73">
        <f t="shared" si="8"/>
        <v>0</v>
      </c>
      <c r="LU23" s="73">
        <f t="shared" si="9"/>
        <v>0</v>
      </c>
      <c r="LV23" s="74">
        <f t="shared" si="10"/>
        <v>1</v>
      </c>
      <c r="LW23" s="72">
        <f t="shared" si="11"/>
        <v>1</v>
      </c>
      <c r="LX23" s="73">
        <f t="shared" si="12"/>
        <v>0</v>
      </c>
      <c r="LY23" s="73">
        <f t="shared" si="13"/>
        <v>0</v>
      </c>
      <c r="LZ23" s="74">
        <f t="shared" si="14"/>
        <v>0</v>
      </c>
      <c r="MA23" s="72">
        <f t="shared" si="15"/>
        <v>0</v>
      </c>
      <c r="MB23" s="73">
        <f t="shared" si="16"/>
        <v>0</v>
      </c>
      <c r="MC23" s="73">
        <f t="shared" si="17"/>
        <v>0</v>
      </c>
      <c r="MD23" s="74">
        <f t="shared" si="18"/>
        <v>1</v>
      </c>
      <c r="ME23" s="72">
        <f t="shared" si="19"/>
        <v>0</v>
      </c>
      <c r="MF23" s="73">
        <f t="shared" si="20"/>
        <v>0</v>
      </c>
      <c r="MG23" s="73">
        <f t="shared" si="21"/>
        <v>0</v>
      </c>
      <c r="MH23" s="74">
        <f t="shared" si="22"/>
        <v>1</v>
      </c>
    </row>
    <row r="24" spans="1:346" ht="39.5" x14ac:dyDescent="0.35">
      <c r="A24" s="57">
        <v>35</v>
      </c>
      <c r="B24" s="57" t="s">
        <v>2320</v>
      </c>
      <c r="C24" s="57" t="s">
        <v>2404</v>
      </c>
      <c r="D24" s="58">
        <v>41605</v>
      </c>
      <c r="E24" s="57">
        <v>3</v>
      </c>
      <c r="F24" s="57">
        <v>13</v>
      </c>
      <c r="G24" s="57" t="s">
        <v>2418</v>
      </c>
      <c r="H24" s="57" t="s">
        <v>2418</v>
      </c>
      <c r="I24" s="57" t="s">
        <v>2419</v>
      </c>
      <c r="J24" s="57" t="s">
        <v>2407</v>
      </c>
      <c r="K24" s="57" t="s">
        <v>2416</v>
      </c>
      <c r="L24" s="57">
        <v>0</v>
      </c>
      <c r="M24" s="57">
        <v>1</v>
      </c>
      <c r="N24" s="57">
        <v>37</v>
      </c>
      <c r="O24" s="59">
        <v>0</v>
      </c>
      <c r="P24" s="59">
        <v>0</v>
      </c>
      <c r="Q24" s="59">
        <v>0</v>
      </c>
      <c r="R24" s="59">
        <v>0</v>
      </c>
      <c r="S24" s="59">
        <v>0</v>
      </c>
      <c r="T24" s="59">
        <v>0</v>
      </c>
      <c r="U24" s="59">
        <v>0</v>
      </c>
      <c r="V24" s="59">
        <v>0</v>
      </c>
      <c r="W24" s="59">
        <v>0</v>
      </c>
      <c r="X24" s="59">
        <v>1</v>
      </c>
      <c r="Y24" s="59" t="s">
        <v>2420</v>
      </c>
      <c r="Z24" s="60">
        <v>7</v>
      </c>
      <c r="AA24" s="60">
        <v>0</v>
      </c>
      <c r="AB24" s="60">
        <v>0</v>
      </c>
      <c r="AC24" s="60">
        <v>120</v>
      </c>
      <c r="AD24" s="60">
        <v>40</v>
      </c>
      <c r="AE24" s="60">
        <v>1</v>
      </c>
      <c r="AF24" s="60">
        <v>0</v>
      </c>
      <c r="AG24" s="60">
        <v>0</v>
      </c>
      <c r="AH24" s="60">
        <v>4</v>
      </c>
      <c r="AI24" s="60">
        <v>1</v>
      </c>
      <c r="AJ24" s="60">
        <v>6</v>
      </c>
      <c r="AK24" s="60">
        <v>1</v>
      </c>
      <c r="AL24" s="60">
        <v>2</v>
      </c>
      <c r="AM24" s="59">
        <v>0</v>
      </c>
      <c r="AN24" s="59"/>
      <c r="AO24" s="59"/>
      <c r="AP24" s="59"/>
      <c r="AQ24" s="59"/>
      <c r="AR24" s="59"/>
      <c r="AS24" s="59"/>
      <c r="AT24" s="59"/>
      <c r="AU24" s="59"/>
      <c r="AV24" s="59"/>
      <c r="AW24" s="59"/>
      <c r="AX24" s="59"/>
      <c r="AY24" s="59"/>
      <c r="AZ24" s="59"/>
      <c r="BA24" s="59"/>
      <c r="BB24" s="59"/>
      <c r="BC24" s="59">
        <v>0</v>
      </c>
      <c r="BD24" s="59"/>
      <c r="BE24" s="59"/>
      <c r="BF24" s="59"/>
      <c r="BG24" s="59">
        <v>0</v>
      </c>
      <c r="BH24" s="59"/>
      <c r="BI24" s="59"/>
      <c r="BJ24" s="59"/>
      <c r="BK24" s="59">
        <v>0</v>
      </c>
      <c r="BL24" s="59"/>
      <c r="BM24" s="59"/>
      <c r="BN24" s="59"/>
      <c r="BO24" s="59">
        <f t="shared" si="0"/>
        <v>0</v>
      </c>
      <c r="BP24" s="59"/>
      <c r="BQ24" s="60">
        <v>1</v>
      </c>
      <c r="BR24" s="60">
        <v>1</v>
      </c>
      <c r="BS24" s="60">
        <v>2</v>
      </c>
      <c r="BT24" s="60">
        <v>1</v>
      </c>
      <c r="BU24" s="60">
        <v>4</v>
      </c>
      <c r="BV24" s="60">
        <v>1</v>
      </c>
      <c r="BW24" s="60">
        <v>0</v>
      </c>
      <c r="BX24" s="60">
        <v>1</v>
      </c>
      <c r="BY24" s="60">
        <v>1</v>
      </c>
      <c r="BZ24" s="60">
        <v>1</v>
      </c>
      <c r="CA24" s="60">
        <v>0</v>
      </c>
      <c r="CB24" s="60"/>
      <c r="CC24" s="60"/>
      <c r="CD24" s="60"/>
      <c r="CE24" s="60"/>
      <c r="CF24" s="60"/>
      <c r="CG24" s="60"/>
      <c r="CH24" s="60"/>
      <c r="CI24" s="60"/>
      <c r="CJ24" s="60">
        <v>0</v>
      </c>
      <c r="CK24" s="60"/>
      <c r="CL24" s="60"/>
      <c r="CM24" s="60"/>
      <c r="CN24" s="60"/>
      <c r="CO24" s="60"/>
      <c r="CP24" s="60"/>
      <c r="CQ24" s="60"/>
      <c r="CR24" s="60"/>
      <c r="CS24" s="60">
        <v>0</v>
      </c>
      <c r="CT24" s="60"/>
      <c r="CU24" s="60"/>
      <c r="CV24" s="60"/>
      <c r="CW24" s="60"/>
      <c r="CX24" s="60"/>
      <c r="CY24" s="60"/>
      <c r="CZ24" s="60"/>
      <c r="DA24" s="60"/>
      <c r="DB24" s="60"/>
      <c r="DC24" s="60">
        <v>1</v>
      </c>
      <c r="DD24" s="60">
        <v>14</v>
      </c>
      <c r="DE24" s="60">
        <v>5</v>
      </c>
      <c r="DF24" s="60">
        <v>0</v>
      </c>
      <c r="DG24" s="60"/>
      <c r="DH24" s="60"/>
      <c r="DI24" s="60">
        <v>0</v>
      </c>
      <c r="DJ24" s="60"/>
      <c r="DK24" s="60"/>
      <c r="DL24" s="60">
        <v>0</v>
      </c>
      <c r="DM24" s="60"/>
      <c r="DN24" s="60"/>
      <c r="DO24" s="60"/>
      <c r="DP24" s="60"/>
      <c r="DQ24" s="60">
        <v>2</v>
      </c>
      <c r="DR24" s="60">
        <v>0</v>
      </c>
      <c r="DS24" s="60">
        <v>0</v>
      </c>
      <c r="DT24" s="61">
        <f t="shared" si="1"/>
        <v>1</v>
      </c>
      <c r="DU24" s="62">
        <f t="shared" si="2"/>
        <v>1</v>
      </c>
      <c r="DV24" s="63">
        <v>0</v>
      </c>
      <c r="DW24" s="63"/>
      <c r="DX24" s="63"/>
      <c r="DY24" s="63"/>
      <c r="DZ24" s="63"/>
      <c r="EA24" s="63"/>
      <c r="EB24" s="63"/>
      <c r="EC24" s="63"/>
      <c r="ED24" s="63"/>
      <c r="EE24" s="63"/>
      <c r="EF24" s="63"/>
      <c r="EG24" s="63"/>
      <c r="EH24" s="63"/>
      <c r="EI24" s="63"/>
      <c r="EJ24" s="63"/>
      <c r="EK24" s="63"/>
      <c r="EL24" s="63"/>
      <c r="EM24" s="63"/>
      <c r="EN24" s="63"/>
      <c r="EO24" s="63"/>
      <c r="EP24" s="63"/>
      <c r="EQ24" s="63"/>
      <c r="ER24" s="63"/>
      <c r="ES24" s="63">
        <f t="shared" si="3"/>
        <v>0</v>
      </c>
      <c r="ET24" s="63"/>
      <c r="EU24" s="64">
        <v>0</v>
      </c>
      <c r="EV24" s="64"/>
      <c r="EW24" s="64"/>
      <c r="EX24" s="64"/>
      <c r="EY24" s="64"/>
      <c r="EZ24" s="64"/>
      <c r="FA24" s="64"/>
      <c r="FB24" s="64"/>
      <c r="FC24" s="64"/>
      <c r="FD24" s="64"/>
      <c r="FE24" s="64"/>
      <c r="FF24" s="64"/>
      <c r="FG24" s="64"/>
      <c r="FH24" s="64"/>
      <c r="FI24" s="64"/>
      <c r="FJ24" s="64"/>
      <c r="FK24" s="64"/>
      <c r="FL24" s="64"/>
      <c r="FM24" s="64"/>
      <c r="FN24" s="64"/>
      <c r="FO24" s="64"/>
      <c r="FP24" s="64"/>
      <c r="FQ24" s="64"/>
      <c r="FR24" s="64"/>
      <c r="FS24" s="64"/>
      <c r="FT24" s="64"/>
      <c r="FU24" s="64"/>
      <c r="FV24" s="64"/>
      <c r="FW24" s="64"/>
      <c r="FX24" s="64"/>
      <c r="FY24" s="64"/>
      <c r="FZ24" s="64"/>
      <c r="GA24" s="64"/>
      <c r="GB24" s="64"/>
      <c r="GC24" s="64"/>
      <c r="GD24" s="64"/>
      <c r="GE24" s="64"/>
      <c r="GF24" s="64"/>
      <c r="GG24" s="64">
        <f t="shared" si="4"/>
        <v>0</v>
      </c>
      <c r="GH24" s="64">
        <f t="shared" si="5"/>
        <v>0</v>
      </c>
      <c r="GI24" s="65">
        <v>0</v>
      </c>
      <c r="GJ24" s="65">
        <v>0</v>
      </c>
      <c r="GK24" s="65">
        <v>0</v>
      </c>
      <c r="GL24" s="65">
        <v>0</v>
      </c>
      <c r="GM24" s="65">
        <v>0</v>
      </c>
      <c r="GN24" s="65">
        <v>0</v>
      </c>
      <c r="GO24" s="65">
        <v>0</v>
      </c>
      <c r="GP24" s="65">
        <v>0</v>
      </c>
      <c r="GQ24" s="65"/>
      <c r="GR24" s="65">
        <v>0</v>
      </c>
      <c r="GS24" s="65">
        <v>0</v>
      </c>
      <c r="GT24" s="65">
        <v>0</v>
      </c>
      <c r="GU24" s="65">
        <v>0</v>
      </c>
      <c r="GV24" s="65">
        <v>0</v>
      </c>
      <c r="GW24" s="65">
        <v>0</v>
      </c>
      <c r="GX24" s="65">
        <v>0</v>
      </c>
      <c r="GY24" s="65">
        <v>1</v>
      </c>
      <c r="GZ24" s="65" t="s">
        <v>2421</v>
      </c>
      <c r="HA24" s="66">
        <v>0</v>
      </c>
      <c r="HB24" s="66"/>
      <c r="HC24" s="66"/>
      <c r="HD24" s="66"/>
      <c r="HE24" s="66"/>
      <c r="HF24" s="66"/>
      <c r="HG24" s="66"/>
      <c r="HH24" s="66"/>
      <c r="HI24" s="66"/>
      <c r="HJ24" s="66"/>
      <c r="HK24" s="66"/>
      <c r="HL24" s="66"/>
      <c r="HM24" s="66"/>
      <c r="HN24" s="66"/>
      <c r="HO24" s="66"/>
      <c r="HP24" s="66"/>
      <c r="HQ24" s="66"/>
      <c r="HR24" s="66"/>
      <c r="HS24" s="66"/>
      <c r="HT24" s="66"/>
      <c r="HU24" s="66"/>
      <c r="HV24" s="66"/>
      <c r="HW24" s="66"/>
      <c r="HX24" s="66"/>
      <c r="HY24" s="66">
        <f t="shared" si="6"/>
        <v>0</v>
      </c>
      <c r="HZ24" s="66"/>
      <c r="IA24" s="67" t="s">
        <v>2326</v>
      </c>
      <c r="IB24" s="67" t="s">
        <v>2327</v>
      </c>
      <c r="IC24" s="67" t="s">
        <v>2326</v>
      </c>
      <c r="ID24" s="67" t="s">
        <v>2326</v>
      </c>
      <c r="IE24" s="67" t="s">
        <v>2326</v>
      </c>
      <c r="IF24" s="67"/>
      <c r="IG24" s="67"/>
      <c r="IH24" s="67"/>
      <c r="II24" s="67"/>
      <c r="IJ24" s="67"/>
      <c r="IK24" s="67"/>
      <c r="IL24" s="67"/>
      <c r="IM24" s="67"/>
      <c r="IN24" s="67"/>
      <c r="IO24" s="67"/>
      <c r="IP24" s="67"/>
      <c r="IQ24" s="67"/>
      <c r="IR24" s="67"/>
      <c r="IS24" s="67"/>
      <c r="IT24" s="67"/>
      <c r="IU24" s="67"/>
      <c r="IV24" s="67"/>
      <c r="IW24" s="67"/>
      <c r="IX24" s="67"/>
      <c r="IY24" s="67"/>
      <c r="IZ24" s="67"/>
      <c r="JA24" s="67"/>
      <c r="JB24" s="67"/>
      <c r="JC24" s="67">
        <v>1</v>
      </c>
      <c r="JD24" s="67"/>
      <c r="JE24" s="67"/>
      <c r="JF24" s="67"/>
      <c r="JG24" s="67"/>
      <c r="JH24" s="67"/>
      <c r="JI24" s="67"/>
      <c r="JJ24" s="67"/>
      <c r="JK24" s="67"/>
      <c r="JL24" s="67"/>
      <c r="JM24" s="67"/>
      <c r="JN24" s="67"/>
      <c r="JO24" s="67"/>
      <c r="JP24" s="67"/>
      <c r="JQ24" s="67"/>
      <c r="JR24" s="67"/>
      <c r="JS24" s="67"/>
      <c r="JT24" s="67"/>
      <c r="JU24" s="67"/>
      <c r="JV24" s="67"/>
      <c r="JW24" s="67"/>
      <c r="JX24" s="67"/>
      <c r="JY24" s="67"/>
      <c r="JZ24" s="67"/>
      <c r="KA24" s="67"/>
      <c r="KB24" s="67"/>
      <c r="KC24" s="67"/>
      <c r="KD24" s="67"/>
      <c r="KE24" s="67"/>
      <c r="KF24" s="67"/>
      <c r="KG24" s="67"/>
      <c r="KH24" s="67"/>
      <c r="KI24" s="67"/>
      <c r="KJ24" s="67"/>
      <c r="KK24" s="67"/>
      <c r="KL24" s="67"/>
      <c r="KM24" s="67"/>
      <c r="KN24" s="66">
        <v>2</v>
      </c>
      <c r="KO24" s="66">
        <v>2</v>
      </c>
      <c r="KP24" s="66">
        <v>1</v>
      </c>
      <c r="KQ24" s="66">
        <v>0</v>
      </c>
      <c r="KR24" s="66">
        <v>0</v>
      </c>
      <c r="KS24" s="66">
        <v>0</v>
      </c>
      <c r="KT24" s="66">
        <v>0</v>
      </c>
      <c r="KU24" s="66">
        <v>0</v>
      </c>
      <c r="KV24" s="66">
        <v>0</v>
      </c>
      <c r="KW24" s="66">
        <v>1</v>
      </c>
      <c r="KX24" s="66">
        <v>0</v>
      </c>
      <c r="KY24" s="66">
        <v>0</v>
      </c>
      <c r="KZ24" s="66">
        <v>0</v>
      </c>
      <c r="LA24" s="66">
        <v>0</v>
      </c>
      <c r="LB24" s="66">
        <v>0</v>
      </c>
      <c r="LC24" s="68">
        <v>0</v>
      </c>
      <c r="LD24" s="68">
        <v>1</v>
      </c>
      <c r="LE24" s="68">
        <v>0</v>
      </c>
      <c r="LF24" s="68">
        <v>0</v>
      </c>
      <c r="LG24" s="68">
        <v>0</v>
      </c>
      <c r="LH24" s="68">
        <v>0</v>
      </c>
      <c r="LI24" s="68">
        <v>0</v>
      </c>
      <c r="LJ24" s="68">
        <v>0</v>
      </c>
      <c r="LK24" s="68">
        <v>1</v>
      </c>
      <c r="LL24" s="68" t="s">
        <v>2422</v>
      </c>
      <c r="LM24" s="69">
        <v>0</v>
      </c>
      <c r="LN24" s="69"/>
      <c r="LO24" s="69">
        <v>0</v>
      </c>
      <c r="LP24" s="69"/>
      <c r="LQ24" s="70">
        <v>1</v>
      </c>
      <c r="LR24" s="71"/>
      <c r="LS24" s="72">
        <f t="shared" si="7"/>
        <v>0</v>
      </c>
      <c r="LT24" s="73">
        <f t="shared" si="8"/>
        <v>0</v>
      </c>
      <c r="LU24" s="73">
        <f t="shared" si="9"/>
        <v>0</v>
      </c>
      <c r="LV24" s="74">
        <f t="shared" si="10"/>
        <v>1</v>
      </c>
      <c r="LW24" s="72">
        <f t="shared" si="11"/>
        <v>1</v>
      </c>
      <c r="LX24" s="73">
        <f t="shared" si="12"/>
        <v>0</v>
      </c>
      <c r="LY24" s="73">
        <f t="shared" si="13"/>
        <v>0</v>
      </c>
      <c r="LZ24" s="74">
        <f t="shared" si="14"/>
        <v>0</v>
      </c>
      <c r="MA24" s="72">
        <f t="shared" si="15"/>
        <v>0</v>
      </c>
      <c r="MB24" s="73">
        <f t="shared" si="16"/>
        <v>0</v>
      </c>
      <c r="MC24" s="73">
        <f t="shared" si="17"/>
        <v>0</v>
      </c>
      <c r="MD24" s="74">
        <f t="shared" si="18"/>
        <v>1</v>
      </c>
      <c r="ME24" s="72">
        <f t="shared" si="19"/>
        <v>0</v>
      </c>
      <c r="MF24" s="73">
        <f t="shared" si="20"/>
        <v>0</v>
      </c>
      <c r="MG24" s="73">
        <f t="shared" si="21"/>
        <v>0</v>
      </c>
      <c r="MH24" s="74">
        <f t="shared" si="22"/>
        <v>1</v>
      </c>
    </row>
    <row r="25" spans="1:346" ht="65.5" x14ac:dyDescent="0.35">
      <c r="A25" s="57">
        <v>36</v>
      </c>
      <c r="B25" s="57" t="s">
        <v>2320</v>
      </c>
      <c r="C25" s="57" t="s">
        <v>2404</v>
      </c>
      <c r="D25" s="58">
        <v>41605</v>
      </c>
      <c r="E25" s="57">
        <v>3</v>
      </c>
      <c r="F25" s="57">
        <v>7</v>
      </c>
      <c r="G25" s="57" t="s">
        <v>2423</v>
      </c>
      <c r="H25" s="57" t="s">
        <v>2423</v>
      </c>
      <c r="I25" s="57" t="s">
        <v>2424</v>
      </c>
      <c r="J25" s="57" t="s">
        <v>2407</v>
      </c>
      <c r="K25" s="57" t="s">
        <v>2416</v>
      </c>
      <c r="L25" s="57">
        <v>0</v>
      </c>
      <c r="M25" s="57">
        <v>1</v>
      </c>
      <c r="N25" s="57">
        <v>54</v>
      </c>
      <c r="O25" s="59">
        <v>0</v>
      </c>
      <c r="P25" s="59">
        <v>0</v>
      </c>
      <c r="Q25" s="59">
        <v>0</v>
      </c>
      <c r="R25" s="59">
        <v>0</v>
      </c>
      <c r="S25" s="59">
        <v>1</v>
      </c>
      <c r="T25" s="59">
        <v>0</v>
      </c>
      <c r="U25" s="59">
        <v>0</v>
      </c>
      <c r="V25" s="59">
        <v>0</v>
      </c>
      <c r="W25" s="59">
        <v>0</v>
      </c>
      <c r="X25" s="59">
        <v>0</v>
      </c>
      <c r="Y25" s="59"/>
      <c r="Z25" s="60">
        <v>5</v>
      </c>
      <c r="AA25" s="60">
        <v>0</v>
      </c>
      <c r="AB25" s="60">
        <v>0</v>
      </c>
      <c r="AC25" s="60">
        <v>60</v>
      </c>
      <c r="AD25" s="60">
        <v>20</v>
      </c>
      <c r="AE25" s="60">
        <v>1</v>
      </c>
      <c r="AF25" s="60">
        <v>0</v>
      </c>
      <c r="AG25" s="60">
        <v>0</v>
      </c>
      <c r="AH25" s="60">
        <v>5</v>
      </c>
      <c r="AI25" s="60">
        <v>1</v>
      </c>
      <c r="AJ25" s="60">
        <v>4</v>
      </c>
      <c r="AK25" s="60">
        <v>2</v>
      </c>
      <c r="AL25" s="60">
        <v>4</v>
      </c>
      <c r="AM25" s="59">
        <v>0</v>
      </c>
      <c r="AN25" s="59"/>
      <c r="AO25" s="59"/>
      <c r="AP25" s="59"/>
      <c r="AQ25" s="59"/>
      <c r="AR25" s="59"/>
      <c r="AS25" s="59"/>
      <c r="AT25" s="59"/>
      <c r="AU25" s="59"/>
      <c r="AV25" s="59"/>
      <c r="AW25" s="59"/>
      <c r="AX25" s="59"/>
      <c r="AY25" s="59"/>
      <c r="AZ25" s="59"/>
      <c r="BA25" s="59"/>
      <c r="BB25" s="59"/>
      <c r="BC25" s="59">
        <v>0</v>
      </c>
      <c r="BD25" s="59"/>
      <c r="BE25" s="59"/>
      <c r="BF25" s="59"/>
      <c r="BG25" s="59">
        <v>0</v>
      </c>
      <c r="BH25" s="59"/>
      <c r="BI25" s="59"/>
      <c r="BJ25" s="59"/>
      <c r="BK25" s="59">
        <v>0</v>
      </c>
      <c r="BL25" s="59"/>
      <c r="BM25" s="59"/>
      <c r="BN25" s="59"/>
      <c r="BO25" s="59">
        <f t="shared" si="0"/>
        <v>0</v>
      </c>
      <c r="BP25" s="59"/>
      <c r="BQ25" s="60">
        <v>1</v>
      </c>
      <c r="BR25" s="60">
        <v>0</v>
      </c>
      <c r="BS25" s="60"/>
      <c r="BT25" s="60"/>
      <c r="BU25" s="60"/>
      <c r="BV25" s="60"/>
      <c r="BW25" s="60"/>
      <c r="BX25" s="60"/>
      <c r="BY25" s="60"/>
      <c r="BZ25" s="60"/>
      <c r="CA25" s="60">
        <v>0</v>
      </c>
      <c r="CB25" s="60"/>
      <c r="CC25" s="60"/>
      <c r="CD25" s="60"/>
      <c r="CE25" s="60"/>
      <c r="CF25" s="60"/>
      <c r="CG25" s="60"/>
      <c r="CH25" s="60"/>
      <c r="CI25" s="60"/>
      <c r="CJ25" s="60">
        <v>0</v>
      </c>
      <c r="CK25" s="60"/>
      <c r="CL25" s="60"/>
      <c r="CM25" s="60"/>
      <c r="CN25" s="60"/>
      <c r="CO25" s="60"/>
      <c r="CP25" s="60"/>
      <c r="CQ25" s="60"/>
      <c r="CR25" s="60"/>
      <c r="CS25" s="60">
        <v>1</v>
      </c>
      <c r="CT25" s="60">
        <v>1</v>
      </c>
      <c r="CU25" s="60" t="s">
        <v>2425</v>
      </c>
      <c r="CV25" s="60">
        <v>1</v>
      </c>
      <c r="CW25" s="60">
        <v>4</v>
      </c>
      <c r="CX25" s="60">
        <v>1</v>
      </c>
      <c r="CY25" s="60">
        <v>0</v>
      </c>
      <c r="CZ25" s="60">
        <v>0</v>
      </c>
      <c r="DA25" s="60">
        <v>1</v>
      </c>
      <c r="DB25" s="60">
        <v>0</v>
      </c>
      <c r="DC25" s="60">
        <v>1</v>
      </c>
      <c r="DD25" s="60">
        <v>6</v>
      </c>
      <c r="DE25" s="60">
        <v>5</v>
      </c>
      <c r="DF25" s="60">
        <v>0</v>
      </c>
      <c r="DG25" s="60"/>
      <c r="DH25" s="60"/>
      <c r="DI25" s="60">
        <v>0</v>
      </c>
      <c r="DJ25" s="60"/>
      <c r="DK25" s="60"/>
      <c r="DL25" s="60">
        <v>0</v>
      </c>
      <c r="DM25" s="60"/>
      <c r="DN25" s="60"/>
      <c r="DO25" s="60"/>
      <c r="DP25" s="60"/>
      <c r="DQ25" s="60">
        <v>4</v>
      </c>
      <c r="DR25" s="60">
        <v>0</v>
      </c>
      <c r="DS25" s="60">
        <v>0</v>
      </c>
      <c r="DT25" s="61">
        <f t="shared" si="1"/>
        <v>1</v>
      </c>
      <c r="DU25" s="62">
        <f t="shared" si="2"/>
        <v>1</v>
      </c>
      <c r="DV25" s="63">
        <v>0</v>
      </c>
      <c r="DW25" s="63"/>
      <c r="DX25" s="63"/>
      <c r="DY25" s="63"/>
      <c r="DZ25" s="63"/>
      <c r="EA25" s="63"/>
      <c r="EB25" s="63"/>
      <c r="EC25" s="63"/>
      <c r="ED25" s="63"/>
      <c r="EE25" s="63"/>
      <c r="EF25" s="63"/>
      <c r="EG25" s="63"/>
      <c r="EH25" s="63"/>
      <c r="EI25" s="63"/>
      <c r="EJ25" s="63"/>
      <c r="EK25" s="63"/>
      <c r="EL25" s="63"/>
      <c r="EM25" s="63"/>
      <c r="EN25" s="63"/>
      <c r="EO25" s="63"/>
      <c r="EP25" s="63"/>
      <c r="EQ25" s="63"/>
      <c r="ER25" s="63"/>
      <c r="ES25" s="63">
        <f t="shared" si="3"/>
        <v>0</v>
      </c>
      <c r="ET25" s="63"/>
      <c r="EU25" s="64">
        <v>0</v>
      </c>
      <c r="EV25" s="64"/>
      <c r="EW25" s="64"/>
      <c r="EX25" s="64"/>
      <c r="EY25" s="64"/>
      <c r="EZ25" s="64"/>
      <c r="FA25" s="64"/>
      <c r="FB25" s="64"/>
      <c r="FC25" s="64"/>
      <c r="FD25" s="64"/>
      <c r="FE25" s="64"/>
      <c r="FF25" s="64"/>
      <c r="FG25" s="64"/>
      <c r="FH25" s="64"/>
      <c r="FI25" s="64"/>
      <c r="FJ25" s="64"/>
      <c r="FK25" s="64"/>
      <c r="FL25" s="64"/>
      <c r="FM25" s="64"/>
      <c r="FN25" s="64"/>
      <c r="FO25" s="64"/>
      <c r="FP25" s="64"/>
      <c r="FQ25" s="64"/>
      <c r="FR25" s="64"/>
      <c r="FS25" s="64"/>
      <c r="FT25" s="64"/>
      <c r="FU25" s="64"/>
      <c r="FV25" s="64"/>
      <c r="FW25" s="64"/>
      <c r="FX25" s="64"/>
      <c r="FY25" s="64"/>
      <c r="FZ25" s="64"/>
      <c r="GA25" s="64"/>
      <c r="GB25" s="64"/>
      <c r="GC25" s="64"/>
      <c r="GD25" s="64"/>
      <c r="GE25" s="64"/>
      <c r="GF25" s="64"/>
      <c r="GG25" s="64">
        <f t="shared" si="4"/>
        <v>0</v>
      </c>
      <c r="GH25" s="64">
        <f t="shared" si="5"/>
        <v>0</v>
      </c>
      <c r="GI25" s="65">
        <v>0</v>
      </c>
      <c r="GJ25" s="65">
        <v>0</v>
      </c>
      <c r="GK25" s="65">
        <v>0</v>
      </c>
      <c r="GL25" s="65">
        <v>0</v>
      </c>
      <c r="GM25" s="65">
        <v>0</v>
      </c>
      <c r="GN25" s="65">
        <v>0</v>
      </c>
      <c r="GO25" s="65">
        <v>0</v>
      </c>
      <c r="GP25" s="65">
        <v>0</v>
      </c>
      <c r="GQ25" s="65"/>
      <c r="GR25" s="65">
        <v>0</v>
      </c>
      <c r="GS25" s="65">
        <v>0</v>
      </c>
      <c r="GT25" s="65">
        <v>0</v>
      </c>
      <c r="GU25" s="65">
        <v>1</v>
      </c>
      <c r="GV25" s="65">
        <v>0</v>
      </c>
      <c r="GW25" s="65">
        <v>0</v>
      </c>
      <c r="GX25" s="65">
        <v>1</v>
      </c>
      <c r="GY25" s="65">
        <v>0</v>
      </c>
      <c r="GZ25" s="65"/>
      <c r="HA25" s="66">
        <v>0</v>
      </c>
      <c r="HB25" s="66"/>
      <c r="HC25" s="66"/>
      <c r="HD25" s="66"/>
      <c r="HE25" s="66"/>
      <c r="HF25" s="66"/>
      <c r="HG25" s="66"/>
      <c r="HH25" s="66"/>
      <c r="HI25" s="66"/>
      <c r="HJ25" s="66"/>
      <c r="HK25" s="66"/>
      <c r="HL25" s="66"/>
      <c r="HM25" s="66"/>
      <c r="HN25" s="66"/>
      <c r="HO25" s="66"/>
      <c r="HP25" s="66"/>
      <c r="HQ25" s="66"/>
      <c r="HR25" s="66"/>
      <c r="HS25" s="66"/>
      <c r="HT25" s="66"/>
      <c r="HU25" s="66"/>
      <c r="HV25" s="66"/>
      <c r="HW25" s="66"/>
      <c r="HX25" s="66"/>
      <c r="HY25" s="66">
        <f t="shared" si="6"/>
        <v>0</v>
      </c>
      <c r="HZ25" s="66"/>
      <c r="IA25" s="67" t="s">
        <v>2326</v>
      </c>
      <c r="IB25" s="67" t="s">
        <v>2328</v>
      </c>
      <c r="IC25" s="67" t="s">
        <v>2326</v>
      </c>
      <c r="ID25" s="67" t="s">
        <v>2326</v>
      </c>
      <c r="IE25" s="67" t="s">
        <v>2326</v>
      </c>
      <c r="IF25" s="67"/>
      <c r="IG25" s="67"/>
      <c r="IH25" s="67"/>
      <c r="II25" s="67"/>
      <c r="IJ25" s="67"/>
      <c r="IK25" s="67"/>
      <c r="IL25" s="67"/>
      <c r="IM25" s="67"/>
      <c r="IN25" s="67"/>
      <c r="IO25" s="67"/>
      <c r="IP25" s="67"/>
      <c r="IQ25" s="67"/>
      <c r="IR25" s="67"/>
      <c r="IS25" s="67"/>
      <c r="IT25" s="67"/>
      <c r="IU25" s="67"/>
      <c r="IV25" s="67"/>
      <c r="IW25" s="67"/>
      <c r="IX25" s="67"/>
      <c r="IY25" s="67"/>
      <c r="IZ25" s="67"/>
      <c r="JA25" s="67"/>
      <c r="JB25" s="67"/>
      <c r="JC25" s="67"/>
      <c r="JD25" s="67"/>
      <c r="JE25" s="67"/>
      <c r="JF25" s="67"/>
      <c r="JG25" s="67"/>
      <c r="JH25" s="67"/>
      <c r="JI25" s="67"/>
      <c r="JJ25" s="67"/>
      <c r="JK25" s="67"/>
      <c r="JL25" s="67"/>
      <c r="JM25" s="67"/>
      <c r="JN25" s="67"/>
      <c r="JO25" s="67"/>
      <c r="JP25" s="67"/>
      <c r="JQ25" s="67"/>
      <c r="JR25" s="67"/>
      <c r="JS25" s="67"/>
      <c r="JT25" s="67"/>
      <c r="JU25" s="67"/>
      <c r="JV25" s="67"/>
      <c r="JW25" s="67"/>
      <c r="JX25" s="67"/>
      <c r="JY25" s="67"/>
      <c r="JZ25" s="67"/>
      <c r="KA25" s="67"/>
      <c r="KB25" s="67"/>
      <c r="KC25" s="67"/>
      <c r="KD25" s="67"/>
      <c r="KE25" s="67"/>
      <c r="KF25" s="67"/>
      <c r="KG25" s="67"/>
      <c r="KH25" s="67"/>
      <c r="KI25" s="67"/>
      <c r="KJ25" s="67"/>
      <c r="KK25" s="67"/>
      <c r="KL25" s="67"/>
      <c r="KM25" s="67"/>
      <c r="KN25" s="66">
        <v>0</v>
      </c>
      <c r="KO25" s="66">
        <v>0</v>
      </c>
      <c r="KP25" s="66">
        <v>1</v>
      </c>
      <c r="KQ25" s="66">
        <v>1</v>
      </c>
      <c r="KR25" s="66">
        <v>1</v>
      </c>
      <c r="KS25" s="66">
        <v>0</v>
      </c>
      <c r="KT25" s="66">
        <v>0</v>
      </c>
      <c r="KU25" s="66">
        <v>0</v>
      </c>
      <c r="KV25" s="66">
        <v>0</v>
      </c>
      <c r="KW25" s="66">
        <v>1</v>
      </c>
      <c r="KX25" s="66">
        <v>0</v>
      </c>
      <c r="KY25" s="66">
        <v>0</v>
      </c>
      <c r="KZ25" s="66">
        <v>0</v>
      </c>
      <c r="LA25" s="66">
        <v>0</v>
      </c>
      <c r="LB25" s="66">
        <v>0</v>
      </c>
      <c r="LC25" s="68">
        <v>0</v>
      </c>
      <c r="LD25" s="68">
        <v>0</v>
      </c>
      <c r="LE25" s="68">
        <v>0</v>
      </c>
      <c r="LF25" s="68">
        <v>0</v>
      </c>
      <c r="LG25" s="68">
        <v>0</v>
      </c>
      <c r="LH25" s="68">
        <v>0</v>
      </c>
      <c r="LI25" s="68">
        <v>0</v>
      </c>
      <c r="LJ25" s="68">
        <v>0</v>
      </c>
      <c r="LK25" s="68">
        <v>1</v>
      </c>
      <c r="LL25" s="68" t="s">
        <v>2426</v>
      </c>
      <c r="LM25" s="69">
        <v>0</v>
      </c>
      <c r="LN25" s="69"/>
      <c r="LO25" s="69">
        <v>0</v>
      </c>
      <c r="LP25" s="69"/>
      <c r="LQ25" s="70">
        <v>1</v>
      </c>
      <c r="LR25" s="71"/>
      <c r="LS25" s="72">
        <f t="shared" si="7"/>
        <v>0</v>
      </c>
      <c r="LT25" s="73">
        <f t="shared" si="8"/>
        <v>0</v>
      </c>
      <c r="LU25" s="73">
        <f t="shared" si="9"/>
        <v>0</v>
      </c>
      <c r="LV25" s="74">
        <f t="shared" si="10"/>
        <v>1</v>
      </c>
      <c r="LW25" s="72">
        <f t="shared" si="11"/>
        <v>1</v>
      </c>
      <c r="LX25" s="73">
        <f t="shared" si="12"/>
        <v>0</v>
      </c>
      <c r="LY25" s="73">
        <f t="shared" si="13"/>
        <v>0</v>
      </c>
      <c r="LZ25" s="74">
        <f t="shared" si="14"/>
        <v>0</v>
      </c>
      <c r="MA25" s="72">
        <f t="shared" si="15"/>
        <v>0</v>
      </c>
      <c r="MB25" s="73">
        <f t="shared" si="16"/>
        <v>0</v>
      </c>
      <c r="MC25" s="73">
        <f t="shared" si="17"/>
        <v>0</v>
      </c>
      <c r="MD25" s="74">
        <f t="shared" si="18"/>
        <v>1</v>
      </c>
      <c r="ME25" s="72">
        <f t="shared" si="19"/>
        <v>0</v>
      </c>
      <c r="MF25" s="73">
        <f t="shared" si="20"/>
        <v>0</v>
      </c>
      <c r="MG25" s="73">
        <f t="shared" si="21"/>
        <v>0</v>
      </c>
      <c r="MH25" s="74">
        <f t="shared" si="22"/>
        <v>1</v>
      </c>
    </row>
    <row r="26" spans="1:346" ht="39.5" x14ac:dyDescent="0.35">
      <c r="A26" s="57">
        <v>41</v>
      </c>
      <c r="B26" s="57" t="s">
        <v>2320</v>
      </c>
      <c r="C26" s="57" t="s">
        <v>2404</v>
      </c>
      <c r="D26" s="58">
        <v>41606</v>
      </c>
      <c r="E26" s="57">
        <v>3</v>
      </c>
      <c r="F26" s="57">
        <v>23</v>
      </c>
      <c r="G26" s="57" t="s">
        <v>2427</v>
      </c>
      <c r="H26" s="57" t="s">
        <v>2427</v>
      </c>
      <c r="I26" s="57" t="s">
        <v>2428</v>
      </c>
      <c r="J26" s="57" t="s">
        <v>2407</v>
      </c>
      <c r="K26" s="57" t="s">
        <v>2416</v>
      </c>
      <c r="L26" s="57">
        <v>0</v>
      </c>
      <c r="M26" s="57">
        <v>1</v>
      </c>
      <c r="N26" s="57">
        <v>38</v>
      </c>
      <c r="O26" s="59">
        <v>1</v>
      </c>
      <c r="P26" s="59">
        <v>0</v>
      </c>
      <c r="Q26" s="59">
        <v>0</v>
      </c>
      <c r="R26" s="59">
        <v>0</v>
      </c>
      <c r="S26" s="59">
        <v>0</v>
      </c>
      <c r="T26" s="59">
        <v>0</v>
      </c>
      <c r="U26" s="59">
        <v>0</v>
      </c>
      <c r="V26" s="59">
        <v>0</v>
      </c>
      <c r="W26" s="59">
        <v>0</v>
      </c>
      <c r="X26" s="59">
        <v>0</v>
      </c>
      <c r="Y26" s="59"/>
      <c r="Z26" s="60">
        <v>7</v>
      </c>
      <c r="AA26" s="60">
        <v>0</v>
      </c>
      <c r="AB26" s="60">
        <v>0</v>
      </c>
      <c r="AC26" s="60">
        <v>350</v>
      </c>
      <c r="AD26" s="60">
        <v>150</v>
      </c>
      <c r="AE26" s="60">
        <v>1</v>
      </c>
      <c r="AF26" s="60">
        <v>1</v>
      </c>
      <c r="AG26" s="60">
        <v>0</v>
      </c>
      <c r="AH26" s="60">
        <v>5</v>
      </c>
      <c r="AI26" s="60">
        <v>1</v>
      </c>
      <c r="AJ26" s="60">
        <v>4</v>
      </c>
      <c r="AK26" s="60">
        <v>2</v>
      </c>
      <c r="AL26" s="60">
        <v>10</v>
      </c>
      <c r="AM26" s="59">
        <v>0</v>
      </c>
      <c r="AN26" s="59"/>
      <c r="AO26" s="59"/>
      <c r="AP26" s="59"/>
      <c r="AQ26" s="59"/>
      <c r="AR26" s="59"/>
      <c r="AS26" s="59"/>
      <c r="AT26" s="59"/>
      <c r="AU26" s="59"/>
      <c r="AV26" s="59"/>
      <c r="AW26" s="59"/>
      <c r="AX26" s="59"/>
      <c r="AY26" s="59"/>
      <c r="AZ26" s="59"/>
      <c r="BA26" s="59"/>
      <c r="BB26" s="59"/>
      <c r="BC26" s="59">
        <v>0</v>
      </c>
      <c r="BD26" s="59"/>
      <c r="BE26" s="59"/>
      <c r="BF26" s="59"/>
      <c r="BG26" s="59">
        <v>0</v>
      </c>
      <c r="BH26" s="59"/>
      <c r="BI26" s="59"/>
      <c r="BJ26" s="59"/>
      <c r="BK26" s="59">
        <v>0</v>
      </c>
      <c r="BL26" s="59"/>
      <c r="BM26" s="59"/>
      <c r="BN26" s="59"/>
      <c r="BO26" s="59">
        <f t="shared" si="0"/>
        <v>0</v>
      </c>
      <c r="BP26" s="59"/>
      <c r="BQ26" s="60">
        <v>1</v>
      </c>
      <c r="BR26" s="60">
        <v>0</v>
      </c>
      <c r="BS26" s="60"/>
      <c r="BT26" s="60"/>
      <c r="BU26" s="60"/>
      <c r="BV26" s="60"/>
      <c r="BW26" s="60"/>
      <c r="BX26" s="60"/>
      <c r="BY26" s="60"/>
      <c r="BZ26" s="60"/>
      <c r="CA26" s="60">
        <v>0</v>
      </c>
      <c r="CB26" s="60"/>
      <c r="CC26" s="60"/>
      <c r="CD26" s="60"/>
      <c r="CE26" s="60"/>
      <c r="CF26" s="60"/>
      <c r="CG26" s="60"/>
      <c r="CH26" s="60"/>
      <c r="CI26" s="60"/>
      <c r="CJ26" s="60">
        <v>0</v>
      </c>
      <c r="CK26" s="60"/>
      <c r="CL26" s="60"/>
      <c r="CM26" s="60"/>
      <c r="CN26" s="60"/>
      <c r="CO26" s="60"/>
      <c r="CP26" s="60"/>
      <c r="CQ26" s="60"/>
      <c r="CR26" s="60"/>
      <c r="CS26" s="60">
        <v>1</v>
      </c>
      <c r="CT26" s="60">
        <v>1</v>
      </c>
      <c r="CU26" s="60" t="s">
        <v>2425</v>
      </c>
      <c r="CV26" s="60">
        <v>1</v>
      </c>
      <c r="CW26" s="60">
        <v>4</v>
      </c>
      <c r="CX26" s="60">
        <v>1</v>
      </c>
      <c r="CY26" s="60">
        <v>0</v>
      </c>
      <c r="CZ26" s="60">
        <v>0</v>
      </c>
      <c r="DA26" s="60">
        <v>1</v>
      </c>
      <c r="DB26" s="60">
        <v>0</v>
      </c>
      <c r="DC26" s="60">
        <v>0</v>
      </c>
      <c r="DD26" s="60"/>
      <c r="DE26" s="60"/>
      <c r="DF26" s="60">
        <v>1</v>
      </c>
      <c r="DG26" s="60">
        <v>6</v>
      </c>
      <c r="DH26" s="60">
        <v>100</v>
      </c>
      <c r="DI26" s="60">
        <v>0</v>
      </c>
      <c r="DJ26" s="60"/>
      <c r="DK26" s="60"/>
      <c r="DL26" s="60">
        <v>0</v>
      </c>
      <c r="DM26" s="60"/>
      <c r="DN26" s="60"/>
      <c r="DO26" s="60"/>
      <c r="DP26" s="60"/>
      <c r="DQ26" s="60">
        <v>30</v>
      </c>
      <c r="DR26" s="60">
        <v>1</v>
      </c>
      <c r="DS26" s="60">
        <v>5</v>
      </c>
      <c r="DT26" s="61">
        <f t="shared" si="1"/>
        <v>1</v>
      </c>
      <c r="DU26" s="62">
        <f t="shared" si="2"/>
        <v>1</v>
      </c>
      <c r="DV26" s="63">
        <v>0</v>
      </c>
      <c r="DW26" s="63"/>
      <c r="DX26" s="63"/>
      <c r="DY26" s="63"/>
      <c r="DZ26" s="63"/>
      <c r="EA26" s="63"/>
      <c r="EB26" s="63"/>
      <c r="EC26" s="63"/>
      <c r="ED26" s="63"/>
      <c r="EE26" s="63"/>
      <c r="EF26" s="63"/>
      <c r="EG26" s="63"/>
      <c r="EH26" s="63"/>
      <c r="EI26" s="63"/>
      <c r="EJ26" s="63"/>
      <c r="EK26" s="63"/>
      <c r="EL26" s="63"/>
      <c r="EM26" s="63"/>
      <c r="EN26" s="63"/>
      <c r="EO26" s="63"/>
      <c r="EP26" s="63"/>
      <c r="EQ26" s="63"/>
      <c r="ER26" s="63"/>
      <c r="ES26" s="63">
        <f t="shared" si="3"/>
        <v>0</v>
      </c>
      <c r="ET26" s="63"/>
      <c r="EU26" s="64">
        <v>0</v>
      </c>
      <c r="EV26" s="64"/>
      <c r="EW26" s="64"/>
      <c r="EX26" s="64"/>
      <c r="EY26" s="64"/>
      <c r="EZ26" s="64"/>
      <c r="FA26" s="64"/>
      <c r="FB26" s="64"/>
      <c r="FC26" s="64"/>
      <c r="FD26" s="64"/>
      <c r="FE26" s="64"/>
      <c r="FF26" s="64"/>
      <c r="FG26" s="64"/>
      <c r="FH26" s="64"/>
      <c r="FI26" s="64"/>
      <c r="FJ26" s="64"/>
      <c r="FK26" s="64"/>
      <c r="FL26" s="64"/>
      <c r="FM26" s="64"/>
      <c r="FN26" s="64"/>
      <c r="FO26" s="64"/>
      <c r="FP26" s="64"/>
      <c r="FQ26" s="64"/>
      <c r="FR26" s="64"/>
      <c r="FS26" s="64"/>
      <c r="FT26" s="64"/>
      <c r="FU26" s="64"/>
      <c r="FV26" s="64"/>
      <c r="FW26" s="64"/>
      <c r="FX26" s="64"/>
      <c r="FY26" s="64"/>
      <c r="FZ26" s="64"/>
      <c r="GA26" s="64"/>
      <c r="GB26" s="64"/>
      <c r="GC26" s="64"/>
      <c r="GD26" s="64"/>
      <c r="GE26" s="64"/>
      <c r="GF26" s="64"/>
      <c r="GG26" s="64">
        <f t="shared" si="4"/>
        <v>0</v>
      </c>
      <c r="GH26" s="64">
        <f t="shared" si="5"/>
        <v>0</v>
      </c>
      <c r="GI26" s="65">
        <v>0</v>
      </c>
      <c r="GJ26" s="65">
        <v>0</v>
      </c>
      <c r="GK26" s="65">
        <v>0</v>
      </c>
      <c r="GL26" s="65">
        <v>0</v>
      </c>
      <c r="GM26" s="65">
        <v>0</v>
      </c>
      <c r="GN26" s="65">
        <v>0</v>
      </c>
      <c r="GO26" s="65">
        <v>0</v>
      </c>
      <c r="GP26" s="65">
        <v>0</v>
      </c>
      <c r="GQ26" s="65"/>
      <c r="GR26" s="65">
        <v>0</v>
      </c>
      <c r="GS26" s="65">
        <v>0</v>
      </c>
      <c r="GT26" s="65">
        <v>0</v>
      </c>
      <c r="GU26" s="65">
        <v>1</v>
      </c>
      <c r="GV26" s="65">
        <v>0</v>
      </c>
      <c r="GW26" s="65">
        <v>0</v>
      </c>
      <c r="GX26" s="65">
        <v>1</v>
      </c>
      <c r="GY26" s="65">
        <v>1</v>
      </c>
      <c r="GZ26" s="65" t="s">
        <v>2429</v>
      </c>
      <c r="HA26" s="66">
        <v>0</v>
      </c>
      <c r="HB26" s="66"/>
      <c r="HC26" s="66"/>
      <c r="HD26" s="66"/>
      <c r="HE26" s="66"/>
      <c r="HF26" s="66"/>
      <c r="HG26" s="66"/>
      <c r="HH26" s="66"/>
      <c r="HI26" s="66"/>
      <c r="HJ26" s="66"/>
      <c r="HK26" s="66"/>
      <c r="HL26" s="66"/>
      <c r="HM26" s="66"/>
      <c r="HN26" s="66"/>
      <c r="HO26" s="66"/>
      <c r="HP26" s="66"/>
      <c r="HQ26" s="66"/>
      <c r="HR26" s="66"/>
      <c r="HS26" s="66"/>
      <c r="HT26" s="66"/>
      <c r="HU26" s="66"/>
      <c r="HV26" s="66"/>
      <c r="HW26" s="66"/>
      <c r="HX26" s="66"/>
      <c r="HY26" s="66">
        <f t="shared" si="6"/>
        <v>0</v>
      </c>
      <c r="HZ26" s="66"/>
      <c r="IA26" s="67" t="s">
        <v>2326</v>
      </c>
      <c r="IB26" s="67" t="s">
        <v>2327</v>
      </c>
      <c r="IC26" s="67" t="s">
        <v>2326</v>
      </c>
      <c r="ID26" s="67" t="s">
        <v>2326</v>
      </c>
      <c r="IE26" s="67" t="s">
        <v>2326</v>
      </c>
      <c r="IF26" s="67"/>
      <c r="IG26" s="67"/>
      <c r="IH26" s="67"/>
      <c r="II26" s="67"/>
      <c r="IJ26" s="67"/>
      <c r="IK26" s="67"/>
      <c r="IL26" s="67"/>
      <c r="IM26" s="67"/>
      <c r="IN26" s="67"/>
      <c r="IO26" s="67"/>
      <c r="IP26" s="67"/>
      <c r="IQ26" s="67"/>
      <c r="IR26" s="67"/>
      <c r="IS26" s="67"/>
      <c r="IT26" s="67"/>
      <c r="IU26" s="67"/>
      <c r="IV26" s="67"/>
      <c r="IW26" s="67"/>
      <c r="IX26" s="67"/>
      <c r="IY26" s="67"/>
      <c r="IZ26" s="67"/>
      <c r="JA26" s="67">
        <v>1</v>
      </c>
      <c r="JB26" s="67"/>
      <c r="JC26" s="67">
        <v>1</v>
      </c>
      <c r="JD26" s="67"/>
      <c r="JE26" s="67"/>
      <c r="JF26" s="67"/>
      <c r="JG26" s="67"/>
      <c r="JH26" s="67"/>
      <c r="JI26" s="67"/>
      <c r="JJ26" s="67"/>
      <c r="JK26" s="67"/>
      <c r="JL26" s="67"/>
      <c r="JM26" s="67"/>
      <c r="JN26" s="67"/>
      <c r="JO26" s="67"/>
      <c r="JP26" s="67"/>
      <c r="JQ26" s="67"/>
      <c r="JR26" s="67"/>
      <c r="JS26" s="67"/>
      <c r="JT26" s="67"/>
      <c r="JU26" s="67"/>
      <c r="JV26" s="67"/>
      <c r="JW26" s="67"/>
      <c r="JX26" s="67"/>
      <c r="JY26" s="67"/>
      <c r="JZ26" s="67"/>
      <c r="KA26" s="67"/>
      <c r="KB26" s="67"/>
      <c r="KC26" s="67"/>
      <c r="KD26" s="67"/>
      <c r="KE26" s="67"/>
      <c r="KF26" s="67"/>
      <c r="KG26" s="67"/>
      <c r="KH26" s="67"/>
      <c r="KI26" s="67"/>
      <c r="KJ26" s="67"/>
      <c r="KK26" s="67"/>
      <c r="KL26" s="67"/>
      <c r="KM26" s="67"/>
      <c r="KN26" s="66">
        <v>0</v>
      </c>
      <c r="KO26" s="66">
        <v>0</v>
      </c>
      <c r="KP26" s="66">
        <v>1</v>
      </c>
      <c r="KQ26" s="66">
        <v>1</v>
      </c>
      <c r="KR26" s="66">
        <v>1</v>
      </c>
      <c r="KS26" s="66">
        <v>0</v>
      </c>
      <c r="KT26" s="66">
        <v>0</v>
      </c>
      <c r="KU26" s="66">
        <v>0</v>
      </c>
      <c r="KV26" s="66">
        <v>0</v>
      </c>
      <c r="KW26" s="66">
        <v>1</v>
      </c>
      <c r="KX26" s="66">
        <v>0</v>
      </c>
      <c r="KY26" s="66">
        <v>0</v>
      </c>
      <c r="KZ26" s="66">
        <v>0</v>
      </c>
      <c r="LA26" s="66">
        <v>0</v>
      </c>
      <c r="LB26" s="66">
        <v>0</v>
      </c>
      <c r="LC26" s="68">
        <v>0</v>
      </c>
      <c r="LD26" s="68">
        <v>0</v>
      </c>
      <c r="LE26" s="68">
        <v>0</v>
      </c>
      <c r="LF26" s="68">
        <v>0</v>
      </c>
      <c r="LG26" s="68">
        <v>0</v>
      </c>
      <c r="LH26" s="68">
        <v>0</v>
      </c>
      <c r="LI26" s="68">
        <v>0</v>
      </c>
      <c r="LJ26" s="68">
        <v>0</v>
      </c>
      <c r="LK26" s="68">
        <v>1</v>
      </c>
      <c r="LL26" s="68" t="s">
        <v>2430</v>
      </c>
      <c r="LM26" s="69">
        <v>1</v>
      </c>
      <c r="LN26" s="69" t="s">
        <v>2431</v>
      </c>
      <c r="LO26" s="69">
        <v>0</v>
      </c>
      <c r="LP26" s="69"/>
      <c r="LQ26" s="70">
        <v>1</v>
      </c>
      <c r="LR26" s="71" t="s">
        <v>2432</v>
      </c>
      <c r="LS26" s="72">
        <f t="shared" si="7"/>
        <v>0</v>
      </c>
      <c r="LT26" s="73">
        <f t="shared" si="8"/>
        <v>0</v>
      </c>
      <c r="LU26" s="73">
        <f t="shared" si="9"/>
        <v>0</v>
      </c>
      <c r="LV26" s="74">
        <f t="shared" si="10"/>
        <v>1</v>
      </c>
      <c r="LW26" s="72">
        <f t="shared" si="11"/>
        <v>1</v>
      </c>
      <c r="LX26" s="73">
        <f t="shared" si="12"/>
        <v>0</v>
      </c>
      <c r="LY26" s="73">
        <f t="shared" si="13"/>
        <v>0</v>
      </c>
      <c r="LZ26" s="74">
        <f t="shared" si="14"/>
        <v>0</v>
      </c>
      <c r="MA26" s="72">
        <f t="shared" si="15"/>
        <v>0</v>
      </c>
      <c r="MB26" s="73">
        <f t="shared" si="16"/>
        <v>0</v>
      </c>
      <c r="MC26" s="73">
        <f t="shared" si="17"/>
        <v>0</v>
      </c>
      <c r="MD26" s="74">
        <f t="shared" si="18"/>
        <v>1</v>
      </c>
      <c r="ME26" s="72">
        <f t="shared" si="19"/>
        <v>0</v>
      </c>
      <c r="MF26" s="73">
        <f t="shared" si="20"/>
        <v>0</v>
      </c>
      <c r="MG26" s="73">
        <f t="shared" si="21"/>
        <v>0</v>
      </c>
      <c r="MH26" s="74">
        <f t="shared" si="22"/>
        <v>1</v>
      </c>
    </row>
    <row r="27" spans="1:346" ht="39.5" x14ac:dyDescent="0.35">
      <c r="A27" s="57">
        <v>42</v>
      </c>
      <c r="B27" s="57" t="s">
        <v>2320</v>
      </c>
      <c r="C27" s="57" t="s">
        <v>2404</v>
      </c>
      <c r="D27" s="58">
        <v>41606</v>
      </c>
      <c r="E27" s="57">
        <v>3</v>
      </c>
      <c r="F27" s="57">
        <v>21</v>
      </c>
      <c r="G27" s="57" t="s">
        <v>2433</v>
      </c>
      <c r="H27" s="57" t="s">
        <v>2433</v>
      </c>
      <c r="I27" s="57" t="s">
        <v>2434</v>
      </c>
      <c r="J27" s="57" t="s">
        <v>2407</v>
      </c>
      <c r="K27" s="57" t="s">
        <v>2435</v>
      </c>
      <c r="L27" s="57">
        <v>0</v>
      </c>
      <c r="M27" s="57">
        <v>1</v>
      </c>
      <c r="N27" s="57">
        <v>29</v>
      </c>
      <c r="O27" s="59">
        <v>1</v>
      </c>
      <c r="P27" s="59">
        <v>0</v>
      </c>
      <c r="Q27" s="59">
        <v>0</v>
      </c>
      <c r="R27" s="59">
        <v>0</v>
      </c>
      <c r="S27" s="59">
        <v>1</v>
      </c>
      <c r="T27" s="59">
        <v>0</v>
      </c>
      <c r="U27" s="59">
        <v>0</v>
      </c>
      <c r="V27" s="59">
        <v>0</v>
      </c>
      <c r="W27" s="59">
        <v>0</v>
      </c>
      <c r="X27" s="59">
        <v>0</v>
      </c>
      <c r="Y27" s="59"/>
      <c r="Z27" s="60">
        <v>6</v>
      </c>
      <c r="AA27" s="60">
        <v>0</v>
      </c>
      <c r="AB27" s="60">
        <v>0</v>
      </c>
      <c r="AC27" s="60">
        <v>650</v>
      </c>
      <c r="AD27" s="60">
        <v>150</v>
      </c>
      <c r="AE27" s="60">
        <v>0</v>
      </c>
      <c r="AF27" s="60">
        <v>1</v>
      </c>
      <c r="AG27" s="60">
        <v>0</v>
      </c>
      <c r="AH27" s="60">
        <v>10</v>
      </c>
      <c r="AI27" s="60">
        <v>1</v>
      </c>
      <c r="AJ27" s="60">
        <v>5</v>
      </c>
      <c r="AK27" s="60">
        <v>1</v>
      </c>
      <c r="AL27" s="60">
        <v>10</v>
      </c>
      <c r="AM27" s="59">
        <v>0</v>
      </c>
      <c r="AN27" s="59"/>
      <c r="AO27" s="59"/>
      <c r="AP27" s="59"/>
      <c r="AQ27" s="59"/>
      <c r="AR27" s="59"/>
      <c r="AS27" s="59"/>
      <c r="AT27" s="59"/>
      <c r="AU27" s="59"/>
      <c r="AV27" s="59"/>
      <c r="AW27" s="59"/>
      <c r="AX27" s="59"/>
      <c r="AY27" s="59"/>
      <c r="AZ27" s="59"/>
      <c r="BA27" s="59"/>
      <c r="BB27" s="59"/>
      <c r="BC27" s="59">
        <v>0</v>
      </c>
      <c r="BD27" s="59"/>
      <c r="BE27" s="59"/>
      <c r="BF27" s="59"/>
      <c r="BG27" s="59">
        <v>0</v>
      </c>
      <c r="BH27" s="59"/>
      <c r="BI27" s="59"/>
      <c r="BJ27" s="59"/>
      <c r="BK27" s="59">
        <v>0</v>
      </c>
      <c r="BL27" s="59"/>
      <c r="BM27" s="59"/>
      <c r="BN27" s="59"/>
      <c r="BO27" s="59">
        <f t="shared" si="0"/>
        <v>0</v>
      </c>
      <c r="BP27" s="59"/>
      <c r="BQ27" s="60">
        <v>1</v>
      </c>
      <c r="BR27" s="60">
        <v>0</v>
      </c>
      <c r="BS27" s="60"/>
      <c r="BT27" s="60"/>
      <c r="BU27" s="60"/>
      <c r="BV27" s="60"/>
      <c r="BW27" s="60"/>
      <c r="BX27" s="60"/>
      <c r="BY27" s="60"/>
      <c r="BZ27" s="60"/>
      <c r="CA27" s="60">
        <v>0</v>
      </c>
      <c r="CB27" s="60"/>
      <c r="CC27" s="60"/>
      <c r="CD27" s="60"/>
      <c r="CE27" s="60"/>
      <c r="CF27" s="60"/>
      <c r="CG27" s="60"/>
      <c r="CH27" s="60"/>
      <c r="CI27" s="60"/>
      <c r="CJ27" s="60">
        <v>0</v>
      </c>
      <c r="CK27" s="60"/>
      <c r="CL27" s="60"/>
      <c r="CM27" s="60"/>
      <c r="CN27" s="60"/>
      <c r="CO27" s="60"/>
      <c r="CP27" s="60"/>
      <c r="CQ27" s="60"/>
      <c r="CR27" s="60"/>
      <c r="CS27" s="60">
        <v>1</v>
      </c>
      <c r="CT27" s="60">
        <v>1</v>
      </c>
      <c r="CU27" s="60" t="s">
        <v>2436</v>
      </c>
      <c r="CV27" s="60">
        <v>1</v>
      </c>
      <c r="CW27" s="60">
        <v>4</v>
      </c>
      <c r="CX27" s="60">
        <v>1</v>
      </c>
      <c r="CY27" s="60">
        <v>0</v>
      </c>
      <c r="CZ27" s="60">
        <v>1</v>
      </c>
      <c r="DA27" s="60">
        <v>1</v>
      </c>
      <c r="DB27" s="60">
        <v>0</v>
      </c>
      <c r="DC27" s="60">
        <v>0</v>
      </c>
      <c r="DD27" s="60"/>
      <c r="DE27" s="60"/>
      <c r="DF27" s="60">
        <v>1</v>
      </c>
      <c r="DG27" s="60">
        <v>8</v>
      </c>
      <c r="DH27" s="60">
        <v>150</v>
      </c>
      <c r="DI27" s="60">
        <v>0</v>
      </c>
      <c r="DJ27" s="60"/>
      <c r="DK27" s="60"/>
      <c r="DL27" s="60">
        <v>0</v>
      </c>
      <c r="DM27" s="60"/>
      <c r="DN27" s="60"/>
      <c r="DO27" s="60"/>
      <c r="DP27" s="60"/>
      <c r="DQ27" s="60">
        <v>15</v>
      </c>
      <c r="DR27" s="60">
        <v>1</v>
      </c>
      <c r="DS27" s="60">
        <v>5</v>
      </c>
      <c r="DT27" s="61">
        <f t="shared" si="1"/>
        <v>1</v>
      </c>
      <c r="DU27" s="62">
        <f t="shared" si="2"/>
        <v>1</v>
      </c>
      <c r="DV27" s="63">
        <v>0</v>
      </c>
      <c r="DW27" s="63"/>
      <c r="DX27" s="63"/>
      <c r="DY27" s="63"/>
      <c r="DZ27" s="63"/>
      <c r="EA27" s="63"/>
      <c r="EB27" s="63"/>
      <c r="EC27" s="63"/>
      <c r="ED27" s="63"/>
      <c r="EE27" s="63"/>
      <c r="EF27" s="63"/>
      <c r="EG27" s="63"/>
      <c r="EH27" s="63"/>
      <c r="EI27" s="63"/>
      <c r="EJ27" s="63"/>
      <c r="EK27" s="63"/>
      <c r="EL27" s="63"/>
      <c r="EM27" s="63"/>
      <c r="EN27" s="63"/>
      <c r="EO27" s="63"/>
      <c r="EP27" s="63"/>
      <c r="EQ27" s="63"/>
      <c r="ER27" s="63"/>
      <c r="ES27" s="63">
        <f t="shared" si="3"/>
        <v>0</v>
      </c>
      <c r="ET27" s="63"/>
      <c r="EU27" s="64">
        <v>0</v>
      </c>
      <c r="EV27" s="64"/>
      <c r="EW27" s="64"/>
      <c r="EX27" s="64"/>
      <c r="EY27" s="64"/>
      <c r="EZ27" s="64"/>
      <c r="FA27" s="64"/>
      <c r="FB27" s="64"/>
      <c r="FC27" s="64"/>
      <c r="FD27" s="64"/>
      <c r="FE27" s="64"/>
      <c r="FF27" s="64"/>
      <c r="FG27" s="64"/>
      <c r="FH27" s="64"/>
      <c r="FI27" s="64"/>
      <c r="FJ27" s="64"/>
      <c r="FK27" s="64"/>
      <c r="FL27" s="64"/>
      <c r="FM27" s="64"/>
      <c r="FN27" s="64"/>
      <c r="FO27" s="64"/>
      <c r="FP27" s="64"/>
      <c r="FQ27" s="64"/>
      <c r="FR27" s="64"/>
      <c r="FS27" s="64"/>
      <c r="FT27" s="64"/>
      <c r="FU27" s="64"/>
      <c r="FV27" s="64"/>
      <c r="FW27" s="64"/>
      <c r="FX27" s="64"/>
      <c r="FY27" s="64"/>
      <c r="FZ27" s="64"/>
      <c r="GA27" s="64"/>
      <c r="GB27" s="64"/>
      <c r="GC27" s="64"/>
      <c r="GD27" s="64"/>
      <c r="GE27" s="64"/>
      <c r="GF27" s="64"/>
      <c r="GG27" s="64">
        <f t="shared" si="4"/>
        <v>0</v>
      </c>
      <c r="GH27" s="64">
        <f t="shared" si="5"/>
        <v>0</v>
      </c>
      <c r="GI27" s="65">
        <v>0</v>
      </c>
      <c r="GJ27" s="65">
        <v>0</v>
      </c>
      <c r="GK27" s="65">
        <v>0</v>
      </c>
      <c r="GL27" s="65">
        <v>0</v>
      </c>
      <c r="GM27" s="65">
        <v>0</v>
      </c>
      <c r="GN27" s="65">
        <v>0</v>
      </c>
      <c r="GO27" s="65">
        <v>0</v>
      </c>
      <c r="GP27" s="65">
        <v>0</v>
      </c>
      <c r="GQ27" s="65"/>
      <c r="GR27" s="65">
        <v>0</v>
      </c>
      <c r="GS27" s="65">
        <v>0</v>
      </c>
      <c r="GT27" s="65">
        <v>0</v>
      </c>
      <c r="GU27" s="65">
        <v>1</v>
      </c>
      <c r="GV27" s="65">
        <v>0</v>
      </c>
      <c r="GW27" s="65">
        <v>0</v>
      </c>
      <c r="GX27" s="65">
        <v>1</v>
      </c>
      <c r="GY27" s="65">
        <v>0</v>
      </c>
      <c r="GZ27" s="65"/>
      <c r="HA27" s="66">
        <v>0</v>
      </c>
      <c r="HB27" s="66"/>
      <c r="HC27" s="66"/>
      <c r="HD27" s="66"/>
      <c r="HE27" s="66"/>
      <c r="HF27" s="66"/>
      <c r="HG27" s="66"/>
      <c r="HH27" s="66"/>
      <c r="HI27" s="66"/>
      <c r="HJ27" s="66"/>
      <c r="HK27" s="66"/>
      <c r="HL27" s="66"/>
      <c r="HM27" s="66"/>
      <c r="HN27" s="66"/>
      <c r="HO27" s="66"/>
      <c r="HP27" s="66"/>
      <c r="HQ27" s="66"/>
      <c r="HR27" s="66"/>
      <c r="HS27" s="66"/>
      <c r="HT27" s="66"/>
      <c r="HU27" s="66"/>
      <c r="HV27" s="66"/>
      <c r="HW27" s="66"/>
      <c r="HX27" s="66"/>
      <c r="HY27" s="66">
        <f t="shared" si="6"/>
        <v>0</v>
      </c>
      <c r="HZ27" s="66"/>
      <c r="IA27" s="67" t="s">
        <v>2326</v>
      </c>
      <c r="IB27" s="67" t="s">
        <v>2327</v>
      </c>
      <c r="IC27" s="67" t="s">
        <v>2326</v>
      </c>
      <c r="ID27" s="67" t="s">
        <v>2326</v>
      </c>
      <c r="IE27" s="67" t="s">
        <v>2326</v>
      </c>
      <c r="IF27" s="67"/>
      <c r="IG27" s="67"/>
      <c r="IH27" s="67"/>
      <c r="II27" s="67"/>
      <c r="IJ27" s="67"/>
      <c r="IK27" s="67"/>
      <c r="IL27" s="67"/>
      <c r="IM27" s="67"/>
      <c r="IN27" s="67"/>
      <c r="IO27" s="67"/>
      <c r="IP27" s="67"/>
      <c r="IQ27" s="67"/>
      <c r="IR27" s="67"/>
      <c r="IS27" s="67"/>
      <c r="IT27" s="67"/>
      <c r="IU27" s="67"/>
      <c r="IV27" s="67"/>
      <c r="IW27" s="67"/>
      <c r="IX27" s="67"/>
      <c r="IY27" s="67"/>
      <c r="IZ27" s="67"/>
      <c r="JA27" s="67"/>
      <c r="JB27" s="67"/>
      <c r="JC27" s="67">
        <v>1</v>
      </c>
      <c r="JD27" s="67"/>
      <c r="JE27" s="67"/>
      <c r="JF27" s="67"/>
      <c r="JG27" s="67"/>
      <c r="JH27" s="67"/>
      <c r="JI27" s="67"/>
      <c r="JJ27" s="67"/>
      <c r="JK27" s="67"/>
      <c r="JL27" s="67"/>
      <c r="JM27" s="67"/>
      <c r="JN27" s="67"/>
      <c r="JO27" s="67"/>
      <c r="JP27" s="67"/>
      <c r="JQ27" s="67"/>
      <c r="JR27" s="67"/>
      <c r="JS27" s="67"/>
      <c r="JT27" s="67"/>
      <c r="JU27" s="67"/>
      <c r="JV27" s="67"/>
      <c r="JW27" s="67"/>
      <c r="JX27" s="67"/>
      <c r="JY27" s="67"/>
      <c r="JZ27" s="67"/>
      <c r="KA27" s="67"/>
      <c r="KB27" s="67"/>
      <c r="KC27" s="67"/>
      <c r="KD27" s="67"/>
      <c r="KE27" s="67"/>
      <c r="KF27" s="67"/>
      <c r="KG27" s="67"/>
      <c r="KH27" s="67"/>
      <c r="KI27" s="67"/>
      <c r="KJ27" s="67"/>
      <c r="KK27" s="67"/>
      <c r="KL27" s="67"/>
      <c r="KM27" s="67"/>
      <c r="KN27" s="66">
        <v>0</v>
      </c>
      <c r="KO27" s="66">
        <v>0</v>
      </c>
      <c r="KP27" s="66">
        <v>1</v>
      </c>
      <c r="KQ27" s="66">
        <v>1</v>
      </c>
      <c r="KR27" s="66">
        <v>1</v>
      </c>
      <c r="KS27" s="66">
        <v>0</v>
      </c>
      <c r="KT27" s="66">
        <v>0</v>
      </c>
      <c r="KU27" s="66">
        <v>0</v>
      </c>
      <c r="KV27" s="66">
        <v>0</v>
      </c>
      <c r="KW27" s="66">
        <v>1</v>
      </c>
      <c r="KX27" s="66">
        <v>0</v>
      </c>
      <c r="KY27" s="66">
        <v>0</v>
      </c>
      <c r="KZ27" s="66">
        <v>0</v>
      </c>
      <c r="LA27" s="66">
        <v>0</v>
      </c>
      <c r="LB27" s="66">
        <v>0</v>
      </c>
      <c r="LC27" s="68">
        <v>0</v>
      </c>
      <c r="LD27" s="68">
        <v>1</v>
      </c>
      <c r="LE27" s="68">
        <v>0</v>
      </c>
      <c r="LF27" s="68">
        <v>0</v>
      </c>
      <c r="LG27" s="68">
        <v>0</v>
      </c>
      <c r="LH27" s="68">
        <v>0</v>
      </c>
      <c r="LI27" s="68">
        <v>0</v>
      </c>
      <c r="LJ27" s="68">
        <v>0</v>
      </c>
      <c r="LK27" s="68">
        <v>1</v>
      </c>
      <c r="LL27" s="68" t="s">
        <v>2437</v>
      </c>
      <c r="LM27" s="69">
        <v>1</v>
      </c>
      <c r="LN27" s="69" t="s">
        <v>2431</v>
      </c>
      <c r="LO27" s="69">
        <v>0</v>
      </c>
      <c r="LP27" s="69"/>
      <c r="LQ27" s="70">
        <v>1</v>
      </c>
      <c r="LR27" s="71"/>
      <c r="LS27" s="72">
        <f t="shared" si="7"/>
        <v>0</v>
      </c>
      <c r="LT27" s="73">
        <f t="shared" si="8"/>
        <v>0</v>
      </c>
      <c r="LU27" s="73">
        <f t="shared" si="9"/>
        <v>0</v>
      </c>
      <c r="LV27" s="74">
        <f t="shared" si="10"/>
        <v>1</v>
      </c>
      <c r="LW27" s="72">
        <f t="shared" si="11"/>
        <v>1</v>
      </c>
      <c r="LX27" s="73">
        <f t="shared" si="12"/>
        <v>0</v>
      </c>
      <c r="LY27" s="73">
        <f t="shared" si="13"/>
        <v>0</v>
      </c>
      <c r="LZ27" s="74">
        <f t="shared" si="14"/>
        <v>0</v>
      </c>
      <c r="MA27" s="72">
        <f t="shared" si="15"/>
        <v>0</v>
      </c>
      <c r="MB27" s="73">
        <f t="shared" si="16"/>
        <v>0</v>
      </c>
      <c r="MC27" s="73">
        <f t="shared" si="17"/>
        <v>0</v>
      </c>
      <c r="MD27" s="74">
        <f t="shared" si="18"/>
        <v>1</v>
      </c>
      <c r="ME27" s="72">
        <f t="shared" si="19"/>
        <v>0</v>
      </c>
      <c r="MF27" s="73">
        <f t="shared" si="20"/>
        <v>0</v>
      </c>
      <c r="MG27" s="73">
        <f t="shared" si="21"/>
        <v>0</v>
      </c>
      <c r="MH27" s="74">
        <f t="shared" si="22"/>
        <v>1</v>
      </c>
    </row>
    <row r="28" spans="1:346" ht="65.5" x14ac:dyDescent="0.35">
      <c r="A28" s="57">
        <v>43</v>
      </c>
      <c r="B28" s="57" t="s">
        <v>2320</v>
      </c>
      <c r="C28" s="57" t="s">
        <v>2412</v>
      </c>
      <c r="D28" s="58">
        <v>41606</v>
      </c>
      <c r="E28" s="57">
        <v>3</v>
      </c>
      <c r="F28" s="57">
        <v>16</v>
      </c>
      <c r="G28" s="57" t="s">
        <v>2438</v>
      </c>
      <c r="H28" s="57" t="s">
        <v>2438</v>
      </c>
      <c r="I28" s="57" t="s">
        <v>2439</v>
      </c>
      <c r="J28" s="57" t="s">
        <v>2407</v>
      </c>
      <c r="K28" s="57" t="s">
        <v>2440</v>
      </c>
      <c r="L28" s="57">
        <v>0</v>
      </c>
      <c r="M28" s="57">
        <v>1</v>
      </c>
      <c r="N28" s="57">
        <v>54</v>
      </c>
      <c r="O28" s="59">
        <v>0</v>
      </c>
      <c r="P28" s="59">
        <v>0</v>
      </c>
      <c r="Q28" s="59">
        <v>0</v>
      </c>
      <c r="R28" s="59">
        <v>0</v>
      </c>
      <c r="S28" s="59">
        <v>0</v>
      </c>
      <c r="T28" s="59">
        <v>0</v>
      </c>
      <c r="U28" s="59">
        <v>0</v>
      </c>
      <c r="V28" s="59">
        <v>0</v>
      </c>
      <c r="W28" s="59">
        <v>0</v>
      </c>
      <c r="X28" s="59">
        <v>1</v>
      </c>
      <c r="Y28" s="59" t="s">
        <v>2441</v>
      </c>
      <c r="Z28" s="60">
        <v>6</v>
      </c>
      <c r="AA28" s="60">
        <v>0</v>
      </c>
      <c r="AB28" s="60">
        <v>0</v>
      </c>
      <c r="AC28" s="60">
        <v>40</v>
      </c>
      <c r="AD28" s="60">
        <v>30</v>
      </c>
      <c r="AE28" s="60">
        <v>1</v>
      </c>
      <c r="AF28" s="60">
        <v>0</v>
      </c>
      <c r="AG28" s="60">
        <v>0</v>
      </c>
      <c r="AH28" s="60">
        <v>5</v>
      </c>
      <c r="AI28" s="60">
        <v>1</v>
      </c>
      <c r="AJ28" s="60">
        <v>12</v>
      </c>
      <c r="AK28" s="60">
        <v>5</v>
      </c>
      <c r="AL28" s="60">
        <v>20</v>
      </c>
      <c r="AM28" s="59">
        <v>0</v>
      </c>
      <c r="AN28" s="59"/>
      <c r="AO28" s="59"/>
      <c r="AP28" s="59"/>
      <c r="AQ28" s="59"/>
      <c r="AR28" s="59"/>
      <c r="AS28" s="59"/>
      <c r="AT28" s="59"/>
      <c r="AU28" s="59"/>
      <c r="AV28" s="59"/>
      <c r="AW28" s="59"/>
      <c r="AX28" s="59"/>
      <c r="AY28" s="59"/>
      <c r="AZ28" s="59"/>
      <c r="BA28" s="59"/>
      <c r="BB28" s="59"/>
      <c r="BC28" s="59">
        <v>0</v>
      </c>
      <c r="BD28" s="59"/>
      <c r="BE28" s="59"/>
      <c r="BF28" s="59"/>
      <c r="BG28" s="59">
        <v>0</v>
      </c>
      <c r="BH28" s="59"/>
      <c r="BI28" s="59"/>
      <c r="BJ28" s="59"/>
      <c r="BK28" s="59">
        <v>0</v>
      </c>
      <c r="BL28" s="59"/>
      <c r="BM28" s="59"/>
      <c r="BN28" s="59"/>
      <c r="BO28" s="59">
        <f t="shared" si="0"/>
        <v>0</v>
      </c>
      <c r="BP28" s="59"/>
      <c r="BQ28" s="60">
        <v>1</v>
      </c>
      <c r="BR28" s="60">
        <v>1</v>
      </c>
      <c r="BS28" s="60">
        <v>1</v>
      </c>
      <c r="BT28" s="60">
        <v>1</v>
      </c>
      <c r="BU28" s="60">
        <v>4</v>
      </c>
      <c r="BV28" s="60">
        <v>1</v>
      </c>
      <c r="BW28" s="60">
        <v>0</v>
      </c>
      <c r="BX28" s="60">
        <v>1</v>
      </c>
      <c r="BY28" s="60">
        <v>0</v>
      </c>
      <c r="BZ28" s="60">
        <v>0</v>
      </c>
      <c r="CA28" s="60">
        <v>0</v>
      </c>
      <c r="CB28" s="60"/>
      <c r="CC28" s="60"/>
      <c r="CD28" s="60"/>
      <c r="CE28" s="60"/>
      <c r="CF28" s="60"/>
      <c r="CG28" s="60"/>
      <c r="CH28" s="60"/>
      <c r="CI28" s="60"/>
      <c r="CJ28" s="60">
        <v>0</v>
      </c>
      <c r="CK28" s="60"/>
      <c r="CL28" s="60"/>
      <c r="CM28" s="60"/>
      <c r="CN28" s="60"/>
      <c r="CO28" s="60"/>
      <c r="CP28" s="60"/>
      <c r="CQ28" s="60"/>
      <c r="CR28" s="60"/>
      <c r="CS28" s="60">
        <v>1</v>
      </c>
      <c r="CT28" s="60">
        <v>1</v>
      </c>
      <c r="CU28" s="60" t="s">
        <v>2442</v>
      </c>
      <c r="CV28" s="60">
        <v>1</v>
      </c>
      <c r="CW28" s="60">
        <v>1</v>
      </c>
      <c r="CX28" s="60">
        <v>1</v>
      </c>
      <c r="CY28" s="60">
        <v>0</v>
      </c>
      <c r="CZ28" s="60">
        <v>0</v>
      </c>
      <c r="DA28" s="60">
        <v>1</v>
      </c>
      <c r="DB28" s="60">
        <v>0</v>
      </c>
      <c r="DC28" s="60">
        <v>0</v>
      </c>
      <c r="DD28" s="60"/>
      <c r="DE28" s="60"/>
      <c r="DF28" s="60">
        <v>1</v>
      </c>
      <c r="DG28" s="60">
        <v>3</v>
      </c>
      <c r="DH28" s="60">
        <v>120</v>
      </c>
      <c r="DI28" s="60">
        <v>0</v>
      </c>
      <c r="DJ28" s="60"/>
      <c r="DK28" s="60"/>
      <c r="DL28" s="60">
        <v>0</v>
      </c>
      <c r="DM28" s="60"/>
      <c r="DN28" s="60"/>
      <c r="DO28" s="60"/>
      <c r="DP28" s="60"/>
      <c r="DQ28" s="60">
        <v>10</v>
      </c>
      <c r="DR28" s="60">
        <v>0</v>
      </c>
      <c r="DS28" s="60">
        <v>0</v>
      </c>
      <c r="DT28" s="61">
        <f t="shared" si="1"/>
        <v>1</v>
      </c>
      <c r="DU28" s="62">
        <f t="shared" si="2"/>
        <v>1</v>
      </c>
      <c r="DV28" s="63">
        <v>0</v>
      </c>
      <c r="DW28" s="63"/>
      <c r="DX28" s="63"/>
      <c r="DY28" s="63"/>
      <c r="DZ28" s="63"/>
      <c r="EA28" s="63"/>
      <c r="EB28" s="63"/>
      <c r="EC28" s="63"/>
      <c r="ED28" s="63"/>
      <c r="EE28" s="63"/>
      <c r="EF28" s="63"/>
      <c r="EG28" s="63"/>
      <c r="EH28" s="63"/>
      <c r="EI28" s="63"/>
      <c r="EJ28" s="63"/>
      <c r="EK28" s="63"/>
      <c r="EL28" s="63"/>
      <c r="EM28" s="63"/>
      <c r="EN28" s="63"/>
      <c r="EO28" s="63"/>
      <c r="EP28" s="63"/>
      <c r="EQ28" s="63"/>
      <c r="ER28" s="63"/>
      <c r="ES28" s="63">
        <f t="shared" si="3"/>
        <v>0</v>
      </c>
      <c r="ET28" s="63"/>
      <c r="EU28" s="64">
        <v>0</v>
      </c>
      <c r="EV28" s="64"/>
      <c r="EW28" s="64"/>
      <c r="EX28" s="64"/>
      <c r="EY28" s="64"/>
      <c r="EZ28" s="64"/>
      <c r="FA28" s="64"/>
      <c r="FB28" s="64"/>
      <c r="FC28" s="64"/>
      <c r="FD28" s="64"/>
      <c r="FE28" s="64"/>
      <c r="FF28" s="64"/>
      <c r="FG28" s="64"/>
      <c r="FH28" s="64"/>
      <c r="FI28" s="64"/>
      <c r="FJ28" s="64"/>
      <c r="FK28" s="64"/>
      <c r="FL28" s="64"/>
      <c r="FM28" s="64"/>
      <c r="FN28" s="64"/>
      <c r="FO28" s="64"/>
      <c r="FP28" s="64"/>
      <c r="FQ28" s="64"/>
      <c r="FR28" s="64"/>
      <c r="FS28" s="64"/>
      <c r="FT28" s="64"/>
      <c r="FU28" s="64"/>
      <c r="FV28" s="64"/>
      <c r="FW28" s="64"/>
      <c r="FX28" s="64"/>
      <c r="FY28" s="64"/>
      <c r="FZ28" s="64"/>
      <c r="GA28" s="64"/>
      <c r="GB28" s="64"/>
      <c r="GC28" s="64"/>
      <c r="GD28" s="64"/>
      <c r="GE28" s="64"/>
      <c r="GF28" s="64"/>
      <c r="GG28" s="64">
        <f t="shared" si="4"/>
        <v>0</v>
      </c>
      <c r="GH28" s="64">
        <f t="shared" si="5"/>
        <v>0</v>
      </c>
      <c r="GI28" s="65">
        <v>0</v>
      </c>
      <c r="GJ28" s="65">
        <v>0</v>
      </c>
      <c r="GK28" s="65">
        <v>0</v>
      </c>
      <c r="GL28" s="65">
        <v>0</v>
      </c>
      <c r="GM28" s="65">
        <v>0</v>
      </c>
      <c r="GN28" s="65">
        <v>0</v>
      </c>
      <c r="GO28" s="65">
        <v>0</v>
      </c>
      <c r="GP28" s="65">
        <v>0</v>
      </c>
      <c r="GQ28" s="65"/>
      <c r="GR28" s="65">
        <v>1</v>
      </c>
      <c r="GS28" s="65">
        <v>0</v>
      </c>
      <c r="GT28" s="65">
        <v>0</v>
      </c>
      <c r="GU28" s="65">
        <v>0</v>
      </c>
      <c r="GV28" s="65">
        <v>0</v>
      </c>
      <c r="GW28" s="65">
        <v>0</v>
      </c>
      <c r="GX28" s="65">
        <v>0</v>
      </c>
      <c r="GY28" s="65">
        <v>0</v>
      </c>
      <c r="GZ28" s="65"/>
      <c r="HA28" s="66">
        <v>0</v>
      </c>
      <c r="HB28" s="66"/>
      <c r="HC28" s="66"/>
      <c r="HD28" s="66"/>
      <c r="HE28" s="66"/>
      <c r="HF28" s="66"/>
      <c r="HG28" s="66"/>
      <c r="HH28" s="66"/>
      <c r="HI28" s="66"/>
      <c r="HJ28" s="66"/>
      <c r="HK28" s="66"/>
      <c r="HL28" s="66"/>
      <c r="HM28" s="66"/>
      <c r="HN28" s="66"/>
      <c r="HO28" s="66"/>
      <c r="HP28" s="66"/>
      <c r="HQ28" s="66"/>
      <c r="HR28" s="66"/>
      <c r="HS28" s="66"/>
      <c r="HT28" s="66"/>
      <c r="HU28" s="66"/>
      <c r="HV28" s="66"/>
      <c r="HW28" s="66"/>
      <c r="HX28" s="66"/>
      <c r="HY28" s="66">
        <f t="shared" si="6"/>
        <v>0</v>
      </c>
      <c r="HZ28" s="66"/>
      <c r="IA28" s="67" t="s">
        <v>2326</v>
      </c>
      <c r="IB28" s="67" t="s">
        <v>2328</v>
      </c>
      <c r="IC28" s="67" t="s">
        <v>2326</v>
      </c>
      <c r="ID28" s="67" t="s">
        <v>2326</v>
      </c>
      <c r="IE28" s="67" t="s">
        <v>2326</v>
      </c>
      <c r="IF28" s="67"/>
      <c r="IG28" s="67"/>
      <c r="IH28" s="67"/>
      <c r="II28" s="67"/>
      <c r="IJ28" s="67"/>
      <c r="IK28" s="67"/>
      <c r="IL28" s="67"/>
      <c r="IM28" s="67"/>
      <c r="IN28" s="67"/>
      <c r="IO28" s="67"/>
      <c r="IP28" s="67"/>
      <c r="IQ28" s="67"/>
      <c r="IR28" s="67"/>
      <c r="IS28" s="67"/>
      <c r="IT28" s="67"/>
      <c r="IU28" s="67"/>
      <c r="IV28" s="67"/>
      <c r="IW28" s="67"/>
      <c r="IX28" s="67"/>
      <c r="IY28" s="67"/>
      <c r="IZ28" s="67"/>
      <c r="JA28" s="67"/>
      <c r="JB28" s="67"/>
      <c r="JC28" s="67"/>
      <c r="JD28" s="67"/>
      <c r="JE28" s="67"/>
      <c r="JF28" s="67"/>
      <c r="JG28" s="67"/>
      <c r="JH28" s="67"/>
      <c r="JI28" s="67"/>
      <c r="JJ28" s="67"/>
      <c r="JK28" s="67"/>
      <c r="JL28" s="67"/>
      <c r="JM28" s="67"/>
      <c r="JN28" s="67"/>
      <c r="JO28" s="67"/>
      <c r="JP28" s="67"/>
      <c r="JQ28" s="67"/>
      <c r="JR28" s="67"/>
      <c r="JS28" s="67"/>
      <c r="JT28" s="67"/>
      <c r="JU28" s="67"/>
      <c r="JV28" s="67"/>
      <c r="JW28" s="67"/>
      <c r="JX28" s="67"/>
      <c r="JY28" s="67"/>
      <c r="JZ28" s="67"/>
      <c r="KA28" s="67"/>
      <c r="KB28" s="67"/>
      <c r="KC28" s="67"/>
      <c r="KD28" s="67"/>
      <c r="KE28" s="67"/>
      <c r="KF28" s="67"/>
      <c r="KG28" s="67"/>
      <c r="KH28" s="67"/>
      <c r="KI28" s="67"/>
      <c r="KJ28" s="67"/>
      <c r="KK28" s="67"/>
      <c r="KL28" s="67"/>
      <c r="KM28" s="67"/>
      <c r="KN28" s="66">
        <v>2</v>
      </c>
      <c r="KO28" s="66">
        <v>0</v>
      </c>
      <c r="KP28" s="66">
        <v>2</v>
      </c>
      <c r="KQ28" s="66">
        <v>1</v>
      </c>
      <c r="KR28" s="66">
        <v>1</v>
      </c>
      <c r="KS28" s="66">
        <v>0</v>
      </c>
      <c r="KT28" s="66">
        <v>1</v>
      </c>
      <c r="KU28" s="66">
        <v>0</v>
      </c>
      <c r="KV28" s="66">
        <v>0</v>
      </c>
      <c r="KW28" s="66">
        <v>0</v>
      </c>
      <c r="KX28" s="66">
        <v>0</v>
      </c>
      <c r="KY28" s="66">
        <v>1</v>
      </c>
      <c r="KZ28" s="66">
        <v>0</v>
      </c>
      <c r="LA28" s="66">
        <v>0</v>
      </c>
      <c r="LB28" s="66">
        <v>0</v>
      </c>
      <c r="LC28" s="68">
        <v>0</v>
      </c>
      <c r="LD28" s="68">
        <v>0</v>
      </c>
      <c r="LE28" s="68">
        <v>0</v>
      </c>
      <c r="LF28" s="68">
        <v>0</v>
      </c>
      <c r="LG28" s="68">
        <v>0</v>
      </c>
      <c r="LH28" s="68">
        <v>0</v>
      </c>
      <c r="LI28" s="68">
        <v>0</v>
      </c>
      <c r="LJ28" s="68">
        <v>0</v>
      </c>
      <c r="LK28" s="68">
        <v>1</v>
      </c>
      <c r="LL28" s="68" t="s">
        <v>2443</v>
      </c>
      <c r="LM28" s="69">
        <v>0</v>
      </c>
      <c r="LN28" s="69"/>
      <c r="LO28" s="69">
        <v>1</v>
      </c>
      <c r="LP28" s="69" t="s">
        <v>2444</v>
      </c>
      <c r="LQ28" s="70">
        <v>1</v>
      </c>
      <c r="LR28" s="71"/>
      <c r="LS28" s="72">
        <f t="shared" si="7"/>
        <v>0</v>
      </c>
      <c r="LT28" s="73">
        <f t="shared" si="8"/>
        <v>0</v>
      </c>
      <c r="LU28" s="73">
        <f t="shared" si="9"/>
        <v>0</v>
      </c>
      <c r="LV28" s="74">
        <f t="shared" si="10"/>
        <v>1</v>
      </c>
      <c r="LW28" s="72">
        <f t="shared" si="11"/>
        <v>1</v>
      </c>
      <c r="LX28" s="73">
        <f t="shared" si="12"/>
        <v>0</v>
      </c>
      <c r="LY28" s="73">
        <f t="shared" si="13"/>
        <v>0</v>
      </c>
      <c r="LZ28" s="74">
        <f t="shared" si="14"/>
        <v>0</v>
      </c>
      <c r="MA28" s="72">
        <f t="shared" si="15"/>
        <v>0</v>
      </c>
      <c r="MB28" s="73">
        <f t="shared" si="16"/>
        <v>0</v>
      </c>
      <c r="MC28" s="73">
        <f t="shared" si="17"/>
        <v>0</v>
      </c>
      <c r="MD28" s="74">
        <f t="shared" si="18"/>
        <v>1</v>
      </c>
      <c r="ME28" s="72">
        <f t="shared" si="19"/>
        <v>0</v>
      </c>
      <c r="MF28" s="73">
        <f t="shared" si="20"/>
        <v>0</v>
      </c>
      <c r="MG28" s="73">
        <f t="shared" si="21"/>
        <v>0</v>
      </c>
      <c r="MH28" s="74">
        <f t="shared" si="22"/>
        <v>1</v>
      </c>
    </row>
    <row r="29" spans="1:346" ht="26.5" x14ac:dyDescent="0.35">
      <c r="A29" s="57">
        <v>47</v>
      </c>
      <c r="B29" s="57" t="s">
        <v>2320</v>
      </c>
      <c r="C29" s="57" t="s">
        <v>2445</v>
      </c>
      <c r="D29" s="58">
        <v>41610</v>
      </c>
      <c r="E29" s="57">
        <v>3</v>
      </c>
      <c r="F29" s="57">
        <v>29</v>
      </c>
      <c r="G29" s="57" t="s">
        <v>2446</v>
      </c>
      <c r="H29" s="57" t="s">
        <v>2446</v>
      </c>
      <c r="I29" s="57" t="s">
        <v>2447</v>
      </c>
      <c r="J29" s="57" t="s">
        <v>2407</v>
      </c>
      <c r="K29" s="57" t="s">
        <v>2448</v>
      </c>
      <c r="L29" s="57">
        <v>0</v>
      </c>
      <c r="M29" s="57">
        <v>1</v>
      </c>
      <c r="N29" s="57">
        <v>55</v>
      </c>
      <c r="O29" s="59">
        <v>0</v>
      </c>
      <c r="P29" s="59">
        <v>0</v>
      </c>
      <c r="Q29" s="59">
        <v>0</v>
      </c>
      <c r="R29" s="59">
        <v>0</v>
      </c>
      <c r="S29" s="59">
        <v>0</v>
      </c>
      <c r="T29" s="59">
        <v>0</v>
      </c>
      <c r="U29" s="59">
        <v>0</v>
      </c>
      <c r="V29" s="59">
        <v>0</v>
      </c>
      <c r="W29" s="59">
        <v>0</v>
      </c>
      <c r="X29" s="59">
        <v>1</v>
      </c>
      <c r="Y29" s="59" t="s">
        <v>2449</v>
      </c>
      <c r="Z29" s="60">
        <v>7</v>
      </c>
      <c r="AA29" s="60">
        <v>0</v>
      </c>
      <c r="AB29" s="60">
        <v>0</v>
      </c>
      <c r="AC29" s="60">
        <v>150</v>
      </c>
      <c r="AD29" s="60">
        <v>85</v>
      </c>
      <c r="AE29" s="60">
        <v>1</v>
      </c>
      <c r="AF29" s="60">
        <v>0</v>
      </c>
      <c r="AG29" s="60">
        <v>0</v>
      </c>
      <c r="AH29" s="60">
        <v>5</v>
      </c>
      <c r="AI29" s="60">
        <v>1</v>
      </c>
      <c r="AJ29" s="60">
        <v>4</v>
      </c>
      <c r="AK29" s="60">
        <v>4</v>
      </c>
      <c r="AL29" s="60">
        <v>10</v>
      </c>
      <c r="AM29" s="59">
        <v>1</v>
      </c>
      <c r="AN29" s="59">
        <v>1</v>
      </c>
      <c r="AO29" s="59">
        <v>3</v>
      </c>
      <c r="AP29" s="59">
        <v>0</v>
      </c>
      <c r="AQ29" s="59">
        <v>0</v>
      </c>
      <c r="AR29" s="59">
        <v>0</v>
      </c>
      <c r="AS29" s="59">
        <v>0</v>
      </c>
      <c r="AT29" s="59">
        <v>1</v>
      </c>
      <c r="AU29" s="59">
        <v>0</v>
      </c>
      <c r="AV29" s="59"/>
      <c r="AW29" s="59"/>
      <c r="AX29" s="59"/>
      <c r="AY29" s="59"/>
      <c r="AZ29" s="59"/>
      <c r="BA29" s="59"/>
      <c r="BB29" s="59"/>
      <c r="BC29" s="59">
        <v>0</v>
      </c>
      <c r="BD29" s="59"/>
      <c r="BE29" s="59"/>
      <c r="BF29" s="59"/>
      <c r="BG29" s="59">
        <v>0</v>
      </c>
      <c r="BH29" s="59"/>
      <c r="BI29" s="59"/>
      <c r="BJ29" s="59"/>
      <c r="BK29" s="59">
        <v>1</v>
      </c>
      <c r="BL29" s="59">
        <v>0</v>
      </c>
      <c r="BM29" s="59">
        <v>0</v>
      </c>
      <c r="BN29" s="59">
        <v>0</v>
      </c>
      <c r="BO29" s="59">
        <f t="shared" si="0"/>
        <v>3</v>
      </c>
      <c r="BP29" s="59"/>
      <c r="BQ29" s="60">
        <v>1</v>
      </c>
      <c r="BR29" s="60">
        <v>0</v>
      </c>
      <c r="BS29" s="60"/>
      <c r="BT29" s="60"/>
      <c r="BU29" s="60"/>
      <c r="BV29" s="60"/>
      <c r="BW29" s="60"/>
      <c r="BX29" s="60"/>
      <c r="BY29" s="60"/>
      <c r="BZ29" s="60"/>
      <c r="CA29" s="60">
        <v>0</v>
      </c>
      <c r="CB29" s="60"/>
      <c r="CC29" s="60"/>
      <c r="CD29" s="60"/>
      <c r="CE29" s="60"/>
      <c r="CF29" s="60"/>
      <c r="CG29" s="60"/>
      <c r="CH29" s="60"/>
      <c r="CI29" s="60"/>
      <c r="CJ29" s="60">
        <v>0</v>
      </c>
      <c r="CK29" s="60"/>
      <c r="CL29" s="60"/>
      <c r="CM29" s="60"/>
      <c r="CN29" s="60"/>
      <c r="CO29" s="60"/>
      <c r="CP29" s="60"/>
      <c r="CQ29" s="60"/>
      <c r="CR29" s="60"/>
      <c r="CS29" s="60">
        <v>3</v>
      </c>
      <c r="CT29" s="60">
        <v>3</v>
      </c>
      <c r="CU29" s="60" t="s">
        <v>2450</v>
      </c>
      <c r="CV29" s="60">
        <v>1</v>
      </c>
      <c r="CW29" s="60">
        <v>4</v>
      </c>
      <c r="CX29" s="60">
        <v>1</v>
      </c>
      <c r="CY29" s="60">
        <v>0</v>
      </c>
      <c r="CZ29" s="60">
        <v>1</v>
      </c>
      <c r="DA29" s="60">
        <v>1</v>
      </c>
      <c r="DB29" s="60" t="s">
        <v>2451</v>
      </c>
      <c r="DC29" s="60">
        <v>1</v>
      </c>
      <c r="DD29" s="60">
        <v>14</v>
      </c>
      <c r="DE29" s="60">
        <v>5</v>
      </c>
      <c r="DF29" s="60">
        <v>0</v>
      </c>
      <c r="DG29" s="60"/>
      <c r="DH29" s="60"/>
      <c r="DI29" s="60">
        <v>0</v>
      </c>
      <c r="DJ29" s="60"/>
      <c r="DK29" s="60"/>
      <c r="DL29" s="60">
        <v>0</v>
      </c>
      <c r="DM29" s="60"/>
      <c r="DN29" s="60"/>
      <c r="DO29" s="60"/>
      <c r="DP29" s="60"/>
      <c r="DQ29" s="60">
        <v>0</v>
      </c>
      <c r="DR29" s="60">
        <v>0</v>
      </c>
      <c r="DS29" s="60">
        <v>0</v>
      </c>
      <c r="DT29" s="61">
        <f t="shared" si="1"/>
        <v>1</v>
      </c>
      <c r="DU29" s="62">
        <f t="shared" si="2"/>
        <v>1</v>
      </c>
      <c r="DV29" s="63">
        <v>0</v>
      </c>
      <c r="DW29" s="63"/>
      <c r="DX29" s="63"/>
      <c r="DY29" s="63"/>
      <c r="DZ29" s="63"/>
      <c r="EA29" s="63"/>
      <c r="EB29" s="63"/>
      <c r="EC29" s="63"/>
      <c r="ED29" s="63"/>
      <c r="EE29" s="63"/>
      <c r="EF29" s="63"/>
      <c r="EG29" s="63"/>
      <c r="EH29" s="63"/>
      <c r="EI29" s="63"/>
      <c r="EJ29" s="63"/>
      <c r="EK29" s="63"/>
      <c r="EL29" s="63"/>
      <c r="EM29" s="63"/>
      <c r="EN29" s="63"/>
      <c r="EO29" s="63"/>
      <c r="EP29" s="63"/>
      <c r="EQ29" s="63"/>
      <c r="ER29" s="63"/>
      <c r="ES29" s="63">
        <f t="shared" si="3"/>
        <v>0</v>
      </c>
      <c r="ET29" s="63"/>
      <c r="EU29" s="64">
        <v>0</v>
      </c>
      <c r="EV29" s="64"/>
      <c r="EW29" s="64"/>
      <c r="EX29" s="64"/>
      <c r="EY29" s="64"/>
      <c r="EZ29" s="64"/>
      <c r="FA29" s="64"/>
      <c r="FB29" s="64"/>
      <c r="FC29" s="64"/>
      <c r="FD29" s="64"/>
      <c r="FE29" s="64"/>
      <c r="FF29" s="64"/>
      <c r="FG29" s="64"/>
      <c r="FH29" s="64"/>
      <c r="FI29" s="64"/>
      <c r="FJ29" s="64"/>
      <c r="FK29" s="64"/>
      <c r="FL29" s="64"/>
      <c r="FM29" s="64"/>
      <c r="FN29" s="64"/>
      <c r="FO29" s="64"/>
      <c r="FP29" s="64"/>
      <c r="FQ29" s="64"/>
      <c r="FR29" s="64"/>
      <c r="FS29" s="64"/>
      <c r="FT29" s="64"/>
      <c r="FU29" s="64"/>
      <c r="FV29" s="64"/>
      <c r="FW29" s="64"/>
      <c r="FX29" s="64"/>
      <c r="FY29" s="64"/>
      <c r="FZ29" s="64"/>
      <c r="GA29" s="64"/>
      <c r="GB29" s="64"/>
      <c r="GC29" s="64"/>
      <c r="GD29" s="64"/>
      <c r="GE29" s="64"/>
      <c r="GF29" s="64"/>
      <c r="GG29" s="64">
        <f t="shared" si="4"/>
        <v>0</v>
      </c>
      <c r="GH29" s="64">
        <f t="shared" si="5"/>
        <v>0</v>
      </c>
      <c r="GI29" s="65">
        <v>0</v>
      </c>
      <c r="GJ29" s="65">
        <v>0</v>
      </c>
      <c r="GK29" s="65">
        <v>0</v>
      </c>
      <c r="GL29" s="65">
        <v>0</v>
      </c>
      <c r="GM29" s="65">
        <v>0</v>
      </c>
      <c r="GN29" s="65">
        <v>0</v>
      </c>
      <c r="GO29" s="65">
        <v>0</v>
      </c>
      <c r="GP29" s="65">
        <v>0</v>
      </c>
      <c r="GQ29" s="65"/>
      <c r="GR29" s="65">
        <v>0</v>
      </c>
      <c r="GS29" s="65">
        <v>0</v>
      </c>
      <c r="GT29" s="65">
        <v>0</v>
      </c>
      <c r="GU29" s="65">
        <v>1</v>
      </c>
      <c r="GV29" s="65">
        <v>0</v>
      </c>
      <c r="GW29" s="65">
        <v>0</v>
      </c>
      <c r="GX29" s="65">
        <v>0</v>
      </c>
      <c r="GY29" s="65">
        <v>0</v>
      </c>
      <c r="GZ29" s="65"/>
      <c r="HA29" s="66">
        <v>0</v>
      </c>
      <c r="HB29" s="66"/>
      <c r="HC29" s="66"/>
      <c r="HD29" s="66"/>
      <c r="HE29" s="66"/>
      <c r="HF29" s="66"/>
      <c r="HG29" s="66"/>
      <c r="HH29" s="66"/>
      <c r="HI29" s="66"/>
      <c r="HJ29" s="66"/>
      <c r="HK29" s="66"/>
      <c r="HL29" s="66"/>
      <c r="HM29" s="66"/>
      <c r="HN29" s="66"/>
      <c r="HO29" s="66"/>
      <c r="HP29" s="66"/>
      <c r="HQ29" s="66"/>
      <c r="HR29" s="66"/>
      <c r="HS29" s="66"/>
      <c r="HT29" s="66"/>
      <c r="HU29" s="66"/>
      <c r="HV29" s="66"/>
      <c r="HW29" s="66"/>
      <c r="HX29" s="66"/>
      <c r="HY29" s="66">
        <f t="shared" si="6"/>
        <v>0</v>
      </c>
      <c r="HZ29" s="66"/>
      <c r="IA29" s="67" t="s">
        <v>2326</v>
      </c>
      <c r="IB29" s="67" t="s">
        <v>2328</v>
      </c>
      <c r="IC29" s="67" t="s">
        <v>2326</v>
      </c>
      <c r="ID29" s="67" t="s">
        <v>2326</v>
      </c>
      <c r="IE29" s="67" t="s">
        <v>2326</v>
      </c>
      <c r="IF29" s="67"/>
      <c r="IG29" s="67"/>
      <c r="IH29" s="67"/>
      <c r="II29" s="67"/>
      <c r="IJ29" s="67"/>
      <c r="IK29" s="67"/>
      <c r="IL29" s="67"/>
      <c r="IM29" s="67"/>
      <c r="IN29" s="67"/>
      <c r="IO29" s="67"/>
      <c r="IP29" s="67"/>
      <c r="IQ29" s="67"/>
      <c r="IR29" s="67"/>
      <c r="IS29" s="67"/>
      <c r="IT29" s="67"/>
      <c r="IU29" s="67"/>
      <c r="IV29" s="67"/>
      <c r="IW29" s="67"/>
      <c r="IX29" s="67"/>
      <c r="IY29" s="67"/>
      <c r="IZ29" s="67"/>
      <c r="JA29" s="67"/>
      <c r="JB29" s="67"/>
      <c r="JC29" s="67"/>
      <c r="JD29" s="67"/>
      <c r="JE29" s="67"/>
      <c r="JF29" s="67"/>
      <c r="JG29" s="67"/>
      <c r="JH29" s="67"/>
      <c r="JI29" s="67"/>
      <c r="JJ29" s="67"/>
      <c r="JK29" s="67"/>
      <c r="JL29" s="67"/>
      <c r="JM29" s="67"/>
      <c r="JN29" s="67"/>
      <c r="JO29" s="67"/>
      <c r="JP29" s="67"/>
      <c r="JQ29" s="67"/>
      <c r="JR29" s="67"/>
      <c r="JS29" s="67"/>
      <c r="JT29" s="67"/>
      <c r="JU29" s="67"/>
      <c r="JV29" s="67"/>
      <c r="JW29" s="67"/>
      <c r="JX29" s="67"/>
      <c r="JY29" s="67"/>
      <c r="JZ29" s="67"/>
      <c r="KA29" s="67"/>
      <c r="KB29" s="67"/>
      <c r="KC29" s="67"/>
      <c r="KD29" s="67"/>
      <c r="KE29" s="67"/>
      <c r="KF29" s="67"/>
      <c r="KG29" s="67"/>
      <c r="KH29" s="67"/>
      <c r="KI29" s="67"/>
      <c r="KJ29" s="67"/>
      <c r="KK29" s="67"/>
      <c r="KL29" s="67"/>
      <c r="KM29" s="67"/>
      <c r="KN29" s="66">
        <v>1</v>
      </c>
      <c r="KO29" s="66">
        <v>1</v>
      </c>
      <c r="KP29" s="66">
        <v>0</v>
      </c>
      <c r="KQ29" s="66">
        <v>0</v>
      </c>
      <c r="KR29" s="66">
        <v>0</v>
      </c>
      <c r="KS29" s="66">
        <v>0</v>
      </c>
      <c r="KT29" s="66">
        <v>0</v>
      </c>
      <c r="KU29" s="66">
        <v>0</v>
      </c>
      <c r="KV29" s="66">
        <v>0</v>
      </c>
      <c r="KW29" s="66">
        <v>1</v>
      </c>
      <c r="KX29" s="66">
        <v>0</v>
      </c>
      <c r="KY29" s="66">
        <v>0</v>
      </c>
      <c r="KZ29" s="66">
        <v>0</v>
      </c>
      <c r="LA29" s="66">
        <v>0</v>
      </c>
      <c r="LB29" s="66">
        <v>0</v>
      </c>
      <c r="LC29" s="68">
        <v>0</v>
      </c>
      <c r="LD29" s="68">
        <v>1</v>
      </c>
      <c r="LE29" s="68">
        <v>0</v>
      </c>
      <c r="LF29" s="68">
        <v>0</v>
      </c>
      <c r="LG29" s="68">
        <v>0</v>
      </c>
      <c r="LH29" s="68">
        <v>0</v>
      </c>
      <c r="LI29" s="68">
        <v>0</v>
      </c>
      <c r="LJ29" s="68">
        <v>0</v>
      </c>
      <c r="LK29" s="68">
        <v>1</v>
      </c>
      <c r="LL29" s="68" t="s">
        <v>2452</v>
      </c>
      <c r="LM29" s="69">
        <v>1</v>
      </c>
      <c r="LN29" s="69" t="s">
        <v>2453</v>
      </c>
      <c r="LO29" s="69">
        <v>0</v>
      </c>
      <c r="LP29" s="69"/>
      <c r="LQ29" s="70">
        <v>1</v>
      </c>
      <c r="LR29" s="71"/>
      <c r="LS29" s="72">
        <f t="shared" si="7"/>
        <v>0</v>
      </c>
      <c r="LT29" s="73">
        <f t="shared" si="8"/>
        <v>0</v>
      </c>
      <c r="LU29" s="73">
        <f t="shared" si="9"/>
        <v>1</v>
      </c>
      <c r="LV29" s="74">
        <f t="shared" si="10"/>
        <v>0</v>
      </c>
      <c r="LW29" s="72">
        <f t="shared" si="11"/>
        <v>1</v>
      </c>
      <c r="LX29" s="73">
        <f t="shared" si="12"/>
        <v>0</v>
      </c>
      <c r="LY29" s="73">
        <f t="shared" si="13"/>
        <v>0</v>
      </c>
      <c r="LZ29" s="74">
        <f t="shared" si="14"/>
        <v>0</v>
      </c>
      <c r="MA29" s="72">
        <f t="shared" si="15"/>
        <v>0</v>
      </c>
      <c r="MB29" s="73">
        <f t="shared" si="16"/>
        <v>0</v>
      </c>
      <c r="MC29" s="73">
        <f t="shared" si="17"/>
        <v>0</v>
      </c>
      <c r="MD29" s="74">
        <f t="shared" si="18"/>
        <v>1</v>
      </c>
      <c r="ME29" s="72">
        <f t="shared" si="19"/>
        <v>0</v>
      </c>
      <c r="MF29" s="73">
        <f t="shared" si="20"/>
        <v>0</v>
      </c>
      <c r="MG29" s="73">
        <f t="shared" si="21"/>
        <v>0</v>
      </c>
      <c r="MH29" s="74">
        <f t="shared" si="22"/>
        <v>1</v>
      </c>
    </row>
    <row r="30" spans="1:346" x14ac:dyDescent="0.35">
      <c r="A30" s="57">
        <v>48</v>
      </c>
      <c r="B30" s="57" t="s">
        <v>2320</v>
      </c>
      <c r="C30" s="57" t="s">
        <v>2412</v>
      </c>
      <c r="D30" s="58">
        <v>41610</v>
      </c>
      <c r="E30" s="57">
        <v>3</v>
      </c>
      <c r="F30" s="57">
        <v>24</v>
      </c>
      <c r="G30" s="57" t="s">
        <v>2454</v>
      </c>
      <c r="H30" s="57" t="s">
        <v>2454</v>
      </c>
      <c r="I30" s="57" t="s">
        <v>2455</v>
      </c>
      <c r="J30" s="57" t="s">
        <v>2407</v>
      </c>
      <c r="K30" s="57" t="s">
        <v>2456</v>
      </c>
      <c r="L30" s="57">
        <v>0</v>
      </c>
      <c r="M30" s="57">
        <v>1</v>
      </c>
      <c r="N30" s="57">
        <v>42</v>
      </c>
      <c r="O30" s="59">
        <v>1</v>
      </c>
      <c r="P30" s="59">
        <v>0</v>
      </c>
      <c r="Q30" s="59">
        <v>0</v>
      </c>
      <c r="R30" s="59">
        <v>0</v>
      </c>
      <c r="S30" s="59">
        <v>0</v>
      </c>
      <c r="T30" s="59">
        <v>0</v>
      </c>
      <c r="U30" s="59">
        <v>0</v>
      </c>
      <c r="V30" s="59">
        <v>0</v>
      </c>
      <c r="W30" s="59">
        <v>0</v>
      </c>
      <c r="X30" s="59">
        <v>0</v>
      </c>
      <c r="Y30" s="59"/>
      <c r="Z30" s="60">
        <v>6</v>
      </c>
      <c r="AA30" s="60">
        <v>0</v>
      </c>
      <c r="AB30" s="60">
        <v>0</v>
      </c>
      <c r="AC30" s="60">
        <v>120</v>
      </c>
      <c r="AD30" s="60">
        <v>50</v>
      </c>
      <c r="AE30" s="60">
        <v>0</v>
      </c>
      <c r="AF30" s="60">
        <v>1</v>
      </c>
      <c r="AG30" s="60">
        <v>0</v>
      </c>
      <c r="AH30" s="60">
        <v>6</v>
      </c>
      <c r="AI30" s="60">
        <v>1</v>
      </c>
      <c r="AJ30" s="60">
        <v>4</v>
      </c>
      <c r="AK30" s="60" t="s">
        <v>2457</v>
      </c>
      <c r="AL30" s="60">
        <v>10</v>
      </c>
      <c r="AM30" s="59">
        <v>1</v>
      </c>
      <c r="AN30" s="59">
        <v>0</v>
      </c>
      <c r="AO30" s="59"/>
      <c r="AP30" s="59"/>
      <c r="AQ30" s="59"/>
      <c r="AR30" s="59"/>
      <c r="AS30" s="59"/>
      <c r="AT30" s="59"/>
      <c r="AU30" s="59">
        <v>1</v>
      </c>
      <c r="AV30" s="59" t="s">
        <v>2458</v>
      </c>
      <c r="AW30" s="59">
        <v>1</v>
      </c>
      <c r="AX30" s="59">
        <v>1</v>
      </c>
      <c r="AY30" s="59">
        <v>0</v>
      </c>
      <c r="AZ30" s="59">
        <v>1</v>
      </c>
      <c r="BA30" s="59">
        <v>0</v>
      </c>
      <c r="BB30" s="59">
        <v>1</v>
      </c>
      <c r="BC30" s="59">
        <v>1</v>
      </c>
      <c r="BD30" s="59">
        <v>1</v>
      </c>
      <c r="BE30" s="59">
        <v>2</v>
      </c>
      <c r="BF30" s="59">
        <v>8</v>
      </c>
      <c r="BG30" s="59">
        <v>0</v>
      </c>
      <c r="BH30" s="59"/>
      <c r="BI30" s="59"/>
      <c r="BJ30" s="59"/>
      <c r="BK30" s="59">
        <v>0</v>
      </c>
      <c r="BL30" s="59">
        <v>2</v>
      </c>
      <c r="BM30" s="59">
        <v>0</v>
      </c>
      <c r="BN30" s="59">
        <v>0</v>
      </c>
      <c r="BO30" s="59">
        <f t="shared" si="0"/>
        <v>1</v>
      </c>
      <c r="BP30" s="59"/>
      <c r="BQ30" s="60">
        <v>1</v>
      </c>
      <c r="BR30" s="60">
        <v>1</v>
      </c>
      <c r="BS30" s="60">
        <v>1</v>
      </c>
      <c r="BT30" s="60">
        <v>1</v>
      </c>
      <c r="BU30" s="60">
        <v>4</v>
      </c>
      <c r="BV30" s="60">
        <v>1</v>
      </c>
      <c r="BW30" s="60">
        <v>0</v>
      </c>
      <c r="BX30" s="60">
        <v>1</v>
      </c>
      <c r="BY30" s="60">
        <v>0</v>
      </c>
      <c r="BZ30" s="60">
        <v>1</v>
      </c>
      <c r="CA30" s="60">
        <v>0</v>
      </c>
      <c r="CB30" s="60"/>
      <c r="CC30" s="60"/>
      <c r="CD30" s="60"/>
      <c r="CE30" s="60"/>
      <c r="CF30" s="60"/>
      <c r="CG30" s="60"/>
      <c r="CH30" s="60"/>
      <c r="CI30" s="60"/>
      <c r="CJ30" s="60">
        <v>0</v>
      </c>
      <c r="CK30" s="60"/>
      <c r="CL30" s="60"/>
      <c r="CM30" s="60"/>
      <c r="CN30" s="60"/>
      <c r="CO30" s="60"/>
      <c r="CP30" s="60"/>
      <c r="CQ30" s="60"/>
      <c r="CR30" s="60"/>
      <c r="CS30" s="60">
        <v>0</v>
      </c>
      <c r="CT30" s="60"/>
      <c r="CU30" s="60"/>
      <c r="CV30" s="60"/>
      <c r="CW30" s="60"/>
      <c r="CX30" s="60"/>
      <c r="CY30" s="60"/>
      <c r="CZ30" s="60"/>
      <c r="DA30" s="60"/>
      <c r="DB30" s="60"/>
      <c r="DC30" s="60">
        <v>1</v>
      </c>
      <c r="DD30" s="60">
        <v>14</v>
      </c>
      <c r="DE30" s="60">
        <v>5</v>
      </c>
      <c r="DF30" s="60">
        <v>0</v>
      </c>
      <c r="DG30" s="60"/>
      <c r="DH30" s="60"/>
      <c r="DI30" s="60">
        <v>0</v>
      </c>
      <c r="DJ30" s="60"/>
      <c r="DK30" s="60"/>
      <c r="DL30" s="60">
        <v>0</v>
      </c>
      <c r="DM30" s="60"/>
      <c r="DN30" s="60"/>
      <c r="DO30" s="60"/>
      <c r="DP30" s="60"/>
      <c r="DQ30" s="60">
        <v>0</v>
      </c>
      <c r="DR30" s="60">
        <v>1</v>
      </c>
      <c r="DS30" s="60">
        <v>0</v>
      </c>
      <c r="DT30" s="61">
        <f t="shared" si="1"/>
        <v>1</v>
      </c>
      <c r="DU30" s="62">
        <f t="shared" si="2"/>
        <v>1</v>
      </c>
      <c r="DV30" s="63">
        <v>0</v>
      </c>
      <c r="DW30" s="63"/>
      <c r="DX30" s="63"/>
      <c r="DY30" s="63"/>
      <c r="DZ30" s="63"/>
      <c r="EA30" s="63"/>
      <c r="EB30" s="63"/>
      <c r="EC30" s="63"/>
      <c r="ED30" s="63"/>
      <c r="EE30" s="63"/>
      <c r="EF30" s="63"/>
      <c r="EG30" s="63"/>
      <c r="EH30" s="63"/>
      <c r="EI30" s="63"/>
      <c r="EJ30" s="63"/>
      <c r="EK30" s="63"/>
      <c r="EL30" s="63"/>
      <c r="EM30" s="63"/>
      <c r="EN30" s="63"/>
      <c r="EO30" s="63"/>
      <c r="EP30" s="63"/>
      <c r="EQ30" s="63"/>
      <c r="ER30" s="63"/>
      <c r="ES30" s="63">
        <f t="shared" si="3"/>
        <v>0</v>
      </c>
      <c r="ET30" s="63"/>
      <c r="EU30" s="64">
        <v>0</v>
      </c>
      <c r="EV30" s="64"/>
      <c r="EW30" s="64"/>
      <c r="EX30" s="64"/>
      <c r="EY30" s="64"/>
      <c r="EZ30" s="64"/>
      <c r="FA30" s="64"/>
      <c r="FB30" s="64"/>
      <c r="FC30" s="64"/>
      <c r="FD30" s="64"/>
      <c r="FE30" s="64"/>
      <c r="FF30" s="64"/>
      <c r="FG30" s="64"/>
      <c r="FH30" s="64"/>
      <c r="FI30" s="64"/>
      <c r="FJ30" s="64"/>
      <c r="FK30" s="64"/>
      <c r="FL30" s="64"/>
      <c r="FM30" s="64"/>
      <c r="FN30" s="64"/>
      <c r="FO30" s="64"/>
      <c r="FP30" s="64"/>
      <c r="FQ30" s="64"/>
      <c r="FR30" s="64"/>
      <c r="FS30" s="64"/>
      <c r="FT30" s="64"/>
      <c r="FU30" s="64"/>
      <c r="FV30" s="64"/>
      <c r="FW30" s="64"/>
      <c r="FX30" s="64"/>
      <c r="FY30" s="64"/>
      <c r="FZ30" s="64"/>
      <c r="GA30" s="64"/>
      <c r="GB30" s="64"/>
      <c r="GC30" s="64"/>
      <c r="GD30" s="64"/>
      <c r="GE30" s="64"/>
      <c r="GF30" s="64"/>
      <c r="GG30" s="64">
        <f t="shared" si="4"/>
        <v>0</v>
      </c>
      <c r="GH30" s="64">
        <f t="shared" si="5"/>
        <v>0</v>
      </c>
      <c r="GI30" s="65">
        <v>0</v>
      </c>
      <c r="GJ30" s="65">
        <v>0</v>
      </c>
      <c r="GK30" s="65">
        <v>0</v>
      </c>
      <c r="GL30" s="65">
        <v>0</v>
      </c>
      <c r="GM30" s="65">
        <v>0</v>
      </c>
      <c r="GN30" s="65">
        <v>0</v>
      </c>
      <c r="GO30" s="65">
        <v>0</v>
      </c>
      <c r="GP30" s="65">
        <v>0</v>
      </c>
      <c r="GQ30" s="65"/>
      <c r="GR30" s="65">
        <v>0</v>
      </c>
      <c r="GS30" s="65">
        <v>0</v>
      </c>
      <c r="GT30" s="65">
        <v>0</v>
      </c>
      <c r="GU30" s="65">
        <v>0</v>
      </c>
      <c r="GV30" s="65">
        <v>0</v>
      </c>
      <c r="GW30" s="65">
        <v>0</v>
      </c>
      <c r="GX30" s="65">
        <v>0</v>
      </c>
      <c r="GY30" s="65">
        <v>1</v>
      </c>
      <c r="GZ30" s="65" t="s">
        <v>2417</v>
      </c>
      <c r="HA30" s="66">
        <v>0</v>
      </c>
      <c r="HB30" s="66"/>
      <c r="HC30" s="66"/>
      <c r="HD30" s="66"/>
      <c r="HE30" s="66"/>
      <c r="HF30" s="66"/>
      <c r="HG30" s="66"/>
      <c r="HH30" s="66"/>
      <c r="HI30" s="66"/>
      <c r="HJ30" s="66"/>
      <c r="HK30" s="66"/>
      <c r="HL30" s="66"/>
      <c r="HM30" s="66"/>
      <c r="HN30" s="66"/>
      <c r="HO30" s="66"/>
      <c r="HP30" s="66"/>
      <c r="HQ30" s="66"/>
      <c r="HR30" s="66"/>
      <c r="HS30" s="66"/>
      <c r="HT30" s="66"/>
      <c r="HU30" s="66"/>
      <c r="HV30" s="66"/>
      <c r="HW30" s="66"/>
      <c r="HX30" s="66"/>
      <c r="HY30" s="66">
        <f t="shared" si="6"/>
        <v>0</v>
      </c>
      <c r="HZ30" s="66"/>
      <c r="IA30" s="67" t="s">
        <v>2328</v>
      </c>
      <c r="IB30" s="67" t="s">
        <v>2328</v>
      </c>
      <c r="IC30" s="67" t="s">
        <v>2326</v>
      </c>
      <c r="ID30" s="67" t="s">
        <v>2326</v>
      </c>
      <c r="IE30" s="67" t="s">
        <v>2326</v>
      </c>
      <c r="IF30" s="67"/>
      <c r="IG30" s="67"/>
      <c r="IH30" s="67"/>
      <c r="II30" s="67"/>
      <c r="IJ30" s="67"/>
      <c r="IK30" s="67"/>
      <c r="IL30" s="67"/>
      <c r="IM30" s="67"/>
      <c r="IN30" s="67"/>
      <c r="IO30" s="67"/>
      <c r="IP30" s="67"/>
      <c r="IQ30" s="67"/>
      <c r="IR30" s="67"/>
      <c r="IS30" s="67"/>
      <c r="IT30" s="67"/>
      <c r="IU30" s="67"/>
      <c r="IV30" s="67"/>
      <c r="IW30" s="67"/>
      <c r="IX30" s="67"/>
      <c r="IY30" s="67"/>
      <c r="IZ30" s="67"/>
      <c r="JA30" s="67"/>
      <c r="JB30" s="67"/>
      <c r="JC30" s="67"/>
      <c r="JD30" s="67"/>
      <c r="JE30" s="67"/>
      <c r="JF30" s="67"/>
      <c r="JG30" s="67"/>
      <c r="JH30" s="67"/>
      <c r="JI30" s="67"/>
      <c r="JJ30" s="67"/>
      <c r="JK30" s="67"/>
      <c r="JL30" s="67"/>
      <c r="JM30" s="67"/>
      <c r="JN30" s="67"/>
      <c r="JO30" s="67"/>
      <c r="JP30" s="67"/>
      <c r="JQ30" s="67"/>
      <c r="JR30" s="67"/>
      <c r="JS30" s="67"/>
      <c r="JT30" s="67"/>
      <c r="JU30" s="67"/>
      <c r="JV30" s="67"/>
      <c r="JW30" s="67"/>
      <c r="JX30" s="67"/>
      <c r="JY30" s="67"/>
      <c r="JZ30" s="67"/>
      <c r="KA30" s="67"/>
      <c r="KB30" s="67"/>
      <c r="KC30" s="67"/>
      <c r="KD30" s="67"/>
      <c r="KE30" s="67"/>
      <c r="KF30" s="67"/>
      <c r="KG30" s="67"/>
      <c r="KH30" s="67"/>
      <c r="KI30" s="67"/>
      <c r="KJ30" s="67"/>
      <c r="KK30" s="67"/>
      <c r="KL30" s="67"/>
      <c r="KM30" s="67"/>
      <c r="KN30" s="66">
        <v>2</v>
      </c>
      <c r="KO30" s="66">
        <v>0</v>
      </c>
      <c r="KP30" s="66">
        <v>2</v>
      </c>
      <c r="KQ30" s="66">
        <v>1</v>
      </c>
      <c r="KR30" s="66">
        <v>2</v>
      </c>
      <c r="KS30" s="66">
        <v>0</v>
      </c>
      <c r="KT30" s="66">
        <v>0</v>
      </c>
      <c r="KU30" s="66">
        <v>0</v>
      </c>
      <c r="KV30" s="66">
        <v>0</v>
      </c>
      <c r="KW30" s="66">
        <v>1</v>
      </c>
      <c r="KX30" s="66">
        <v>0</v>
      </c>
      <c r="KY30" s="66">
        <v>0</v>
      </c>
      <c r="KZ30" s="66">
        <v>0</v>
      </c>
      <c r="LA30" s="66">
        <v>0</v>
      </c>
      <c r="LB30" s="66">
        <v>0</v>
      </c>
      <c r="LC30" s="68">
        <v>0</v>
      </c>
      <c r="LD30" s="68">
        <v>0</v>
      </c>
      <c r="LE30" s="68">
        <v>0</v>
      </c>
      <c r="LF30" s="68">
        <v>0</v>
      </c>
      <c r="LG30" s="68">
        <v>0</v>
      </c>
      <c r="LH30" s="68">
        <v>0</v>
      </c>
      <c r="LI30" s="68">
        <v>0</v>
      </c>
      <c r="LJ30" s="68">
        <v>0</v>
      </c>
      <c r="LK30" s="68">
        <v>1</v>
      </c>
      <c r="LL30" s="68" t="s">
        <v>2459</v>
      </c>
      <c r="LM30" s="69">
        <v>0</v>
      </c>
      <c r="LN30" s="69"/>
      <c r="LO30" s="69">
        <v>0</v>
      </c>
      <c r="LP30" s="69"/>
      <c r="LQ30" s="70">
        <v>1</v>
      </c>
      <c r="LR30" s="71"/>
      <c r="LS30" s="72">
        <f t="shared" si="7"/>
        <v>1</v>
      </c>
      <c r="LT30" s="73">
        <f t="shared" si="8"/>
        <v>0</v>
      </c>
      <c r="LU30" s="73">
        <f t="shared" si="9"/>
        <v>0</v>
      </c>
      <c r="LV30" s="74">
        <f t="shared" si="10"/>
        <v>0</v>
      </c>
      <c r="LW30" s="72">
        <f t="shared" si="11"/>
        <v>1</v>
      </c>
      <c r="LX30" s="73">
        <f t="shared" si="12"/>
        <v>0</v>
      </c>
      <c r="LY30" s="73">
        <f t="shared" si="13"/>
        <v>0</v>
      </c>
      <c r="LZ30" s="74">
        <f t="shared" si="14"/>
        <v>0</v>
      </c>
      <c r="MA30" s="72">
        <f t="shared" si="15"/>
        <v>0</v>
      </c>
      <c r="MB30" s="73">
        <f t="shared" si="16"/>
        <v>0</v>
      </c>
      <c r="MC30" s="73">
        <f t="shared" si="17"/>
        <v>0</v>
      </c>
      <c r="MD30" s="74">
        <f t="shared" si="18"/>
        <v>1</v>
      </c>
      <c r="ME30" s="72">
        <f t="shared" si="19"/>
        <v>0</v>
      </c>
      <c r="MF30" s="73">
        <f t="shared" si="20"/>
        <v>0</v>
      </c>
      <c r="MG30" s="73">
        <f t="shared" si="21"/>
        <v>0</v>
      </c>
      <c r="MH30" s="74">
        <f t="shared" si="22"/>
        <v>1</v>
      </c>
    </row>
    <row r="31" spans="1:346" ht="39.5" x14ac:dyDescent="0.35">
      <c r="A31" s="57">
        <v>41</v>
      </c>
      <c r="B31" s="57" t="s">
        <v>2329</v>
      </c>
      <c r="C31" s="57" t="s">
        <v>2460</v>
      </c>
      <c r="D31" s="58">
        <v>41604</v>
      </c>
      <c r="E31" s="57">
        <v>3</v>
      </c>
      <c r="F31" s="57">
        <v>6</v>
      </c>
      <c r="G31" s="57" t="s">
        <v>2461</v>
      </c>
      <c r="H31" s="57" t="s">
        <v>2461</v>
      </c>
      <c r="I31" s="57"/>
      <c r="J31" s="57" t="s">
        <v>2407</v>
      </c>
      <c r="K31" s="57" t="s">
        <v>2462</v>
      </c>
      <c r="L31" s="57">
        <v>0</v>
      </c>
      <c r="M31" s="57">
        <v>1</v>
      </c>
      <c r="N31" s="57">
        <v>57</v>
      </c>
      <c r="O31" s="59">
        <v>0</v>
      </c>
      <c r="P31" s="59">
        <v>0</v>
      </c>
      <c r="Q31" s="59">
        <v>0</v>
      </c>
      <c r="R31" s="59">
        <v>0</v>
      </c>
      <c r="S31" s="59">
        <v>0</v>
      </c>
      <c r="T31" s="59">
        <v>0</v>
      </c>
      <c r="U31" s="59">
        <v>0</v>
      </c>
      <c r="V31" s="59">
        <v>0</v>
      </c>
      <c r="W31" s="59">
        <v>0</v>
      </c>
      <c r="X31" s="59">
        <v>1</v>
      </c>
      <c r="Y31" s="59" t="s">
        <v>2463</v>
      </c>
      <c r="Z31" s="60">
        <v>6</v>
      </c>
      <c r="AA31" s="60">
        <v>0</v>
      </c>
      <c r="AB31" s="60">
        <v>0</v>
      </c>
      <c r="AC31" s="60">
        <v>65</v>
      </c>
      <c r="AD31" s="60">
        <v>35</v>
      </c>
      <c r="AE31" s="60">
        <v>1</v>
      </c>
      <c r="AF31" s="60">
        <v>0</v>
      </c>
      <c r="AG31" s="60">
        <v>0</v>
      </c>
      <c r="AH31" s="60">
        <v>3</v>
      </c>
      <c r="AI31" s="60">
        <v>1</v>
      </c>
      <c r="AJ31" s="60">
        <v>6</v>
      </c>
      <c r="AK31" s="60">
        <v>1</v>
      </c>
      <c r="AL31" s="60">
        <v>2</v>
      </c>
      <c r="AM31" s="59">
        <v>0</v>
      </c>
      <c r="AN31" s="59"/>
      <c r="AO31" s="59"/>
      <c r="AP31" s="59"/>
      <c r="AQ31" s="59"/>
      <c r="AR31" s="59"/>
      <c r="AS31" s="59"/>
      <c r="AT31" s="59"/>
      <c r="AU31" s="59"/>
      <c r="AV31" s="59"/>
      <c r="AW31" s="59"/>
      <c r="AX31" s="59"/>
      <c r="AY31" s="59"/>
      <c r="AZ31" s="59"/>
      <c r="BA31" s="59"/>
      <c r="BB31" s="59"/>
      <c r="BC31" s="59">
        <v>0</v>
      </c>
      <c r="BD31" s="59"/>
      <c r="BE31" s="59"/>
      <c r="BF31" s="59"/>
      <c r="BG31" s="59">
        <v>0</v>
      </c>
      <c r="BH31" s="59"/>
      <c r="BI31" s="59"/>
      <c r="BJ31" s="59"/>
      <c r="BK31" s="59">
        <v>0</v>
      </c>
      <c r="BL31" s="59"/>
      <c r="BM31" s="59"/>
      <c r="BN31" s="59"/>
      <c r="BO31" s="59">
        <f t="shared" si="0"/>
        <v>0</v>
      </c>
      <c r="BP31" s="59"/>
      <c r="BQ31" s="60">
        <v>1</v>
      </c>
      <c r="BR31" s="60">
        <v>0</v>
      </c>
      <c r="BS31" s="60"/>
      <c r="BT31" s="60"/>
      <c r="BU31" s="60"/>
      <c r="BV31" s="60"/>
      <c r="BW31" s="60"/>
      <c r="BX31" s="60"/>
      <c r="BY31" s="60"/>
      <c r="BZ31" s="60"/>
      <c r="CA31" s="60">
        <v>0</v>
      </c>
      <c r="CB31" s="60"/>
      <c r="CC31" s="60"/>
      <c r="CD31" s="60"/>
      <c r="CE31" s="60"/>
      <c r="CF31" s="60"/>
      <c r="CG31" s="60"/>
      <c r="CH31" s="60"/>
      <c r="CI31" s="60"/>
      <c r="CJ31" s="60">
        <v>0</v>
      </c>
      <c r="CK31" s="60"/>
      <c r="CL31" s="60"/>
      <c r="CM31" s="60"/>
      <c r="CN31" s="60"/>
      <c r="CO31" s="60"/>
      <c r="CP31" s="60"/>
      <c r="CQ31" s="60"/>
      <c r="CR31" s="60"/>
      <c r="CS31" s="60">
        <v>2</v>
      </c>
      <c r="CT31" s="60">
        <v>2</v>
      </c>
      <c r="CU31" s="60" t="s">
        <v>2464</v>
      </c>
      <c r="CV31" s="60">
        <v>1</v>
      </c>
      <c r="CW31" s="60">
        <v>3</v>
      </c>
      <c r="CX31" s="60">
        <v>1</v>
      </c>
      <c r="CY31" s="60">
        <v>0</v>
      </c>
      <c r="CZ31" s="60">
        <v>0</v>
      </c>
      <c r="DA31" s="60">
        <v>1</v>
      </c>
      <c r="DB31" s="60">
        <v>0</v>
      </c>
      <c r="DC31" s="60">
        <v>1</v>
      </c>
      <c r="DD31" s="60">
        <v>7</v>
      </c>
      <c r="DE31" s="60">
        <v>5</v>
      </c>
      <c r="DF31" s="60">
        <v>0</v>
      </c>
      <c r="DG31" s="60"/>
      <c r="DH31" s="60"/>
      <c r="DI31" s="60">
        <v>0</v>
      </c>
      <c r="DJ31" s="60"/>
      <c r="DK31" s="60"/>
      <c r="DL31" s="60">
        <v>0</v>
      </c>
      <c r="DM31" s="60"/>
      <c r="DN31" s="60"/>
      <c r="DO31" s="60"/>
      <c r="DP31" s="60"/>
      <c r="DQ31" s="60">
        <v>1</v>
      </c>
      <c r="DR31" s="60">
        <v>0</v>
      </c>
      <c r="DS31" s="60">
        <v>0</v>
      </c>
      <c r="DT31" s="61">
        <f t="shared" si="1"/>
        <v>1</v>
      </c>
      <c r="DU31" s="62">
        <f t="shared" si="2"/>
        <v>1</v>
      </c>
      <c r="DV31" s="63">
        <v>0</v>
      </c>
      <c r="DW31" s="63"/>
      <c r="DX31" s="63"/>
      <c r="DY31" s="63"/>
      <c r="DZ31" s="63"/>
      <c r="EA31" s="63"/>
      <c r="EB31" s="63"/>
      <c r="EC31" s="63"/>
      <c r="ED31" s="63"/>
      <c r="EE31" s="63"/>
      <c r="EF31" s="63"/>
      <c r="EG31" s="63"/>
      <c r="EH31" s="63"/>
      <c r="EI31" s="63"/>
      <c r="EJ31" s="63"/>
      <c r="EK31" s="63"/>
      <c r="EL31" s="63"/>
      <c r="EM31" s="63"/>
      <c r="EN31" s="63"/>
      <c r="EO31" s="63"/>
      <c r="EP31" s="63"/>
      <c r="EQ31" s="63"/>
      <c r="ER31" s="63"/>
      <c r="ES31" s="63">
        <f t="shared" si="3"/>
        <v>0</v>
      </c>
      <c r="ET31" s="63"/>
      <c r="EU31" s="64">
        <v>0</v>
      </c>
      <c r="EV31" s="64"/>
      <c r="EW31" s="64"/>
      <c r="EX31" s="64"/>
      <c r="EY31" s="64"/>
      <c r="EZ31" s="64"/>
      <c r="FA31" s="64"/>
      <c r="FB31" s="64"/>
      <c r="FC31" s="64"/>
      <c r="FD31" s="64"/>
      <c r="FE31" s="64"/>
      <c r="FF31" s="64"/>
      <c r="FG31" s="64"/>
      <c r="FH31" s="64"/>
      <c r="FI31" s="64"/>
      <c r="FJ31" s="64"/>
      <c r="FK31" s="64"/>
      <c r="FL31" s="64"/>
      <c r="FM31" s="64"/>
      <c r="FN31" s="64"/>
      <c r="FO31" s="64"/>
      <c r="FP31" s="64"/>
      <c r="FQ31" s="64"/>
      <c r="FR31" s="64"/>
      <c r="FS31" s="64"/>
      <c r="FT31" s="64"/>
      <c r="FU31" s="64"/>
      <c r="FV31" s="64"/>
      <c r="FW31" s="64"/>
      <c r="FX31" s="64"/>
      <c r="FY31" s="64"/>
      <c r="FZ31" s="64"/>
      <c r="GA31" s="64"/>
      <c r="GB31" s="64"/>
      <c r="GC31" s="64"/>
      <c r="GD31" s="64"/>
      <c r="GE31" s="64"/>
      <c r="GF31" s="64"/>
      <c r="GG31" s="64">
        <f t="shared" si="4"/>
        <v>0</v>
      </c>
      <c r="GH31" s="64">
        <f t="shared" si="5"/>
        <v>0</v>
      </c>
      <c r="GI31" s="65">
        <v>0</v>
      </c>
      <c r="GJ31" s="65">
        <v>0</v>
      </c>
      <c r="GK31" s="65">
        <v>0</v>
      </c>
      <c r="GL31" s="65">
        <v>0</v>
      </c>
      <c r="GM31" s="65">
        <v>0</v>
      </c>
      <c r="GN31" s="65">
        <v>0</v>
      </c>
      <c r="GO31" s="65">
        <v>0</v>
      </c>
      <c r="GP31" s="65">
        <v>0</v>
      </c>
      <c r="GQ31" s="65"/>
      <c r="GR31" s="65">
        <v>1</v>
      </c>
      <c r="GS31" s="65">
        <v>0</v>
      </c>
      <c r="GT31" s="65">
        <v>0</v>
      </c>
      <c r="GU31" s="65">
        <v>0</v>
      </c>
      <c r="GV31" s="65">
        <v>0</v>
      </c>
      <c r="GW31" s="65">
        <v>0</v>
      </c>
      <c r="GX31" s="65">
        <v>0</v>
      </c>
      <c r="GY31" s="65">
        <v>0</v>
      </c>
      <c r="GZ31" s="65"/>
      <c r="HA31" s="66">
        <v>0</v>
      </c>
      <c r="HB31" s="66"/>
      <c r="HC31" s="66"/>
      <c r="HD31" s="66"/>
      <c r="HE31" s="66"/>
      <c r="HF31" s="66"/>
      <c r="HG31" s="66"/>
      <c r="HH31" s="66"/>
      <c r="HI31" s="66"/>
      <c r="HJ31" s="66"/>
      <c r="HK31" s="66"/>
      <c r="HL31" s="66"/>
      <c r="HM31" s="66"/>
      <c r="HN31" s="66"/>
      <c r="HO31" s="66"/>
      <c r="HP31" s="66"/>
      <c r="HQ31" s="66"/>
      <c r="HR31" s="66"/>
      <c r="HS31" s="66"/>
      <c r="HT31" s="66"/>
      <c r="HU31" s="66"/>
      <c r="HV31" s="66"/>
      <c r="HW31" s="66"/>
      <c r="HX31" s="66"/>
      <c r="HY31" s="66">
        <f t="shared" si="6"/>
        <v>0</v>
      </c>
      <c r="HZ31" s="66"/>
      <c r="IA31" s="67" t="s">
        <v>2326</v>
      </c>
      <c r="IB31" s="67" t="s">
        <v>2328</v>
      </c>
      <c r="IC31" s="67" t="s">
        <v>2326</v>
      </c>
      <c r="ID31" s="67" t="s">
        <v>2326</v>
      </c>
      <c r="IE31" s="67" t="s">
        <v>2326</v>
      </c>
      <c r="IF31" s="67"/>
      <c r="IG31" s="67"/>
      <c r="IH31" s="67"/>
      <c r="II31" s="67"/>
      <c r="IJ31" s="67"/>
      <c r="IK31" s="67"/>
      <c r="IL31" s="67"/>
      <c r="IM31" s="67"/>
      <c r="IN31" s="67"/>
      <c r="IO31" s="67"/>
      <c r="IP31" s="67"/>
      <c r="IQ31" s="67"/>
      <c r="IR31" s="67"/>
      <c r="IS31" s="67"/>
      <c r="IT31" s="67"/>
      <c r="IU31" s="67"/>
      <c r="IV31" s="67"/>
      <c r="IW31" s="67"/>
      <c r="IX31" s="67"/>
      <c r="IY31" s="67"/>
      <c r="IZ31" s="67"/>
      <c r="JA31" s="67"/>
      <c r="JB31" s="67"/>
      <c r="JC31" s="67"/>
      <c r="JD31" s="67"/>
      <c r="JE31" s="67"/>
      <c r="JF31" s="67"/>
      <c r="JG31" s="67"/>
      <c r="JH31" s="67"/>
      <c r="JI31" s="67"/>
      <c r="JJ31" s="67"/>
      <c r="JK31" s="67"/>
      <c r="JL31" s="67"/>
      <c r="JM31" s="67"/>
      <c r="JN31" s="67"/>
      <c r="JO31" s="67"/>
      <c r="JP31" s="67"/>
      <c r="JQ31" s="67"/>
      <c r="JR31" s="67"/>
      <c r="JS31" s="67"/>
      <c r="JT31" s="67"/>
      <c r="JU31" s="67"/>
      <c r="JV31" s="67"/>
      <c r="JW31" s="67"/>
      <c r="JX31" s="67"/>
      <c r="JY31" s="67"/>
      <c r="JZ31" s="67"/>
      <c r="KA31" s="67"/>
      <c r="KB31" s="67"/>
      <c r="KC31" s="67"/>
      <c r="KD31" s="67"/>
      <c r="KE31" s="67"/>
      <c r="KF31" s="67"/>
      <c r="KG31" s="67"/>
      <c r="KH31" s="67"/>
      <c r="KI31" s="67"/>
      <c r="KJ31" s="67"/>
      <c r="KK31" s="67"/>
      <c r="KL31" s="67"/>
      <c r="KM31" s="67"/>
      <c r="KN31" s="66">
        <v>0</v>
      </c>
      <c r="KO31" s="66">
        <v>0</v>
      </c>
      <c r="KP31" s="66">
        <v>0</v>
      </c>
      <c r="KQ31" s="66">
        <v>0</v>
      </c>
      <c r="KR31" s="66">
        <v>0</v>
      </c>
      <c r="KS31" s="66">
        <v>0</v>
      </c>
      <c r="KT31" s="66">
        <v>0</v>
      </c>
      <c r="KU31" s="66">
        <v>0</v>
      </c>
      <c r="KV31" s="66">
        <v>0</v>
      </c>
      <c r="KW31" s="66">
        <v>1</v>
      </c>
      <c r="KX31" s="66">
        <v>0</v>
      </c>
      <c r="KY31" s="66">
        <v>0</v>
      </c>
      <c r="KZ31" s="66">
        <v>0</v>
      </c>
      <c r="LA31" s="66">
        <v>0</v>
      </c>
      <c r="LB31" s="66">
        <v>0</v>
      </c>
      <c r="LC31" s="68">
        <v>0</v>
      </c>
      <c r="LD31" s="68">
        <v>0</v>
      </c>
      <c r="LE31" s="68">
        <v>0</v>
      </c>
      <c r="LF31" s="68">
        <v>0</v>
      </c>
      <c r="LG31" s="68">
        <v>0</v>
      </c>
      <c r="LH31" s="68">
        <v>0</v>
      </c>
      <c r="LI31" s="68">
        <v>0</v>
      </c>
      <c r="LJ31" s="68">
        <v>0</v>
      </c>
      <c r="LK31" s="68">
        <v>1</v>
      </c>
      <c r="LL31" s="68" t="s">
        <v>2465</v>
      </c>
      <c r="LM31" s="69">
        <v>0</v>
      </c>
      <c r="LN31" s="69"/>
      <c r="LO31" s="69">
        <v>0</v>
      </c>
      <c r="LP31" s="69"/>
      <c r="LQ31" s="70">
        <v>1</v>
      </c>
      <c r="LR31" s="71" t="s">
        <v>2466</v>
      </c>
      <c r="LS31" s="72">
        <f t="shared" si="7"/>
        <v>0</v>
      </c>
      <c r="LT31" s="73">
        <f t="shared" si="8"/>
        <v>0</v>
      </c>
      <c r="LU31" s="73">
        <f t="shared" si="9"/>
        <v>0</v>
      </c>
      <c r="LV31" s="74">
        <f t="shared" si="10"/>
        <v>1</v>
      </c>
      <c r="LW31" s="72">
        <f t="shared" si="11"/>
        <v>1</v>
      </c>
      <c r="LX31" s="73">
        <f t="shared" si="12"/>
        <v>0</v>
      </c>
      <c r="LY31" s="73">
        <f t="shared" si="13"/>
        <v>0</v>
      </c>
      <c r="LZ31" s="74">
        <f t="shared" si="14"/>
        <v>0</v>
      </c>
      <c r="MA31" s="72">
        <f t="shared" si="15"/>
        <v>0</v>
      </c>
      <c r="MB31" s="73">
        <f t="shared" si="16"/>
        <v>0</v>
      </c>
      <c r="MC31" s="73">
        <f t="shared" si="17"/>
        <v>0</v>
      </c>
      <c r="MD31" s="74">
        <f t="shared" si="18"/>
        <v>1</v>
      </c>
      <c r="ME31" s="72">
        <f t="shared" si="19"/>
        <v>0</v>
      </c>
      <c r="MF31" s="73">
        <f t="shared" si="20"/>
        <v>0</v>
      </c>
      <c r="MG31" s="73">
        <f t="shared" si="21"/>
        <v>0</v>
      </c>
      <c r="MH31" s="74">
        <f t="shared" si="22"/>
        <v>1</v>
      </c>
    </row>
    <row r="32" spans="1:346" ht="39.5" x14ac:dyDescent="0.35">
      <c r="A32" s="57">
        <v>42</v>
      </c>
      <c r="B32" s="57" t="s">
        <v>2329</v>
      </c>
      <c r="C32" s="57" t="s">
        <v>2404</v>
      </c>
      <c r="D32" s="58">
        <v>41604</v>
      </c>
      <c r="E32" s="57">
        <v>3</v>
      </c>
      <c r="F32" s="57">
        <v>5</v>
      </c>
      <c r="G32" s="57" t="s">
        <v>2467</v>
      </c>
      <c r="H32" s="57" t="s">
        <v>2467</v>
      </c>
      <c r="I32" s="57" t="s">
        <v>2468</v>
      </c>
      <c r="J32" s="57" t="s">
        <v>2407</v>
      </c>
      <c r="K32" s="57" t="s">
        <v>2469</v>
      </c>
      <c r="L32" s="57">
        <v>0</v>
      </c>
      <c r="M32" s="57">
        <v>1</v>
      </c>
      <c r="N32" s="57">
        <v>48</v>
      </c>
      <c r="O32" s="59">
        <v>0</v>
      </c>
      <c r="P32" s="59">
        <v>0</v>
      </c>
      <c r="Q32" s="59">
        <v>0</v>
      </c>
      <c r="R32" s="59">
        <v>0</v>
      </c>
      <c r="S32" s="59">
        <v>0</v>
      </c>
      <c r="T32" s="59">
        <v>0</v>
      </c>
      <c r="U32" s="59">
        <v>0</v>
      </c>
      <c r="V32" s="59">
        <v>0</v>
      </c>
      <c r="W32" s="59">
        <v>0</v>
      </c>
      <c r="X32" s="59">
        <v>1</v>
      </c>
      <c r="Y32" s="59" t="s">
        <v>2470</v>
      </c>
      <c r="Z32" s="60">
        <v>7</v>
      </c>
      <c r="AA32" s="60">
        <v>0</v>
      </c>
      <c r="AB32" s="60">
        <v>0</v>
      </c>
      <c r="AC32" s="60">
        <v>70</v>
      </c>
      <c r="AD32" s="60">
        <v>30</v>
      </c>
      <c r="AE32" s="60">
        <v>1</v>
      </c>
      <c r="AF32" s="60">
        <v>0</v>
      </c>
      <c r="AG32" s="60">
        <v>0</v>
      </c>
      <c r="AH32" s="60">
        <v>2</v>
      </c>
      <c r="AI32" s="60">
        <v>1</v>
      </c>
      <c r="AJ32" s="60">
        <v>5</v>
      </c>
      <c r="AK32" s="60">
        <v>3</v>
      </c>
      <c r="AL32" s="60">
        <v>7</v>
      </c>
      <c r="AM32" s="59">
        <v>0</v>
      </c>
      <c r="AN32" s="59"/>
      <c r="AO32" s="59"/>
      <c r="AP32" s="59"/>
      <c r="AQ32" s="59"/>
      <c r="AR32" s="59"/>
      <c r="AS32" s="59"/>
      <c r="AT32" s="59"/>
      <c r="AU32" s="59"/>
      <c r="AV32" s="59"/>
      <c r="AW32" s="59"/>
      <c r="AX32" s="59"/>
      <c r="AY32" s="59"/>
      <c r="AZ32" s="59"/>
      <c r="BA32" s="59"/>
      <c r="BB32" s="59"/>
      <c r="BC32" s="59">
        <v>0</v>
      </c>
      <c r="BD32" s="59"/>
      <c r="BE32" s="59"/>
      <c r="BF32" s="59"/>
      <c r="BG32" s="59">
        <v>0</v>
      </c>
      <c r="BH32" s="59"/>
      <c r="BI32" s="59"/>
      <c r="BJ32" s="59"/>
      <c r="BK32" s="59">
        <v>0</v>
      </c>
      <c r="BL32" s="59"/>
      <c r="BM32" s="59"/>
      <c r="BN32" s="59"/>
      <c r="BO32" s="59">
        <f t="shared" si="0"/>
        <v>0</v>
      </c>
      <c r="BP32" s="59"/>
      <c r="BQ32" s="60">
        <v>1</v>
      </c>
      <c r="BR32" s="60">
        <v>0</v>
      </c>
      <c r="BS32" s="60"/>
      <c r="BT32" s="60"/>
      <c r="BU32" s="60"/>
      <c r="BV32" s="60"/>
      <c r="BW32" s="60"/>
      <c r="BX32" s="60"/>
      <c r="BY32" s="60"/>
      <c r="BZ32" s="60"/>
      <c r="CA32" s="60">
        <v>0</v>
      </c>
      <c r="CB32" s="60"/>
      <c r="CC32" s="60"/>
      <c r="CD32" s="60"/>
      <c r="CE32" s="60"/>
      <c r="CF32" s="60"/>
      <c r="CG32" s="60"/>
      <c r="CH32" s="60"/>
      <c r="CI32" s="60"/>
      <c r="CJ32" s="60">
        <v>0</v>
      </c>
      <c r="CK32" s="60"/>
      <c r="CL32" s="60"/>
      <c r="CM32" s="60"/>
      <c r="CN32" s="60"/>
      <c r="CO32" s="60"/>
      <c r="CP32" s="60"/>
      <c r="CQ32" s="60"/>
      <c r="CR32" s="60"/>
      <c r="CS32" s="60">
        <v>1</v>
      </c>
      <c r="CT32" s="60">
        <v>1</v>
      </c>
      <c r="CU32" s="60" t="s">
        <v>2471</v>
      </c>
      <c r="CV32" s="60">
        <v>1</v>
      </c>
      <c r="CW32" s="60">
        <v>2</v>
      </c>
      <c r="CX32" s="60">
        <v>0</v>
      </c>
      <c r="CY32" s="60">
        <v>0</v>
      </c>
      <c r="CZ32" s="60">
        <v>1</v>
      </c>
      <c r="DA32" s="60">
        <v>1</v>
      </c>
      <c r="DB32" s="60">
        <v>0</v>
      </c>
      <c r="DC32" s="60">
        <v>1</v>
      </c>
      <c r="DD32" s="60">
        <v>7</v>
      </c>
      <c r="DE32" s="60">
        <v>5</v>
      </c>
      <c r="DF32" s="60">
        <v>0</v>
      </c>
      <c r="DG32" s="60"/>
      <c r="DH32" s="60"/>
      <c r="DI32" s="60">
        <v>0</v>
      </c>
      <c r="DJ32" s="60"/>
      <c r="DK32" s="60"/>
      <c r="DL32" s="60">
        <v>0</v>
      </c>
      <c r="DM32" s="60"/>
      <c r="DN32" s="60"/>
      <c r="DO32" s="60"/>
      <c r="DP32" s="60"/>
      <c r="DQ32" s="60">
        <v>4</v>
      </c>
      <c r="DR32" s="60">
        <v>0</v>
      </c>
      <c r="DS32" s="60">
        <v>0</v>
      </c>
      <c r="DT32" s="61">
        <f t="shared" si="1"/>
        <v>1</v>
      </c>
      <c r="DU32" s="62">
        <f t="shared" si="2"/>
        <v>1</v>
      </c>
      <c r="DV32" s="63">
        <v>0</v>
      </c>
      <c r="DW32" s="63"/>
      <c r="DX32" s="63"/>
      <c r="DY32" s="63"/>
      <c r="DZ32" s="63"/>
      <c r="EA32" s="63"/>
      <c r="EB32" s="63"/>
      <c r="EC32" s="63"/>
      <c r="ED32" s="63"/>
      <c r="EE32" s="63"/>
      <c r="EF32" s="63"/>
      <c r="EG32" s="63"/>
      <c r="EH32" s="63"/>
      <c r="EI32" s="63"/>
      <c r="EJ32" s="63"/>
      <c r="EK32" s="63"/>
      <c r="EL32" s="63"/>
      <c r="EM32" s="63"/>
      <c r="EN32" s="63"/>
      <c r="EO32" s="63"/>
      <c r="EP32" s="63"/>
      <c r="EQ32" s="63"/>
      <c r="ER32" s="63"/>
      <c r="ES32" s="63">
        <f t="shared" si="3"/>
        <v>0</v>
      </c>
      <c r="ET32" s="63"/>
      <c r="EU32" s="64">
        <v>0</v>
      </c>
      <c r="EV32" s="64"/>
      <c r="EW32" s="64"/>
      <c r="EX32" s="64"/>
      <c r="EY32" s="64"/>
      <c r="EZ32" s="64"/>
      <c r="FA32" s="64"/>
      <c r="FB32" s="64"/>
      <c r="FC32" s="64"/>
      <c r="FD32" s="64"/>
      <c r="FE32" s="64"/>
      <c r="FF32" s="64"/>
      <c r="FG32" s="64"/>
      <c r="FH32" s="64"/>
      <c r="FI32" s="64"/>
      <c r="FJ32" s="64"/>
      <c r="FK32" s="64"/>
      <c r="FL32" s="64"/>
      <c r="FM32" s="64"/>
      <c r="FN32" s="64"/>
      <c r="FO32" s="64"/>
      <c r="FP32" s="64"/>
      <c r="FQ32" s="64"/>
      <c r="FR32" s="64"/>
      <c r="FS32" s="64"/>
      <c r="FT32" s="64"/>
      <c r="FU32" s="64"/>
      <c r="FV32" s="64"/>
      <c r="FW32" s="64"/>
      <c r="FX32" s="64"/>
      <c r="FY32" s="64"/>
      <c r="FZ32" s="64"/>
      <c r="GA32" s="64"/>
      <c r="GB32" s="64"/>
      <c r="GC32" s="64"/>
      <c r="GD32" s="64"/>
      <c r="GE32" s="64"/>
      <c r="GF32" s="64"/>
      <c r="GG32" s="64">
        <f t="shared" si="4"/>
        <v>0</v>
      </c>
      <c r="GH32" s="64">
        <f t="shared" si="5"/>
        <v>0</v>
      </c>
      <c r="GI32" s="65">
        <v>0</v>
      </c>
      <c r="GJ32" s="65">
        <v>0</v>
      </c>
      <c r="GK32" s="65">
        <v>0</v>
      </c>
      <c r="GL32" s="65">
        <v>0</v>
      </c>
      <c r="GM32" s="65">
        <v>0</v>
      </c>
      <c r="GN32" s="65">
        <v>0</v>
      </c>
      <c r="GO32" s="65">
        <v>0</v>
      </c>
      <c r="GP32" s="65">
        <v>0</v>
      </c>
      <c r="GQ32" s="65"/>
      <c r="GR32" s="65">
        <v>0</v>
      </c>
      <c r="GS32" s="65">
        <v>0</v>
      </c>
      <c r="GT32" s="65">
        <v>0</v>
      </c>
      <c r="GU32" s="65">
        <v>0</v>
      </c>
      <c r="GV32" s="65">
        <v>0</v>
      </c>
      <c r="GW32" s="65">
        <v>0</v>
      </c>
      <c r="GX32" s="65">
        <v>1</v>
      </c>
      <c r="GY32" s="65">
        <v>0</v>
      </c>
      <c r="GZ32" s="65"/>
      <c r="HA32" s="66">
        <v>0</v>
      </c>
      <c r="HB32" s="66"/>
      <c r="HC32" s="66"/>
      <c r="HD32" s="66"/>
      <c r="HE32" s="66"/>
      <c r="HF32" s="66"/>
      <c r="HG32" s="66"/>
      <c r="HH32" s="66"/>
      <c r="HI32" s="66"/>
      <c r="HJ32" s="66"/>
      <c r="HK32" s="66"/>
      <c r="HL32" s="66"/>
      <c r="HM32" s="66"/>
      <c r="HN32" s="66"/>
      <c r="HO32" s="66"/>
      <c r="HP32" s="66"/>
      <c r="HQ32" s="66"/>
      <c r="HR32" s="66"/>
      <c r="HS32" s="66"/>
      <c r="HT32" s="66"/>
      <c r="HU32" s="66"/>
      <c r="HV32" s="66"/>
      <c r="HW32" s="66"/>
      <c r="HX32" s="66"/>
      <c r="HY32" s="66">
        <f t="shared" si="6"/>
        <v>0</v>
      </c>
      <c r="HZ32" s="66"/>
      <c r="IA32" s="67" t="s">
        <v>2326</v>
      </c>
      <c r="IB32" s="67" t="s">
        <v>2328</v>
      </c>
      <c r="IC32" s="67" t="s">
        <v>2326</v>
      </c>
      <c r="ID32" s="67" t="s">
        <v>2326</v>
      </c>
      <c r="IE32" s="67" t="s">
        <v>2326</v>
      </c>
      <c r="IF32" s="67"/>
      <c r="IG32" s="67"/>
      <c r="IH32" s="67"/>
      <c r="II32" s="67"/>
      <c r="IJ32" s="67"/>
      <c r="IK32" s="67"/>
      <c r="IL32" s="67"/>
      <c r="IM32" s="67"/>
      <c r="IN32" s="67"/>
      <c r="IO32" s="67"/>
      <c r="IP32" s="67"/>
      <c r="IQ32" s="67"/>
      <c r="IR32" s="67"/>
      <c r="IS32" s="67"/>
      <c r="IT32" s="67"/>
      <c r="IU32" s="67"/>
      <c r="IV32" s="67"/>
      <c r="IW32" s="67"/>
      <c r="IX32" s="67"/>
      <c r="IY32" s="67"/>
      <c r="IZ32" s="67"/>
      <c r="JA32" s="67"/>
      <c r="JB32" s="67"/>
      <c r="JC32" s="67"/>
      <c r="JD32" s="67"/>
      <c r="JE32" s="67"/>
      <c r="JF32" s="67"/>
      <c r="JG32" s="67"/>
      <c r="JH32" s="67"/>
      <c r="JI32" s="67"/>
      <c r="JJ32" s="67"/>
      <c r="JK32" s="67"/>
      <c r="JL32" s="67"/>
      <c r="JM32" s="67"/>
      <c r="JN32" s="67"/>
      <c r="JO32" s="67"/>
      <c r="JP32" s="67"/>
      <c r="JQ32" s="67"/>
      <c r="JR32" s="67"/>
      <c r="JS32" s="67"/>
      <c r="JT32" s="67"/>
      <c r="JU32" s="67"/>
      <c r="JV32" s="67"/>
      <c r="JW32" s="67"/>
      <c r="JX32" s="67"/>
      <c r="JY32" s="67"/>
      <c r="JZ32" s="67"/>
      <c r="KA32" s="67"/>
      <c r="KB32" s="67"/>
      <c r="KC32" s="67"/>
      <c r="KD32" s="67"/>
      <c r="KE32" s="67"/>
      <c r="KF32" s="67"/>
      <c r="KG32" s="67"/>
      <c r="KH32" s="67"/>
      <c r="KI32" s="67"/>
      <c r="KJ32" s="67"/>
      <c r="KK32" s="67"/>
      <c r="KL32" s="67"/>
      <c r="KM32" s="67"/>
      <c r="KN32" s="66">
        <v>0</v>
      </c>
      <c r="KO32" s="66">
        <v>0</v>
      </c>
      <c r="KP32" s="66">
        <v>2</v>
      </c>
      <c r="KQ32" s="66">
        <v>2</v>
      </c>
      <c r="KR32" s="66">
        <v>2</v>
      </c>
      <c r="KS32" s="66">
        <v>1</v>
      </c>
      <c r="KT32" s="66">
        <v>0</v>
      </c>
      <c r="KU32" s="66">
        <v>0</v>
      </c>
      <c r="KV32" s="66">
        <v>0</v>
      </c>
      <c r="KW32" s="66">
        <v>1</v>
      </c>
      <c r="KX32" s="66">
        <v>0</v>
      </c>
      <c r="KY32" s="66">
        <v>0</v>
      </c>
      <c r="KZ32" s="66">
        <v>0</v>
      </c>
      <c r="LA32" s="66">
        <v>0</v>
      </c>
      <c r="LB32" s="66">
        <v>0</v>
      </c>
      <c r="LC32" s="68">
        <v>0</v>
      </c>
      <c r="LD32" s="68">
        <v>0</v>
      </c>
      <c r="LE32" s="68">
        <v>0</v>
      </c>
      <c r="LF32" s="68">
        <v>0</v>
      </c>
      <c r="LG32" s="68">
        <v>0</v>
      </c>
      <c r="LH32" s="68">
        <v>0</v>
      </c>
      <c r="LI32" s="68">
        <v>0</v>
      </c>
      <c r="LJ32" s="68">
        <v>0</v>
      </c>
      <c r="LK32" s="68">
        <v>1</v>
      </c>
      <c r="LL32" s="68" t="s">
        <v>2465</v>
      </c>
      <c r="LM32" s="69">
        <v>1</v>
      </c>
      <c r="LN32" s="69" t="s">
        <v>2472</v>
      </c>
      <c r="LO32" s="69">
        <v>0</v>
      </c>
      <c r="LP32" s="69"/>
      <c r="LQ32" s="70">
        <v>1</v>
      </c>
      <c r="LR32" s="71"/>
      <c r="LS32" s="72">
        <f t="shared" si="7"/>
        <v>0</v>
      </c>
      <c r="LT32" s="73">
        <f t="shared" si="8"/>
        <v>0</v>
      </c>
      <c r="LU32" s="73">
        <f t="shared" si="9"/>
        <v>0</v>
      </c>
      <c r="LV32" s="74">
        <f t="shared" si="10"/>
        <v>1</v>
      </c>
      <c r="LW32" s="72">
        <f t="shared" si="11"/>
        <v>1</v>
      </c>
      <c r="LX32" s="73">
        <f t="shared" si="12"/>
        <v>0</v>
      </c>
      <c r="LY32" s="73">
        <f t="shared" si="13"/>
        <v>0</v>
      </c>
      <c r="LZ32" s="74">
        <f t="shared" si="14"/>
        <v>0</v>
      </c>
      <c r="MA32" s="72">
        <f t="shared" si="15"/>
        <v>0</v>
      </c>
      <c r="MB32" s="73">
        <f t="shared" si="16"/>
        <v>0</v>
      </c>
      <c r="MC32" s="73">
        <f t="shared" si="17"/>
        <v>0</v>
      </c>
      <c r="MD32" s="74">
        <f t="shared" si="18"/>
        <v>1</v>
      </c>
      <c r="ME32" s="72">
        <f t="shared" si="19"/>
        <v>0</v>
      </c>
      <c r="MF32" s="73">
        <f t="shared" si="20"/>
        <v>0</v>
      </c>
      <c r="MG32" s="73">
        <f t="shared" si="21"/>
        <v>0</v>
      </c>
      <c r="MH32" s="74">
        <f t="shared" si="22"/>
        <v>1</v>
      </c>
    </row>
    <row r="33" spans="1:346" ht="39.5" x14ac:dyDescent="0.35">
      <c r="A33" s="57">
        <v>47</v>
      </c>
      <c r="B33" s="57" t="s">
        <v>2329</v>
      </c>
      <c r="C33" s="57" t="s">
        <v>2473</v>
      </c>
      <c r="D33" s="58">
        <v>41605</v>
      </c>
      <c r="E33" s="57">
        <v>3</v>
      </c>
      <c r="F33" s="57">
        <v>14</v>
      </c>
      <c r="G33" s="57" t="s">
        <v>2474</v>
      </c>
      <c r="H33" s="57" t="s">
        <v>2474</v>
      </c>
      <c r="I33" s="57" t="s">
        <v>2475</v>
      </c>
      <c r="J33" s="57" t="s">
        <v>2407</v>
      </c>
      <c r="K33" s="57" t="s">
        <v>2476</v>
      </c>
      <c r="L33" s="57">
        <v>0</v>
      </c>
      <c r="M33" s="57">
        <v>1</v>
      </c>
      <c r="N33" s="57">
        <v>34</v>
      </c>
      <c r="O33" s="59">
        <v>0</v>
      </c>
      <c r="P33" s="59">
        <v>0</v>
      </c>
      <c r="Q33" s="59">
        <v>0</v>
      </c>
      <c r="R33" s="59">
        <v>0</v>
      </c>
      <c r="S33" s="59">
        <v>0</v>
      </c>
      <c r="T33" s="59">
        <v>0</v>
      </c>
      <c r="U33" s="59">
        <v>0</v>
      </c>
      <c r="V33" s="59">
        <v>0</v>
      </c>
      <c r="W33" s="59">
        <v>0</v>
      </c>
      <c r="X33" s="59">
        <v>1</v>
      </c>
      <c r="Y33" s="59" t="s">
        <v>2463</v>
      </c>
      <c r="Z33" s="60">
        <v>7</v>
      </c>
      <c r="AA33" s="60">
        <v>0</v>
      </c>
      <c r="AB33" s="60">
        <v>0</v>
      </c>
      <c r="AC33" s="60">
        <v>50</v>
      </c>
      <c r="AD33" s="60">
        <v>30</v>
      </c>
      <c r="AE33" s="60">
        <v>1</v>
      </c>
      <c r="AF33" s="60">
        <v>0</v>
      </c>
      <c r="AG33" s="60">
        <v>0</v>
      </c>
      <c r="AH33" s="60">
        <v>6</v>
      </c>
      <c r="AI33" s="60">
        <v>1</v>
      </c>
      <c r="AJ33" s="60">
        <v>4</v>
      </c>
      <c r="AK33" s="60">
        <v>1</v>
      </c>
      <c r="AL33" s="60">
        <v>5</v>
      </c>
      <c r="AM33" s="59">
        <v>0</v>
      </c>
      <c r="AN33" s="59"/>
      <c r="AO33" s="59"/>
      <c r="AP33" s="59"/>
      <c r="AQ33" s="59"/>
      <c r="AR33" s="59"/>
      <c r="AS33" s="59"/>
      <c r="AT33" s="59"/>
      <c r="AU33" s="59"/>
      <c r="AV33" s="59"/>
      <c r="AW33" s="59"/>
      <c r="AX33" s="59"/>
      <c r="AY33" s="59"/>
      <c r="AZ33" s="59"/>
      <c r="BA33" s="59"/>
      <c r="BB33" s="59"/>
      <c r="BC33" s="59">
        <v>0</v>
      </c>
      <c r="BD33" s="59"/>
      <c r="BE33" s="59"/>
      <c r="BF33" s="59"/>
      <c r="BG33" s="59">
        <v>0</v>
      </c>
      <c r="BH33" s="59"/>
      <c r="BI33" s="59"/>
      <c r="BJ33" s="59"/>
      <c r="BK33" s="59">
        <v>0</v>
      </c>
      <c r="BL33" s="59"/>
      <c r="BM33" s="59"/>
      <c r="BN33" s="59"/>
      <c r="BO33" s="59">
        <f t="shared" si="0"/>
        <v>0</v>
      </c>
      <c r="BP33" s="59"/>
      <c r="BQ33" s="60">
        <v>1</v>
      </c>
      <c r="BR33" s="60">
        <v>0</v>
      </c>
      <c r="BS33" s="60"/>
      <c r="BT33" s="60"/>
      <c r="BU33" s="60"/>
      <c r="BV33" s="60"/>
      <c r="BW33" s="60"/>
      <c r="BX33" s="60"/>
      <c r="BY33" s="60"/>
      <c r="BZ33" s="60"/>
      <c r="CA33" s="60">
        <v>0</v>
      </c>
      <c r="CB33" s="60"/>
      <c r="CC33" s="60"/>
      <c r="CD33" s="60"/>
      <c r="CE33" s="60"/>
      <c r="CF33" s="60"/>
      <c r="CG33" s="60"/>
      <c r="CH33" s="60"/>
      <c r="CI33" s="60"/>
      <c r="CJ33" s="60">
        <v>0</v>
      </c>
      <c r="CK33" s="60"/>
      <c r="CL33" s="60"/>
      <c r="CM33" s="60"/>
      <c r="CN33" s="60"/>
      <c r="CO33" s="60"/>
      <c r="CP33" s="60"/>
      <c r="CQ33" s="60"/>
      <c r="CR33" s="60"/>
      <c r="CS33" s="60">
        <v>1</v>
      </c>
      <c r="CT33" s="60">
        <v>1</v>
      </c>
      <c r="CU33" s="60" t="s">
        <v>2464</v>
      </c>
      <c r="CV33" s="60">
        <v>1</v>
      </c>
      <c r="CW33" s="60">
        <v>1</v>
      </c>
      <c r="CX33" s="60">
        <v>1</v>
      </c>
      <c r="CY33" s="60">
        <v>0</v>
      </c>
      <c r="CZ33" s="60">
        <v>0</v>
      </c>
      <c r="DA33" s="60">
        <v>1</v>
      </c>
      <c r="DB33" s="60" t="s">
        <v>2477</v>
      </c>
      <c r="DC33" s="60">
        <v>1</v>
      </c>
      <c r="DD33" s="60">
        <v>14</v>
      </c>
      <c r="DE33" s="60">
        <v>5</v>
      </c>
      <c r="DF33" s="60">
        <v>0</v>
      </c>
      <c r="DG33" s="60"/>
      <c r="DH33" s="60"/>
      <c r="DI33" s="60">
        <v>0</v>
      </c>
      <c r="DJ33" s="60"/>
      <c r="DK33" s="60"/>
      <c r="DL33" s="60">
        <v>0</v>
      </c>
      <c r="DM33" s="60"/>
      <c r="DN33" s="60"/>
      <c r="DO33" s="60"/>
      <c r="DP33" s="60"/>
      <c r="DQ33" s="60">
        <v>2</v>
      </c>
      <c r="DR33" s="60">
        <v>0</v>
      </c>
      <c r="DS33" s="60">
        <v>0</v>
      </c>
      <c r="DT33" s="61">
        <f t="shared" si="1"/>
        <v>1</v>
      </c>
      <c r="DU33" s="62">
        <f t="shared" si="2"/>
        <v>1</v>
      </c>
      <c r="DV33" s="63">
        <v>0</v>
      </c>
      <c r="DW33" s="63"/>
      <c r="DX33" s="63"/>
      <c r="DY33" s="63"/>
      <c r="DZ33" s="63"/>
      <c r="EA33" s="63"/>
      <c r="EB33" s="63"/>
      <c r="EC33" s="63"/>
      <c r="ED33" s="63"/>
      <c r="EE33" s="63"/>
      <c r="EF33" s="63"/>
      <c r="EG33" s="63"/>
      <c r="EH33" s="63"/>
      <c r="EI33" s="63"/>
      <c r="EJ33" s="63"/>
      <c r="EK33" s="63"/>
      <c r="EL33" s="63"/>
      <c r="EM33" s="63"/>
      <c r="EN33" s="63"/>
      <c r="EO33" s="63"/>
      <c r="EP33" s="63"/>
      <c r="EQ33" s="63"/>
      <c r="ER33" s="63"/>
      <c r="ES33" s="63">
        <f t="shared" si="3"/>
        <v>0</v>
      </c>
      <c r="ET33" s="63"/>
      <c r="EU33" s="64">
        <v>0</v>
      </c>
      <c r="EV33" s="64"/>
      <c r="EW33" s="64"/>
      <c r="EX33" s="64"/>
      <c r="EY33" s="64"/>
      <c r="EZ33" s="64"/>
      <c r="FA33" s="64"/>
      <c r="FB33" s="64"/>
      <c r="FC33" s="64"/>
      <c r="FD33" s="64"/>
      <c r="FE33" s="64"/>
      <c r="FF33" s="64"/>
      <c r="FG33" s="64"/>
      <c r="FH33" s="64"/>
      <c r="FI33" s="64"/>
      <c r="FJ33" s="64"/>
      <c r="FK33" s="64"/>
      <c r="FL33" s="64"/>
      <c r="FM33" s="64"/>
      <c r="FN33" s="64"/>
      <c r="FO33" s="64"/>
      <c r="FP33" s="64"/>
      <c r="FQ33" s="64"/>
      <c r="FR33" s="64"/>
      <c r="FS33" s="64"/>
      <c r="FT33" s="64"/>
      <c r="FU33" s="64"/>
      <c r="FV33" s="64"/>
      <c r="FW33" s="64"/>
      <c r="FX33" s="64"/>
      <c r="FY33" s="64"/>
      <c r="FZ33" s="64"/>
      <c r="GA33" s="64"/>
      <c r="GB33" s="64"/>
      <c r="GC33" s="64"/>
      <c r="GD33" s="64"/>
      <c r="GE33" s="64"/>
      <c r="GF33" s="64"/>
      <c r="GG33" s="64">
        <f t="shared" si="4"/>
        <v>0</v>
      </c>
      <c r="GH33" s="64">
        <f t="shared" si="5"/>
        <v>0</v>
      </c>
      <c r="GI33" s="65">
        <v>0</v>
      </c>
      <c r="GJ33" s="65">
        <v>0</v>
      </c>
      <c r="GK33" s="65">
        <v>0</v>
      </c>
      <c r="GL33" s="65">
        <v>0</v>
      </c>
      <c r="GM33" s="65">
        <v>0</v>
      </c>
      <c r="GN33" s="65">
        <v>0</v>
      </c>
      <c r="GO33" s="65">
        <v>0</v>
      </c>
      <c r="GP33" s="65">
        <v>0</v>
      </c>
      <c r="GQ33" s="65"/>
      <c r="GR33" s="65">
        <v>1</v>
      </c>
      <c r="GS33" s="65">
        <v>0</v>
      </c>
      <c r="GT33" s="65">
        <v>0</v>
      </c>
      <c r="GU33" s="65">
        <v>0</v>
      </c>
      <c r="GV33" s="65">
        <v>0</v>
      </c>
      <c r="GW33" s="65">
        <v>0</v>
      </c>
      <c r="GX33" s="65">
        <v>0</v>
      </c>
      <c r="GY33" s="65">
        <v>0</v>
      </c>
      <c r="GZ33" s="65"/>
      <c r="HA33" s="66">
        <v>0</v>
      </c>
      <c r="HB33" s="66"/>
      <c r="HC33" s="66"/>
      <c r="HD33" s="66"/>
      <c r="HE33" s="66"/>
      <c r="HF33" s="66"/>
      <c r="HG33" s="66"/>
      <c r="HH33" s="66"/>
      <c r="HI33" s="66"/>
      <c r="HJ33" s="66"/>
      <c r="HK33" s="66"/>
      <c r="HL33" s="66"/>
      <c r="HM33" s="66"/>
      <c r="HN33" s="66"/>
      <c r="HO33" s="66"/>
      <c r="HP33" s="66"/>
      <c r="HQ33" s="66"/>
      <c r="HR33" s="66"/>
      <c r="HS33" s="66"/>
      <c r="HT33" s="66"/>
      <c r="HU33" s="66"/>
      <c r="HV33" s="66"/>
      <c r="HW33" s="66"/>
      <c r="HX33" s="66"/>
      <c r="HY33" s="66">
        <f t="shared" si="6"/>
        <v>0</v>
      </c>
      <c r="HZ33" s="66"/>
      <c r="IA33" s="67" t="s">
        <v>2326</v>
      </c>
      <c r="IB33" s="67" t="s">
        <v>2328</v>
      </c>
      <c r="IC33" s="67" t="s">
        <v>2326</v>
      </c>
      <c r="ID33" s="67" t="s">
        <v>2326</v>
      </c>
      <c r="IE33" s="67" t="s">
        <v>2326</v>
      </c>
      <c r="IF33" s="67"/>
      <c r="IG33" s="67"/>
      <c r="IH33" s="67"/>
      <c r="II33" s="67"/>
      <c r="IJ33" s="67"/>
      <c r="IK33" s="67"/>
      <c r="IL33" s="67"/>
      <c r="IM33" s="67"/>
      <c r="IN33" s="67"/>
      <c r="IO33" s="67"/>
      <c r="IP33" s="67"/>
      <c r="IQ33" s="67"/>
      <c r="IR33" s="67"/>
      <c r="IS33" s="67"/>
      <c r="IT33" s="67"/>
      <c r="IU33" s="67"/>
      <c r="IV33" s="67"/>
      <c r="IW33" s="67"/>
      <c r="IX33" s="67"/>
      <c r="IY33" s="67"/>
      <c r="IZ33" s="67"/>
      <c r="JA33" s="67"/>
      <c r="JB33" s="67"/>
      <c r="JC33" s="67"/>
      <c r="JD33" s="67"/>
      <c r="JE33" s="67"/>
      <c r="JF33" s="67"/>
      <c r="JG33" s="67"/>
      <c r="JH33" s="67"/>
      <c r="JI33" s="67"/>
      <c r="JJ33" s="67"/>
      <c r="JK33" s="67"/>
      <c r="JL33" s="67"/>
      <c r="JM33" s="67"/>
      <c r="JN33" s="67"/>
      <c r="JO33" s="67"/>
      <c r="JP33" s="67"/>
      <c r="JQ33" s="67"/>
      <c r="JR33" s="67"/>
      <c r="JS33" s="67"/>
      <c r="JT33" s="67"/>
      <c r="JU33" s="67"/>
      <c r="JV33" s="67"/>
      <c r="JW33" s="67"/>
      <c r="JX33" s="67"/>
      <c r="JY33" s="67"/>
      <c r="JZ33" s="67"/>
      <c r="KA33" s="67"/>
      <c r="KB33" s="67"/>
      <c r="KC33" s="67"/>
      <c r="KD33" s="67"/>
      <c r="KE33" s="67"/>
      <c r="KF33" s="67"/>
      <c r="KG33" s="67"/>
      <c r="KH33" s="67"/>
      <c r="KI33" s="67"/>
      <c r="KJ33" s="67"/>
      <c r="KK33" s="67"/>
      <c r="KL33" s="67"/>
      <c r="KM33" s="67"/>
      <c r="KN33" s="66">
        <v>2</v>
      </c>
      <c r="KO33" s="66">
        <v>0</v>
      </c>
      <c r="KP33" s="66">
        <v>0</v>
      </c>
      <c r="KQ33" s="66">
        <v>0</v>
      </c>
      <c r="KR33" s="66">
        <v>0</v>
      </c>
      <c r="KS33" s="66">
        <v>0</v>
      </c>
      <c r="KT33" s="66">
        <v>0</v>
      </c>
      <c r="KU33" s="66">
        <v>0</v>
      </c>
      <c r="KV33" s="66">
        <v>0</v>
      </c>
      <c r="KW33" s="66">
        <v>1</v>
      </c>
      <c r="KX33" s="66">
        <v>0</v>
      </c>
      <c r="KY33" s="66">
        <v>0</v>
      </c>
      <c r="KZ33" s="66">
        <v>0</v>
      </c>
      <c r="LA33" s="66">
        <v>0</v>
      </c>
      <c r="LB33" s="66">
        <v>0</v>
      </c>
      <c r="LC33" s="68">
        <v>0</v>
      </c>
      <c r="LD33" s="68">
        <v>0</v>
      </c>
      <c r="LE33" s="68">
        <v>0</v>
      </c>
      <c r="LF33" s="68">
        <v>0</v>
      </c>
      <c r="LG33" s="68">
        <v>0</v>
      </c>
      <c r="LH33" s="68">
        <v>0</v>
      </c>
      <c r="LI33" s="68">
        <v>0</v>
      </c>
      <c r="LJ33" s="68">
        <v>0</v>
      </c>
      <c r="LK33" s="68">
        <v>1</v>
      </c>
      <c r="LL33" s="68" t="s">
        <v>2478</v>
      </c>
      <c r="LM33" s="69">
        <v>1</v>
      </c>
      <c r="LN33" s="69" t="s">
        <v>2479</v>
      </c>
      <c r="LO33" s="69">
        <v>0</v>
      </c>
      <c r="LP33" s="69"/>
      <c r="LQ33" s="70">
        <v>1</v>
      </c>
      <c r="LR33" s="71"/>
      <c r="LS33" s="72">
        <f t="shared" si="7"/>
        <v>0</v>
      </c>
      <c r="LT33" s="73">
        <f t="shared" si="8"/>
        <v>0</v>
      </c>
      <c r="LU33" s="73">
        <f t="shared" si="9"/>
        <v>0</v>
      </c>
      <c r="LV33" s="74">
        <f t="shared" si="10"/>
        <v>1</v>
      </c>
      <c r="LW33" s="72">
        <f t="shared" si="11"/>
        <v>1</v>
      </c>
      <c r="LX33" s="73">
        <f t="shared" si="12"/>
        <v>0</v>
      </c>
      <c r="LY33" s="73">
        <f t="shared" si="13"/>
        <v>0</v>
      </c>
      <c r="LZ33" s="74">
        <f t="shared" si="14"/>
        <v>0</v>
      </c>
      <c r="MA33" s="72">
        <f t="shared" si="15"/>
        <v>0</v>
      </c>
      <c r="MB33" s="73">
        <f t="shared" si="16"/>
        <v>0</v>
      </c>
      <c r="MC33" s="73">
        <f t="shared" si="17"/>
        <v>0</v>
      </c>
      <c r="MD33" s="74">
        <f t="shared" si="18"/>
        <v>1</v>
      </c>
      <c r="ME33" s="72">
        <f t="shared" si="19"/>
        <v>0</v>
      </c>
      <c r="MF33" s="73">
        <f t="shared" si="20"/>
        <v>0</v>
      </c>
      <c r="MG33" s="73">
        <f t="shared" si="21"/>
        <v>0</v>
      </c>
      <c r="MH33" s="74">
        <f t="shared" si="22"/>
        <v>1</v>
      </c>
    </row>
    <row r="34" spans="1:346" ht="52.5" x14ac:dyDescent="0.35">
      <c r="A34" s="57">
        <v>48</v>
      </c>
      <c r="B34" s="57" t="s">
        <v>2329</v>
      </c>
      <c r="C34" s="57" t="s">
        <v>2404</v>
      </c>
      <c r="D34" s="58">
        <v>41605</v>
      </c>
      <c r="E34" s="57">
        <v>3</v>
      </c>
      <c r="F34" s="57">
        <v>15</v>
      </c>
      <c r="G34" s="57" t="s">
        <v>2480</v>
      </c>
      <c r="H34" s="57" t="s">
        <v>2480</v>
      </c>
      <c r="I34" s="57" t="s">
        <v>2481</v>
      </c>
      <c r="J34" s="57" t="s">
        <v>2407</v>
      </c>
      <c r="K34" s="57" t="s">
        <v>2482</v>
      </c>
      <c r="L34" s="57">
        <v>0</v>
      </c>
      <c r="M34" s="57">
        <v>1</v>
      </c>
      <c r="N34" s="57">
        <v>42</v>
      </c>
      <c r="O34" s="59">
        <v>0</v>
      </c>
      <c r="P34" s="59">
        <v>0</v>
      </c>
      <c r="Q34" s="59">
        <v>0</v>
      </c>
      <c r="R34" s="59">
        <v>0</v>
      </c>
      <c r="S34" s="59">
        <v>0</v>
      </c>
      <c r="T34" s="59">
        <v>1</v>
      </c>
      <c r="U34" s="59">
        <v>0</v>
      </c>
      <c r="V34" s="59">
        <v>0</v>
      </c>
      <c r="W34" s="59">
        <v>0</v>
      </c>
      <c r="X34" s="59">
        <v>0</v>
      </c>
      <c r="Y34" s="59"/>
      <c r="Z34" s="60">
        <v>6</v>
      </c>
      <c r="AA34" s="60">
        <v>3</v>
      </c>
      <c r="AB34" s="60">
        <v>2</v>
      </c>
      <c r="AC34" s="60">
        <v>50</v>
      </c>
      <c r="AD34" s="60">
        <v>30</v>
      </c>
      <c r="AE34" s="60">
        <v>1</v>
      </c>
      <c r="AF34" s="60">
        <v>1</v>
      </c>
      <c r="AG34" s="60">
        <v>0</v>
      </c>
      <c r="AH34" s="60">
        <v>4</v>
      </c>
      <c r="AI34" s="60">
        <v>1</v>
      </c>
      <c r="AJ34" s="60">
        <v>7</v>
      </c>
      <c r="AK34" s="60">
        <v>5</v>
      </c>
      <c r="AL34" s="60">
        <v>10</v>
      </c>
      <c r="AM34" s="59">
        <v>0</v>
      </c>
      <c r="AN34" s="59"/>
      <c r="AO34" s="59"/>
      <c r="AP34" s="59"/>
      <c r="AQ34" s="59"/>
      <c r="AR34" s="59"/>
      <c r="AS34" s="59"/>
      <c r="AT34" s="59"/>
      <c r="AU34" s="59"/>
      <c r="AV34" s="59"/>
      <c r="AW34" s="59"/>
      <c r="AX34" s="59"/>
      <c r="AY34" s="59"/>
      <c r="AZ34" s="59"/>
      <c r="BA34" s="59"/>
      <c r="BB34" s="59"/>
      <c r="BC34" s="59">
        <v>0</v>
      </c>
      <c r="BD34" s="59"/>
      <c r="BE34" s="59"/>
      <c r="BF34" s="59"/>
      <c r="BG34" s="59">
        <v>0</v>
      </c>
      <c r="BH34" s="59"/>
      <c r="BI34" s="59"/>
      <c r="BJ34" s="59"/>
      <c r="BK34" s="59">
        <v>0</v>
      </c>
      <c r="BL34" s="59"/>
      <c r="BM34" s="59"/>
      <c r="BN34" s="59"/>
      <c r="BO34" s="59">
        <f t="shared" si="0"/>
        <v>0</v>
      </c>
      <c r="BP34" s="59"/>
      <c r="BQ34" s="60">
        <v>1</v>
      </c>
      <c r="BR34" s="60">
        <v>1</v>
      </c>
      <c r="BS34" s="60">
        <v>1</v>
      </c>
      <c r="BT34" s="60">
        <v>1</v>
      </c>
      <c r="BU34" s="60">
        <v>4</v>
      </c>
      <c r="BV34" s="60">
        <v>1</v>
      </c>
      <c r="BW34" s="60">
        <v>0</v>
      </c>
      <c r="BX34" s="60">
        <v>1</v>
      </c>
      <c r="BY34" s="60">
        <v>0</v>
      </c>
      <c r="BZ34" s="60">
        <v>0</v>
      </c>
      <c r="CA34" s="60">
        <v>0</v>
      </c>
      <c r="CB34" s="60"/>
      <c r="CC34" s="60"/>
      <c r="CD34" s="60"/>
      <c r="CE34" s="60"/>
      <c r="CF34" s="60"/>
      <c r="CG34" s="60"/>
      <c r="CH34" s="60"/>
      <c r="CI34" s="60"/>
      <c r="CJ34" s="60">
        <v>0</v>
      </c>
      <c r="CK34" s="60"/>
      <c r="CL34" s="60"/>
      <c r="CM34" s="60"/>
      <c r="CN34" s="60"/>
      <c r="CO34" s="60"/>
      <c r="CP34" s="60"/>
      <c r="CQ34" s="60"/>
      <c r="CR34" s="60"/>
      <c r="CS34" s="60">
        <v>1</v>
      </c>
      <c r="CT34" s="60">
        <v>1</v>
      </c>
      <c r="CU34" s="60"/>
      <c r="CV34" s="60">
        <v>1</v>
      </c>
      <c r="CW34" s="60">
        <v>2</v>
      </c>
      <c r="CX34" s="60">
        <v>1</v>
      </c>
      <c r="CY34" s="60">
        <v>0</v>
      </c>
      <c r="CZ34" s="60">
        <v>1</v>
      </c>
      <c r="DA34" s="60">
        <v>1</v>
      </c>
      <c r="DB34" s="60">
        <v>0</v>
      </c>
      <c r="DC34" s="60">
        <v>1</v>
      </c>
      <c r="DD34" s="60">
        <v>14</v>
      </c>
      <c r="DE34" s="60">
        <v>5</v>
      </c>
      <c r="DF34" s="60">
        <v>0</v>
      </c>
      <c r="DG34" s="60"/>
      <c r="DH34" s="60"/>
      <c r="DI34" s="60">
        <v>0</v>
      </c>
      <c r="DJ34" s="60"/>
      <c r="DK34" s="60"/>
      <c r="DL34" s="60">
        <v>0</v>
      </c>
      <c r="DM34" s="60"/>
      <c r="DN34" s="60"/>
      <c r="DO34" s="60"/>
      <c r="DP34" s="60"/>
      <c r="DQ34" s="60">
        <v>5</v>
      </c>
      <c r="DR34" s="60">
        <v>0</v>
      </c>
      <c r="DS34" s="60">
        <v>0</v>
      </c>
      <c r="DT34" s="61">
        <f t="shared" si="1"/>
        <v>1</v>
      </c>
      <c r="DU34" s="62">
        <f t="shared" si="2"/>
        <v>1</v>
      </c>
      <c r="DV34" s="63">
        <v>0</v>
      </c>
      <c r="DW34" s="63"/>
      <c r="DX34" s="63"/>
      <c r="DY34" s="63"/>
      <c r="DZ34" s="63"/>
      <c r="EA34" s="63"/>
      <c r="EB34" s="63"/>
      <c r="EC34" s="63"/>
      <c r="ED34" s="63"/>
      <c r="EE34" s="63"/>
      <c r="EF34" s="63"/>
      <c r="EG34" s="63"/>
      <c r="EH34" s="63"/>
      <c r="EI34" s="63"/>
      <c r="EJ34" s="63"/>
      <c r="EK34" s="63"/>
      <c r="EL34" s="63"/>
      <c r="EM34" s="63"/>
      <c r="EN34" s="63"/>
      <c r="EO34" s="63"/>
      <c r="EP34" s="63"/>
      <c r="EQ34" s="63"/>
      <c r="ER34" s="63"/>
      <c r="ES34" s="63">
        <f t="shared" si="3"/>
        <v>0</v>
      </c>
      <c r="ET34" s="63"/>
      <c r="EU34" s="64">
        <v>0</v>
      </c>
      <c r="EV34" s="64"/>
      <c r="EW34" s="64"/>
      <c r="EX34" s="64"/>
      <c r="EY34" s="64"/>
      <c r="EZ34" s="64"/>
      <c r="FA34" s="64"/>
      <c r="FB34" s="64"/>
      <c r="FC34" s="64"/>
      <c r="FD34" s="64"/>
      <c r="FE34" s="64"/>
      <c r="FF34" s="64"/>
      <c r="FG34" s="64"/>
      <c r="FH34" s="64"/>
      <c r="FI34" s="64"/>
      <c r="FJ34" s="64"/>
      <c r="FK34" s="64"/>
      <c r="FL34" s="64"/>
      <c r="FM34" s="64"/>
      <c r="FN34" s="64"/>
      <c r="FO34" s="64"/>
      <c r="FP34" s="64"/>
      <c r="FQ34" s="64"/>
      <c r="FR34" s="64"/>
      <c r="FS34" s="64"/>
      <c r="FT34" s="64"/>
      <c r="FU34" s="64"/>
      <c r="FV34" s="64"/>
      <c r="FW34" s="64"/>
      <c r="FX34" s="64"/>
      <c r="FY34" s="64"/>
      <c r="FZ34" s="64"/>
      <c r="GA34" s="64"/>
      <c r="GB34" s="64"/>
      <c r="GC34" s="64"/>
      <c r="GD34" s="64"/>
      <c r="GE34" s="64"/>
      <c r="GF34" s="64"/>
      <c r="GG34" s="64">
        <f t="shared" si="4"/>
        <v>0</v>
      </c>
      <c r="GH34" s="64">
        <f t="shared" si="5"/>
        <v>0</v>
      </c>
      <c r="GI34" s="65">
        <v>0</v>
      </c>
      <c r="GJ34" s="65">
        <v>0</v>
      </c>
      <c r="GK34" s="65">
        <v>0</v>
      </c>
      <c r="GL34" s="65">
        <v>0</v>
      </c>
      <c r="GM34" s="65">
        <v>0</v>
      </c>
      <c r="GN34" s="65">
        <v>0</v>
      </c>
      <c r="GO34" s="65">
        <v>0</v>
      </c>
      <c r="GP34" s="65">
        <v>0</v>
      </c>
      <c r="GQ34" s="65"/>
      <c r="GR34" s="65">
        <v>0</v>
      </c>
      <c r="GS34" s="65">
        <v>0</v>
      </c>
      <c r="GT34" s="65">
        <v>0</v>
      </c>
      <c r="GU34" s="65">
        <v>1</v>
      </c>
      <c r="GV34" s="65">
        <v>0</v>
      </c>
      <c r="GW34" s="65">
        <v>0</v>
      </c>
      <c r="GX34" s="65">
        <v>1</v>
      </c>
      <c r="GY34" s="65">
        <v>0</v>
      </c>
      <c r="GZ34" s="65"/>
      <c r="HA34" s="66">
        <v>0</v>
      </c>
      <c r="HB34" s="66"/>
      <c r="HC34" s="66"/>
      <c r="HD34" s="66"/>
      <c r="HE34" s="66"/>
      <c r="HF34" s="66"/>
      <c r="HG34" s="66"/>
      <c r="HH34" s="66"/>
      <c r="HI34" s="66"/>
      <c r="HJ34" s="66"/>
      <c r="HK34" s="66"/>
      <c r="HL34" s="66"/>
      <c r="HM34" s="66"/>
      <c r="HN34" s="66"/>
      <c r="HO34" s="66"/>
      <c r="HP34" s="66"/>
      <c r="HQ34" s="66"/>
      <c r="HR34" s="66"/>
      <c r="HS34" s="66"/>
      <c r="HT34" s="66"/>
      <c r="HU34" s="66"/>
      <c r="HV34" s="66"/>
      <c r="HW34" s="66"/>
      <c r="HX34" s="66"/>
      <c r="HY34" s="66">
        <f t="shared" si="6"/>
        <v>0</v>
      </c>
      <c r="HZ34" s="66"/>
      <c r="IA34" s="67" t="s">
        <v>2326</v>
      </c>
      <c r="IB34" s="67" t="s">
        <v>2328</v>
      </c>
      <c r="IC34" s="67" t="s">
        <v>2326</v>
      </c>
      <c r="ID34" s="67" t="s">
        <v>2326</v>
      </c>
      <c r="IE34" s="67" t="s">
        <v>2326</v>
      </c>
      <c r="IF34" s="67"/>
      <c r="IG34" s="67"/>
      <c r="IH34" s="67"/>
      <c r="II34" s="67"/>
      <c r="IJ34" s="67"/>
      <c r="IK34" s="67"/>
      <c r="IL34" s="67"/>
      <c r="IM34" s="67"/>
      <c r="IN34" s="67"/>
      <c r="IO34" s="67"/>
      <c r="IP34" s="67"/>
      <c r="IQ34" s="67"/>
      <c r="IR34" s="67"/>
      <c r="IS34" s="67"/>
      <c r="IT34" s="67"/>
      <c r="IU34" s="67"/>
      <c r="IV34" s="67"/>
      <c r="IW34" s="67"/>
      <c r="IX34" s="67"/>
      <c r="IY34" s="67"/>
      <c r="IZ34" s="67"/>
      <c r="JA34" s="67"/>
      <c r="JB34" s="67"/>
      <c r="JC34" s="67"/>
      <c r="JD34" s="67"/>
      <c r="JE34" s="67"/>
      <c r="JF34" s="67"/>
      <c r="JG34" s="67"/>
      <c r="JH34" s="67"/>
      <c r="JI34" s="67"/>
      <c r="JJ34" s="67"/>
      <c r="JK34" s="67"/>
      <c r="JL34" s="67"/>
      <c r="JM34" s="67"/>
      <c r="JN34" s="67"/>
      <c r="JO34" s="67"/>
      <c r="JP34" s="67"/>
      <c r="JQ34" s="67"/>
      <c r="JR34" s="67"/>
      <c r="JS34" s="67"/>
      <c r="JT34" s="67"/>
      <c r="JU34" s="67"/>
      <c r="JV34" s="67"/>
      <c r="JW34" s="67"/>
      <c r="JX34" s="67"/>
      <c r="JY34" s="67"/>
      <c r="JZ34" s="67"/>
      <c r="KA34" s="67"/>
      <c r="KB34" s="67"/>
      <c r="KC34" s="67"/>
      <c r="KD34" s="67"/>
      <c r="KE34" s="67"/>
      <c r="KF34" s="67"/>
      <c r="KG34" s="67"/>
      <c r="KH34" s="67"/>
      <c r="KI34" s="67"/>
      <c r="KJ34" s="67"/>
      <c r="KK34" s="67"/>
      <c r="KL34" s="67"/>
      <c r="KM34" s="67"/>
      <c r="KN34" s="66">
        <v>0</v>
      </c>
      <c r="KO34" s="66">
        <v>0</v>
      </c>
      <c r="KP34" s="66">
        <v>1</v>
      </c>
      <c r="KQ34" s="66">
        <v>0</v>
      </c>
      <c r="KR34" s="66">
        <v>0</v>
      </c>
      <c r="KS34" s="66">
        <v>0</v>
      </c>
      <c r="KT34" s="66">
        <v>0</v>
      </c>
      <c r="KU34" s="66">
        <v>0</v>
      </c>
      <c r="KV34" s="66">
        <v>0</v>
      </c>
      <c r="KW34" s="66">
        <v>1</v>
      </c>
      <c r="KX34" s="66">
        <v>0</v>
      </c>
      <c r="KY34" s="66">
        <v>0</v>
      </c>
      <c r="KZ34" s="66">
        <v>0</v>
      </c>
      <c r="LA34" s="66">
        <v>0</v>
      </c>
      <c r="LB34" s="66">
        <v>0</v>
      </c>
      <c r="LC34" s="68">
        <v>0</v>
      </c>
      <c r="LD34" s="68">
        <v>1</v>
      </c>
      <c r="LE34" s="68">
        <v>0</v>
      </c>
      <c r="LF34" s="68">
        <v>0</v>
      </c>
      <c r="LG34" s="68">
        <v>0</v>
      </c>
      <c r="LH34" s="68">
        <v>0</v>
      </c>
      <c r="LI34" s="68">
        <v>0</v>
      </c>
      <c r="LJ34" s="68">
        <v>0</v>
      </c>
      <c r="LK34" s="68">
        <v>1</v>
      </c>
      <c r="LL34" s="68" t="s">
        <v>2483</v>
      </c>
      <c r="LM34" s="69">
        <v>1</v>
      </c>
      <c r="LN34" s="69" t="s">
        <v>2484</v>
      </c>
      <c r="LO34" s="69">
        <v>0</v>
      </c>
      <c r="LP34" s="69"/>
      <c r="LQ34" s="70">
        <v>1</v>
      </c>
      <c r="LR34" s="71"/>
      <c r="LS34" s="72">
        <f t="shared" si="7"/>
        <v>0</v>
      </c>
      <c r="LT34" s="73">
        <f t="shared" si="8"/>
        <v>0</v>
      </c>
      <c r="LU34" s="73">
        <f t="shared" si="9"/>
        <v>0</v>
      </c>
      <c r="LV34" s="74">
        <f t="shared" si="10"/>
        <v>1</v>
      </c>
      <c r="LW34" s="72">
        <f t="shared" si="11"/>
        <v>1</v>
      </c>
      <c r="LX34" s="73">
        <f t="shared" si="12"/>
        <v>0</v>
      </c>
      <c r="LY34" s="73">
        <f t="shared" si="13"/>
        <v>0</v>
      </c>
      <c r="LZ34" s="74">
        <f t="shared" si="14"/>
        <v>0</v>
      </c>
      <c r="MA34" s="72">
        <f t="shared" si="15"/>
        <v>0</v>
      </c>
      <c r="MB34" s="73">
        <f t="shared" si="16"/>
        <v>0</v>
      </c>
      <c r="MC34" s="73">
        <f t="shared" si="17"/>
        <v>0</v>
      </c>
      <c r="MD34" s="74">
        <f t="shared" si="18"/>
        <v>1</v>
      </c>
      <c r="ME34" s="72">
        <f t="shared" si="19"/>
        <v>0</v>
      </c>
      <c r="MF34" s="73">
        <f t="shared" si="20"/>
        <v>0</v>
      </c>
      <c r="MG34" s="73">
        <f t="shared" si="21"/>
        <v>0</v>
      </c>
      <c r="MH34" s="74">
        <f t="shared" si="22"/>
        <v>1</v>
      </c>
    </row>
    <row r="35" spans="1:346" ht="39.5" x14ac:dyDescent="0.35">
      <c r="A35" s="57">
        <v>49</v>
      </c>
      <c r="B35" s="57" t="s">
        <v>2329</v>
      </c>
      <c r="C35" s="57" t="s">
        <v>2404</v>
      </c>
      <c r="D35" s="58">
        <v>41605</v>
      </c>
      <c r="E35" s="57">
        <v>3</v>
      </c>
      <c r="F35" s="57">
        <v>9</v>
      </c>
      <c r="G35" s="57" t="s">
        <v>2485</v>
      </c>
      <c r="H35" s="57" t="s">
        <v>2485</v>
      </c>
      <c r="I35" s="57" t="s">
        <v>2486</v>
      </c>
      <c r="J35" s="57" t="s">
        <v>2407</v>
      </c>
      <c r="K35" s="57" t="s">
        <v>2487</v>
      </c>
      <c r="L35" s="57">
        <v>0</v>
      </c>
      <c r="M35" s="57">
        <v>1</v>
      </c>
      <c r="N35" s="57">
        <v>48</v>
      </c>
      <c r="O35" s="59">
        <v>0</v>
      </c>
      <c r="P35" s="59">
        <v>0</v>
      </c>
      <c r="Q35" s="59">
        <v>0</v>
      </c>
      <c r="R35" s="59">
        <v>0</v>
      </c>
      <c r="S35" s="59">
        <v>0</v>
      </c>
      <c r="T35" s="59">
        <v>0</v>
      </c>
      <c r="U35" s="59">
        <v>0</v>
      </c>
      <c r="V35" s="59">
        <v>0</v>
      </c>
      <c r="W35" s="59">
        <v>0</v>
      </c>
      <c r="X35" s="59">
        <v>1</v>
      </c>
      <c r="Y35" s="59" t="s">
        <v>2470</v>
      </c>
      <c r="Z35" s="60">
        <v>6</v>
      </c>
      <c r="AA35" s="60">
        <v>0</v>
      </c>
      <c r="AB35" s="60">
        <v>0</v>
      </c>
      <c r="AC35" s="60">
        <v>80</v>
      </c>
      <c r="AD35" s="60">
        <v>20</v>
      </c>
      <c r="AE35" s="60">
        <v>1</v>
      </c>
      <c r="AF35" s="60">
        <v>0</v>
      </c>
      <c r="AG35" s="60">
        <v>0</v>
      </c>
      <c r="AH35" s="60">
        <v>4</v>
      </c>
      <c r="AI35" s="60">
        <v>1</v>
      </c>
      <c r="AJ35" s="60">
        <v>6</v>
      </c>
      <c r="AK35" s="60">
        <v>3</v>
      </c>
      <c r="AL35" s="60">
        <v>5</v>
      </c>
      <c r="AM35" s="59">
        <v>0</v>
      </c>
      <c r="AN35" s="59"/>
      <c r="AO35" s="59"/>
      <c r="AP35" s="59"/>
      <c r="AQ35" s="59"/>
      <c r="AR35" s="59"/>
      <c r="AS35" s="59"/>
      <c r="AT35" s="59"/>
      <c r="AU35" s="59"/>
      <c r="AV35" s="59"/>
      <c r="AW35" s="59"/>
      <c r="AX35" s="59"/>
      <c r="AY35" s="59"/>
      <c r="AZ35" s="59"/>
      <c r="BA35" s="59"/>
      <c r="BB35" s="59"/>
      <c r="BC35" s="59">
        <v>0</v>
      </c>
      <c r="BD35" s="59"/>
      <c r="BE35" s="59"/>
      <c r="BF35" s="59"/>
      <c r="BG35" s="59">
        <v>0</v>
      </c>
      <c r="BH35" s="59"/>
      <c r="BI35" s="59"/>
      <c r="BJ35" s="59"/>
      <c r="BK35" s="59">
        <v>0</v>
      </c>
      <c r="BL35" s="59"/>
      <c r="BM35" s="59"/>
      <c r="BN35" s="59"/>
      <c r="BO35" s="59">
        <f t="shared" si="0"/>
        <v>0</v>
      </c>
      <c r="BP35" s="59"/>
      <c r="BQ35" s="60">
        <v>1</v>
      </c>
      <c r="BR35" s="60">
        <v>0</v>
      </c>
      <c r="BS35" s="60"/>
      <c r="BT35" s="60"/>
      <c r="BU35" s="60"/>
      <c r="BV35" s="60"/>
      <c r="BW35" s="60"/>
      <c r="BX35" s="60"/>
      <c r="BY35" s="60"/>
      <c r="BZ35" s="60"/>
      <c r="CA35" s="60">
        <v>1</v>
      </c>
      <c r="CB35" s="60">
        <v>1</v>
      </c>
      <c r="CC35" s="60">
        <v>1</v>
      </c>
      <c r="CD35" s="60">
        <v>3</v>
      </c>
      <c r="CE35" s="60">
        <v>1</v>
      </c>
      <c r="CF35" s="60">
        <v>0</v>
      </c>
      <c r="CG35" s="60">
        <v>1</v>
      </c>
      <c r="CH35" s="60">
        <v>1</v>
      </c>
      <c r="CI35" s="60" t="s">
        <v>2488</v>
      </c>
      <c r="CJ35" s="60">
        <v>0</v>
      </c>
      <c r="CK35" s="60"/>
      <c r="CL35" s="60"/>
      <c r="CM35" s="60"/>
      <c r="CN35" s="60"/>
      <c r="CO35" s="60"/>
      <c r="CP35" s="60"/>
      <c r="CQ35" s="60"/>
      <c r="CR35" s="60"/>
      <c r="CS35" s="60">
        <v>1</v>
      </c>
      <c r="CT35" s="60">
        <v>1</v>
      </c>
      <c r="CU35" s="60" t="s">
        <v>2410</v>
      </c>
      <c r="CV35" s="60">
        <v>1</v>
      </c>
      <c r="CW35" s="60">
        <v>1</v>
      </c>
      <c r="CX35" s="60">
        <v>1</v>
      </c>
      <c r="CY35" s="60">
        <v>0</v>
      </c>
      <c r="CZ35" s="60">
        <v>1</v>
      </c>
      <c r="DA35" s="60">
        <v>1</v>
      </c>
      <c r="DB35" s="60" t="s">
        <v>2488</v>
      </c>
      <c r="DC35" s="60">
        <v>0</v>
      </c>
      <c r="DD35" s="60"/>
      <c r="DE35" s="60"/>
      <c r="DF35" s="60">
        <v>1</v>
      </c>
      <c r="DG35" s="60">
        <v>5</v>
      </c>
      <c r="DH35" s="60">
        <v>140</v>
      </c>
      <c r="DI35" s="60">
        <v>0</v>
      </c>
      <c r="DJ35" s="60"/>
      <c r="DK35" s="60"/>
      <c r="DL35" s="60">
        <v>0</v>
      </c>
      <c r="DM35" s="60"/>
      <c r="DN35" s="60"/>
      <c r="DO35" s="60"/>
      <c r="DP35" s="60"/>
      <c r="DQ35" s="60">
        <v>0</v>
      </c>
      <c r="DR35" s="60">
        <v>0</v>
      </c>
      <c r="DS35" s="60">
        <v>0</v>
      </c>
      <c r="DT35" s="61">
        <f t="shared" si="1"/>
        <v>1</v>
      </c>
      <c r="DU35" s="62">
        <f t="shared" si="2"/>
        <v>1</v>
      </c>
      <c r="DV35" s="63">
        <v>0</v>
      </c>
      <c r="DW35" s="63"/>
      <c r="DX35" s="63"/>
      <c r="DY35" s="63"/>
      <c r="DZ35" s="63"/>
      <c r="EA35" s="63"/>
      <c r="EB35" s="63"/>
      <c r="EC35" s="63"/>
      <c r="ED35" s="63"/>
      <c r="EE35" s="63"/>
      <c r="EF35" s="63"/>
      <c r="EG35" s="63"/>
      <c r="EH35" s="63"/>
      <c r="EI35" s="63"/>
      <c r="EJ35" s="63"/>
      <c r="EK35" s="63"/>
      <c r="EL35" s="63"/>
      <c r="EM35" s="63"/>
      <c r="EN35" s="63"/>
      <c r="EO35" s="63"/>
      <c r="EP35" s="63"/>
      <c r="EQ35" s="63"/>
      <c r="ER35" s="63"/>
      <c r="ES35" s="63">
        <f t="shared" si="3"/>
        <v>0</v>
      </c>
      <c r="ET35" s="63"/>
      <c r="EU35" s="64">
        <v>0</v>
      </c>
      <c r="EV35" s="64"/>
      <c r="EW35" s="64"/>
      <c r="EX35" s="64"/>
      <c r="EY35" s="64"/>
      <c r="EZ35" s="64"/>
      <c r="FA35" s="64"/>
      <c r="FB35" s="64"/>
      <c r="FC35" s="64"/>
      <c r="FD35" s="64"/>
      <c r="FE35" s="64"/>
      <c r="FF35" s="64"/>
      <c r="FG35" s="64"/>
      <c r="FH35" s="64"/>
      <c r="FI35" s="64"/>
      <c r="FJ35" s="64"/>
      <c r="FK35" s="64"/>
      <c r="FL35" s="64"/>
      <c r="FM35" s="64"/>
      <c r="FN35" s="64"/>
      <c r="FO35" s="64"/>
      <c r="FP35" s="64"/>
      <c r="FQ35" s="64"/>
      <c r="FR35" s="64"/>
      <c r="FS35" s="64"/>
      <c r="FT35" s="64"/>
      <c r="FU35" s="64"/>
      <c r="FV35" s="64"/>
      <c r="FW35" s="64"/>
      <c r="FX35" s="64"/>
      <c r="FY35" s="64"/>
      <c r="FZ35" s="64"/>
      <c r="GA35" s="64"/>
      <c r="GB35" s="64"/>
      <c r="GC35" s="64"/>
      <c r="GD35" s="64"/>
      <c r="GE35" s="64"/>
      <c r="GF35" s="64"/>
      <c r="GG35" s="64">
        <f t="shared" si="4"/>
        <v>0</v>
      </c>
      <c r="GH35" s="64">
        <f t="shared" si="5"/>
        <v>0</v>
      </c>
      <c r="GI35" s="65">
        <v>0</v>
      </c>
      <c r="GJ35" s="65">
        <v>0</v>
      </c>
      <c r="GK35" s="65">
        <v>0</v>
      </c>
      <c r="GL35" s="65">
        <v>0</v>
      </c>
      <c r="GM35" s="65">
        <v>0</v>
      </c>
      <c r="GN35" s="65">
        <v>0</v>
      </c>
      <c r="GO35" s="65">
        <v>0</v>
      </c>
      <c r="GP35" s="65">
        <v>0</v>
      </c>
      <c r="GQ35" s="65"/>
      <c r="GR35" s="65">
        <v>0</v>
      </c>
      <c r="GS35" s="65">
        <v>0</v>
      </c>
      <c r="GT35" s="65">
        <v>0</v>
      </c>
      <c r="GU35" s="65">
        <v>1</v>
      </c>
      <c r="GV35" s="65">
        <v>0</v>
      </c>
      <c r="GW35" s="65">
        <v>0</v>
      </c>
      <c r="GX35" s="65">
        <v>0</v>
      </c>
      <c r="GY35" s="65">
        <v>0</v>
      </c>
      <c r="GZ35" s="65"/>
      <c r="HA35" s="66">
        <v>0</v>
      </c>
      <c r="HB35" s="66"/>
      <c r="HC35" s="66"/>
      <c r="HD35" s="66"/>
      <c r="HE35" s="66"/>
      <c r="HF35" s="66"/>
      <c r="HG35" s="66"/>
      <c r="HH35" s="66"/>
      <c r="HI35" s="66"/>
      <c r="HJ35" s="66"/>
      <c r="HK35" s="66"/>
      <c r="HL35" s="66"/>
      <c r="HM35" s="66"/>
      <c r="HN35" s="66"/>
      <c r="HO35" s="66"/>
      <c r="HP35" s="66"/>
      <c r="HQ35" s="66"/>
      <c r="HR35" s="66"/>
      <c r="HS35" s="66"/>
      <c r="HT35" s="66"/>
      <c r="HU35" s="66"/>
      <c r="HV35" s="66"/>
      <c r="HW35" s="66"/>
      <c r="HX35" s="66"/>
      <c r="HY35" s="66">
        <f t="shared" si="6"/>
        <v>0</v>
      </c>
      <c r="HZ35" s="66"/>
      <c r="IA35" s="67" t="s">
        <v>2326</v>
      </c>
      <c r="IB35" s="67" t="s">
        <v>2327</v>
      </c>
      <c r="IC35" s="67" t="s">
        <v>2326</v>
      </c>
      <c r="ID35" s="67" t="s">
        <v>2326</v>
      </c>
      <c r="IE35" s="67" t="s">
        <v>2326</v>
      </c>
      <c r="IF35" s="67"/>
      <c r="IG35" s="67"/>
      <c r="IH35" s="67"/>
      <c r="II35" s="67"/>
      <c r="IJ35" s="67"/>
      <c r="IK35" s="67"/>
      <c r="IL35" s="67"/>
      <c r="IM35" s="67"/>
      <c r="IN35" s="67"/>
      <c r="IO35" s="67"/>
      <c r="IP35" s="67"/>
      <c r="IQ35" s="67"/>
      <c r="IR35" s="67"/>
      <c r="IS35" s="67"/>
      <c r="IT35" s="67"/>
      <c r="IU35" s="67"/>
      <c r="IV35" s="67"/>
      <c r="IW35" s="67">
        <v>1</v>
      </c>
      <c r="IX35" s="67">
        <v>1</v>
      </c>
      <c r="IY35" s="67"/>
      <c r="IZ35" s="67"/>
      <c r="JA35" s="67"/>
      <c r="JB35" s="67"/>
      <c r="JC35" s="67"/>
      <c r="JD35" s="67"/>
      <c r="JE35" s="67"/>
      <c r="JF35" s="67"/>
      <c r="JG35" s="67"/>
      <c r="JH35" s="67"/>
      <c r="JI35" s="67"/>
      <c r="JJ35" s="67"/>
      <c r="JK35" s="67"/>
      <c r="JL35" s="67"/>
      <c r="JM35" s="67"/>
      <c r="JN35" s="67"/>
      <c r="JO35" s="67"/>
      <c r="JP35" s="67"/>
      <c r="JQ35" s="67"/>
      <c r="JR35" s="67"/>
      <c r="JS35" s="67"/>
      <c r="JT35" s="67"/>
      <c r="JU35" s="67"/>
      <c r="JV35" s="67"/>
      <c r="JW35" s="67"/>
      <c r="JX35" s="67"/>
      <c r="JY35" s="67"/>
      <c r="JZ35" s="67"/>
      <c r="KA35" s="67"/>
      <c r="KB35" s="67"/>
      <c r="KC35" s="67"/>
      <c r="KD35" s="67"/>
      <c r="KE35" s="67"/>
      <c r="KF35" s="67"/>
      <c r="KG35" s="67"/>
      <c r="KH35" s="67"/>
      <c r="KI35" s="67"/>
      <c r="KJ35" s="67"/>
      <c r="KK35" s="67"/>
      <c r="KL35" s="67"/>
      <c r="KM35" s="67"/>
      <c r="KN35" s="66">
        <v>1</v>
      </c>
      <c r="KO35" s="66">
        <v>1</v>
      </c>
      <c r="KP35" s="66">
        <v>1</v>
      </c>
      <c r="KQ35" s="66">
        <v>1</v>
      </c>
      <c r="KR35" s="66">
        <v>1</v>
      </c>
      <c r="KS35" s="66">
        <v>0</v>
      </c>
      <c r="KT35" s="66">
        <v>0</v>
      </c>
      <c r="KU35" s="66">
        <v>0</v>
      </c>
      <c r="KV35" s="66">
        <v>0</v>
      </c>
      <c r="KW35" s="66">
        <v>1</v>
      </c>
      <c r="KX35" s="66">
        <v>0</v>
      </c>
      <c r="KY35" s="66">
        <v>0</v>
      </c>
      <c r="KZ35" s="66">
        <v>0</v>
      </c>
      <c r="LA35" s="66">
        <v>0</v>
      </c>
      <c r="LB35" s="66">
        <v>0</v>
      </c>
      <c r="LC35" s="68">
        <v>0</v>
      </c>
      <c r="LD35" s="68">
        <v>0</v>
      </c>
      <c r="LE35" s="68">
        <v>0</v>
      </c>
      <c r="LF35" s="68">
        <v>0</v>
      </c>
      <c r="LG35" s="68">
        <v>0</v>
      </c>
      <c r="LH35" s="68">
        <v>0</v>
      </c>
      <c r="LI35" s="68">
        <v>0</v>
      </c>
      <c r="LJ35" s="68">
        <v>0</v>
      </c>
      <c r="LK35" s="68">
        <v>1</v>
      </c>
      <c r="LL35" s="68" t="s">
        <v>2489</v>
      </c>
      <c r="LM35" s="69">
        <v>0</v>
      </c>
      <c r="LN35" s="69"/>
      <c r="LO35" s="69">
        <v>0</v>
      </c>
      <c r="LP35" s="69"/>
      <c r="LQ35" s="70">
        <v>1</v>
      </c>
      <c r="LR35" s="71"/>
      <c r="LS35" s="72">
        <f t="shared" si="7"/>
        <v>0</v>
      </c>
      <c r="LT35" s="73">
        <f t="shared" si="8"/>
        <v>0</v>
      </c>
      <c r="LU35" s="73">
        <f t="shared" si="9"/>
        <v>0</v>
      </c>
      <c r="LV35" s="74">
        <f t="shared" si="10"/>
        <v>1</v>
      </c>
      <c r="LW35" s="72">
        <f t="shared" si="11"/>
        <v>1</v>
      </c>
      <c r="LX35" s="73">
        <f t="shared" si="12"/>
        <v>0</v>
      </c>
      <c r="LY35" s="73">
        <f t="shared" si="13"/>
        <v>0</v>
      </c>
      <c r="LZ35" s="74">
        <f t="shared" si="14"/>
        <v>0</v>
      </c>
      <c r="MA35" s="72">
        <f t="shared" si="15"/>
        <v>0</v>
      </c>
      <c r="MB35" s="73">
        <f t="shared" si="16"/>
        <v>0</v>
      </c>
      <c r="MC35" s="73">
        <f t="shared" si="17"/>
        <v>0</v>
      </c>
      <c r="MD35" s="74">
        <f t="shared" si="18"/>
        <v>1</v>
      </c>
      <c r="ME35" s="72">
        <f t="shared" si="19"/>
        <v>0</v>
      </c>
      <c r="MF35" s="73">
        <f t="shared" si="20"/>
        <v>0</v>
      </c>
      <c r="MG35" s="73">
        <f t="shared" si="21"/>
        <v>0</v>
      </c>
      <c r="MH35" s="74">
        <f t="shared" si="22"/>
        <v>1</v>
      </c>
    </row>
    <row r="36" spans="1:346" s="88" customFormat="1" ht="26.5" x14ac:dyDescent="0.35">
      <c r="A36" s="57">
        <v>55</v>
      </c>
      <c r="B36" s="57" t="s">
        <v>2329</v>
      </c>
      <c r="C36" s="57" t="s">
        <v>2490</v>
      </c>
      <c r="D36" s="58">
        <v>41606</v>
      </c>
      <c r="E36" s="57">
        <v>3</v>
      </c>
      <c r="F36" s="57">
        <v>25</v>
      </c>
      <c r="G36" s="57" t="s">
        <v>2491</v>
      </c>
      <c r="H36" s="57" t="s">
        <v>2491</v>
      </c>
      <c r="I36" s="57" t="s">
        <v>2492</v>
      </c>
      <c r="J36" s="57" t="s">
        <v>2407</v>
      </c>
      <c r="K36" s="57"/>
      <c r="L36" s="57">
        <v>0</v>
      </c>
      <c r="M36" s="57">
        <v>1</v>
      </c>
      <c r="N36" s="57">
        <v>62</v>
      </c>
      <c r="O36" s="59">
        <v>1</v>
      </c>
      <c r="P36" s="59">
        <v>0</v>
      </c>
      <c r="Q36" s="59">
        <v>0</v>
      </c>
      <c r="R36" s="59">
        <v>0</v>
      </c>
      <c r="S36" s="59">
        <v>0</v>
      </c>
      <c r="T36" s="59">
        <v>0</v>
      </c>
      <c r="U36" s="59">
        <v>0</v>
      </c>
      <c r="V36" s="59">
        <v>0</v>
      </c>
      <c r="W36" s="59">
        <v>0</v>
      </c>
      <c r="X36" s="59">
        <v>0</v>
      </c>
      <c r="Y36" s="59"/>
      <c r="Z36" s="60">
        <v>6</v>
      </c>
      <c r="AA36" s="60">
        <v>0</v>
      </c>
      <c r="AB36" s="60">
        <v>0</v>
      </c>
      <c r="AC36" s="60">
        <v>100</v>
      </c>
      <c r="AD36" s="60">
        <v>30</v>
      </c>
      <c r="AE36" s="60">
        <v>1</v>
      </c>
      <c r="AF36" s="60">
        <v>1</v>
      </c>
      <c r="AG36" s="60">
        <v>0</v>
      </c>
      <c r="AH36" s="60">
        <v>7</v>
      </c>
      <c r="AI36" s="60">
        <v>1</v>
      </c>
      <c r="AJ36" s="60">
        <v>5</v>
      </c>
      <c r="AK36" s="60">
        <v>0.2</v>
      </c>
      <c r="AL36" s="60">
        <v>5</v>
      </c>
      <c r="AM36" s="59">
        <v>0</v>
      </c>
      <c r="AN36" s="59"/>
      <c r="AO36" s="59"/>
      <c r="AP36" s="59"/>
      <c r="AQ36" s="59"/>
      <c r="AR36" s="59"/>
      <c r="AS36" s="59"/>
      <c r="AT36" s="59"/>
      <c r="AU36" s="59"/>
      <c r="AV36" s="59"/>
      <c r="AW36" s="59"/>
      <c r="AX36" s="59"/>
      <c r="AY36" s="59"/>
      <c r="AZ36" s="59"/>
      <c r="BA36" s="59"/>
      <c r="BB36" s="59"/>
      <c r="BC36" s="59">
        <v>0</v>
      </c>
      <c r="BD36" s="59"/>
      <c r="BE36" s="59"/>
      <c r="BF36" s="59"/>
      <c r="BG36" s="59">
        <v>0</v>
      </c>
      <c r="BH36" s="59"/>
      <c r="BI36" s="59"/>
      <c r="BJ36" s="59"/>
      <c r="BK36" s="59">
        <v>0</v>
      </c>
      <c r="BL36" s="59"/>
      <c r="BM36" s="59"/>
      <c r="BN36" s="59"/>
      <c r="BO36" s="59">
        <f t="shared" si="0"/>
        <v>0</v>
      </c>
      <c r="BP36" s="59"/>
      <c r="BQ36" s="60">
        <v>1</v>
      </c>
      <c r="BR36" s="60">
        <v>0</v>
      </c>
      <c r="BS36" s="60"/>
      <c r="BT36" s="60"/>
      <c r="BU36" s="60"/>
      <c r="BV36" s="60"/>
      <c r="BW36" s="60"/>
      <c r="BX36" s="60"/>
      <c r="BY36" s="60"/>
      <c r="BZ36" s="60"/>
      <c r="CA36" s="60">
        <v>0</v>
      </c>
      <c r="CB36" s="60"/>
      <c r="CC36" s="60"/>
      <c r="CD36" s="60"/>
      <c r="CE36" s="60"/>
      <c r="CF36" s="60"/>
      <c r="CG36" s="60"/>
      <c r="CH36" s="60"/>
      <c r="CI36" s="60"/>
      <c r="CJ36" s="60">
        <v>0</v>
      </c>
      <c r="CK36" s="60"/>
      <c r="CL36" s="60"/>
      <c r="CM36" s="60"/>
      <c r="CN36" s="60"/>
      <c r="CO36" s="60"/>
      <c r="CP36" s="60"/>
      <c r="CQ36" s="60"/>
      <c r="CR36" s="60"/>
      <c r="CS36" s="60">
        <v>1</v>
      </c>
      <c r="CT36" s="60">
        <v>1</v>
      </c>
      <c r="CU36" s="60" t="s">
        <v>2410</v>
      </c>
      <c r="CV36" s="60">
        <v>1</v>
      </c>
      <c r="CW36" s="60">
        <v>4</v>
      </c>
      <c r="CX36" s="60">
        <v>1</v>
      </c>
      <c r="CY36" s="60">
        <v>0</v>
      </c>
      <c r="CZ36" s="60">
        <v>1</v>
      </c>
      <c r="DA36" s="60">
        <v>1</v>
      </c>
      <c r="DB36" s="60">
        <v>0</v>
      </c>
      <c r="DC36" s="60">
        <v>1</v>
      </c>
      <c r="DD36" s="60">
        <v>21</v>
      </c>
      <c r="DE36" s="60">
        <v>5</v>
      </c>
      <c r="DF36" s="60">
        <v>0</v>
      </c>
      <c r="DG36" s="60"/>
      <c r="DH36" s="60"/>
      <c r="DI36" s="60">
        <v>0</v>
      </c>
      <c r="DJ36" s="60"/>
      <c r="DK36" s="60"/>
      <c r="DL36" s="60">
        <v>0</v>
      </c>
      <c r="DM36" s="60"/>
      <c r="DN36" s="60"/>
      <c r="DO36" s="60"/>
      <c r="DP36" s="60"/>
      <c r="DQ36" s="60">
        <v>5</v>
      </c>
      <c r="DR36" s="60">
        <v>0</v>
      </c>
      <c r="DS36" s="60">
        <v>0</v>
      </c>
      <c r="DT36" s="61">
        <f t="shared" si="1"/>
        <v>1</v>
      </c>
      <c r="DU36" s="62">
        <f t="shared" si="2"/>
        <v>1</v>
      </c>
      <c r="DV36" s="63">
        <v>0</v>
      </c>
      <c r="DW36" s="63"/>
      <c r="DX36" s="63"/>
      <c r="DY36" s="63"/>
      <c r="DZ36" s="63"/>
      <c r="EA36" s="63"/>
      <c r="EB36" s="63"/>
      <c r="EC36" s="63"/>
      <c r="ED36" s="63"/>
      <c r="EE36" s="63"/>
      <c r="EF36" s="63"/>
      <c r="EG36" s="63"/>
      <c r="EH36" s="63"/>
      <c r="EI36" s="63"/>
      <c r="EJ36" s="63"/>
      <c r="EK36" s="63"/>
      <c r="EL36" s="63"/>
      <c r="EM36" s="63"/>
      <c r="EN36" s="63"/>
      <c r="EO36" s="63"/>
      <c r="EP36" s="63"/>
      <c r="EQ36" s="63"/>
      <c r="ER36" s="63"/>
      <c r="ES36" s="63">
        <f t="shared" si="3"/>
        <v>0</v>
      </c>
      <c r="ET36" s="63"/>
      <c r="EU36" s="64">
        <v>0</v>
      </c>
      <c r="EV36" s="64"/>
      <c r="EW36" s="64"/>
      <c r="EX36" s="64"/>
      <c r="EY36" s="64"/>
      <c r="EZ36" s="64"/>
      <c r="FA36" s="64"/>
      <c r="FB36" s="64"/>
      <c r="FC36" s="64"/>
      <c r="FD36" s="64"/>
      <c r="FE36" s="64"/>
      <c r="FF36" s="64"/>
      <c r="FG36" s="64"/>
      <c r="FH36" s="64"/>
      <c r="FI36" s="64"/>
      <c r="FJ36" s="64"/>
      <c r="FK36" s="64"/>
      <c r="FL36" s="64"/>
      <c r="FM36" s="64"/>
      <c r="FN36" s="64"/>
      <c r="FO36" s="64"/>
      <c r="FP36" s="64"/>
      <c r="FQ36" s="64"/>
      <c r="FR36" s="64"/>
      <c r="FS36" s="64"/>
      <c r="FT36" s="64"/>
      <c r="FU36" s="64"/>
      <c r="FV36" s="64"/>
      <c r="FW36" s="64"/>
      <c r="FX36" s="64"/>
      <c r="FY36" s="64"/>
      <c r="FZ36" s="64"/>
      <c r="GA36" s="64"/>
      <c r="GB36" s="64"/>
      <c r="GC36" s="64"/>
      <c r="GD36" s="64"/>
      <c r="GE36" s="64"/>
      <c r="GF36" s="64"/>
      <c r="GG36" s="64">
        <f t="shared" si="4"/>
        <v>0</v>
      </c>
      <c r="GH36" s="64">
        <f t="shared" si="5"/>
        <v>0</v>
      </c>
      <c r="GI36" s="65">
        <v>0</v>
      </c>
      <c r="GJ36" s="65">
        <v>0</v>
      </c>
      <c r="GK36" s="65">
        <v>0</v>
      </c>
      <c r="GL36" s="65">
        <v>0</v>
      </c>
      <c r="GM36" s="65">
        <v>0</v>
      </c>
      <c r="GN36" s="65">
        <v>0</v>
      </c>
      <c r="GO36" s="65">
        <v>0</v>
      </c>
      <c r="GP36" s="65">
        <v>0</v>
      </c>
      <c r="GQ36" s="65"/>
      <c r="GR36" s="65">
        <v>0</v>
      </c>
      <c r="GS36" s="65">
        <v>0</v>
      </c>
      <c r="GT36" s="65">
        <v>0</v>
      </c>
      <c r="GU36" s="65">
        <v>0</v>
      </c>
      <c r="GV36" s="65">
        <v>0</v>
      </c>
      <c r="GW36" s="65">
        <v>0</v>
      </c>
      <c r="GX36" s="65">
        <v>1</v>
      </c>
      <c r="GY36" s="65">
        <v>0</v>
      </c>
      <c r="GZ36" s="65"/>
      <c r="HA36" s="66">
        <v>0</v>
      </c>
      <c r="HB36" s="66"/>
      <c r="HC36" s="66"/>
      <c r="HD36" s="66"/>
      <c r="HE36" s="66"/>
      <c r="HF36" s="66"/>
      <c r="HG36" s="66"/>
      <c r="HH36" s="66"/>
      <c r="HI36" s="66"/>
      <c r="HJ36" s="66"/>
      <c r="HK36" s="66"/>
      <c r="HL36" s="66"/>
      <c r="HM36" s="66"/>
      <c r="HN36" s="66"/>
      <c r="HO36" s="66"/>
      <c r="HP36" s="66"/>
      <c r="HQ36" s="66"/>
      <c r="HR36" s="66"/>
      <c r="HS36" s="66"/>
      <c r="HT36" s="66"/>
      <c r="HU36" s="66"/>
      <c r="HV36" s="66"/>
      <c r="HW36" s="66"/>
      <c r="HX36" s="66"/>
      <c r="HY36" s="66">
        <f t="shared" si="6"/>
        <v>0</v>
      </c>
      <c r="HZ36" s="66"/>
      <c r="IA36" s="67" t="s">
        <v>2326</v>
      </c>
      <c r="IB36" s="67" t="s">
        <v>2328</v>
      </c>
      <c r="IC36" s="67" t="s">
        <v>2326</v>
      </c>
      <c r="ID36" s="67" t="s">
        <v>2326</v>
      </c>
      <c r="IE36" s="67" t="s">
        <v>2326</v>
      </c>
      <c r="IF36" s="67"/>
      <c r="IG36" s="67"/>
      <c r="IH36" s="67"/>
      <c r="II36" s="67"/>
      <c r="IJ36" s="67"/>
      <c r="IK36" s="67"/>
      <c r="IL36" s="67"/>
      <c r="IM36" s="67"/>
      <c r="IN36" s="67"/>
      <c r="IO36" s="67"/>
      <c r="IP36" s="67"/>
      <c r="IQ36" s="67"/>
      <c r="IR36" s="67"/>
      <c r="IS36" s="67"/>
      <c r="IT36" s="67"/>
      <c r="IU36" s="67"/>
      <c r="IV36" s="67"/>
      <c r="IW36" s="67"/>
      <c r="IX36" s="67"/>
      <c r="IY36" s="67"/>
      <c r="IZ36" s="67"/>
      <c r="JA36" s="67"/>
      <c r="JB36" s="67"/>
      <c r="JC36" s="67"/>
      <c r="JD36" s="67"/>
      <c r="JE36" s="67"/>
      <c r="JF36" s="67"/>
      <c r="JG36" s="67"/>
      <c r="JH36" s="67"/>
      <c r="JI36" s="67"/>
      <c r="JJ36" s="67"/>
      <c r="JK36" s="67"/>
      <c r="JL36" s="67"/>
      <c r="JM36" s="67"/>
      <c r="JN36" s="67"/>
      <c r="JO36" s="67"/>
      <c r="JP36" s="67"/>
      <c r="JQ36" s="67"/>
      <c r="JR36" s="67"/>
      <c r="JS36" s="67"/>
      <c r="JT36" s="67"/>
      <c r="JU36" s="67"/>
      <c r="JV36" s="67"/>
      <c r="JW36" s="67"/>
      <c r="JX36" s="67"/>
      <c r="JY36" s="67"/>
      <c r="JZ36" s="67"/>
      <c r="KA36" s="67"/>
      <c r="KB36" s="67"/>
      <c r="KC36" s="67"/>
      <c r="KD36" s="67"/>
      <c r="KE36" s="67"/>
      <c r="KF36" s="67"/>
      <c r="KG36" s="67"/>
      <c r="KH36" s="67"/>
      <c r="KI36" s="67"/>
      <c r="KJ36" s="67"/>
      <c r="KK36" s="67"/>
      <c r="KL36" s="67"/>
      <c r="KM36" s="67"/>
      <c r="KN36" s="66">
        <v>0</v>
      </c>
      <c r="KO36" s="66">
        <v>0</v>
      </c>
      <c r="KP36" s="66">
        <v>1</v>
      </c>
      <c r="KQ36" s="66">
        <v>0</v>
      </c>
      <c r="KR36" s="66">
        <v>0</v>
      </c>
      <c r="KS36" s="66">
        <v>0</v>
      </c>
      <c r="KT36" s="66">
        <v>0</v>
      </c>
      <c r="KU36" s="66">
        <v>0</v>
      </c>
      <c r="KV36" s="66">
        <v>0</v>
      </c>
      <c r="KW36" s="66">
        <v>1</v>
      </c>
      <c r="KX36" s="66">
        <v>0</v>
      </c>
      <c r="KY36" s="66">
        <v>0</v>
      </c>
      <c r="KZ36" s="66">
        <v>0</v>
      </c>
      <c r="LA36" s="66">
        <v>0</v>
      </c>
      <c r="LB36" s="66">
        <v>0</v>
      </c>
      <c r="LC36" s="68">
        <v>0</v>
      </c>
      <c r="LD36" s="68">
        <v>0</v>
      </c>
      <c r="LE36" s="68">
        <v>0</v>
      </c>
      <c r="LF36" s="68">
        <v>0</v>
      </c>
      <c r="LG36" s="68">
        <v>0</v>
      </c>
      <c r="LH36" s="68">
        <v>0</v>
      </c>
      <c r="LI36" s="68">
        <v>0</v>
      </c>
      <c r="LJ36" s="68">
        <v>0</v>
      </c>
      <c r="LK36" s="68">
        <v>1</v>
      </c>
      <c r="LL36" s="68" t="s">
        <v>2493</v>
      </c>
      <c r="LM36" s="69">
        <v>0</v>
      </c>
      <c r="LN36" s="69"/>
      <c r="LO36" s="69">
        <v>0</v>
      </c>
      <c r="LP36" s="69"/>
      <c r="LQ36" s="70">
        <v>1</v>
      </c>
      <c r="LR36" s="71"/>
      <c r="LS36" s="72">
        <f t="shared" si="7"/>
        <v>0</v>
      </c>
      <c r="LT36" s="73">
        <f t="shared" si="8"/>
        <v>0</v>
      </c>
      <c r="LU36" s="73">
        <f t="shared" si="9"/>
        <v>0</v>
      </c>
      <c r="LV36" s="74">
        <f t="shared" si="10"/>
        <v>1</v>
      </c>
      <c r="LW36" s="72">
        <f t="shared" si="11"/>
        <v>1</v>
      </c>
      <c r="LX36" s="73">
        <f t="shared" si="12"/>
        <v>0</v>
      </c>
      <c r="LY36" s="73">
        <f t="shared" si="13"/>
        <v>0</v>
      </c>
      <c r="LZ36" s="74">
        <f t="shared" si="14"/>
        <v>0</v>
      </c>
      <c r="MA36" s="72">
        <f t="shared" si="15"/>
        <v>0</v>
      </c>
      <c r="MB36" s="73">
        <f t="shared" si="16"/>
        <v>0</v>
      </c>
      <c r="MC36" s="73">
        <f t="shared" si="17"/>
        <v>0</v>
      </c>
      <c r="MD36" s="74">
        <f t="shared" si="18"/>
        <v>1</v>
      </c>
      <c r="ME36" s="72">
        <f t="shared" si="19"/>
        <v>0</v>
      </c>
      <c r="MF36" s="73">
        <f t="shared" si="20"/>
        <v>0</v>
      </c>
      <c r="MG36" s="73">
        <f t="shared" si="21"/>
        <v>0</v>
      </c>
      <c r="MH36" s="74">
        <f t="shared" si="22"/>
        <v>1</v>
      </c>
    </row>
    <row r="37" spans="1:346" x14ac:dyDescent="0.35">
      <c r="A37" s="57">
        <v>56</v>
      </c>
      <c r="B37" s="57" t="s">
        <v>2329</v>
      </c>
      <c r="C37" s="57" t="s">
        <v>2404</v>
      </c>
      <c r="D37" s="58">
        <v>41606</v>
      </c>
      <c r="E37" s="57">
        <v>3</v>
      </c>
      <c r="F37" s="57">
        <v>19</v>
      </c>
      <c r="G37" s="57" t="s">
        <v>2494</v>
      </c>
      <c r="H37" s="57" t="s">
        <v>2494</v>
      </c>
      <c r="I37" s="57" t="s">
        <v>2428</v>
      </c>
      <c r="J37" s="57" t="s">
        <v>2407</v>
      </c>
      <c r="K37" s="57" t="s">
        <v>2495</v>
      </c>
      <c r="L37" s="57">
        <v>0</v>
      </c>
      <c r="M37" s="57">
        <v>1</v>
      </c>
      <c r="N37" s="57">
        <v>43</v>
      </c>
      <c r="O37" s="59">
        <v>0</v>
      </c>
      <c r="P37" s="59">
        <v>0</v>
      </c>
      <c r="Q37" s="59">
        <v>0</v>
      </c>
      <c r="R37" s="59">
        <v>0</v>
      </c>
      <c r="S37" s="59">
        <v>0</v>
      </c>
      <c r="T37" s="59">
        <v>1</v>
      </c>
      <c r="U37" s="59">
        <v>0</v>
      </c>
      <c r="V37" s="59">
        <v>0</v>
      </c>
      <c r="W37" s="59">
        <v>0</v>
      </c>
      <c r="X37" s="59">
        <v>0</v>
      </c>
      <c r="Y37" s="59"/>
      <c r="Z37" s="60">
        <v>7</v>
      </c>
      <c r="AA37" s="60">
        <v>8.5</v>
      </c>
      <c r="AB37" s="60">
        <v>1</v>
      </c>
      <c r="AC37" s="60">
        <v>300</v>
      </c>
      <c r="AD37" s="60">
        <v>30</v>
      </c>
      <c r="AE37" s="60">
        <v>0</v>
      </c>
      <c r="AF37" s="60">
        <v>1</v>
      </c>
      <c r="AG37" s="60">
        <v>0</v>
      </c>
      <c r="AH37" s="60">
        <v>3</v>
      </c>
      <c r="AI37" s="60">
        <v>1</v>
      </c>
      <c r="AJ37" s="60">
        <v>7</v>
      </c>
      <c r="AK37" s="60">
        <v>10</v>
      </c>
      <c r="AL37" s="60">
        <v>20</v>
      </c>
      <c r="AM37" s="59">
        <v>0</v>
      </c>
      <c r="AN37" s="59"/>
      <c r="AO37" s="59"/>
      <c r="AP37" s="59"/>
      <c r="AQ37" s="59"/>
      <c r="AR37" s="59"/>
      <c r="AS37" s="59"/>
      <c r="AT37" s="59"/>
      <c r="AU37" s="59"/>
      <c r="AV37" s="59"/>
      <c r="AW37" s="59"/>
      <c r="AX37" s="59"/>
      <c r="AY37" s="59"/>
      <c r="AZ37" s="59"/>
      <c r="BA37" s="59"/>
      <c r="BB37" s="59"/>
      <c r="BC37" s="59">
        <v>0</v>
      </c>
      <c r="BD37" s="59"/>
      <c r="BE37" s="59"/>
      <c r="BF37" s="59"/>
      <c r="BG37" s="59">
        <v>0</v>
      </c>
      <c r="BH37" s="59"/>
      <c r="BI37" s="59"/>
      <c r="BJ37" s="59"/>
      <c r="BK37" s="59">
        <v>0</v>
      </c>
      <c r="BL37" s="59"/>
      <c r="BM37" s="59"/>
      <c r="BN37" s="59"/>
      <c r="BO37" s="59">
        <f t="shared" si="0"/>
        <v>0</v>
      </c>
      <c r="BP37" s="59"/>
      <c r="BQ37" s="60">
        <v>1</v>
      </c>
      <c r="BR37" s="60">
        <v>1</v>
      </c>
      <c r="BS37" s="60">
        <v>2</v>
      </c>
      <c r="BT37" s="60">
        <v>1</v>
      </c>
      <c r="BU37" s="60">
        <v>4</v>
      </c>
      <c r="BV37" s="60">
        <v>1</v>
      </c>
      <c r="BW37" s="60">
        <v>0</v>
      </c>
      <c r="BX37" s="60">
        <v>1</v>
      </c>
      <c r="BY37" s="60">
        <v>1</v>
      </c>
      <c r="BZ37" s="60">
        <v>0</v>
      </c>
      <c r="CA37" s="60">
        <v>0</v>
      </c>
      <c r="CB37" s="60"/>
      <c r="CC37" s="60"/>
      <c r="CD37" s="60"/>
      <c r="CE37" s="60"/>
      <c r="CF37" s="60"/>
      <c r="CG37" s="60"/>
      <c r="CH37" s="60"/>
      <c r="CI37" s="60"/>
      <c r="CJ37" s="60">
        <v>0</v>
      </c>
      <c r="CK37" s="60"/>
      <c r="CL37" s="60"/>
      <c r="CM37" s="60"/>
      <c r="CN37" s="60"/>
      <c r="CO37" s="60"/>
      <c r="CP37" s="60"/>
      <c r="CQ37" s="60"/>
      <c r="CR37" s="60"/>
      <c r="CS37" s="60">
        <v>1</v>
      </c>
      <c r="CT37" s="60">
        <v>1</v>
      </c>
      <c r="CU37" s="60" t="s">
        <v>2410</v>
      </c>
      <c r="CV37" s="60">
        <v>1</v>
      </c>
      <c r="CW37" s="60">
        <v>4</v>
      </c>
      <c r="CX37" s="60">
        <v>1</v>
      </c>
      <c r="CY37" s="60">
        <v>0</v>
      </c>
      <c r="CZ37" s="60">
        <v>1</v>
      </c>
      <c r="DA37" s="60">
        <v>1</v>
      </c>
      <c r="DB37" s="60">
        <v>0</v>
      </c>
      <c r="DC37" s="60">
        <v>0</v>
      </c>
      <c r="DD37" s="60"/>
      <c r="DE37" s="60"/>
      <c r="DF37" s="60">
        <v>1</v>
      </c>
      <c r="DG37" s="60">
        <v>5</v>
      </c>
      <c r="DH37" s="60">
        <v>110</v>
      </c>
      <c r="DI37" s="60">
        <v>0</v>
      </c>
      <c r="DJ37" s="60"/>
      <c r="DK37" s="60"/>
      <c r="DL37" s="60">
        <v>1</v>
      </c>
      <c r="DM37" s="60"/>
      <c r="DN37" s="60">
        <v>5</v>
      </c>
      <c r="DO37" s="60"/>
      <c r="DP37" s="60">
        <v>2</v>
      </c>
      <c r="DQ37" s="60">
        <v>30</v>
      </c>
      <c r="DR37" s="60">
        <v>1</v>
      </c>
      <c r="DS37" s="60">
        <v>10</v>
      </c>
      <c r="DT37" s="61">
        <f t="shared" si="1"/>
        <v>1</v>
      </c>
      <c r="DU37" s="62">
        <f t="shared" si="2"/>
        <v>1</v>
      </c>
      <c r="DV37" s="63">
        <v>0</v>
      </c>
      <c r="DW37" s="63"/>
      <c r="DX37" s="63"/>
      <c r="DY37" s="63"/>
      <c r="DZ37" s="63"/>
      <c r="EA37" s="63"/>
      <c r="EB37" s="63"/>
      <c r="EC37" s="63"/>
      <c r="ED37" s="63"/>
      <c r="EE37" s="63"/>
      <c r="EF37" s="63"/>
      <c r="EG37" s="63"/>
      <c r="EH37" s="63"/>
      <c r="EI37" s="63"/>
      <c r="EJ37" s="63"/>
      <c r="EK37" s="63"/>
      <c r="EL37" s="63"/>
      <c r="EM37" s="63"/>
      <c r="EN37" s="63"/>
      <c r="EO37" s="63"/>
      <c r="EP37" s="63"/>
      <c r="EQ37" s="63"/>
      <c r="ER37" s="63"/>
      <c r="ES37" s="63">
        <f t="shared" si="3"/>
        <v>0</v>
      </c>
      <c r="ET37" s="63"/>
      <c r="EU37" s="64">
        <v>0</v>
      </c>
      <c r="EV37" s="64"/>
      <c r="EW37" s="64"/>
      <c r="EX37" s="64"/>
      <c r="EY37" s="64"/>
      <c r="EZ37" s="64"/>
      <c r="FA37" s="64"/>
      <c r="FB37" s="64"/>
      <c r="FC37" s="64"/>
      <c r="FD37" s="64"/>
      <c r="FE37" s="64"/>
      <c r="FF37" s="64"/>
      <c r="FG37" s="64"/>
      <c r="FH37" s="64"/>
      <c r="FI37" s="64"/>
      <c r="FJ37" s="64"/>
      <c r="FK37" s="64"/>
      <c r="FL37" s="64"/>
      <c r="FM37" s="64"/>
      <c r="FN37" s="64"/>
      <c r="FO37" s="64"/>
      <c r="FP37" s="64"/>
      <c r="FQ37" s="64"/>
      <c r="FR37" s="64"/>
      <c r="FS37" s="64"/>
      <c r="FT37" s="64"/>
      <c r="FU37" s="64"/>
      <c r="FV37" s="64"/>
      <c r="FW37" s="64"/>
      <c r="FX37" s="64"/>
      <c r="FY37" s="64"/>
      <c r="FZ37" s="64"/>
      <c r="GA37" s="64"/>
      <c r="GB37" s="64"/>
      <c r="GC37" s="64"/>
      <c r="GD37" s="64"/>
      <c r="GE37" s="64"/>
      <c r="GF37" s="64"/>
      <c r="GG37" s="64">
        <f t="shared" si="4"/>
        <v>0</v>
      </c>
      <c r="GH37" s="64">
        <f t="shared" si="5"/>
        <v>0</v>
      </c>
      <c r="GI37" s="65">
        <v>0</v>
      </c>
      <c r="GJ37" s="65">
        <v>0</v>
      </c>
      <c r="GK37" s="65">
        <v>0</v>
      </c>
      <c r="GL37" s="65">
        <v>0</v>
      </c>
      <c r="GM37" s="65">
        <v>0</v>
      </c>
      <c r="GN37" s="65">
        <v>0</v>
      </c>
      <c r="GO37" s="65">
        <v>0</v>
      </c>
      <c r="GP37" s="65">
        <v>0</v>
      </c>
      <c r="GQ37" s="65"/>
      <c r="GR37" s="65">
        <v>0</v>
      </c>
      <c r="GS37" s="65">
        <v>0</v>
      </c>
      <c r="GT37" s="65">
        <v>0</v>
      </c>
      <c r="GU37" s="65">
        <v>0</v>
      </c>
      <c r="GV37" s="65">
        <v>0</v>
      </c>
      <c r="GW37" s="65">
        <v>1</v>
      </c>
      <c r="GX37" s="65">
        <v>0</v>
      </c>
      <c r="GY37" s="65">
        <v>0</v>
      </c>
      <c r="GZ37" s="65"/>
      <c r="HA37" s="66">
        <v>0</v>
      </c>
      <c r="HB37" s="66"/>
      <c r="HC37" s="66"/>
      <c r="HD37" s="66"/>
      <c r="HE37" s="66"/>
      <c r="HF37" s="66"/>
      <c r="HG37" s="66"/>
      <c r="HH37" s="66"/>
      <c r="HI37" s="66"/>
      <c r="HJ37" s="66"/>
      <c r="HK37" s="66"/>
      <c r="HL37" s="66"/>
      <c r="HM37" s="66"/>
      <c r="HN37" s="66"/>
      <c r="HO37" s="66"/>
      <c r="HP37" s="66"/>
      <c r="HQ37" s="66"/>
      <c r="HR37" s="66"/>
      <c r="HS37" s="66"/>
      <c r="HT37" s="66"/>
      <c r="HU37" s="66"/>
      <c r="HV37" s="66"/>
      <c r="HW37" s="66"/>
      <c r="HX37" s="66"/>
      <c r="HY37" s="66">
        <f t="shared" si="6"/>
        <v>0</v>
      </c>
      <c r="HZ37" s="66"/>
      <c r="IA37" s="67" t="s">
        <v>2326</v>
      </c>
      <c r="IB37" s="67" t="s">
        <v>2328</v>
      </c>
      <c r="IC37" s="67" t="s">
        <v>2326</v>
      </c>
      <c r="ID37" s="67" t="s">
        <v>2326</v>
      </c>
      <c r="IE37" s="67" t="s">
        <v>2326</v>
      </c>
      <c r="IF37" s="67"/>
      <c r="IG37" s="67"/>
      <c r="IH37" s="67"/>
      <c r="II37" s="67"/>
      <c r="IJ37" s="67"/>
      <c r="IK37" s="67"/>
      <c r="IL37" s="67"/>
      <c r="IM37" s="67"/>
      <c r="IN37" s="67"/>
      <c r="IO37" s="67"/>
      <c r="IP37" s="67"/>
      <c r="IQ37" s="67"/>
      <c r="IR37" s="67"/>
      <c r="IS37" s="67"/>
      <c r="IT37" s="67"/>
      <c r="IU37" s="67"/>
      <c r="IV37" s="67"/>
      <c r="IW37" s="67"/>
      <c r="IX37" s="67"/>
      <c r="IY37" s="67"/>
      <c r="IZ37" s="67"/>
      <c r="JA37" s="67"/>
      <c r="JB37" s="67"/>
      <c r="JC37" s="67"/>
      <c r="JD37" s="67"/>
      <c r="JE37" s="67"/>
      <c r="JF37" s="67"/>
      <c r="JG37" s="67"/>
      <c r="JH37" s="67"/>
      <c r="JI37" s="67"/>
      <c r="JJ37" s="67"/>
      <c r="JK37" s="67"/>
      <c r="JL37" s="67"/>
      <c r="JM37" s="67"/>
      <c r="JN37" s="67"/>
      <c r="JO37" s="67"/>
      <c r="JP37" s="67"/>
      <c r="JQ37" s="67"/>
      <c r="JR37" s="67"/>
      <c r="JS37" s="67"/>
      <c r="JT37" s="67"/>
      <c r="JU37" s="67"/>
      <c r="JV37" s="67"/>
      <c r="JW37" s="67"/>
      <c r="JX37" s="67"/>
      <c r="JY37" s="67"/>
      <c r="JZ37" s="67"/>
      <c r="KA37" s="67"/>
      <c r="KB37" s="67"/>
      <c r="KC37" s="67"/>
      <c r="KD37" s="67"/>
      <c r="KE37" s="67"/>
      <c r="KF37" s="67"/>
      <c r="KG37" s="67"/>
      <c r="KH37" s="67"/>
      <c r="KI37" s="67"/>
      <c r="KJ37" s="67"/>
      <c r="KK37" s="67"/>
      <c r="KL37" s="67"/>
      <c r="KM37" s="67"/>
      <c r="KN37" s="66">
        <v>0</v>
      </c>
      <c r="KO37" s="66">
        <v>0</v>
      </c>
      <c r="KP37" s="66">
        <v>1</v>
      </c>
      <c r="KQ37" s="66">
        <v>1</v>
      </c>
      <c r="KR37" s="66">
        <v>1</v>
      </c>
      <c r="KS37" s="66">
        <v>0</v>
      </c>
      <c r="KT37" s="66">
        <v>0</v>
      </c>
      <c r="KU37" s="66">
        <v>0</v>
      </c>
      <c r="KV37" s="66">
        <v>0</v>
      </c>
      <c r="KW37" s="66">
        <v>1</v>
      </c>
      <c r="KX37" s="66">
        <v>0</v>
      </c>
      <c r="KY37" s="66">
        <v>0</v>
      </c>
      <c r="KZ37" s="66">
        <v>0</v>
      </c>
      <c r="LA37" s="66">
        <v>0</v>
      </c>
      <c r="LB37" s="66">
        <v>0</v>
      </c>
      <c r="LC37" s="68">
        <v>0</v>
      </c>
      <c r="LD37" s="68">
        <v>0</v>
      </c>
      <c r="LE37" s="68">
        <v>0</v>
      </c>
      <c r="LF37" s="68">
        <v>0</v>
      </c>
      <c r="LG37" s="68">
        <v>0</v>
      </c>
      <c r="LH37" s="68">
        <v>0</v>
      </c>
      <c r="LI37" s="68">
        <v>0</v>
      </c>
      <c r="LJ37" s="68">
        <v>0</v>
      </c>
      <c r="LK37" s="68">
        <v>1</v>
      </c>
      <c r="LL37" s="68" t="s">
        <v>2465</v>
      </c>
      <c r="LM37" s="69">
        <v>1</v>
      </c>
      <c r="LN37" s="69" t="s">
        <v>2496</v>
      </c>
      <c r="LO37" s="69">
        <v>0</v>
      </c>
      <c r="LP37" s="69"/>
      <c r="LQ37" s="70">
        <v>1</v>
      </c>
      <c r="LR37" s="71"/>
      <c r="LS37" s="72">
        <f t="shared" si="7"/>
        <v>0</v>
      </c>
      <c r="LT37" s="73">
        <f t="shared" si="8"/>
        <v>0</v>
      </c>
      <c r="LU37" s="73">
        <f t="shared" si="9"/>
        <v>0</v>
      </c>
      <c r="LV37" s="74">
        <f t="shared" si="10"/>
        <v>1</v>
      </c>
      <c r="LW37" s="72">
        <f t="shared" si="11"/>
        <v>1</v>
      </c>
      <c r="LX37" s="73">
        <f t="shared" si="12"/>
        <v>0</v>
      </c>
      <c r="LY37" s="73">
        <f t="shared" si="13"/>
        <v>0</v>
      </c>
      <c r="LZ37" s="74">
        <f t="shared" si="14"/>
        <v>0</v>
      </c>
      <c r="MA37" s="72">
        <f t="shared" si="15"/>
        <v>0</v>
      </c>
      <c r="MB37" s="73">
        <f t="shared" si="16"/>
        <v>0</v>
      </c>
      <c r="MC37" s="73">
        <f t="shared" si="17"/>
        <v>0</v>
      </c>
      <c r="MD37" s="74">
        <f t="shared" si="18"/>
        <v>1</v>
      </c>
      <c r="ME37" s="72">
        <f t="shared" si="19"/>
        <v>0</v>
      </c>
      <c r="MF37" s="73">
        <f t="shared" si="20"/>
        <v>0</v>
      </c>
      <c r="MG37" s="73">
        <f t="shared" si="21"/>
        <v>0</v>
      </c>
      <c r="MH37" s="74">
        <f t="shared" si="22"/>
        <v>1</v>
      </c>
    </row>
    <row r="38" spans="1:346" ht="26.5" x14ac:dyDescent="0.35">
      <c r="A38" s="57">
        <v>57</v>
      </c>
      <c r="B38" s="57" t="s">
        <v>2329</v>
      </c>
      <c r="C38" s="57" t="s">
        <v>2460</v>
      </c>
      <c r="D38" s="58">
        <v>41606</v>
      </c>
      <c r="E38" s="57">
        <v>3</v>
      </c>
      <c r="F38" s="57">
        <v>18</v>
      </c>
      <c r="G38" s="57" t="s">
        <v>2497</v>
      </c>
      <c r="H38" s="57" t="s">
        <v>2497</v>
      </c>
      <c r="I38" s="57" t="s">
        <v>2498</v>
      </c>
      <c r="J38" s="57" t="s">
        <v>2407</v>
      </c>
      <c r="K38" s="57" t="s">
        <v>2499</v>
      </c>
      <c r="L38" s="57">
        <v>0</v>
      </c>
      <c r="M38" s="57">
        <v>1</v>
      </c>
      <c r="N38" s="57">
        <v>45</v>
      </c>
      <c r="O38" s="59">
        <v>0</v>
      </c>
      <c r="P38" s="59">
        <v>0</v>
      </c>
      <c r="Q38" s="59">
        <v>0</v>
      </c>
      <c r="R38" s="59">
        <v>0</v>
      </c>
      <c r="S38" s="59">
        <v>0</v>
      </c>
      <c r="T38" s="59">
        <v>0</v>
      </c>
      <c r="U38" s="59">
        <v>0</v>
      </c>
      <c r="V38" s="59">
        <v>0</v>
      </c>
      <c r="W38" s="59">
        <v>0</v>
      </c>
      <c r="X38" s="59">
        <v>1</v>
      </c>
      <c r="Y38" s="59" t="s">
        <v>2463</v>
      </c>
      <c r="Z38" s="60">
        <v>7</v>
      </c>
      <c r="AA38" s="60">
        <v>0</v>
      </c>
      <c r="AB38" s="60">
        <v>0</v>
      </c>
      <c r="AC38" s="60">
        <v>40</v>
      </c>
      <c r="AD38" s="60">
        <v>20</v>
      </c>
      <c r="AE38" s="60">
        <v>1</v>
      </c>
      <c r="AF38" s="60">
        <v>0</v>
      </c>
      <c r="AG38" s="60">
        <v>0</v>
      </c>
      <c r="AH38" s="60">
        <v>6</v>
      </c>
      <c r="AI38" s="60">
        <v>1</v>
      </c>
      <c r="AJ38" s="60">
        <v>6</v>
      </c>
      <c r="AK38" s="60">
        <v>1</v>
      </c>
      <c r="AL38" s="60">
        <v>2</v>
      </c>
      <c r="AM38" s="59">
        <v>0</v>
      </c>
      <c r="AN38" s="59"/>
      <c r="AO38" s="59"/>
      <c r="AP38" s="59"/>
      <c r="AQ38" s="59"/>
      <c r="AR38" s="59"/>
      <c r="AS38" s="59"/>
      <c r="AT38" s="59"/>
      <c r="AU38" s="59"/>
      <c r="AV38" s="59"/>
      <c r="AW38" s="59"/>
      <c r="AX38" s="59"/>
      <c r="AY38" s="59"/>
      <c r="AZ38" s="59"/>
      <c r="BA38" s="59"/>
      <c r="BB38" s="59"/>
      <c r="BC38" s="59">
        <v>0</v>
      </c>
      <c r="BD38" s="59"/>
      <c r="BE38" s="59"/>
      <c r="BF38" s="59"/>
      <c r="BG38" s="59">
        <v>0</v>
      </c>
      <c r="BH38" s="59"/>
      <c r="BI38" s="59"/>
      <c r="BJ38" s="59"/>
      <c r="BK38" s="59">
        <v>0</v>
      </c>
      <c r="BL38" s="59"/>
      <c r="BM38" s="59"/>
      <c r="BN38" s="59"/>
      <c r="BO38" s="59">
        <f t="shared" si="0"/>
        <v>0</v>
      </c>
      <c r="BP38" s="59"/>
      <c r="BQ38" s="60">
        <v>1</v>
      </c>
      <c r="BR38" s="60">
        <v>0</v>
      </c>
      <c r="BS38" s="60"/>
      <c r="BT38" s="60"/>
      <c r="BU38" s="60"/>
      <c r="BV38" s="60"/>
      <c r="BW38" s="60"/>
      <c r="BX38" s="60"/>
      <c r="BY38" s="60"/>
      <c r="BZ38" s="60"/>
      <c r="CA38" s="60">
        <v>1</v>
      </c>
      <c r="CB38" s="60">
        <v>1</v>
      </c>
      <c r="CC38" s="60">
        <v>1</v>
      </c>
      <c r="CD38" s="60">
        <v>3</v>
      </c>
      <c r="CE38" s="60">
        <v>1</v>
      </c>
      <c r="CF38" s="60">
        <v>0</v>
      </c>
      <c r="CG38" s="60">
        <v>1</v>
      </c>
      <c r="CH38" s="60">
        <v>0</v>
      </c>
      <c r="CI38" s="60" t="s">
        <v>2500</v>
      </c>
      <c r="CJ38" s="60">
        <v>0</v>
      </c>
      <c r="CK38" s="60"/>
      <c r="CL38" s="60"/>
      <c r="CM38" s="60"/>
      <c r="CN38" s="60"/>
      <c r="CO38" s="60"/>
      <c r="CP38" s="60"/>
      <c r="CQ38" s="60"/>
      <c r="CR38" s="60"/>
      <c r="CS38" s="60">
        <v>0</v>
      </c>
      <c r="CT38" s="60"/>
      <c r="CU38" s="60"/>
      <c r="CV38" s="60"/>
      <c r="CW38" s="60"/>
      <c r="CX38" s="60"/>
      <c r="CY38" s="60"/>
      <c r="CZ38" s="60"/>
      <c r="DA38" s="60"/>
      <c r="DB38" s="60"/>
      <c r="DC38" s="60">
        <v>0</v>
      </c>
      <c r="DD38" s="60"/>
      <c r="DE38" s="60"/>
      <c r="DF38" s="60">
        <v>0</v>
      </c>
      <c r="DG38" s="60"/>
      <c r="DH38" s="60"/>
      <c r="DI38" s="60">
        <v>1</v>
      </c>
      <c r="DJ38" s="60">
        <v>14</v>
      </c>
      <c r="DK38" s="60">
        <v>2</v>
      </c>
      <c r="DL38" s="60">
        <v>0</v>
      </c>
      <c r="DM38" s="60"/>
      <c r="DN38" s="60"/>
      <c r="DO38" s="60"/>
      <c r="DP38" s="60"/>
      <c r="DQ38" s="60">
        <v>5</v>
      </c>
      <c r="DR38" s="60">
        <v>0</v>
      </c>
      <c r="DS38" s="60">
        <v>0</v>
      </c>
      <c r="DT38" s="61">
        <f t="shared" si="1"/>
        <v>1</v>
      </c>
      <c r="DU38" s="62">
        <f t="shared" si="2"/>
        <v>1</v>
      </c>
      <c r="DV38" s="63">
        <v>0</v>
      </c>
      <c r="DW38" s="63"/>
      <c r="DX38" s="63"/>
      <c r="DY38" s="63"/>
      <c r="DZ38" s="63"/>
      <c r="EA38" s="63"/>
      <c r="EB38" s="63"/>
      <c r="EC38" s="63"/>
      <c r="ED38" s="63"/>
      <c r="EE38" s="63"/>
      <c r="EF38" s="63"/>
      <c r="EG38" s="63"/>
      <c r="EH38" s="63"/>
      <c r="EI38" s="63"/>
      <c r="EJ38" s="63"/>
      <c r="EK38" s="63"/>
      <c r="EL38" s="63"/>
      <c r="EM38" s="63"/>
      <c r="EN38" s="63"/>
      <c r="EO38" s="63"/>
      <c r="EP38" s="63"/>
      <c r="EQ38" s="63"/>
      <c r="ER38" s="63"/>
      <c r="ES38" s="63">
        <f t="shared" si="3"/>
        <v>0</v>
      </c>
      <c r="ET38" s="63"/>
      <c r="EU38" s="64">
        <v>0</v>
      </c>
      <c r="EV38" s="64"/>
      <c r="EW38" s="64"/>
      <c r="EX38" s="64"/>
      <c r="EY38" s="64"/>
      <c r="EZ38" s="64"/>
      <c r="FA38" s="64"/>
      <c r="FB38" s="64"/>
      <c r="FC38" s="64"/>
      <c r="FD38" s="64"/>
      <c r="FE38" s="64"/>
      <c r="FF38" s="64"/>
      <c r="FG38" s="64"/>
      <c r="FH38" s="64"/>
      <c r="FI38" s="64"/>
      <c r="FJ38" s="64"/>
      <c r="FK38" s="64"/>
      <c r="FL38" s="64"/>
      <c r="FM38" s="64"/>
      <c r="FN38" s="64"/>
      <c r="FO38" s="64"/>
      <c r="FP38" s="64"/>
      <c r="FQ38" s="64"/>
      <c r="FR38" s="64"/>
      <c r="FS38" s="64"/>
      <c r="FT38" s="64"/>
      <c r="FU38" s="64"/>
      <c r="FV38" s="64"/>
      <c r="FW38" s="64"/>
      <c r="FX38" s="64"/>
      <c r="FY38" s="64"/>
      <c r="FZ38" s="64"/>
      <c r="GA38" s="64"/>
      <c r="GB38" s="64"/>
      <c r="GC38" s="64"/>
      <c r="GD38" s="64"/>
      <c r="GE38" s="64"/>
      <c r="GF38" s="64"/>
      <c r="GG38" s="64">
        <f t="shared" si="4"/>
        <v>0</v>
      </c>
      <c r="GH38" s="64">
        <f t="shared" si="5"/>
        <v>0</v>
      </c>
      <c r="GI38" s="65">
        <v>0</v>
      </c>
      <c r="GJ38" s="65">
        <v>0</v>
      </c>
      <c r="GK38" s="65">
        <v>0</v>
      </c>
      <c r="GL38" s="65">
        <v>0</v>
      </c>
      <c r="GM38" s="65">
        <v>0</v>
      </c>
      <c r="GN38" s="65">
        <v>0</v>
      </c>
      <c r="GO38" s="65">
        <v>0</v>
      </c>
      <c r="GP38" s="65">
        <v>0</v>
      </c>
      <c r="GQ38" s="65"/>
      <c r="GR38" s="65">
        <v>0</v>
      </c>
      <c r="GS38" s="65">
        <v>0</v>
      </c>
      <c r="GT38" s="65">
        <v>0</v>
      </c>
      <c r="GU38" s="65">
        <v>0</v>
      </c>
      <c r="GV38" s="65">
        <v>0</v>
      </c>
      <c r="GW38" s="65">
        <v>0</v>
      </c>
      <c r="GX38" s="65">
        <v>0</v>
      </c>
      <c r="GY38" s="65">
        <v>1</v>
      </c>
      <c r="GZ38" s="65" t="s">
        <v>2501</v>
      </c>
      <c r="HA38" s="66">
        <v>0</v>
      </c>
      <c r="HB38" s="66"/>
      <c r="HC38" s="66"/>
      <c r="HD38" s="66"/>
      <c r="HE38" s="66"/>
      <c r="HF38" s="66"/>
      <c r="HG38" s="66"/>
      <c r="HH38" s="66"/>
      <c r="HI38" s="66"/>
      <c r="HJ38" s="66"/>
      <c r="HK38" s="66"/>
      <c r="HL38" s="66"/>
      <c r="HM38" s="66"/>
      <c r="HN38" s="66"/>
      <c r="HO38" s="66"/>
      <c r="HP38" s="66"/>
      <c r="HQ38" s="66"/>
      <c r="HR38" s="66"/>
      <c r="HS38" s="66"/>
      <c r="HT38" s="66"/>
      <c r="HU38" s="66"/>
      <c r="HV38" s="66"/>
      <c r="HW38" s="66"/>
      <c r="HX38" s="66"/>
      <c r="HY38" s="66">
        <f t="shared" si="6"/>
        <v>0</v>
      </c>
      <c r="HZ38" s="66"/>
      <c r="IA38" s="67" t="s">
        <v>2326</v>
      </c>
      <c r="IB38" s="67" t="s">
        <v>2328</v>
      </c>
      <c r="IC38" s="67" t="s">
        <v>2326</v>
      </c>
      <c r="ID38" s="67" t="s">
        <v>2326</v>
      </c>
      <c r="IE38" s="67" t="s">
        <v>2326</v>
      </c>
      <c r="IF38" s="67"/>
      <c r="IG38" s="67"/>
      <c r="IH38" s="67"/>
      <c r="II38" s="67"/>
      <c r="IJ38" s="67"/>
      <c r="IK38" s="67"/>
      <c r="IL38" s="67"/>
      <c r="IM38" s="67"/>
      <c r="IN38" s="67"/>
      <c r="IO38" s="67"/>
      <c r="IP38" s="67"/>
      <c r="IQ38" s="67"/>
      <c r="IR38" s="67"/>
      <c r="IS38" s="67"/>
      <c r="IT38" s="67"/>
      <c r="IU38" s="67"/>
      <c r="IV38" s="67"/>
      <c r="IW38" s="67"/>
      <c r="IX38" s="67"/>
      <c r="IY38" s="67"/>
      <c r="IZ38" s="67"/>
      <c r="JA38" s="67"/>
      <c r="JB38" s="67"/>
      <c r="JC38" s="67"/>
      <c r="JD38" s="67"/>
      <c r="JE38" s="67"/>
      <c r="JF38" s="67"/>
      <c r="JG38" s="67"/>
      <c r="JH38" s="67"/>
      <c r="JI38" s="67"/>
      <c r="JJ38" s="67"/>
      <c r="JK38" s="67"/>
      <c r="JL38" s="67"/>
      <c r="JM38" s="67"/>
      <c r="JN38" s="67"/>
      <c r="JO38" s="67"/>
      <c r="JP38" s="67"/>
      <c r="JQ38" s="67"/>
      <c r="JR38" s="67"/>
      <c r="JS38" s="67"/>
      <c r="JT38" s="67"/>
      <c r="JU38" s="67"/>
      <c r="JV38" s="67"/>
      <c r="JW38" s="67"/>
      <c r="JX38" s="67"/>
      <c r="JY38" s="67"/>
      <c r="JZ38" s="67"/>
      <c r="KA38" s="67"/>
      <c r="KB38" s="67"/>
      <c r="KC38" s="67"/>
      <c r="KD38" s="67"/>
      <c r="KE38" s="67"/>
      <c r="KF38" s="67"/>
      <c r="KG38" s="67"/>
      <c r="KH38" s="67"/>
      <c r="KI38" s="67"/>
      <c r="KJ38" s="67"/>
      <c r="KK38" s="67"/>
      <c r="KL38" s="67"/>
      <c r="KM38" s="67"/>
      <c r="KN38" s="66">
        <v>1</v>
      </c>
      <c r="KO38" s="66">
        <v>0</v>
      </c>
      <c r="KP38" s="66">
        <v>1</v>
      </c>
      <c r="KQ38" s="66">
        <v>0</v>
      </c>
      <c r="KR38" s="66">
        <v>1</v>
      </c>
      <c r="KS38" s="66">
        <v>0</v>
      </c>
      <c r="KT38" s="66">
        <v>0</v>
      </c>
      <c r="KU38" s="66">
        <v>1</v>
      </c>
      <c r="KV38" s="66">
        <v>0</v>
      </c>
      <c r="KW38" s="66">
        <v>0</v>
      </c>
      <c r="KX38" s="66">
        <v>0</v>
      </c>
      <c r="KY38" s="66">
        <v>1</v>
      </c>
      <c r="KZ38" s="66">
        <v>0</v>
      </c>
      <c r="LA38" s="66">
        <v>0</v>
      </c>
      <c r="LB38" s="66">
        <v>0</v>
      </c>
      <c r="LC38" s="68">
        <v>0</v>
      </c>
      <c r="LD38" s="68">
        <v>0</v>
      </c>
      <c r="LE38" s="68">
        <v>0</v>
      </c>
      <c r="LF38" s="68">
        <v>0</v>
      </c>
      <c r="LG38" s="68">
        <v>0</v>
      </c>
      <c r="LH38" s="68">
        <v>0</v>
      </c>
      <c r="LI38" s="68">
        <v>0</v>
      </c>
      <c r="LJ38" s="68">
        <v>0</v>
      </c>
      <c r="LK38" s="68">
        <v>1</v>
      </c>
      <c r="LL38" s="68" t="s">
        <v>2502</v>
      </c>
      <c r="LM38" s="69">
        <v>1</v>
      </c>
      <c r="LN38" s="69" t="s">
        <v>2503</v>
      </c>
      <c r="LO38" s="69">
        <v>1</v>
      </c>
      <c r="LP38" s="69" t="s">
        <v>2504</v>
      </c>
      <c r="LQ38" s="70">
        <v>1</v>
      </c>
      <c r="LR38" s="71"/>
      <c r="LS38" s="72">
        <f t="shared" si="7"/>
        <v>0</v>
      </c>
      <c r="LT38" s="73">
        <f t="shared" si="8"/>
        <v>0</v>
      </c>
      <c r="LU38" s="73">
        <f t="shared" si="9"/>
        <v>0</v>
      </c>
      <c r="LV38" s="74">
        <f t="shared" si="10"/>
        <v>1</v>
      </c>
      <c r="LW38" s="72">
        <f t="shared" si="11"/>
        <v>1</v>
      </c>
      <c r="LX38" s="73">
        <f t="shared" si="12"/>
        <v>0</v>
      </c>
      <c r="LY38" s="73">
        <f t="shared" si="13"/>
        <v>0</v>
      </c>
      <c r="LZ38" s="74">
        <f t="shared" si="14"/>
        <v>0</v>
      </c>
      <c r="MA38" s="72">
        <f t="shared" si="15"/>
        <v>0</v>
      </c>
      <c r="MB38" s="73">
        <f t="shared" si="16"/>
        <v>0</v>
      </c>
      <c r="MC38" s="73">
        <f t="shared" si="17"/>
        <v>0</v>
      </c>
      <c r="MD38" s="74">
        <f t="shared" si="18"/>
        <v>1</v>
      </c>
      <c r="ME38" s="72">
        <f t="shared" si="19"/>
        <v>0</v>
      </c>
      <c r="MF38" s="73">
        <f t="shared" si="20"/>
        <v>0</v>
      </c>
      <c r="MG38" s="73">
        <f t="shared" si="21"/>
        <v>0</v>
      </c>
      <c r="MH38" s="74">
        <f t="shared" si="22"/>
        <v>1</v>
      </c>
    </row>
    <row r="39" spans="1:346" ht="39.5" x14ac:dyDescent="0.35">
      <c r="A39" s="57">
        <v>59</v>
      </c>
      <c r="B39" s="57" t="s">
        <v>2329</v>
      </c>
      <c r="C39" s="57" t="s">
        <v>2404</v>
      </c>
      <c r="D39" s="58">
        <v>41580</v>
      </c>
      <c r="E39" s="57">
        <v>3</v>
      </c>
      <c r="F39" s="57">
        <v>35</v>
      </c>
      <c r="G39" s="57" t="s">
        <v>2505</v>
      </c>
      <c r="H39" s="57" t="s">
        <v>2505</v>
      </c>
      <c r="I39" s="57" t="s">
        <v>2506</v>
      </c>
      <c r="J39" s="57" t="s">
        <v>2407</v>
      </c>
      <c r="K39" s="57" t="s">
        <v>2507</v>
      </c>
      <c r="L39" s="57">
        <v>0</v>
      </c>
      <c r="M39" s="57">
        <v>1</v>
      </c>
      <c r="N39" s="57">
        <v>41</v>
      </c>
      <c r="O39" s="59">
        <v>1</v>
      </c>
      <c r="P39" s="59">
        <v>0</v>
      </c>
      <c r="Q39" s="59">
        <v>0</v>
      </c>
      <c r="R39" s="59">
        <v>0</v>
      </c>
      <c r="S39" s="59">
        <v>0</v>
      </c>
      <c r="T39" s="59">
        <v>0</v>
      </c>
      <c r="U39" s="59">
        <v>0</v>
      </c>
      <c r="V39" s="59">
        <v>0</v>
      </c>
      <c r="W39" s="59">
        <v>0</v>
      </c>
      <c r="X39" s="59">
        <v>0</v>
      </c>
      <c r="Y39" s="59"/>
      <c r="Z39" s="60">
        <v>6</v>
      </c>
      <c r="AA39" s="60">
        <v>0</v>
      </c>
      <c r="AB39" s="60">
        <v>0</v>
      </c>
      <c r="AC39" s="60">
        <v>200</v>
      </c>
      <c r="AD39" s="60">
        <v>100</v>
      </c>
      <c r="AE39" s="60">
        <v>0</v>
      </c>
      <c r="AF39" s="60">
        <v>1</v>
      </c>
      <c r="AG39" s="60">
        <v>0</v>
      </c>
      <c r="AH39" s="60">
        <v>8</v>
      </c>
      <c r="AI39" s="60">
        <v>1</v>
      </c>
      <c r="AJ39" s="60">
        <v>5</v>
      </c>
      <c r="AK39" s="60">
        <v>1</v>
      </c>
      <c r="AL39" s="60">
        <v>15</v>
      </c>
      <c r="AM39" s="59">
        <v>0</v>
      </c>
      <c r="AN39" s="59"/>
      <c r="AO39" s="59"/>
      <c r="AP39" s="59"/>
      <c r="AQ39" s="59"/>
      <c r="AR39" s="59"/>
      <c r="AS39" s="59"/>
      <c r="AT39" s="59"/>
      <c r="AU39" s="59"/>
      <c r="AV39" s="59"/>
      <c r="AW39" s="59"/>
      <c r="AX39" s="59"/>
      <c r="AY39" s="59"/>
      <c r="AZ39" s="59"/>
      <c r="BA39" s="59"/>
      <c r="BB39" s="59"/>
      <c r="BC39" s="59">
        <v>0</v>
      </c>
      <c r="BD39" s="59"/>
      <c r="BE39" s="59"/>
      <c r="BF39" s="59"/>
      <c r="BG39" s="59">
        <v>0</v>
      </c>
      <c r="BH39" s="59"/>
      <c r="BI39" s="59"/>
      <c r="BJ39" s="59"/>
      <c r="BK39" s="59">
        <v>0</v>
      </c>
      <c r="BL39" s="59"/>
      <c r="BM39" s="59"/>
      <c r="BN39" s="59"/>
      <c r="BO39" s="59">
        <f t="shared" si="0"/>
        <v>0</v>
      </c>
      <c r="BP39" s="59"/>
      <c r="BQ39" s="60">
        <v>1</v>
      </c>
      <c r="BR39" s="60">
        <v>0</v>
      </c>
      <c r="BS39" s="60"/>
      <c r="BT39" s="60"/>
      <c r="BU39" s="60"/>
      <c r="BV39" s="60"/>
      <c r="BW39" s="60"/>
      <c r="BX39" s="60"/>
      <c r="BY39" s="60"/>
      <c r="BZ39" s="60"/>
      <c r="CA39" s="60">
        <v>1</v>
      </c>
      <c r="CB39" s="60">
        <v>1</v>
      </c>
      <c r="CC39" s="60">
        <v>1</v>
      </c>
      <c r="CD39" s="60">
        <v>1</v>
      </c>
      <c r="CE39" s="60">
        <v>1</v>
      </c>
      <c r="CF39" s="60">
        <v>0</v>
      </c>
      <c r="CG39" s="60">
        <v>1</v>
      </c>
      <c r="CH39" s="60">
        <v>1</v>
      </c>
      <c r="CI39" s="60" t="s">
        <v>2508</v>
      </c>
      <c r="CJ39" s="60">
        <v>0</v>
      </c>
      <c r="CK39" s="60"/>
      <c r="CL39" s="60"/>
      <c r="CM39" s="60"/>
      <c r="CN39" s="60"/>
      <c r="CO39" s="60"/>
      <c r="CP39" s="60"/>
      <c r="CQ39" s="60"/>
      <c r="CR39" s="60"/>
      <c r="CS39" s="60">
        <v>0</v>
      </c>
      <c r="CT39" s="60"/>
      <c r="CU39" s="60"/>
      <c r="CV39" s="60"/>
      <c r="CW39" s="60"/>
      <c r="CX39" s="60"/>
      <c r="CY39" s="60"/>
      <c r="CZ39" s="60"/>
      <c r="DA39" s="60"/>
      <c r="DB39" s="60"/>
      <c r="DC39" s="60">
        <v>1</v>
      </c>
      <c r="DD39" s="60">
        <v>18</v>
      </c>
      <c r="DE39" s="60">
        <v>5</v>
      </c>
      <c r="DF39" s="60">
        <v>0</v>
      </c>
      <c r="DG39" s="60"/>
      <c r="DH39" s="60"/>
      <c r="DI39" s="60">
        <v>0</v>
      </c>
      <c r="DJ39" s="60"/>
      <c r="DK39" s="60"/>
      <c r="DL39" s="60">
        <v>0</v>
      </c>
      <c r="DM39" s="60"/>
      <c r="DN39" s="60"/>
      <c r="DO39" s="60"/>
      <c r="DP39" s="60"/>
      <c r="DQ39" s="60">
        <v>5</v>
      </c>
      <c r="DR39" s="60">
        <v>0</v>
      </c>
      <c r="DS39" s="60">
        <v>0</v>
      </c>
      <c r="DT39" s="61">
        <f t="shared" si="1"/>
        <v>1</v>
      </c>
      <c r="DU39" s="62">
        <f t="shared" si="2"/>
        <v>1</v>
      </c>
      <c r="DV39" s="63">
        <v>0</v>
      </c>
      <c r="DW39" s="63"/>
      <c r="DX39" s="63"/>
      <c r="DY39" s="63"/>
      <c r="DZ39" s="63"/>
      <c r="EA39" s="63"/>
      <c r="EB39" s="63"/>
      <c r="EC39" s="63"/>
      <c r="ED39" s="63"/>
      <c r="EE39" s="63"/>
      <c r="EF39" s="63"/>
      <c r="EG39" s="63"/>
      <c r="EH39" s="63"/>
      <c r="EI39" s="63"/>
      <c r="EJ39" s="63"/>
      <c r="EK39" s="63"/>
      <c r="EL39" s="63"/>
      <c r="EM39" s="63"/>
      <c r="EN39" s="63"/>
      <c r="EO39" s="63"/>
      <c r="EP39" s="63"/>
      <c r="EQ39" s="63"/>
      <c r="ER39" s="63"/>
      <c r="ES39" s="63">
        <f t="shared" si="3"/>
        <v>0</v>
      </c>
      <c r="ET39" s="63"/>
      <c r="EU39" s="64">
        <v>0</v>
      </c>
      <c r="EV39" s="64"/>
      <c r="EW39" s="64"/>
      <c r="EX39" s="64"/>
      <c r="EY39" s="64"/>
      <c r="EZ39" s="64"/>
      <c r="FA39" s="64"/>
      <c r="FB39" s="64"/>
      <c r="FC39" s="64"/>
      <c r="FD39" s="64"/>
      <c r="FE39" s="64"/>
      <c r="FF39" s="64"/>
      <c r="FG39" s="64"/>
      <c r="FH39" s="64"/>
      <c r="FI39" s="64"/>
      <c r="FJ39" s="64"/>
      <c r="FK39" s="64"/>
      <c r="FL39" s="64"/>
      <c r="FM39" s="64"/>
      <c r="FN39" s="64"/>
      <c r="FO39" s="64"/>
      <c r="FP39" s="64"/>
      <c r="FQ39" s="64"/>
      <c r="FR39" s="64"/>
      <c r="FS39" s="64"/>
      <c r="FT39" s="64"/>
      <c r="FU39" s="64"/>
      <c r="FV39" s="64"/>
      <c r="FW39" s="64"/>
      <c r="FX39" s="64"/>
      <c r="FY39" s="64"/>
      <c r="FZ39" s="64"/>
      <c r="GA39" s="64"/>
      <c r="GB39" s="64"/>
      <c r="GC39" s="64"/>
      <c r="GD39" s="64"/>
      <c r="GE39" s="64"/>
      <c r="GF39" s="64"/>
      <c r="GG39" s="64">
        <f t="shared" si="4"/>
        <v>0</v>
      </c>
      <c r="GH39" s="64">
        <f t="shared" si="5"/>
        <v>0</v>
      </c>
      <c r="GI39" s="65">
        <v>0</v>
      </c>
      <c r="GJ39" s="65">
        <v>0</v>
      </c>
      <c r="GK39" s="65">
        <v>0</v>
      </c>
      <c r="GL39" s="65">
        <v>0</v>
      </c>
      <c r="GM39" s="65">
        <v>0</v>
      </c>
      <c r="GN39" s="65">
        <v>0</v>
      </c>
      <c r="GO39" s="65">
        <v>0</v>
      </c>
      <c r="GP39" s="65">
        <v>0</v>
      </c>
      <c r="GQ39" s="65"/>
      <c r="GR39" s="65">
        <v>0</v>
      </c>
      <c r="GS39" s="65">
        <v>0</v>
      </c>
      <c r="GT39" s="65">
        <v>0</v>
      </c>
      <c r="GU39" s="65">
        <v>1</v>
      </c>
      <c r="GV39" s="65">
        <v>0</v>
      </c>
      <c r="GW39" s="65">
        <v>0</v>
      </c>
      <c r="GX39" s="65">
        <v>0</v>
      </c>
      <c r="GY39" s="65">
        <v>0</v>
      </c>
      <c r="GZ39" s="65"/>
      <c r="HA39" s="66">
        <v>0</v>
      </c>
      <c r="HB39" s="66"/>
      <c r="HC39" s="66"/>
      <c r="HD39" s="66"/>
      <c r="HE39" s="66"/>
      <c r="HF39" s="66"/>
      <c r="HG39" s="66"/>
      <c r="HH39" s="66"/>
      <c r="HI39" s="66"/>
      <c r="HJ39" s="66"/>
      <c r="HK39" s="66"/>
      <c r="HL39" s="66"/>
      <c r="HM39" s="66"/>
      <c r="HN39" s="66"/>
      <c r="HO39" s="66"/>
      <c r="HP39" s="66"/>
      <c r="HQ39" s="66"/>
      <c r="HR39" s="66"/>
      <c r="HS39" s="66"/>
      <c r="HT39" s="66"/>
      <c r="HU39" s="66"/>
      <c r="HV39" s="66"/>
      <c r="HW39" s="66"/>
      <c r="HX39" s="66"/>
      <c r="HY39" s="66">
        <f t="shared" si="6"/>
        <v>0</v>
      </c>
      <c r="HZ39" s="66"/>
      <c r="IA39" s="67" t="s">
        <v>2326</v>
      </c>
      <c r="IB39" s="67" t="s">
        <v>2328</v>
      </c>
      <c r="IC39" s="67" t="s">
        <v>2326</v>
      </c>
      <c r="ID39" s="67" t="s">
        <v>2326</v>
      </c>
      <c r="IE39" s="67" t="s">
        <v>2326</v>
      </c>
      <c r="IF39" s="67"/>
      <c r="IG39" s="67"/>
      <c r="IH39" s="67"/>
      <c r="II39" s="67"/>
      <c r="IJ39" s="67"/>
      <c r="IK39" s="67"/>
      <c r="IL39" s="67"/>
      <c r="IM39" s="67"/>
      <c r="IN39" s="67"/>
      <c r="IO39" s="67"/>
      <c r="IP39" s="67"/>
      <c r="IQ39" s="67"/>
      <c r="IR39" s="67"/>
      <c r="IS39" s="67"/>
      <c r="IT39" s="67"/>
      <c r="IU39" s="67"/>
      <c r="IV39" s="67"/>
      <c r="IW39" s="67"/>
      <c r="IX39" s="67"/>
      <c r="IY39" s="67"/>
      <c r="IZ39" s="67"/>
      <c r="JA39" s="67"/>
      <c r="JB39" s="67"/>
      <c r="JC39" s="67"/>
      <c r="JD39" s="67"/>
      <c r="JE39" s="67"/>
      <c r="JF39" s="67"/>
      <c r="JG39" s="67"/>
      <c r="JH39" s="67"/>
      <c r="JI39" s="67"/>
      <c r="JJ39" s="67"/>
      <c r="JK39" s="67"/>
      <c r="JL39" s="67"/>
      <c r="JM39" s="67"/>
      <c r="JN39" s="67"/>
      <c r="JO39" s="67"/>
      <c r="JP39" s="67"/>
      <c r="JQ39" s="67"/>
      <c r="JR39" s="67"/>
      <c r="JS39" s="67"/>
      <c r="JT39" s="67"/>
      <c r="JU39" s="67"/>
      <c r="JV39" s="67"/>
      <c r="JW39" s="67"/>
      <c r="JX39" s="67"/>
      <c r="JY39" s="67"/>
      <c r="JZ39" s="67"/>
      <c r="KA39" s="67"/>
      <c r="KB39" s="67"/>
      <c r="KC39" s="67"/>
      <c r="KD39" s="67"/>
      <c r="KE39" s="67"/>
      <c r="KF39" s="67"/>
      <c r="KG39" s="67"/>
      <c r="KH39" s="67"/>
      <c r="KI39" s="67"/>
      <c r="KJ39" s="67"/>
      <c r="KK39" s="67"/>
      <c r="KL39" s="67"/>
      <c r="KM39" s="67"/>
      <c r="KN39" s="66">
        <v>0</v>
      </c>
      <c r="KO39" s="66">
        <v>0</v>
      </c>
      <c r="KP39" s="66">
        <v>1</v>
      </c>
      <c r="KQ39" s="66">
        <v>0</v>
      </c>
      <c r="KR39" s="66">
        <v>0</v>
      </c>
      <c r="KS39" s="66">
        <v>1</v>
      </c>
      <c r="KT39" s="66">
        <v>0</v>
      </c>
      <c r="KU39" s="66">
        <v>0</v>
      </c>
      <c r="KV39" s="66">
        <v>0</v>
      </c>
      <c r="KW39" s="66">
        <v>1</v>
      </c>
      <c r="KX39" s="66">
        <v>0</v>
      </c>
      <c r="KY39" s="66">
        <v>0</v>
      </c>
      <c r="KZ39" s="66">
        <v>0</v>
      </c>
      <c r="LA39" s="66">
        <v>0</v>
      </c>
      <c r="LB39" s="66">
        <v>0</v>
      </c>
      <c r="LC39" s="68">
        <v>0</v>
      </c>
      <c r="LD39" s="68">
        <v>1</v>
      </c>
      <c r="LE39" s="68">
        <v>0</v>
      </c>
      <c r="LF39" s="68">
        <v>0</v>
      </c>
      <c r="LG39" s="68">
        <v>0</v>
      </c>
      <c r="LH39" s="68">
        <v>0</v>
      </c>
      <c r="LI39" s="68">
        <v>0</v>
      </c>
      <c r="LJ39" s="68">
        <v>0</v>
      </c>
      <c r="LK39" s="68">
        <v>0</v>
      </c>
      <c r="LL39" s="68"/>
      <c r="LM39" s="69">
        <v>1</v>
      </c>
      <c r="LN39" s="69" t="s">
        <v>2484</v>
      </c>
      <c r="LO39" s="69">
        <v>1</v>
      </c>
      <c r="LP39" s="69" t="s">
        <v>2504</v>
      </c>
      <c r="LQ39" s="70">
        <v>1</v>
      </c>
      <c r="LR39" s="71"/>
      <c r="LS39" s="72">
        <f t="shared" si="7"/>
        <v>0</v>
      </c>
      <c r="LT39" s="73">
        <f t="shared" si="8"/>
        <v>0</v>
      </c>
      <c r="LU39" s="73">
        <f t="shared" si="9"/>
        <v>0</v>
      </c>
      <c r="LV39" s="74">
        <f t="shared" si="10"/>
        <v>1</v>
      </c>
      <c r="LW39" s="72">
        <f t="shared" si="11"/>
        <v>1</v>
      </c>
      <c r="LX39" s="73">
        <f t="shared" si="12"/>
        <v>0</v>
      </c>
      <c r="LY39" s="73">
        <f t="shared" si="13"/>
        <v>0</v>
      </c>
      <c r="LZ39" s="74">
        <f t="shared" si="14"/>
        <v>0</v>
      </c>
      <c r="MA39" s="72">
        <f t="shared" si="15"/>
        <v>0</v>
      </c>
      <c r="MB39" s="73">
        <f t="shared" si="16"/>
        <v>0</v>
      </c>
      <c r="MC39" s="73">
        <f t="shared" si="17"/>
        <v>0</v>
      </c>
      <c r="MD39" s="74">
        <f t="shared" si="18"/>
        <v>1</v>
      </c>
      <c r="ME39" s="72">
        <f t="shared" si="19"/>
        <v>0</v>
      </c>
      <c r="MF39" s="73">
        <f t="shared" si="20"/>
        <v>0</v>
      </c>
      <c r="MG39" s="73">
        <f t="shared" si="21"/>
        <v>0</v>
      </c>
      <c r="MH39" s="74">
        <f t="shared" si="22"/>
        <v>1</v>
      </c>
    </row>
    <row r="40" spans="1:346" x14ac:dyDescent="0.35">
      <c r="A40" s="57">
        <v>60</v>
      </c>
      <c r="B40" s="57" t="s">
        <v>2329</v>
      </c>
      <c r="C40" s="57" t="s">
        <v>2509</v>
      </c>
      <c r="D40" s="58">
        <v>41610</v>
      </c>
      <c r="E40" s="57">
        <v>3</v>
      </c>
      <c r="F40" s="57">
        <v>27</v>
      </c>
      <c r="G40" s="57" t="s">
        <v>2510</v>
      </c>
      <c r="H40" s="57" t="s">
        <v>2510</v>
      </c>
      <c r="I40" s="57" t="s">
        <v>2511</v>
      </c>
      <c r="J40" s="57" t="s">
        <v>2407</v>
      </c>
      <c r="K40" s="57" t="s">
        <v>2512</v>
      </c>
      <c r="L40" s="57">
        <v>0</v>
      </c>
      <c r="M40" s="57">
        <v>1</v>
      </c>
      <c r="N40" s="57">
        <v>52</v>
      </c>
      <c r="O40" s="59">
        <v>0</v>
      </c>
      <c r="P40" s="59">
        <v>0</v>
      </c>
      <c r="Q40" s="59">
        <v>0</v>
      </c>
      <c r="R40" s="59">
        <v>0</v>
      </c>
      <c r="S40" s="59">
        <v>0</v>
      </c>
      <c r="T40" s="59">
        <v>1</v>
      </c>
      <c r="U40" s="59">
        <v>0</v>
      </c>
      <c r="V40" s="59">
        <v>0</v>
      </c>
      <c r="W40" s="59">
        <v>0</v>
      </c>
      <c r="X40" s="59">
        <v>0</v>
      </c>
      <c r="Y40" s="59"/>
      <c r="Z40" s="60">
        <v>6</v>
      </c>
      <c r="AA40" s="60">
        <v>1.5</v>
      </c>
      <c r="AB40" s="60">
        <v>1</v>
      </c>
      <c r="AC40" s="60">
        <v>50</v>
      </c>
      <c r="AD40" s="60">
        <v>28</v>
      </c>
      <c r="AE40" s="60">
        <v>0</v>
      </c>
      <c r="AF40" s="60">
        <v>1</v>
      </c>
      <c r="AG40" s="60">
        <v>0</v>
      </c>
      <c r="AH40" s="60">
        <v>6</v>
      </c>
      <c r="AI40" s="60">
        <v>1</v>
      </c>
      <c r="AJ40" s="60">
        <v>7</v>
      </c>
      <c r="AK40" s="60">
        <v>10</v>
      </c>
      <c r="AL40" s="60">
        <v>20</v>
      </c>
      <c r="AM40" s="59">
        <v>0</v>
      </c>
      <c r="AN40" s="59"/>
      <c r="AO40" s="59"/>
      <c r="AP40" s="59"/>
      <c r="AQ40" s="59"/>
      <c r="AR40" s="59"/>
      <c r="AS40" s="59"/>
      <c r="AT40" s="59"/>
      <c r="AU40" s="59"/>
      <c r="AV40" s="59"/>
      <c r="AW40" s="59"/>
      <c r="AX40" s="59"/>
      <c r="AY40" s="59"/>
      <c r="AZ40" s="59"/>
      <c r="BA40" s="59"/>
      <c r="BB40" s="59"/>
      <c r="BC40" s="59">
        <v>0</v>
      </c>
      <c r="BD40" s="59"/>
      <c r="BE40" s="59"/>
      <c r="BF40" s="59"/>
      <c r="BG40" s="59">
        <v>0</v>
      </c>
      <c r="BH40" s="59"/>
      <c r="BI40" s="59"/>
      <c r="BJ40" s="59"/>
      <c r="BK40" s="59">
        <v>0</v>
      </c>
      <c r="BL40" s="59"/>
      <c r="BM40" s="59"/>
      <c r="BN40" s="59"/>
      <c r="BO40" s="59">
        <f t="shared" si="0"/>
        <v>0</v>
      </c>
      <c r="BP40" s="59"/>
      <c r="BQ40" s="60">
        <v>1</v>
      </c>
      <c r="BR40" s="60">
        <v>2</v>
      </c>
      <c r="BS40" s="60">
        <v>3</v>
      </c>
      <c r="BT40" s="60">
        <v>1</v>
      </c>
      <c r="BU40" s="60">
        <v>4</v>
      </c>
      <c r="BV40" s="60">
        <v>1</v>
      </c>
      <c r="BW40" s="60">
        <v>0</v>
      </c>
      <c r="BX40" s="60">
        <v>1</v>
      </c>
      <c r="BY40" s="60">
        <v>0</v>
      </c>
      <c r="BZ40" s="60">
        <v>0</v>
      </c>
      <c r="CA40" s="60">
        <v>1</v>
      </c>
      <c r="CB40" s="60">
        <v>1</v>
      </c>
      <c r="CC40" s="60">
        <v>1</v>
      </c>
      <c r="CD40" s="60">
        <v>2</v>
      </c>
      <c r="CE40" s="60">
        <v>1</v>
      </c>
      <c r="CF40" s="60">
        <v>0</v>
      </c>
      <c r="CG40" s="60">
        <v>1</v>
      </c>
      <c r="CH40" s="60">
        <v>0</v>
      </c>
      <c r="CI40" s="60">
        <v>0</v>
      </c>
      <c r="CJ40" s="60">
        <v>0</v>
      </c>
      <c r="CK40" s="60"/>
      <c r="CL40" s="60"/>
      <c r="CM40" s="60"/>
      <c r="CN40" s="60"/>
      <c r="CO40" s="60"/>
      <c r="CP40" s="60"/>
      <c r="CQ40" s="60"/>
      <c r="CR40" s="60"/>
      <c r="CS40" s="60">
        <v>0</v>
      </c>
      <c r="CT40" s="60"/>
      <c r="CU40" s="60"/>
      <c r="CV40" s="60"/>
      <c r="CW40" s="60"/>
      <c r="CX40" s="60"/>
      <c r="CY40" s="60"/>
      <c r="CZ40" s="60"/>
      <c r="DA40" s="60"/>
      <c r="DB40" s="60"/>
      <c r="DC40" s="60">
        <v>0</v>
      </c>
      <c r="DD40" s="60"/>
      <c r="DE40" s="60"/>
      <c r="DF40" s="60">
        <v>1</v>
      </c>
      <c r="DG40" s="60">
        <v>2</v>
      </c>
      <c r="DH40" s="60">
        <v>100</v>
      </c>
      <c r="DI40" s="60">
        <v>0</v>
      </c>
      <c r="DJ40" s="60"/>
      <c r="DK40" s="60"/>
      <c r="DL40" s="60">
        <v>0</v>
      </c>
      <c r="DM40" s="60"/>
      <c r="DN40" s="60"/>
      <c r="DO40" s="60"/>
      <c r="DP40" s="60"/>
      <c r="DQ40" s="60">
        <v>30</v>
      </c>
      <c r="DR40" s="60">
        <v>1</v>
      </c>
      <c r="DS40" s="60">
        <v>7</v>
      </c>
      <c r="DT40" s="61">
        <f t="shared" si="1"/>
        <v>1</v>
      </c>
      <c r="DU40" s="62">
        <f t="shared" si="2"/>
        <v>1</v>
      </c>
      <c r="DV40" s="63">
        <v>0</v>
      </c>
      <c r="DW40" s="63"/>
      <c r="DX40" s="63"/>
      <c r="DY40" s="63"/>
      <c r="DZ40" s="63"/>
      <c r="EA40" s="63"/>
      <c r="EB40" s="63"/>
      <c r="EC40" s="63"/>
      <c r="ED40" s="63"/>
      <c r="EE40" s="63"/>
      <c r="EF40" s="63"/>
      <c r="EG40" s="63"/>
      <c r="EH40" s="63"/>
      <c r="EI40" s="63"/>
      <c r="EJ40" s="63"/>
      <c r="EK40" s="63"/>
      <c r="EL40" s="63"/>
      <c r="EM40" s="63"/>
      <c r="EN40" s="63"/>
      <c r="EO40" s="63"/>
      <c r="EP40" s="63"/>
      <c r="EQ40" s="63"/>
      <c r="ER40" s="63"/>
      <c r="ES40" s="63">
        <f t="shared" si="3"/>
        <v>0</v>
      </c>
      <c r="ET40" s="63"/>
      <c r="EU40" s="64">
        <v>0</v>
      </c>
      <c r="EV40" s="64"/>
      <c r="EW40" s="64"/>
      <c r="EX40" s="64"/>
      <c r="EY40" s="64"/>
      <c r="EZ40" s="64"/>
      <c r="FA40" s="64"/>
      <c r="FB40" s="64"/>
      <c r="FC40" s="64"/>
      <c r="FD40" s="64"/>
      <c r="FE40" s="64"/>
      <c r="FF40" s="64"/>
      <c r="FG40" s="64"/>
      <c r="FH40" s="64"/>
      <c r="FI40" s="64"/>
      <c r="FJ40" s="64"/>
      <c r="FK40" s="64"/>
      <c r="FL40" s="64"/>
      <c r="FM40" s="64"/>
      <c r="FN40" s="64"/>
      <c r="FO40" s="64"/>
      <c r="FP40" s="64"/>
      <c r="FQ40" s="64"/>
      <c r="FR40" s="64"/>
      <c r="FS40" s="64"/>
      <c r="FT40" s="64"/>
      <c r="FU40" s="64"/>
      <c r="FV40" s="64"/>
      <c r="FW40" s="64"/>
      <c r="FX40" s="64"/>
      <c r="FY40" s="64"/>
      <c r="FZ40" s="64"/>
      <c r="GA40" s="64"/>
      <c r="GB40" s="64"/>
      <c r="GC40" s="64"/>
      <c r="GD40" s="64"/>
      <c r="GE40" s="64"/>
      <c r="GF40" s="64"/>
      <c r="GG40" s="64">
        <f t="shared" si="4"/>
        <v>0</v>
      </c>
      <c r="GH40" s="64">
        <f t="shared" si="5"/>
        <v>0</v>
      </c>
      <c r="GI40" s="65">
        <v>0</v>
      </c>
      <c r="GJ40" s="65">
        <v>0</v>
      </c>
      <c r="GK40" s="65">
        <v>0</v>
      </c>
      <c r="GL40" s="65">
        <v>0</v>
      </c>
      <c r="GM40" s="65">
        <v>0</v>
      </c>
      <c r="GN40" s="65">
        <v>0</v>
      </c>
      <c r="GO40" s="65">
        <v>0</v>
      </c>
      <c r="GP40" s="65">
        <v>0</v>
      </c>
      <c r="GQ40" s="65"/>
      <c r="GR40" s="65">
        <v>0</v>
      </c>
      <c r="GS40" s="65">
        <v>0</v>
      </c>
      <c r="GT40" s="65">
        <v>0</v>
      </c>
      <c r="GU40" s="65">
        <v>1</v>
      </c>
      <c r="GV40" s="65">
        <v>0</v>
      </c>
      <c r="GW40" s="65">
        <v>0</v>
      </c>
      <c r="GX40" s="65">
        <v>0</v>
      </c>
      <c r="GY40" s="65">
        <v>0</v>
      </c>
      <c r="GZ40" s="65"/>
      <c r="HA40" s="66">
        <v>0</v>
      </c>
      <c r="HB40" s="66"/>
      <c r="HC40" s="66"/>
      <c r="HD40" s="66"/>
      <c r="HE40" s="66"/>
      <c r="HF40" s="66"/>
      <c r="HG40" s="66"/>
      <c r="HH40" s="66"/>
      <c r="HI40" s="66"/>
      <c r="HJ40" s="66"/>
      <c r="HK40" s="66"/>
      <c r="HL40" s="66"/>
      <c r="HM40" s="66"/>
      <c r="HN40" s="66"/>
      <c r="HO40" s="66"/>
      <c r="HP40" s="66"/>
      <c r="HQ40" s="66"/>
      <c r="HR40" s="66"/>
      <c r="HS40" s="66"/>
      <c r="HT40" s="66"/>
      <c r="HU40" s="66"/>
      <c r="HV40" s="66"/>
      <c r="HW40" s="66"/>
      <c r="HX40" s="66"/>
      <c r="HY40" s="66">
        <f t="shared" si="6"/>
        <v>0</v>
      </c>
      <c r="HZ40" s="66"/>
      <c r="IA40" s="67" t="s">
        <v>2326</v>
      </c>
      <c r="IB40" s="67" t="s">
        <v>2328</v>
      </c>
      <c r="IC40" s="67" t="s">
        <v>2326</v>
      </c>
      <c r="ID40" s="67" t="s">
        <v>2326</v>
      </c>
      <c r="IE40" s="67" t="s">
        <v>2326</v>
      </c>
      <c r="IF40" s="67"/>
      <c r="IG40" s="67"/>
      <c r="IH40" s="67"/>
      <c r="II40" s="67"/>
      <c r="IJ40" s="67"/>
      <c r="IK40" s="67"/>
      <c r="IL40" s="67"/>
      <c r="IM40" s="67"/>
      <c r="IN40" s="67"/>
      <c r="IO40" s="67"/>
      <c r="IP40" s="67"/>
      <c r="IQ40" s="67"/>
      <c r="IR40" s="67"/>
      <c r="IS40" s="67"/>
      <c r="IT40" s="67"/>
      <c r="IU40" s="67"/>
      <c r="IV40" s="67"/>
      <c r="IW40" s="67"/>
      <c r="IX40" s="67"/>
      <c r="IY40" s="67"/>
      <c r="IZ40" s="67"/>
      <c r="JA40" s="67"/>
      <c r="JB40" s="67"/>
      <c r="JC40" s="67"/>
      <c r="JD40" s="67"/>
      <c r="JE40" s="67"/>
      <c r="JF40" s="67"/>
      <c r="JG40" s="67"/>
      <c r="JH40" s="67"/>
      <c r="JI40" s="67"/>
      <c r="JJ40" s="67"/>
      <c r="JK40" s="67"/>
      <c r="JL40" s="67"/>
      <c r="JM40" s="67"/>
      <c r="JN40" s="67"/>
      <c r="JO40" s="67"/>
      <c r="JP40" s="67"/>
      <c r="JQ40" s="67"/>
      <c r="JR40" s="67"/>
      <c r="JS40" s="67"/>
      <c r="JT40" s="67"/>
      <c r="JU40" s="67"/>
      <c r="JV40" s="67"/>
      <c r="JW40" s="67"/>
      <c r="JX40" s="67"/>
      <c r="JY40" s="67"/>
      <c r="JZ40" s="67"/>
      <c r="KA40" s="67"/>
      <c r="KB40" s="67"/>
      <c r="KC40" s="67"/>
      <c r="KD40" s="67"/>
      <c r="KE40" s="67"/>
      <c r="KF40" s="67"/>
      <c r="KG40" s="67"/>
      <c r="KH40" s="67"/>
      <c r="KI40" s="67"/>
      <c r="KJ40" s="67"/>
      <c r="KK40" s="67"/>
      <c r="KL40" s="67"/>
      <c r="KM40" s="67"/>
      <c r="KN40" s="66">
        <v>1</v>
      </c>
      <c r="KO40" s="66">
        <v>0</v>
      </c>
      <c r="KP40" s="66">
        <v>1</v>
      </c>
      <c r="KQ40" s="66">
        <v>1</v>
      </c>
      <c r="KR40" s="66">
        <v>1</v>
      </c>
      <c r="KS40" s="66">
        <v>1</v>
      </c>
      <c r="KT40" s="66">
        <v>0</v>
      </c>
      <c r="KU40" s="66">
        <v>0</v>
      </c>
      <c r="KV40" s="66">
        <v>0</v>
      </c>
      <c r="KW40" s="66">
        <v>1</v>
      </c>
      <c r="KX40" s="66">
        <v>0</v>
      </c>
      <c r="KY40" s="66">
        <v>0</v>
      </c>
      <c r="KZ40" s="66">
        <v>0</v>
      </c>
      <c r="LA40" s="66">
        <v>0</v>
      </c>
      <c r="LB40" s="66">
        <v>0</v>
      </c>
      <c r="LC40" s="68">
        <v>0</v>
      </c>
      <c r="LD40" s="68">
        <v>0</v>
      </c>
      <c r="LE40" s="68">
        <v>0</v>
      </c>
      <c r="LF40" s="68">
        <v>0</v>
      </c>
      <c r="LG40" s="68">
        <v>0</v>
      </c>
      <c r="LH40" s="68">
        <v>0</v>
      </c>
      <c r="LI40" s="68">
        <v>0</v>
      </c>
      <c r="LJ40" s="68">
        <v>0</v>
      </c>
      <c r="LK40" s="68">
        <v>1</v>
      </c>
      <c r="LL40" s="68" t="s">
        <v>2465</v>
      </c>
      <c r="LM40" s="69">
        <v>1</v>
      </c>
      <c r="LN40" s="69" t="s">
        <v>2513</v>
      </c>
      <c r="LO40" s="69">
        <v>0</v>
      </c>
      <c r="LP40" s="69"/>
      <c r="LQ40" s="70">
        <v>1</v>
      </c>
      <c r="LR40" s="71" t="s">
        <v>2514</v>
      </c>
      <c r="LS40" s="72">
        <f t="shared" si="7"/>
        <v>0</v>
      </c>
      <c r="LT40" s="73">
        <f t="shared" si="8"/>
        <v>0</v>
      </c>
      <c r="LU40" s="73">
        <f t="shared" si="9"/>
        <v>0</v>
      </c>
      <c r="LV40" s="74">
        <f t="shared" si="10"/>
        <v>1</v>
      </c>
      <c r="LW40" s="72">
        <f t="shared" si="11"/>
        <v>1</v>
      </c>
      <c r="LX40" s="73">
        <f t="shared" si="12"/>
        <v>0</v>
      </c>
      <c r="LY40" s="73">
        <f t="shared" si="13"/>
        <v>0</v>
      </c>
      <c r="LZ40" s="74">
        <f t="shared" si="14"/>
        <v>0</v>
      </c>
      <c r="MA40" s="72">
        <f t="shared" si="15"/>
        <v>0</v>
      </c>
      <c r="MB40" s="73">
        <f t="shared" si="16"/>
        <v>0</v>
      </c>
      <c r="MC40" s="73">
        <f t="shared" si="17"/>
        <v>0</v>
      </c>
      <c r="MD40" s="74">
        <f t="shared" si="18"/>
        <v>1</v>
      </c>
      <c r="ME40" s="72">
        <f t="shared" si="19"/>
        <v>0</v>
      </c>
      <c r="MF40" s="73">
        <f t="shared" si="20"/>
        <v>0</v>
      </c>
      <c r="MG40" s="73">
        <f t="shared" si="21"/>
        <v>0</v>
      </c>
      <c r="MH40" s="74">
        <f t="shared" si="22"/>
        <v>1</v>
      </c>
    </row>
    <row r="41" spans="1:346" x14ac:dyDescent="0.35">
      <c r="A41" s="57">
        <v>61</v>
      </c>
      <c r="B41" s="57" t="s">
        <v>2329</v>
      </c>
      <c r="C41" s="57" t="s">
        <v>2460</v>
      </c>
      <c r="D41" s="58">
        <v>41610</v>
      </c>
      <c r="E41" s="57">
        <v>3</v>
      </c>
      <c r="F41" s="57">
        <v>22</v>
      </c>
      <c r="G41" s="57" t="s">
        <v>2515</v>
      </c>
      <c r="H41" s="57" t="s">
        <v>2515</v>
      </c>
      <c r="I41" s="57" t="s">
        <v>2511</v>
      </c>
      <c r="J41" s="57" t="s">
        <v>2407</v>
      </c>
      <c r="K41" s="57" t="s">
        <v>2516</v>
      </c>
      <c r="L41" s="57">
        <v>0</v>
      </c>
      <c r="M41" s="57">
        <v>1</v>
      </c>
      <c r="N41" s="57">
        <v>21</v>
      </c>
      <c r="O41" s="59">
        <v>0</v>
      </c>
      <c r="P41" s="59">
        <v>0</v>
      </c>
      <c r="Q41" s="59">
        <v>0</v>
      </c>
      <c r="R41" s="59">
        <v>0</v>
      </c>
      <c r="S41" s="59">
        <v>0</v>
      </c>
      <c r="T41" s="59">
        <v>0</v>
      </c>
      <c r="U41" s="59">
        <v>0</v>
      </c>
      <c r="V41" s="59">
        <v>0</v>
      </c>
      <c r="W41" s="59">
        <v>0</v>
      </c>
      <c r="X41" s="59">
        <v>1</v>
      </c>
      <c r="Y41" s="59" t="s">
        <v>2517</v>
      </c>
      <c r="Z41" s="60">
        <v>7</v>
      </c>
      <c r="AA41" s="60">
        <v>0</v>
      </c>
      <c r="AB41" s="60">
        <v>0</v>
      </c>
      <c r="AC41" s="60">
        <v>100</v>
      </c>
      <c r="AD41" s="60">
        <v>65</v>
      </c>
      <c r="AE41" s="60">
        <v>1</v>
      </c>
      <c r="AF41" s="60">
        <v>0</v>
      </c>
      <c r="AG41" s="60">
        <v>0</v>
      </c>
      <c r="AH41" s="60">
        <v>5</v>
      </c>
      <c r="AI41" s="60">
        <v>1</v>
      </c>
      <c r="AJ41" s="60">
        <v>7</v>
      </c>
      <c r="AK41" s="60">
        <v>2</v>
      </c>
      <c r="AL41" s="60">
        <v>5</v>
      </c>
      <c r="AM41" s="59">
        <v>0</v>
      </c>
      <c r="AN41" s="59"/>
      <c r="AO41" s="59"/>
      <c r="AP41" s="59"/>
      <c r="AQ41" s="59"/>
      <c r="AR41" s="59"/>
      <c r="AS41" s="59"/>
      <c r="AT41" s="59"/>
      <c r="AU41" s="59"/>
      <c r="AV41" s="59"/>
      <c r="AW41" s="59"/>
      <c r="AX41" s="59"/>
      <c r="AY41" s="59"/>
      <c r="AZ41" s="59"/>
      <c r="BA41" s="59"/>
      <c r="BB41" s="59"/>
      <c r="BC41" s="59">
        <v>0</v>
      </c>
      <c r="BD41" s="59"/>
      <c r="BE41" s="59"/>
      <c r="BF41" s="59"/>
      <c r="BG41" s="59">
        <v>0</v>
      </c>
      <c r="BH41" s="59"/>
      <c r="BI41" s="59"/>
      <c r="BJ41" s="59"/>
      <c r="BK41" s="59">
        <v>0</v>
      </c>
      <c r="BL41" s="59"/>
      <c r="BM41" s="59"/>
      <c r="BN41" s="59"/>
      <c r="BO41" s="59">
        <f t="shared" si="0"/>
        <v>0</v>
      </c>
      <c r="BP41" s="59"/>
      <c r="BQ41" s="60">
        <v>1</v>
      </c>
      <c r="BR41" s="60">
        <v>1</v>
      </c>
      <c r="BS41" s="60">
        <v>1</v>
      </c>
      <c r="BT41" s="60">
        <v>1</v>
      </c>
      <c r="BU41" s="60">
        <v>4</v>
      </c>
      <c r="BV41" s="60">
        <v>1</v>
      </c>
      <c r="BW41" s="60">
        <v>0</v>
      </c>
      <c r="BX41" s="60">
        <v>1</v>
      </c>
      <c r="BY41" s="60">
        <v>0</v>
      </c>
      <c r="BZ41" s="60">
        <v>1</v>
      </c>
      <c r="CA41" s="60">
        <v>2</v>
      </c>
      <c r="CB41" s="60">
        <v>2</v>
      </c>
      <c r="CC41" s="60">
        <v>1</v>
      </c>
      <c r="CD41" s="60">
        <v>2</v>
      </c>
      <c r="CE41" s="60">
        <v>1</v>
      </c>
      <c r="CF41" s="60">
        <v>0</v>
      </c>
      <c r="CG41" s="60">
        <v>1</v>
      </c>
      <c r="CH41" s="60">
        <v>0</v>
      </c>
      <c r="CI41" s="60" t="s">
        <v>2518</v>
      </c>
      <c r="CJ41" s="60">
        <v>0</v>
      </c>
      <c r="CK41" s="60"/>
      <c r="CL41" s="60"/>
      <c r="CM41" s="60"/>
      <c r="CN41" s="60"/>
      <c r="CO41" s="60"/>
      <c r="CP41" s="60"/>
      <c r="CQ41" s="60"/>
      <c r="CR41" s="60"/>
      <c r="CS41" s="60">
        <v>0</v>
      </c>
      <c r="CT41" s="60"/>
      <c r="CU41" s="60"/>
      <c r="CV41" s="60"/>
      <c r="CW41" s="60"/>
      <c r="CX41" s="60"/>
      <c r="CY41" s="60"/>
      <c r="CZ41" s="60"/>
      <c r="DA41" s="60"/>
      <c r="DB41" s="60"/>
      <c r="DC41" s="60">
        <v>0</v>
      </c>
      <c r="DD41" s="60"/>
      <c r="DE41" s="60"/>
      <c r="DF41" s="60">
        <v>1</v>
      </c>
      <c r="DG41" s="60">
        <v>7</v>
      </c>
      <c r="DH41" s="60">
        <v>115</v>
      </c>
      <c r="DI41" s="60">
        <v>0</v>
      </c>
      <c r="DJ41" s="60"/>
      <c r="DK41" s="60"/>
      <c r="DL41" s="60">
        <v>0</v>
      </c>
      <c r="DM41" s="60"/>
      <c r="DN41" s="60"/>
      <c r="DO41" s="60"/>
      <c r="DP41" s="60"/>
      <c r="DQ41" s="60">
        <v>5</v>
      </c>
      <c r="DR41" s="60">
        <v>0</v>
      </c>
      <c r="DS41" s="60">
        <v>0</v>
      </c>
      <c r="DT41" s="61">
        <f t="shared" si="1"/>
        <v>1</v>
      </c>
      <c r="DU41" s="62">
        <f t="shared" si="2"/>
        <v>1</v>
      </c>
      <c r="DV41" s="63">
        <v>0</v>
      </c>
      <c r="DW41" s="63"/>
      <c r="DX41" s="63"/>
      <c r="DY41" s="63"/>
      <c r="DZ41" s="63"/>
      <c r="EA41" s="63"/>
      <c r="EB41" s="63"/>
      <c r="EC41" s="63"/>
      <c r="ED41" s="63"/>
      <c r="EE41" s="63"/>
      <c r="EF41" s="63"/>
      <c r="EG41" s="63"/>
      <c r="EH41" s="63"/>
      <c r="EI41" s="63"/>
      <c r="EJ41" s="63"/>
      <c r="EK41" s="63"/>
      <c r="EL41" s="63"/>
      <c r="EM41" s="63"/>
      <c r="EN41" s="63"/>
      <c r="EO41" s="63"/>
      <c r="EP41" s="63"/>
      <c r="EQ41" s="63"/>
      <c r="ER41" s="63"/>
      <c r="ES41" s="63">
        <f t="shared" si="3"/>
        <v>0</v>
      </c>
      <c r="ET41" s="63"/>
      <c r="EU41" s="64">
        <v>0</v>
      </c>
      <c r="EV41" s="64"/>
      <c r="EW41" s="64"/>
      <c r="EX41" s="64"/>
      <c r="EY41" s="64"/>
      <c r="EZ41" s="64"/>
      <c r="FA41" s="64"/>
      <c r="FB41" s="64"/>
      <c r="FC41" s="64"/>
      <c r="FD41" s="64"/>
      <c r="FE41" s="64"/>
      <c r="FF41" s="64"/>
      <c r="FG41" s="64"/>
      <c r="FH41" s="64"/>
      <c r="FI41" s="64"/>
      <c r="FJ41" s="64"/>
      <c r="FK41" s="64"/>
      <c r="FL41" s="64"/>
      <c r="FM41" s="64"/>
      <c r="FN41" s="64"/>
      <c r="FO41" s="64"/>
      <c r="FP41" s="64"/>
      <c r="FQ41" s="64"/>
      <c r="FR41" s="64"/>
      <c r="FS41" s="64"/>
      <c r="FT41" s="64"/>
      <c r="FU41" s="64"/>
      <c r="FV41" s="64"/>
      <c r="FW41" s="64"/>
      <c r="FX41" s="64"/>
      <c r="FY41" s="64"/>
      <c r="FZ41" s="64"/>
      <c r="GA41" s="64"/>
      <c r="GB41" s="64"/>
      <c r="GC41" s="64"/>
      <c r="GD41" s="64"/>
      <c r="GE41" s="64"/>
      <c r="GF41" s="64"/>
      <c r="GG41" s="64">
        <f t="shared" si="4"/>
        <v>0</v>
      </c>
      <c r="GH41" s="64">
        <f t="shared" si="5"/>
        <v>0</v>
      </c>
      <c r="GI41" s="65">
        <v>0</v>
      </c>
      <c r="GJ41" s="65">
        <v>0</v>
      </c>
      <c r="GK41" s="65">
        <v>0</v>
      </c>
      <c r="GL41" s="65">
        <v>0</v>
      </c>
      <c r="GM41" s="65">
        <v>0</v>
      </c>
      <c r="GN41" s="65">
        <v>0</v>
      </c>
      <c r="GO41" s="65">
        <v>0</v>
      </c>
      <c r="GP41" s="65">
        <v>0</v>
      </c>
      <c r="GQ41" s="65"/>
      <c r="GR41" s="65">
        <v>0</v>
      </c>
      <c r="GS41" s="65">
        <v>0</v>
      </c>
      <c r="GT41" s="65">
        <v>0</v>
      </c>
      <c r="GU41" s="65">
        <v>0</v>
      </c>
      <c r="GV41" s="65">
        <v>0</v>
      </c>
      <c r="GW41" s="65">
        <v>0</v>
      </c>
      <c r="GX41" s="65">
        <v>0</v>
      </c>
      <c r="GY41" s="65">
        <v>1</v>
      </c>
      <c r="GZ41" s="65" t="s">
        <v>2519</v>
      </c>
      <c r="HA41" s="66">
        <v>0</v>
      </c>
      <c r="HB41" s="66"/>
      <c r="HC41" s="66"/>
      <c r="HD41" s="66"/>
      <c r="HE41" s="66"/>
      <c r="HF41" s="66"/>
      <c r="HG41" s="66"/>
      <c r="HH41" s="66"/>
      <c r="HI41" s="66"/>
      <c r="HJ41" s="66"/>
      <c r="HK41" s="66"/>
      <c r="HL41" s="66"/>
      <c r="HM41" s="66"/>
      <c r="HN41" s="66"/>
      <c r="HO41" s="66"/>
      <c r="HP41" s="66"/>
      <c r="HQ41" s="66"/>
      <c r="HR41" s="66"/>
      <c r="HS41" s="66"/>
      <c r="HT41" s="66"/>
      <c r="HU41" s="66"/>
      <c r="HV41" s="66"/>
      <c r="HW41" s="66"/>
      <c r="HX41" s="66"/>
      <c r="HY41" s="66">
        <f t="shared" si="6"/>
        <v>0</v>
      </c>
      <c r="HZ41" s="66"/>
      <c r="IA41" s="67" t="s">
        <v>2326</v>
      </c>
      <c r="IB41" s="67" t="s">
        <v>2328</v>
      </c>
      <c r="IC41" s="67" t="s">
        <v>2326</v>
      </c>
      <c r="ID41" s="67" t="s">
        <v>2326</v>
      </c>
      <c r="IE41" s="67" t="s">
        <v>2326</v>
      </c>
      <c r="IF41" s="67"/>
      <c r="IG41" s="67"/>
      <c r="IH41" s="67"/>
      <c r="II41" s="67"/>
      <c r="IJ41" s="67"/>
      <c r="IK41" s="67"/>
      <c r="IL41" s="67"/>
      <c r="IM41" s="67"/>
      <c r="IN41" s="67"/>
      <c r="IO41" s="67"/>
      <c r="IP41" s="67"/>
      <c r="IQ41" s="67"/>
      <c r="IR41" s="67"/>
      <c r="IS41" s="67"/>
      <c r="IT41" s="67"/>
      <c r="IU41" s="67"/>
      <c r="IV41" s="67"/>
      <c r="IW41" s="67"/>
      <c r="IX41" s="67"/>
      <c r="IY41" s="67"/>
      <c r="IZ41" s="67"/>
      <c r="JA41" s="67"/>
      <c r="JB41" s="67"/>
      <c r="JC41" s="67"/>
      <c r="JD41" s="67"/>
      <c r="JE41" s="67"/>
      <c r="JF41" s="67"/>
      <c r="JG41" s="67"/>
      <c r="JH41" s="67"/>
      <c r="JI41" s="67"/>
      <c r="JJ41" s="67"/>
      <c r="JK41" s="67"/>
      <c r="JL41" s="67"/>
      <c r="JM41" s="67"/>
      <c r="JN41" s="67"/>
      <c r="JO41" s="67"/>
      <c r="JP41" s="67"/>
      <c r="JQ41" s="67"/>
      <c r="JR41" s="67"/>
      <c r="JS41" s="67"/>
      <c r="JT41" s="67"/>
      <c r="JU41" s="67"/>
      <c r="JV41" s="67"/>
      <c r="JW41" s="67"/>
      <c r="JX41" s="67"/>
      <c r="JY41" s="67"/>
      <c r="JZ41" s="67"/>
      <c r="KA41" s="67"/>
      <c r="KB41" s="67"/>
      <c r="KC41" s="67"/>
      <c r="KD41" s="67"/>
      <c r="KE41" s="67"/>
      <c r="KF41" s="67"/>
      <c r="KG41" s="67"/>
      <c r="KH41" s="67"/>
      <c r="KI41" s="67"/>
      <c r="KJ41" s="67"/>
      <c r="KK41" s="67"/>
      <c r="KL41" s="67"/>
      <c r="KM41" s="67"/>
      <c r="KN41" s="66">
        <v>2</v>
      </c>
      <c r="KO41" s="66">
        <v>0</v>
      </c>
      <c r="KP41" s="66">
        <v>0</v>
      </c>
      <c r="KQ41" s="66">
        <v>0</v>
      </c>
      <c r="KR41" s="66">
        <v>0</v>
      </c>
      <c r="KS41" s="66">
        <v>0</v>
      </c>
      <c r="KT41" s="66">
        <v>0</v>
      </c>
      <c r="KU41" s="66">
        <v>0</v>
      </c>
      <c r="KV41" s="66">
        <v>0</v>
      </c>
      <c r="KW41" s="66">
        <v>1</v>
      </c>
      <c r="KX41" s="66">
        <v>0</v>
      </c>
      <c r="KY41" s="66">
        <v>0</v>
      </c>
      <c r="KZ41" s="66">
        <v>0</v>
      </c>
      <c r="LA41" s="66">
        <v>0</v>
      </c>
      <c r="LB41" s="66">
        <v>0</v>
      </c>
      <c r="LC41" s="68">
        <v>0</v>
      </c>
      <c r="LD41" s="68">
        <v>0</v>
      </c>
      <c r="LE41" s="68">
        <v>0</v>
      </c>
      <c r="LF41" s="68">
        <v>0</v>
      </c>
      <c r="LG41" s="68">
        <v>0</v>
      </c>
      <c r="LH41" s="68">
        <v>0</v>
      </c>
      <c r="LI41" s="68">
        <v>0</v>
      </c>
      <c r="LJ41" s="68">
        <v>0</v>
      </c>
      <c r="LK41" s="68">
        <v>1</v>
      </c>
      <c r="LL41" s="68" t="s">
        <v>2478</v>
      </c>
      <c r="LM41" s="69">
        <v>1</v>
      </c>
      <c r="LN41" s="69" t="s">
        <v>2513</v>
      </c>
      <c r="LO41" s="69">
        <v>0</v>
      </c>
      <c r="LP41" s="69"/>
      <c r="LQ41" s="70">
        <v>1</v>
      </c>
      <c r="LR41" s="71"/>
      <c r="LS41" s="72">
        <f t="shared" si="7"/>
        <v>0</v>
      </c>
      <c r="LT41" s="73">
        <f t="shared" si="8"/>
        <v>0</v>
      </c>
      <c r="LU41" s="73">
        <f t="shared" si="9"/>
        <v>0</v>
      </c>
      <c r="LV41" s="74">
        <f t="shared" si="10"/>
        <v>1</v>
      </c>
      <c r="LW41" s="72">
        <f t="shared" si="11"/>
        <v>1</v>
      </c>
      <c r="LX41" s="73">
        <f t="shared" si="12"/>
        <v>0</v>
      </c>
      <c r="LY41" s="73">
        <f t="shared" si="13"/>
        <v>0</v>
      </c>
      <c r="LZ41" s="74">
        <f t="shared" si="14"/>
        <v>0</v>
      </c>
      <c r="MA41" s="72">
        <f t="shared" si="15"/>
        <v>0</v>
      </c>
      <c r="MB41" s="73">
        <f t="shared" si="16"/>
        <v>0</v>
      </c>
      <c r="MC41" s="73">
        <f t="shared" si="17"/>
        <v>0</v>
      </c>
      <c r="MD41" s="74">
        <f t="shared" si="18"/>
        <v>1</v>
      </c>
      <c r="ME41" s="72">
        <f t="shared" si="19"/>
        <v>0</v>
      </c>
      <c r="MF41" s="73">
        <f t="shared" si="20"/>
        <v>0</v>
      </c>
      <c r="MG41" s="73">
        <f t="shared" si="21"/>
        <v>0</v>
      </c>
      <c r="MH41" s="74">
        <f t="shared" si="22"/>
        <v>1</v>
      </c>
    </row>
    <row r="42" spans="1:346" ht="52.5" x14ac:dyDescent="0.35">
      <c r="A42" s="57">
        <v>50</v>
      </c>
      <c r="B42" s="57" t="s">
        <v>2362</v>
      </c>
      <c r="C42" s="57" t="s">
        <v>2412</v>
      </c>
      <c r="D42" s="58">
        <v>41604</v>
      </c>
      <c r="E42" s="57">
        <v>3</v>
      </c>
      <c r="F42" s="57">
        <v>2</v>
      </c>
      <c r="G42" s="57" t="s">
        <v>2520</v>
      </c>
      <c r="H42" s="57" t="s">
        <v>2520</v>
      </c>
      <c r="I42" s="57">
        <v>47784793</v>
      </c>
      <c r="J42" s="57" t="s">
        <v>2407</v>
      </c>
      <c r="K42" s="57" t="s">
        <v>2521</v>
      </c>
      <c r="L42" s="57">
        <v>0</v>
      </c>
      <c r="M42" s="57">
        <v>1</v>
      </c>
      <c r="N42" s="57">
        <v>56</v>
      </c>
      <c r="O42" s="59">
        <v>0</v>
      </c>
      <c r="P42" s="59">
        <v>0</v>
      </c>
      <c r="Q42" s="59">
        <v>0</v>
      </c>
      <c r="R42" s="59">
        <v>0</v>
      </c>
      <c r="S42" s="59">
        <v>0</v>
      </c>
      <c r="T42" s="59">
        <v>1</v>
      </c>
      <c r="U42" s="59">
        <v>0</v>
      </c>
      <c r="V42" s="59">
        <v>0</v>
      </c>
      <c r="W42" s="59">
        <v>0</v>
      </c>
      <c r="X42" s="59">
        <v>0</v>
      </c>
      <c r="Y42" s="59"/>
      <c r="Z42" s="60">
        <v>6</v>
      </c>
      <c r="AA42" s="60">
        <v>3</v>
      </c>
      <c r="AB42" s="60">
        <v>2</v>
      </c>
      <c r="AC42" s="60">
        <v>40</v>
      </c>
      <c r="AD42" s="60">
        <v>30</v>
      </c>
      <c r="AE42" s="60">
        <v>0</v>
      </c>
      <c r="AF42" s="60">
        <v>1</v>
      </c>
      <c r="AG42" s="60">
        <v>0</v>
      </c>
      <c r="AH42" s="60">
        <v>4.5</v>
      </c>
      <c r="AI42" s="60">
        <v>1</v>
      </c>
      <c r="AJ42" s="60">
        <v>4</v>
      </c>
      <c r="AK42" s="60">
        <v>8</v>
      </c>
      <c r="AL42" s="60">
        <v>15</v>
      </c>
      <c r="AM42" s="59">
        <v>0</v>
      </c>
      <c r="AN42" s="59"/>
      <c r="AO42" s="59"/>
      <c r="AP42" s="59"/>
      <c r="AQ42" s="59"/>
      <c r="AR42" s="59"/>
      <c r="AS42" s="59"/>
      <c r="AT42" s="59"/>
      <c r="AU42" s="59"/>
      <c r="AV42" s="59"/>
      <c r="AW42" s="59"/>
      <c r="AX42" s="59"/>
      <c r="AY42" s="59"/>
      <c r="AZ42" s="59"/>
      <c r="BA42" s="59"/>
      <c r="BB42" s="59"/>
      <c r="BC42" s="59">
        <v>0</v>
      </c>
      <c r="BD42" s="59"/>
      <c r="BE42" s="59"/>
      <c r="BF42" s="59"/>
      <c r="BG42" s="59">
        <v>0</v>
      </c>
      <c r="BH42" s="59"/>
      <c r="BI42" s="59"/>
      <c r="BJ42" s="59"/>
      <c r="BK42" s="59">
        <v>0</v>
      </c>
      <c r="BL42" s="59"/>
      <c r="BM42" s="59"/>
      <c r="BN42" s="59"/>
      <c r="BO42" s="59">
        <f t="shared" si="0"/>
        <v>0</v>
      </c>
      <c r="BP42" s="59"/>
      <c r="BQ42" s="60">
        <v>1</v>
      </c>
      <c r="BR42" s="60">
        <v>1</v>
      </c>
      <c r="BS42" s="60">
        <v>2</v>
      </c>
      <c r="BT42" s="60">
        <v>1</v>
      </c>
      <c r="BU42" s="60">
        <v>4</v>
      </c>
      <c r="BV42" s="60">
        <v>1</v>
      </c>
      <c r="BW42" s="60">
        <v>0</v>
      </c>
      <c r="BX42" s="60">
        <v>1</v>
      </c>
      <c r="BY42" s="60">
        <v>1</v>
      </c>
      <c r="BZ42" s="60">
        <v>0</v>
      </c>
      <c r="CA42" s="60">
        <v>0</v>
      </c>
      <c r="CB42" s="60"/>
      <c r="CC42" s="60"/>
      <c r="CD42" s="60"/>
      <c r="CE42" s="60"/>
      <c r="CF42" s="60"/>
      <c r="CG42" s="60"/>
      <c r="CH42" s="60"/>
      <c r="CI42" s="60"/>
      <c r="CJ42" s="60">
        <v>0</v>
      </c>
      <c r="CK42" s="60"/>
      <c r="CL42" s="60"/>
      <c r="CM42" s="60"/>
      <c r="CN42" s="60"/>
      <c r="CO42" s="60"/>
      <c r="CP42" s="60"/>
      <c r="CQ42" s="60"/>
      <c r="CR42" s="60"/>
      <c r="CS42" s="60">
        <v>1</v>
      </c>
      <c r="CT42" s="60">
        <v>1</v>
      </c>
      <c r="CU42" s="60" t="s">
        <v>2522</v>
      </c>
      <c r="CV42" s="60">
        <v>1</v>
      </c>
      <c r="CW42" s="60">
        <v>4</v>
      </c>
      <c r="CX42" s="60">
        <v>1</v>
      </c>
      <c r="CY42" s="60">
        <v>0</v>
      </c>
      <c r="CZ42" s="60">
        <v>1</v>
      </c>
      <c r="DA42" s="60">
        <v>1</v>
      </c>
      <c r="DB42" s="60">
        <v>0</v>
      </c>
      <c r="DC42" s="60">
        <v>1</v>
      </c>
      <c r="DD42" s="60">
        <v>28</v>
      </c>
      <c r="DE42" s="60">
        <v>5</v>
      </c>
      <c r="DF42" s="60">
        <v>0</v>
      </c>
      <c r="DG42" s="60"/>
      <c r="DH42" s="60"/>
      <c r="DI42" s="60">
        <v>0</v>
      </c>
      <c r="DJ42" s="60"/>
      <c r="DK42" s="60"/>
      <c r="DL42" s="60">
        <v>0</v>
      </c>
      <c r="DM42" s="60"/>
      <c r="DN42" s="60"/>
      <c r="DO42" s="60"/>
      <c r="DP42" s="60"/>
      <c r="DQ42" s="60">
        <v>180</v>
      </c>
      <c r="DR42" s="60">
        <v>0</v>
      </c>
      <c r="DS42" s="60">
        <v>0</v>
      </c>
      <c r="DT42" s="61">
        <f t="shared" si="1"/>
        <v>1</v>
      </c>
      <c r="DU42" s="62">
        <f t="shared" si="2"/>
        <v>1</v>
      </c>
      <c r="DV42" s="63">
        <v>0</v>
      </c>
      <c r="DW42" s="63"/>
      <c r="DX42" s="63"/>
      <c r="DY42" s="63"/>
      <c r="DZ42" s="63"/>
      <c r="EA42" s="63"/>
      <c r="EB42" s="63"/>
      <c r="EC42" s="63"/>
      <c r="ED42" s="63"/>
      <c r="EE42" s="63"/>
      <c r="EF42" s="63"/>
      <c r="EG42" s="63"/>
      <c r="EH42" s="63"/>
      <c r="EI42" s="63"/>
      <c r="EJ42" s="63"/>
      <c r="EK42" s="63"/>
      <c r="EL42" s="63"/>
      <c r="EM42" s="63"/>
      <c r="EN42" s="63"/>
      <c r="EO42" s="63"/>
      <c r="EP42" s="63"/>
      <c r="EQ42" s="63"/>
      <c r="ER42" s="63"/>
      <c r="ES42" s="63">
        <f t="shared" si="3"/>
        <v>0</v>
      </c>
      <c r="ET42" s="63"/>
      <c r="EU42" s="64">
        <v>0</v>
      </c>
      <c r="EV42" s="64"/>
      <c r="EW42" s="64"/>
      <c r="EX42" s="64"/>
      <c r="EY42" s="64"/>
      <c r="EZ42" s="64"/>
      <c r="FA42" s="64"/>
      <c r="FB42" s="64"/>
      <c r="FC42" s="64"/>
      <c r="FD42" s="64"/>
      <c r="FE42" s="64"/>
      <c r="FF42" s="64"/>
      <c r="FG42" s="64"/>
      <c r="FH42" s="64"/>
      <c r="FI42" s="64"/>
      <c r="FJ42" s="64"/>
      <c r="FK42" s="64"/>
      <c r="FL42" s="64"/>
      <c r="FM42" s="64"/>
      <c r="FN42" s="64"/>
      <c r="FO42" s="64"/>
      <c r="FP42" s="64"/>
      <c r="FQ42" s="64"/>
      <c r="FR42" s="64"/>
      <c r="FS42" s="64"/>
      <c r="FT42" s="64"/>
      <c r="FU42" s="64"/>
      <c r="FV42" s="64"/>
      <c r="FW42" s="64"/>
      <c r="FX42" s="64"/>
      <c r="FY42" s="64"/>
      <c r="FZ42" s="64"/>
      <c r="GA42" s="64"/>
      <c r="GB42" s="64"/>
      <c r="GC42" s="64"/>
      <c r="GD42" s="64"/>
      <c r="GE42" s="64"/>
      <c r="GF42" s="64"/>
      <c r="GG42" s="64">
        <f t="shared" si="4"/>
        <v>0</v>
      </c>
      <c r="GH42" s="64">
        <f t="shared" si="5"/>
        <v>0</v>
      </c>
      <c r="GI42" s="65">
        <v>0</v>
      </c>
      <c r="GJ42" s="65">
        <v>0</v>
      </c>
      <c r="GK42" s="65">
        <v>0</v>
      </c>
      <c r="GL42" s="65">
        <v>0</v>
      </c>
      <c r="GM42" s="65">
        <v>0</v>
      </c>
      <c r="GN42" s="65">
        <v>0</v>
      </c>
      <c r="GO42" s="65">
        <v>0</v>
      </c>
      <c r="GP42" s="65">
        <v>0</v>
      </c>
      <c r="GQ42" s="65"/>
      <c r="GR42" s="65">
        <v>1</v>
      </c>
      <c r="GS42" s="65">
        <v>0</v>
      </c>
      <c r="GT42" s="65">
        <v>0</v>
      </c>
      <c r="GU42" s="65">
        <v>0</v>
      </c>
      <c r="GV42" s="65">
        <v>0</v>
      </c>
      <c r="GW42" s="65">
        <v>0</v>
      </c>
      <c r="GX42" s="65">
        <v>0</v>
      </c>
      <c r="GY42" s="65">
        <v>0</v>
      </c>
      <c r="GZ42" s="65"/>
      <c r="HA42" s="66">
        <v>0</v>
      </c>
      <c r="HB42" s="66"/>
      <c r="HC42" s="66"/>
      <c r="HD42" s="66"/>
      <c r="HE42" s="66"/>
      <c r="HF42" s="66"/>
      <c r="HG42" s="66"/>
      <c r="HH42" s="66"/>
      <c r="HI42" s="66"/>
      <c r="HJ42" s="66"/>
      <c r="HK42" s="66"/>
      <c r="HL42" s="66"/>
      <c r="HM42" s="66"/>
      <c r="HN42" s="66"/>
      <c r="HO42" s="66"/>
      <c r="HP42" s="66"/>
      <c r="HQ42" s="66"/>
      <c r="HR42" s="66"/>
      <c r="HS42" s="66"/>
      <c r="HT42" s="66"/>
      <c r="HU42" s="66"/>
      <c r="HV42" s="66"/>
      <c r="HW42" s="66"/>
      <c r="HX42" s="66"/>
      <c r="HY42" s="66">
        <f t="shared" si="6"/>
        <v>0</v>
      </c>
      <c r="HZ42" s="66"/>
      <c r="IA42" s="67" t="s">
        <v>2326</v>
      </c>
      <c r="IB42" s="67" t="s">
        <v>2327</v>
      </c>
      <c r="IC42" s="67" t="s">
        <v>2326</v>
      </c>
      <c r="ID42" s="67" t="s">
        <v>2326</v>
      </c>
      <c r="IE42" s="67" t="s">
        <v>2326</v>
      </c>
      <c r="IF42" s="67"/>
      <c r="IG42" s="67"/>
      <c r="IH42" s="67"/>
      <c r="II42" s="67"/>
      <c r="IJ42" s="67"/>
      <c r="IK42" s="67"/>
      <c r="IL42" s="67"/>
      <c r="IM42" s="67"/>
      <c r="IN42" s="67"/>
      <c r="IO42" s="67"/>
      <c r="IP42" s="67"/>
      <c r="IQ42" s="67"/>
      <c r="IR42" s="67"/>
      <c r="IS42" s="67"/>
      <c r="IT42" s="67"/>
      <c r="IU42" s="67"/>
      <c r="IV42" s="67"/>
      <c r="IW42" s="67"/>
      <c r="IX42" s="67"/>
      <c r="IY42" s="67"/>
      <c r="IZ42" s="67"/>
      <c r="JA42" s="67"/>
      <c r="JB42" s="67"/>
      <c r="JC42" s="67">
        <v>1</v>
      </c>
      <c r="JD42" s="67"/>
      <c r="JE42" s="67"/>
      <c r="JF42" s="67"/>
      <c r="JG42" s="67"/>
      <c r="JH42" s="67"/>
      <c r="JI42" s="67"/>
      <c r="JJ42" s="67"/>
      <c r="JK42" s="67"/>
      <c r="JL42" s="67"/>
      <c r="JM42" s="67"/>
      <c r="JN42" s="67"/>
      <c r="JO42" s="67"/>
      <c r="JP42" s="67"/>
      <c r="JQ42" s="67"/>
      <c r="JR42" s="67"/>
      <c r="JS42" s="67"/>
      <c r="JT42" s="67"/>
      <c r="JU42" s="67"/>
      <c r="JV42" s="67"/>
      <c r="JW42" s="67"/>
      <c r="JX42" s="67"/>
      <c r="JY42" s="67"/>
      <c r="JZ42" s="67"/>
      <c r="KA42" s="67"/>
      <c r="KB42" s="67"/>
      <c r="KC42" s="67"/>
      <c r="KD42" s="67"/>
      <c r="KE42" s="67"/>
      <c r="KF42" s="67"/>
      <c r="KG42" s="67"/>
      <c r="KH42" s="67"/>
      <c r="KI42" s="67"/>
      <c r="KJ42" s="67"/>
      <c r="KK42" s="67"/>
      <c r="KL42" s="67"/>
      <c r="KM42" s="67"/>
      <c r="KN42" s="66">
        <v>1</v>
      </c>
      <c r="KO42" s="66">
        <v>0</v>
      </c>
      <c r="KP42" s="66">
        <v>2</v>
      </c>
      <c r="KQ42" s="66">
        <v>1</v>
      </c>
      <c r="KR42" s="66">
        <v>1</v>
      </c>
      <c r="KS42" s="66">
        <v>0</v>
      </c>
      <c r="KT42" s="66">
        <v>1</v>
      </c>
      <c r="KU42" s="66">
        <v>0</v>
      </c>
      <c r="KV42" s="66">
        <v>0</v>
      </c>
      <c r="KW42" s="66">
        <v>0</v>
      </c>
      <c r="KX42" s="66">
        <v>0</v>
      </c>
      <c r="KY42" s="66">
        <v>1</v>
      </c>
      <c r="KZ42" s="66">
        <v>0</v>
      </c>
      <c r="LA42" s="66">
        <v>0</v>
      </c>
      <c r="LB42" s="66">
        <v>0</v>
      </c>
      <c r="LC42" s="68">
        <v>0</v>
      </c>
      <c r="LD42" s="68">
        <v>1</v>
      </c>
      <c r="LE42" s="68">
        <v>0</v>
      </c>
      <c r="LF42" s="68">
        <v>0</v>
      </c>
      <c r="LG42" s="68">
        <v>0</v>
      </c>
      <c r="LH42" s="68">
        <v>0</v>
      </c>
      <c r="LI42" s="68">
        <v>0</v>
      </c>
      <c r="LJ42" s="68">
        <v>0</v>
      </c>
      <c r="LK42" s="68">
        <v>0</v>
      </c>
      <c r="LL42" s="68"/>
      <c r="LM42" s="69">
        <v>0</v>
      </c>
      <c r="LN42" s="69"/>
      <c r="LO42" s="69">
        <v>0</v>
      </c>
      <c r="LP42" s="69"/>
      <c r="LQ42" s="70">
        <v>1</v>
      </c>
      <c r="LR42" s="71"/>
      <c r="LS42" s="72">
        <f t="shared" si="7"/>
        <v>0</v>
      </c>
      <c r="LT42" s="73">
        <f t="shared" si="8"/>
        <v>0</v>
      </c>
      <c r="LU42" s="73">
        <f t="shared" si="9"/>
        <v>0</v>
      </c>
      <c r="LV42" s="74">
        <f t="shared" si="10"/>
        <v>1</v>
      </c>
      <c r="LW42" s="72">
        <f t="shared" si="11"/>
        <v>1</v>
      </c>
      <c r="LX42" s="73">
        <f t="shared" si="12"/>
        <v>0</v>
      </c>
      <c r="LY42" s="73">
        <f t="shared" si="13"/>
        <v>0</v>
      </c>
      <c r="LZ42" s="74">
        <f t="shared" si="14"/>
        <v>0</v>
      </c>
      <c r="MA42" s="72">
        <f t="shared" si="15"/>
        <v>0</v>
      </c>
      <c r="MB42" s="73">
        <f t="shared" si="16"/>
        <v>0</v>
      </c>
      <c r="MC42" s="73">
        <f t="shared" si="17"/>
        <v>0</v>
      </c>
      <c r="MD42" s="74">
        <f t="shared" si="18"/>
        <v>1</v>
      </c>
      <c r="ME42" s="72">
        <f t="shared" si="19"/>
        <v>0</v>
      </c>
      <c r="MF42" s="73">
        <f t="shared" si="20"/>
        <v>0</v>
      </c>
      <c r="MG42" s="73">
        <f t="shared" si="21"/>
        <v>0</v>
      </c>
      <c r="MH42" s="74">
        <f t="shared" si="22"/>
        <v>1</v>
      </c>
    </row>
    <row r="43" spans="1:346" ht="39.5" x14ac:dyDescent="0.35">
      <c r="A43" s="57">
        <v>51</v>
      </c>
      <c r="B43" s="57" t="s">
        <v>2362</v>
      </c>
      <c r="C43" s="57" t="s">
        <v>2412</v>
      </c>
      <c r="D43" s="58">
        <v>41604</v>
      </c>
      <c r="E43" s="57">
        <v>3</v>
      </c>
      <c r="F43" s="57">
        <v>4</v>
      </c>
      <c r="G43" s="57" t="s">
        <v>2523</v>
      </c>
      <c r="H43" s="57" t="s">
        <v>2523</v>
      </c>
      <c r="I43" s="57">
        <v>48440677</v>
      </c>
      <c r="J43" s="57" t="s">
        <v>2407</v>
      </c>
      <c r="K43" s="57" t="s">
        <v>2524</v>
      </c>
      <c r="L43" s="57">
        <v>0</v>
      </c>
      <c r="M43" s="57">
        <v>1</v>
      </c>
      <c r="N43" s="57">
        <v>28</v>
      </c>
      <c r="O43" s="59">
        <v>0</v>
      </c>
      <c r="P43" s="59">
        <v>0</v>
      </c>
      <c r="Q43" s="59">
        <v>0</v>
      </c>
      <c r="R43" s="59">
        <v>0</v>
      </c>
      <c r="S43" s="59">
        <v>0</v>
      </c>
      <c r="T43" s="59">
        <v>0</v>
      </c>
      <c r="U43" s="59">
        <v>0</v>
      </c>
      <c r="V43" s="59">
        <v>0</v>
      </c>
      <c r="W43" s="59">
        <v>0</v>
      </c>
      <c r="X43" s="59">
        <v>1</v>
      </c>
      <c r="Y43" s="59" t="s">
        <v>2525</v>
      </c>
      <c r="Z43" s="60">
        <v>5</v>
      </c>
      <c r="AA43" s="60">
        <v>0</v>
      </c>
      <c r="AB43" s="60">
        <v>0</v>
      </c>
      <c r="AC43" s="60">
        <v>50</v>
      </c>
      <c r="AD43" s="60">
        <v>30</v>
      </c>
      <c r="AE43" s="60">
        <v>1</v>
      </c>
      <c r="AF43" s="60">
        <v>1</v>
      </c>
      <c r="AG43" s="60">
        <v>0</v>
      </c>
      <c r="AH43" s="60">
        <v>0.5</v>
      </c>
      <c r="AI43" s="60">
        <v>1</v>
      </c>
      <c r="AJ43" s="60">
        <v>5</v>
      </c>
      <c r="AK43" s="60">
        <v>1</v>
      </c>
      <c r="AL43" s="60">
        <v>2</v>
      </c>
      <c r="AM43" s="59">
        <v>0</v>
      </c>
      <c r="AN43" s="59"/>
      <c r="AO43" s="59"/>
      <c r="AP43" s="59"/>
      <c r="AQ43" s="59"/>
      <c r="AR43" s="59"/>
      <c r="AS43" s="59"/>
      <c r="AT43" s="59"/>
      <c r="AU43" s="59"/>
      <c r="AV43" s="59"/>
      <c r="AW43" s="59"/>
      <c r="AX43" s="59"/>
      <c r="AY43" s="59"/>
      <c r="AZ43" s="59"/>
      <c r="BA43" s="59"/>
      <c r="BB43" s="59"/>
      <c r="BC43" s="59">
        <v>0</v>
      </c>
      <c r="BD43" s="59"/>
      <c r="BE43" s="59"/>
      <c r="BF43" s="59"/>
      <c r="BG43" s="59">
        <v>0</v>
      </c>
      <c r="BH43" s="59"/>
      <c r="BI43" s="59"/>
      <c r="BJ43" s="59"/>
      <c r="BK43" s="59">
        <v>0</v>
      </c>
      <c r="BL43" s="59"/>
      <c r="BM43" s="59"/>
      <c r="BN43" s="59"/>
      <c r="BO43" s="59">
        <f t="shared" si="0"/>
        <v>0</v>
      </c>
      <c r="BP43" s="59"/>
      <c r="BQ43" s="60">
        <v>1</v>
      </c>
      <c r="BR43" s="60">
        <v>0</v>
      </c>
      <c r="BS43" s="60"/>
      <c r="BT43" s="60"/>
      <c r="BU43" s="60"/>
      <c r="BV43" s="60"/>
      <c r="BW43" s="60"/>
      <c r="BX43" s="60"/>
      <c r="BY43" s="60"/>
      <c r="BZ43" s="60"/>
      <c r="CA43" s="60">
        <v>0</v>
      </c>
      <c r="CB43" s="60"/>
      <c r="CC43" s="60"/>
      <c r="CD43" s="60"/>
      <c r="CE43" s="60"/>
      <c r="CF43" s="60"/>
      <c r="CG43" s="60"/>
      <c r="CH43" s="60"/>
      <c r="CI43" s="60"/>
      <c r="CJ43" s="60">
        <v>0</v>
      </c>
      <c r="CK43" s="60"/>
      <c r="CL43" s="60"/>
      <c r="CM43" s="60"/>
      <c r="CN43" s="60"/>
      <c r="CO43" s="60"/>
      <c r="CP43" s="60"/>
      <c r="CQ43" s="60"/>
      <c r="CR43" s="60"/>
      <c r="CS43" s="60">
        <v>1</v>
      </c>
      <c r="CT43" s="60">
        <v>1</v>
      </c>
      <c r="CU43" s="60" t="s">
        <v>2522</v>
      </c>
      <c r="CV43" s="60">
        <v>1</v>
      </c>
      <c r="CW43" s="60">
        <v>4</v>
      </c>
      <c r="CX43" s="60">
        <v>1</v>
      </c>
      <c r="CY43" s="60">
        <v>0</v>
      </c>
      <c r="CZ43" s="60">
        <v>1</v>
      </c>
      <c r="DA43" s="60">
        <v>1</v>
      </c>
      <c r="DB43" s="60" t="s">
        <v>2526</v>
      </c>
      <c r="DC43" s="60">
        <v>0</v>
      </c>
      <c r="DD43" s="60"/>
      <c r="DE43" s="60"/>
      <c r="DF43" s="60">
        <v>1</v>
      </c>
      <c r="DG43" s="60">
        <v>26</v>
      </c>
      <c r="DH43" s="60">
        <v>110</v>
      </c>
      <c r="DI43" s="60">
        <v>0</v>
      </c>
      <c r="DJ43" s="60"/>
      <c r="DK43" s="60"/>
      <c r="DL43" s="60">
        <v>0</v>
      </c>
      <c r="DM43" s="60"/>
      <c r="DN43" s="60"/>
      <c r="DO43" s="60"/>
      <c r="DP43" s="60"/>
      <c r="DQ43" s="60">
        <v>240</v>
      </c>
      <c r="DR43" s="60">
        <v>1</v>
      </c>
      <c r="DS43" s="60">
        <v>10</v>
      </c>
      <c r="DT43" s="61">
        <f t="shared" si="1"/>
        <v>1</v>
      </c>
      <c r="DU43" s="62">
        <f t="shared" si="2"/>
        <v>1</v>
      </c>
      <c r="DV43" s="63">
        <v>0</v>
      </c>
      <c r="DW43" s="63"/>
      <c r="DX43" s="63"/>
      <c r="DY43" s="63"/>
      <c r="DZ43" s="63"/>
      <c r="EA43" s="63"/>
      <c r="EB43" s="63"/>
      <c r="EC43" s="63"/>
      <c r="ED43" s="63"/>
      <c r="EE43" s="63"/>
      <c r="EF43" s="63"/>
      <c r="EG43" s="63"/>
      <c r="EH43" s="63"/>
      <c r="EI43" s="63"/>
      <c r="EJ43" s="63"/>
      <c r="EK43" s="63"/>
      <c r="EL43" s="63"/>
      <c r="EM43" s="63"/>
      <c r="EN43" s="63"/>
      <c r="EO43" s="63"/>
      <c r="EP43" s="63"/>
      <c r="EQ43" s="63"/>
      <c r="ER43" s="63"/>
      <c r="ES43" s="63">
        <f t="shared" si="3"/>
        <v>0</v>
      </c>
      <c r="ET43" s="63"/>
      <c r="EU43" s="64">
        <v>0</v>
      </c>
      <c r="EV43" s="64"/>
      <c r="EW43" s="64"/>
      <c r="EX43" s="64"/>
      <c r="EY43" s="64"/>
      <c r="EZ43" s="64"/>
      <c r="FA43" s="64"/>
      <c r="FB43" s="64"/>
      <c r="FC43" s="64"/>
      <c r="FD43" s="64"/>
      <c r="FE43" s="64"/>
      <c r="FF43" s="64"/>
      <c r="FG43" s="64"/>
      <c r="FH43" s="64"/>
      <c r="FI43" s="64"/>
      <c r="FJ43" s="64"/>
      <c r="FK43" s="64"/>
      <c r="FL43" s="64"/>
      <c r="FM43" s="64"/>
      <c r="FN43" s="64"/>
      <c r="FO43" s="64"/>
      <c r="FP43" s="64"/>
      <c r="FQ43" s="64"/>
      <c r="FR43" s="64"/>
      <c r="FS43" s="64"/>
      <c r="FT43" s="64"/>
      <c r="FU43" s="64"/>
      <c r="FV43" s="64"/>
      <c r="FW43" s="64"/>
      <c r="FX43" s="64"/>
      <c r="FY43" s="64"/>
      <c r="FZ43" s="64"/>
      <c r="GA43" s="64"/>
      <c r="GB43" s="64"/>
      <c r="GC43" s="64"/>
      <c r="GD43" s="64"/>
      <c r="GE43" s="64"/>
      <c r="GF43" s="64"/>
      <c r="GG43" s="64">
        <f t="shared" si="4"/>
        <v>0</v>
      </c>
      <c r="GH43" s="64">
        <f t="shared" si="5"/>
        <v>0</v>
      </c>
      <c r="GI43" s="65">
        <v>0</v>
      </c>
      <c r="GJ43" s="65">
        <v>0</v>
      </c>
      <c r="GK43" s="65">
        <v>0</v>
      </c>
      <c r="GL43" s="65">
        <v>0</v>
      </c>
      <c r="GM43" s="65">
        <v>0</v>
      </c>
      <c r="GN43" s="65">
        <v>0</v>
      </c>
      <c r="GO43" s="65">
        <v>0</v>
      </c>
      <c r="GP43" s="65">
        <v>0</v>
      </c>
      <c r="GQ43" s="65"/>
      <c r="GR43" s="65">
        <v>0</v>
      </c>
      <c r="GS43" s="65">
        <v>0</v>
      </c>
      <c r="GT43" s="65">
        <v>0</v>
      </c>
      <c r="GU43" s="65">
        <v>0</v>
      </c>
      <c r="GV43" s="65">
        <v>0</v>
      </c>
      <c r="GW43" s="65">
        <v>0</v>
      </c>
      <c r="GX43" s="65">
        <v>0</v>
      </c>
      <c r="GY43" s="65">
        <v>1</v>
      </c>
      <c r="GZ43" s="65" t="s">
        <v>2527</v>
      </c>
      <c r="HA43" s="66">
        <v>0</v>
      </c>
      <c r="HB43" s="66"/>
      <c r="HC43" s="66"/>
      <c r="HD43" s="66"/>
      <c r="HE43" s="66"/>
      <c r="HF43" s="66"/>
      <c r="HG43" s="66"/>
      <c r="HH43" s="66"/>
      <c r="HI43" s="66"/>
      <c r="HJ43" s="66"/>
      <c r="HK43" s="66"/>
      <c r="HL43" s="66"/>
      <c r="HM43" s="66"/>
      <c r="HN43" s="66"/>
      <c r="HO43" s="66"/>
      <c r="HP43" s="66"/>
      <c r="HQ43" s="66"/>
      <c r="HR43" s="66"/>
      <c r="HS43" s="66"/>
      <c r="HT43" s="66"/>
      <c r="HU43" s="66"/>
      <c r="HV43" s="66"/>
      <c r="HW43" s="66"/>
      <c r="HX43" s="66"/>
      <c r="HY43" s="66">
        <f t="shared" si="6"/>
        <v>0</v>
      </c>
      <c r="HZ43" s="66"/>
      <c r="IA43" s="67" t="s">
        <v>2326</v>
      </c>
      <c r="IB43" s="67" t="s">
        <v>2328</v>
      </c>
      <c r="IC43" s="67" t="s">
        <v>2326</v>
      </c>
      <c r="ID43" s="67" t="s">
        <v>2326</v>
      </c>
      <c r="IE43" s="67" t="s">
        <v>2326</v>
      </c>
      <c r="IF43" s="67"/>
      <c r="IG43" s="67"/>
      <c r="IH43" s="67"/>
      <c r="II43" s="67"/>
      <c r="IJ43" s="67"/>
      <c r="IK43" s="67"/>
      <c r="IL43" s="67"/>
      <c r="IM43" s="67"/>
      <c r="IN43" s="67"/>
      <c r="IO43" s="67"/>
      <c r="IP43" s="67"/>
      <c r="IQ43" s="67"/>
      <c r="IR43" s="67"/>
      <c r="IS43" s="67"/>
      <c r="IT43" s="67"/>
      <c r="IU43" s="67"/>
      <c r="IV43" s="67"/>
      <c r="IW43" s="67"/>
      <c r="IX43" s="67"/>
      <c r="IY43" s="67"/>
      <c r="IZ43" s="67"/>
      <c r="JA43" s="67"/>
      <c r="JB43" s="67"/>
      <c r="JC43" s="67"/>
      <c r="JD43" s="67"/>
      <c r="JE43" s="67"/>
      <c r="JF43" s="67"/>
      <c r="JG43" s="67"/>
      <c r="JH43" s="67"/>
      <c r="JI43" s="67"/>
      <c r="JJ43" s="67"/>
      <c r="JK43" s="67"/>
      <c r="JL43" s="67"/>
      <c r="JM43" s="67"/>
      <c r="JN43" s="67"/>
      <c r="JO43" s="67"/>
      <c r="JP43" s="67"/>
      <c r="JQ43" s="67"/>
      <c r="JR43" s="67"/>
      <c r="JS43" s="67"/>
      <c r="JT43" s="67"/>
      <c r="JU43" s="67"/>
      <c r="JV43" s="67"/>
      <c r="JW43" s="67"/>
      <c r="JX43" s="67"/>
      <c r="JY43" s="67"/>
      <c r="JZ43" s="67"/>
      <c r="KA43" s="67"/>
      <c r="KB43" s="67"/>
      <c r="KC43" s="67"/>
      <c r="KD43" s="67"/>
      <c r="KE43" s="67"/>
      <c r="KF43" s="67"/>
      <c r="KG43" s="67"/>
      <c r="KH43" s="67"/>
      <c r="KI43" s="67"/>
      <c r="KJ43" s="67"/>
      <c r="KK43" s="67"/>
      <c r="KL43" s="67"/>
      <c r="KM43" s="67"/>
      <c r="KN43" s="66">
        <v>0</v>
      </c>
      <c r="KO43" s="66">
        <v>0</v>
      </c>
      <c r="KP43" s="66">
        <v>1</v>
      </c>
      <c r="KQ43" s="66">
        <v>0</v>
      </c>
      <c r="KR43" s="66">
        <v>0</v>
      </c>
      <c r="KS43" s="66">
        <v>0</v>
      </c>
      <c r="KT43" s="66">
        <v>1</v>
      </c>
      <c r="KU43" s="66">
        <v>0</v>
      </c>
      <c r="KV43" s="66">
        <v>0</v>
      </c>
      <c r="KW43" s="66">
        <v>0</v>
      </c>
      <c r="KX43" s="66">
        <v>0</v>
      </c>
      <c r="KY43" s="66">
        <v>1</v>
      </c>
      <c r="KZ43" s="66">
        <v>0</v>
      </c>
      <c r="LA43" s="66">
        <v>0</v>
      </c>
      <c r="LB43" s="66">
        <v>0</v>
      </c>
      <c r="LC43" s="68">
        <v>0</v>
      </c>
      <c r="LD43" s="68">
        <v>0</v>
      </c>
      <c r="LE43" s="68">
        <v>0</v>
      </c>
      <c r="LF43" s="68">
        <v>0</v>
      </c>
      <c r="LG43" s="68">
        <v>0</v>
      </c>
      <c r="LH43" s="68">
        <v>0</v>
      </c>
      <c r="LI43" s="68">
        <v>0</v>
      </c>
      <c r="LJ43" s="68">
        <v>0</v>
      </c>
      <c r="LK43" s="68">
        <v>1</v>
      </c>
      <c r="LL43" s="68" t="s">
        <v>2528</v>
      </c>
      <c r="LM43" s="69">
        <v>0</v>
      </c>
      <c r="LN43" s="69"/>
      <c r="LO43" s="69">
        <v>0</v>
      </c>
      <c r="LP43" s="69"/>
      <c r="LQ43" s="70">
        <v>0</v>
      </c>
      <c r="LR43" s="71"/>
      <c r="LS43" s="72">
        <f t="shared" si="7"/>
        <v>0</v>
      </c>
      <c r="LT43" s="73">
        <f t="shared" si="8"/>
        <v>0</v>
      </c>
      <c r="LU43" s="73">
        <f t="shared" si="9"/>
        <v>0</v>
      </c>
      <c r="LV43" s="74">
        <f t="shared" si="10"/>
        <v>1</v>
      </c>
      <c r="LW43" s="72">
        <f t="shared" si="11"/>
        <v>1</v>
      </c>
      <c r="LX43" s="73">
        <f t="shared" si="12"/>
        <v>0</v>
      </c>
      <c r="LY43" s="73">
        <f t="shared" si="13"/>
        <v>0</v>
      </c>
      <c r="LZ43" s="74">
        <f t="shared" si="14"/>
        <v>0</v>
      </c>
      <c r="MA43" s="72">
        <f t="shared" si="15"/>
        <v>0</v>
      </c>
      <c r="MB43" s="73">
        <f t="shared" si="16"/>
        <v>0</v>
      </c>
      <c r="MC43" s="73">
        <f t="shared" si="17"/>
        <v>0</v>
      </c>
      <c r="MD43" s="74">
        <f t="shared" si="18"/>
        <v>1</v>
      </c>
      <c r="ME43" s="72">
        <f t="shared" si="19"/>
        <v>0</v>
      </c>
      <c r="MF43" s="73">
        <f t="shared" si="20"/>
        <v>0</v>
      </c>
      <c r="MG43" s="73">
        <f t="shared" si="21"/>
        <v>0</v>
      </c>
      <c r="MH43" s="74">
        <f t="shared" si="22"/>
        <v>1</v>
      </c>
    </row>
    <row r="44" spans="1:346" ht="26.5" x14ac:dyDescent="0.35">
      <c r="A44" s="57">
        <v>52</v>
      </c>
      <c r="B44" s="57" t="s">
        <v>2362</v>
      </c>
      <c r="C44" s="57" t="s">
        <v>2404</v>
      </c>
      <c r="D44" s="58">
        <v>41604</v>
      </c>
      <c r="E44" s="57">
        <v>3</v>
      </c>
      <c r="F44" s="57">
        <v>3</v>
      </c>
      <c r="G44" s="57" t="s">
        <v>2529</v>
      </c>
      <c r="H44" s="57" t="s">
        <v>2529</v>
      </c>
      <c r="I44" s="57" t="s">
        <v>2530</v>
      </c>
      <c r="J44" s="57" t="s">
        <v>2407</v>
      </c>
      <c r="K44" s="57" t="s">
        <v>2531</v>
      </c>
      <c r="L44" s="57">
        <v>0</v>
      </c>
      <c r="M44" s="57">
        <v>1</v>
      </c>
      <c r="N44" s="57">
        <v>47</v>
      </c>
      <c r="O44" s="59">
        <v>1</v>
      </c>
      <c r="P44" s="59">
        <v>0</v>
      </c>
      <c r="Q44" s="59">
        <v>0</v>
      </c>
      <c r="R44" s="59">
        <v>0</v>
      </c>
      <c r="S44" s="59">
        <v>0</v>
      </c>
      <c r="T44" s="59">
        <v>0</v>
      </c>
      <c r="U44" s="59">
        <v>0</v>
      </c>
      <c r="V44" s="59">
        <v>0</v>
      </c>
      <c r="W44" s="59">
        <v>0</v>
      </c>
      <c r="X44" s="59">
        <v>0</v>
      </c>
      <c r="Y44" s="59"/>
      <c r="Z44" s="60">
        <v>5</v>
      </c>
      <c r="AA44" s="60">
        <v>0</v>
      </c>
      <c r="AB44" s="60">
        <v>0</v>
      </c>
      <c r="AC44" s="60">
        <v>60</v>
      </c>
      <c r="AD44" s="60">
        <v>40</v>
      </c>
      <c r="AE44" s="60">
        <v>1</v>
      </c>
      <c r="AF44" s="60">
        <v>1</v>
      </c>
      <c r="AG44" s="60">
        <v>0</v>
      </c>
      <c r="AH44" s="60">
        <v>5</v>
      </c>
      <c r="AI44" s="60">
        <v>1</v>
      </c>
      <c r="AJ44" s="60">
        <v>6</v>
      </c>
      <c r="AK44" s="60">
        <v>1</v>
      </c>
      <c r="AL44" s="60">
        <v>5</v>
      </c>
      <c r="AM44" s="59">
        <v>1</v>
      </c>
      <c r="AN44" s="59">
        <v>0</v>
      </c>
      <c r="AO44" s="59"/>
      <c r="AP44" s="59"/>
      <c r="AQ44" s="59"/>
      <c r="AR44" s="59"/>
      <c r="AS44" s="59"/>
      <c r="AT44" s="59"/>
      <c r="AU44" s="59">
        <v>1</v>
      </c>
      <c r="AV44" s="59" t="s">
        <v>2532</v>
      </c>
      <c r="AW44" s="59">
        <v>1</v>
      </c>
      <c r="AX44" s="59">
        <v>1</v>
      </c>
      <c r="AY44" s="59">
        <v>0</v>
      </c>
      <c r="AZ44" s="59">
        <v>1</v>
      </c>
      <c r="BA44" s="59">
        <v>0</v>
      </c>
      <c r="BB44" s="59">
        <v>0</v>
      </c>
      <c r="BC44" s="59">
        <v>0</v>
      </c>
      <c r="BD44" s="59"/>
      <c r="BE44" s="59"/>
      <c r="BF44" s="59"/>
      <c r="BG44" s="59">
        <v>0</v>
      </c>
      <c r="BH44" s="59"/>
      <c r="BI44" s="59"/>
      <c r="BJ44" s="59"/>
      <c r="BK44" s="59">
        <v>1</v>
      </c>
      <c r="BL44" s="59">
        <v>10</v>
      </c>
      <c r="BM44" s="59">
        <v>0</v>
      </c>
      <c r="BN44" s="59">
        <v>0</v>
      </c>
      <c r="BO44" s="59">
        <f t="shared" si="0"/>
        <v>1</v>
      </c>
      <c r="BP44" s="59"/>
      <c r="BQ44" s="60">
        <v>0</v>
      </c>
      <c r="BR44" s="60"/>
      <c r="BS44" s="60"/>
      <c r="BT44" s="60"/>
      <c r="BU44" s="60"/>
      <c r="BV44" s="60"/>
      <c r="BW44" s="60"/>
      <c r="BX44" s="60"/>
      <c r="BY44" s="60"/>
      <c r="BZ44" s="60"/>
      <c r="CA44" s="60"/>
      <c r="CB44" s="60"/>
      <c r="CC44" s="60"/>
      <c r="CD44" s="60"/>
      <c r="CE44" s="60"/>
      <c r="CF44" s="60"/>
      <c r="CG44" s="60"/>
      <c r="CH44" s="60"/>
      <c r="CI44" s="60"/>
      <c r="CJ44" s="60"/>
      <c r="CK44" s="60"/>
      <c r="CL44" s="60"/>
      <c r="CM44" s="60"/>
      <c r="CN44" s="60"/>
      <c r="CO44" s="60"/>
      <c r="CP44" s="60"/>
      <c r="CQ44" s="60"/>
      <c r="CR44" s="60"/>
      <c r="CS44" s="60"/>
      <c r="CT44" s="60"/>
      <c r="CU44" s="60"/>
      <c r="CV44" s="60"/>
      <c r="CW44" s="60"/>
      <c r="CX44" s="60"/>
      <c r="CY44" s="60"/>
      <c r="CZ44" s="60"/>
      <c r="DA44" s="60"/>
      <c r="DB44" s="60"/>
      <c r="DC44" s="60">
        <v>0</v>
      </c>
      <c r="DD44" s="60"/>
      <c r="DE44" s="60"/>
      <c r="DF44" s="60">
        <v>0</v>
      </c>
      <c r="DG44" s="60"/>
      <c r="DH44" s="60"/>
      <c r="DI44" s="60">
        <v>0</v>
      </c>
      <c r="DJ44" s="60"/>
      <c r="DK44" s="60"/>
      <c r="DL44" s="60"/>
      <c r="DM44" s="60"/>
      <c r="DN44" s="60"/>
      <c r="DO44" s="60"/>
      <c r="DP44" s="60"/>
      <c r="DQ44" s="60"/>
      <c r="DR44" s="60"/>
      <c r="DS44" s="60"/>
      <c r="DT44" s="61">
        <f t="shared" si="1"/>
        <v>0</v>
      </c>
      <c r="DU44" s="62">
        <f t="shared" si="2"/>
        <v>0</v>
      </c>
      <c r="DV44" s="63">
        <v>0</v>
      </c>
      <c r="DW44" s="63"/>
      <c r="DX44" s="63"/>
      <c r="DY44" s="63"/>
      <c r="DZ44" s="63"/>
      <c r="EA44" s="63"/>
      <c r="EB44" s="63"/>
      <c r="EC44" s="63"/>
      <c r="ED44" s="63"/>
      <c r="EE44" s="63"/>
      <c r="EF44" s="63"/>
      <c r="EG44" s="63"/>
      <c r="EH44" s="63"/>
      <c r="EI44" s="63"/>
      <c r="EJ44" s="63"/>
      <c r="EK44" s="63"/>
      <c r="EL44" s="63"/>
      <c r="EM44" s="63"/>
      <c r="EN44" s="63"/>
      <c r="EO44" s="63"/>
      <c r="EP44" s="63"/>
      <c r="EQ44" s="63"/>
      <c r="ER44" s="63"/>
      <c r="ES44" s="63">
        <f t="shared" si="3"/>
        <v>0</v>
      </c>
      <c r="ET44" s="63"/>
      <c r="EU44" s="64">
        <v>0</v>
      </c>
      <c r="EV44" s="64"/>
      <c r="EW44" s="64"/>
      <c r="EX44" s="64"/>
      <c r="EY44" s="64"/>
      <c r="EZ44" s="64"/>
      <c r="FA44" s="64"/>
      <c r="FB44" s="64"/>
      <c r="FC44" s="64"/>
      <c r="FD44" s="64"/>
      <c r="FE44" s="64"/>
      <c r="FF44" s="64"/>
      <c r="FG44" s="64"/>
      <c r="FH44" s="64"/>
      <c r="FI44" s="64"/>
      <c r="FJ44" s="64"/>
      <c r="FK44" s="64"/>
      <c r="FL44" s="64"/>
      <c r="FM44" s="64"/>
      <c r="FN44" s="64"/>
      <c r="FO44" s="64"/>
      <c r="FP44" s="64"/>
      <c r="FQ44" s="64"/>
      <c r="FR44" s="64"/>
      <c r="FS44" s="64"/>
      <c r="FT44" s="64"/>
      <c r="FU44" s="64"/>
      <c r="FV44" s="64"/>
      <c r="FW44" s="64"/>
      <c r="FX44" s="64"/>
      <c r="FY44" s="64"/>
      <c r="FZ44" s="64"/>
      <c r="GA44" s="64"/>
      <c r="GB44" s="64"/>
      <c r="GC44" s="64"/>
      <c r="GD44" s="64"/>
      <c r="GE44" s="64"/>
      <c r="GF44" s="64"/>
      <c r="GG44" s="64">
        <f t="shared" si="4"/>
        <v>0</v>
      </c>
      <c r="GH44" s="64">
        <f t="shared" si="5"/>
        <v>0</v>
      </c>
      <c r="GI44" s="65">
        <v>0</v>
      </c>
      <c r="GJ44" s="65">
        <v>0</v>
      </c>
      <c r="GK44" s="65">
        <v>0</v>
      </c>
      <c r="GL44" s="65">
        <v>0</v>
      </c>
      <c r="GM44" s="65">
        <v>0</v>
      </c>
      <c r="GN44" s="65">
        <v>0</v>
      </c>
      <c r="GO44" s="65">
        <v>0</v>
      </c>
      <c r="GP44" s="65">
        <v>0</v>
      </c>
      <c r="GQ44" s="65"/>
      <c r="GR44" s="65">
        <v>0</v>
      </c>
      <c r="GS44" s="65">
        <v>0</v>
      </c>
      <c r="GT44" s="65">
        <v>0</v>
      </c>
      <c r="GU44" s="65">
        <v>0</v>
      </c>
      <c r="GV44" s="65">
        <v>0</v>
      </c>
      <c r="GW44" s="65">
        <v>0</v>
      </c>
      <c r="GX44" s="65">
        <v>1</v>
      </c>
      <c r="GY44" s="65">
        <v>0</v>
      </c>
      <c r="GZ44" s="65"/>
      <c r="HA44" s="66">
        <v>0</v>
      </c>
      <c r="HB44" s="66"/>
      <c r="HC44" s="66"/>
      <c r="HD44" s="66"/>
      <c r="HE44" s="66"/>
      <c r="HF44" s="66"/>
      <c r="HG44" s="66"/>
      <c r="HH44" s="66"/>
      <c r="HI44" s="66"/>
      <c r="HJ44" s="66"/>
      <c r="HK44" s="66"/>
      <c r="HL44" s="66"/>
      <c r="HM44" s="66"/>
      <c r="HN44" s="66"/>
      <c r="HO44" s="66"/>
      <c r="HP44" s="66"/>
      <c r="HQ44" s="66"/>
      <c r="HR44" s="66"/>
      <c r="HS44" s="66"/>
      <c r="HT44" s="66"/>
      <c r="HU44" s="66"/>
      <c r="HV44" s="66"/>
      <c r="HW44" s="66"/>
      <c r="HX44" s="66"/>
      <c r="HY44" s="66">
        <f t="shared" si="6"/>
        <v>0</v>
      </c>
      <c r="HZ44" s="66"/>
      <c r="IA44" s="67" t="s">
        <v>2328</v>
      </c>
      <c r="IB44" s="67" t="s">
        <v>2326</v>
      </c>
      <c r="IC44" s="67" t="s">
        <v>2326</v>
      </c>
      <c r="ID44" s="67" t="s">
        <v>2326</v>
      </c>
      <c r="IE44" s="67" t="s">
        <v>2326</v>
      </c>
      <c r="IF44" s="67"/>
      <c r="IG44" s="67"/>
      <c r="IH44" s="67"/>
      <c r="II44" s="67"/>
      <c r="IJ44" s="67"/>
      <c r="IK44" s="67"/>
      <c r="IL44" s="67"/>
      <c r="IM44" s="67"/>
      <c r="IN44" s="67"/>
      <c r="IO44" s="67"/>
      <c r="IP44" s="67"/>
      <c r="IQ44" s="67"/>
      <c r="IR44" s="67"/>
      <c r="IS44" s="67"/>
      <c r="IT44" s="67"/>
      <c r="IU44" s="67"/>
      <c r="IV44" s="67"/>
      <c r="IW44" s="67"/>
      <c r="IX44" s="67"/>
      <c r="IY44" s="67"/>
      <c r="IZ44" s="67"/>
      <c r="JA44" s="67"/>
      <c r="JB44" s="67"/>
      <c r="JC44" s="67"/>
      <c r="JD44" s="67"/>
      <c r="JE44" s="67"/>
      <c r="JF44" s="67"/>
      <c r="JG44" s="67"/>
      <c r="JH44" s="67"/>
      <c r="JI44" s="67"/>
      <c r="JJ44" s="67"/>
      <c r="JK44" s="67"/>
      <c r="JL44" s="67"/>
      <c r="JM44" s="67"/>
      <c r="JN44" s="67"/>
      <c r="JO44" s="67"/>
      <c r="JP44" s="67"/>
      <c r="JQ44" s="67"/>
      <c r="JR44" s="67"/>
      <c r="JS44" s="67"/>
      <c r="JT44" s="67"/>
      <c r="JU44" s="67"/>
      <c r="JV44" s="67"/>
      <c r="JW44" s="67"/>
      <c r="JX44" s="67"/>
      <c r="JY44" s="67"/>
      <c r="JZ44" s="67"/>
      <c r="KA44" s="67"/>
      <c r="KB44" s="67"/>
      <c r="KC44" s="67"/>
      <c r="KD44" s="67"/>
      <c r="KE44" s="67"/>
      <c r="KF44" s="67"/>
      <c r="KG44" s="67"/>
      <c r="KH44" s="67"/>
      <c r="KI44" s="67"/>
      <c r="KJ44" s="67"/>
      <c r="KK44" s="67"/>
      <c r="KL44" s="67"/>
      <c r="KM44" s="67"/>
      <c r="KN44" s="66">
        <v>0</v>
      </c>
      <c r="KO44" s="66">
        <v>0</v>
      </c>
      <c r="KP44" s="66">
        <v>2</v>
      </c>
      <c r="KQ44" s="66">
        <v>2</v>
      </c>
      <c r="KR44" s="66">
        <v>2</v>
      </c>
      <c r="KS44" s="66">
        <v>2</v>
      </c>
      <c r="KT44" s="66">
        <v>0</v>
      </c>
      <c r="KU44" s="66">
        <v>0</v>
      </c>
      <c r="KV44" s="66">
        <v>0</v>
      </c>
      <c r="KW44" s="66">
        <v>1</v>
      </c>
      <c r="KX44" s="66">
        <v>0</v>
      </c>
      <c r="KY44" s="66">
        <v>0</v>
      </c>
      <c r="KZ44" s="66">
        <v>0</v>
      </c>
      <c r="LA44" s="66">
        <v>0</v>
      </c>
      <c r="LB44" s="66">
        <v>0</v>
      </c>
      <c r="LC44" s="68">
        <v>0</v>
      </c>
      <c r="LD44" s="68">
        <v>0</v>
      </c>
      <c r="LE44" s="68">
        <v>0</v>
      </c>
      <c r="LF44" s="68">
        <v>0</v>
      </c>
      <c r="LG44" s="68">
        <v>0</v>
      </c>
      <c r="LH44" s="68">
        <v>0</v>
      </c>
      <c r="LI44" s="68">
        <v>0</v>
      </c>
      <c r="LJ44" s="68">
        <v>0</v>
      </c>
      <c r="LK44" s="68">
        <v>1</v>
      </c>
      <c r="LL44" s="68" t="s">
        <v>2533</v>
      </c>
      <c r="LM44" s="69">
        <v>0</v>
      </c>
      <c r="LN44" s="69"/>
      <c r="LO44" s="69">
        <v>0</v>
      </c>
      <c r="LP44" s="69"/>
      <c r="LQ44" s="70">
        <v>1</v>
      </c>
      <c r="LR44" s="71"/>
      <c r="LS44" s="72">
        <f t="shared" si="7"/>
        <v>1</v>
      </c>
      <c r="LT44" s="73">
        <f t="shared" si="8"/>
        <v>0</v>
      </c>
      <c r="LU44" s="73">
        <f t="shared" si="9"/>
        <v>0</v>
      </c>
      <c r="LV44" s="74">
        <f t="shared" si="10"/>
        <v>0</v>
      </c>
      <c r="LW44" s="72">
        <f t="shared" si="11"/>
        <v>0</v>
      </c>
      <c r="LX44" s="73">
        <f t="shared" si="12"/>
        <v>0</v>
      </c>
      <c r="LY44" s="73">
        <f t="shared" si="13"/>
        <v>0</v>
      </c>
      <c r="LZ44" s="74">
        <f t="shared" si="14"/>
        <v>1</v>
      </c>
      <c r="MA44" s="72">
        <f t="shared" si="15"/>
        <v>0</v>
      </c>
      <c r="MB44" s="73">
        <f t="shared" si="16"/>
        <v>0</v>
      </c>
      <c r="MC44" s="73">
        <f t="shared" si="17"/>
        <v>0</v>
      </c>
      <c r="MD44" s="74">
        <f t="shared" si="18"/>
        <v>1</v>
      </c>
      <c r="ME44" s="72">
        <f t="shared" si="19"/>
        <v>0</v>
      </c>
      <c r="MF44" s="73">
        <f t="shared" si="20"/>
        <v>0</v>
      </c>
      <c r="MG44" s="73">
        <f t="shared" si="21"/>
        <v>0</v>
      </c>
      <c r="MH44" s="74">
        <f t="shared" si="22"/>
        <v>1</v>
      </c>
    </row>
    <row r="45" spans="1:346" ht="39.5" x14ac:dyDescent="0.35">
      <c r="A45" s="57">
        <v>57</v>
      </c>
      <c r="B45" s="57" t="s">
        <v>2362</v>
      </c>
      <c r="C45" s="57" t="s">
        <v>2412</v>
      </c>
      <c r="D45" s="58">
        <v>41605</v>
      </c>
      <c r="E45" s="57">
        <v>3</v>
      </c>
      <c r="F45" s="57">
        <v>8</v>
      </c>
      <c r="G45" s="57" t="s">
        <v>2534</v>
      </c>
      <c r="H45" s="57" t="s">
        <v>2534</v>
      </c>
      <c r="I45" s="57">
        <v>37433118</v>
      </c>
      <c r="J45" s="57" t="s">
        <v>2407</v>
      </c>
      <c r="K45" s="57" t="s">
        <v>2535</v>
      </c>
      <c r="L45" s="57">
        <v>0</v>
      </c>
      <c r="M45" s="57">
        <v>1</v>
      </c>
      <c r="N45" s="57">
        <v>45</v>
      </c>
      <c r="O45" s="59">
        <v>0</v>
      </c>
      <c r="P45" s="59">
        <v>0</v>
      </c>
      <c r="Q45" s="59">
        <v>0</v>
      </c>
      <c r="R45" s="59">
        <v>0</v>
      </c>
      <c r="S45" s="59">
        <v>0</v>
      </c>
      <c r="T45" s="59">
        <v>1</v>
      </c>
      <c r="U45" s="59">
        <v>0</v>
      </c>
      <c r="V45" s="59">
        <v>0</v>
      </c>
      <c r="W45" s="59">
        <v>0</v>
      </c>
      <c r="X45" s="59">
        <v>0</v>
      </c>
      <c r="Y45" s="59"/>
      <c r="Z45" s="60">
        <v>6</v>
      </c>
      <c r="AA45" s="60">
        <v>3.5</v>
      </c>
      <c r="AB45" s="60">
        <v>2</v>
      </c>
      <c r="AC45" s="60">
        <v>60</v>
      </c>
      <c r="AD45" s="60">
        <v>55</v>
      </c>
      <c r="AE45" s="60">
        <v>0</v>
      </c>
      <c r="AF45" s="60">
        <v>1</v>
      </c>
      <c r="AG45" s="60">
        <v>0</v>
      </c>
      <c r="AH45" s="60">
        <v>3</v>
      </c>
      <c r="AI45" s="60">
        <v>1</v>
      </c>
      <c r="AJ45" s="60">
        <v>5</v>
      </c>
      <c r="AK45" s="60">
        <v>10</v>
      </c>
      <c r="AL45" s="60">
        <v>12</v>
      </c>
      <c r="AM45" s="59">
        <v>0</v>
      </c>
      <c r="AN45" s="59"/>
      <c r="AO45" s="59"/>
      <c r="AP45" s="59"/>
      <c r="AQ45" s="59"/>
      <c r="AR45" s="59"/>
      <c r="AS45" s="59"/>
      <c r="AT45" s="59"/>
      <c r="AU45" s="59"/>
      <c r="AV45" s="59"/>
      <c r="AW45" s="59"/>
      <c r="AX45" s="59"/>
      <c r="AY45" s="59"/>
      <c r="AZ45" s="59"/>
      <c r="BA45" s="59"/>
      <c r="BB45" s="59"/>
      <c r="BC45" s="59">
        <v>0</v>
      </c>
      <c r="BD45" s="59"/>
      <c r="BE45" s="59"/>
      <c r="BF45" s="59"/>
      <c r="BG45" s="59">
        <v>0</v>
      </c>
      <c r="BH45" s="59"/>
      <c r="BI45" s="59"/>
      <c r="BJ45" s="59"/>
      <c r="BK45" s="59">
        <v>0</v>
      </c>
      <c r="BL45" s="59"/>
      <c r="BM45" s="59"/>
      <c r="BN45" s="59"/>
      <c r="BO45" s="59">
        <f t="shared" si="0"/>
        <v>0</v>
      </c>
      <c r="BP45" s="59"/>
      <c r="BQ45" s="60">
        <v>1</v>
      </c>
      <c r="BR45" s="60">
        <v>1</v>
      </c>
      <c r="BS45" s="60">
        <v>2</v>
      </c>
      <c r="BT45" s="60">
        <v>1</v>
      </c>
      <c r="BU45" s="60">
        <v>4</v>
      </c>
      <c r="BV45" s="60">
        <v>1</v>
      </c>
      <c r="BW45" s="60">
        <v>0</v>
      </c>
      <c r="BX45" s="60">
        <v>1</v>
      </c>
      <c r="BY45" s="60">
        <v>0</v>
      </c>
      <c r="BZ45" s="60">
        <v>0</v>
      </c>
      <c r="CA45" s="60">
        <v>0</v>
      </c>
      <c r="CB45" s="60"/>
      <c r="CC45" s="60"/>
      <c r="CD45" s="60"/>
      <c r="CE45" s="60"/>
      <c r="CF45" s="60"/>
      <c r="CG45" s="60"/>
      <c r="CH45" s="60"/>
      <c r="CI45" s="60"/>
      <c r="CJ45" s="60">
        <v>0</v>
      </c>
      <c r="CK45" s="60"/>
      <c r="CL45" s="60"/>
      <c r="CM45" s="60"/>
      <c r="CN45" s="60"/>
      <c r="CO45" s="60"/>
      <c r="CP45" s="60"/>
      <c r="CQ45" s="60"/>
      <c r="CR45" s="60"/>
      <c r="CS45" s="60">
        <v>2</v>
      </c>
      <c r="CT45" s="60">
        <v>1</v>
      </c>
      <c r="CU45" s="60" t="s">
        <v>2522</v>
      </c>
      <c r="CV45" s="60">
        <v>1</v>
      </c>
      <c r="CW45" s="60">
        <v>4</v>
      </c>
      <c r="CX45" s="60">
        <v>1</v>
      </c>
      <c r="CY45" s="60">
        <v>0</v>
      </c>
      <c r="CZ45" s="60">
        <v>0</v>
      </c>
      <c r="DA45" s="60">
        <v>1</v>
      </c>
      <c r="DB45" s="60">
        <v>0</v>
      </c>
      <c r="DC45" s="60">
        <v>0</v>
      </c>
      <c r="DD45" s="60"/>
      <c r="DE45" s="60"/>
      <c r="DF45" s="60">
        <v>1</v>
      </c>
      <c r="DG45" s="60">
        <v>5</v>
      </c>
      <c r="DH45" s="60">
        <v>120</v>
      </c>
      <c r="DI45" s="60">
        <v>0</v>
      </c>
      <c r="DJ45" s="60"/>
      <c r="DK45" s="60"/>
      <c r="DL45" s="60">
        <v>0</v>
      </c>
      <c r="DM45" s="60"/>
      <c r="DN45" s="60"/>
      <c r="DO45" s="60"/>
      <c r="DP45" s="60"/>
      <c r="DQ45" s="60">
        <v>300</v>
      </c>
      <c r="DR45" s="60">
        <v>1</v>
      </c>
      <c r="DS45" s="60">
        <v>7</v>
      </c>
      <c r="DT45" s="61">
        <f t="shared" si="1"/>
        <v>1</v>
      </c>
      <c r="DU45" s="62">
        <f t="shared" si="2"/>
        <v>1</v>
      </c>
      <c r="DV45" s="63">
        <v>0</v>
      </c>
      <c r="DW45" s="63"/>
      <c r="DX45" s="63"/>
      <c r="DY45" s="63"/>
      <c r="DZ45" s="63"/>
      <c r="EA45" s="63"/>
      <c r="EB45" s="63"/>
      <c r="EC45" s="63"/>
      <c r="ED45" s="63"/>
      <c r="EE45" s="63"/>
      <c r="EF45" s="63"/>
      <c r="EG45" s="63"/>
      <c r="EH45" s="63"/>
      <c r="EI45" s="63"/>
      <c r="EJ45" s="63"/>
      <c r="EK45" s="63"/>
      <c r="EL45" s="63"/>
      <c r="EM45" s="63"/>
      <c r="EN45" s="63"/>
      <c r="EO45" s="63"/>
      <c r="EP45" s="63"/>
      <c r="EQ45" s="63"/>
      <c r="ER45" s="63"/>
      <c r="ES45" s="63">
        <f t="shared" si="3"/>
        <v>0</v>
      </c>
      <c r="ET45" s="63"/>
      <c r="EU45" s="64">
        <v>0</v>
      </c>
      <c r="EV45" s="64"/>
      <c r="EW45" s="64"/>
      <c r="EX45" s="64"/>
      <c r="EY45" s="64"/>
      <c r="EZ45" s="64"/>
      <c r="FA45" s="64"/>
      <c r="FB45" s="64"/>
      <c r="FC45" s="64"/>
      <c r="FD45" s="64"/>
      <c r="FE45" s="64"/>
      <c r="FF45" s="64"/>
      <c r="FG45" s="64"/>
      <c r="FH45" s="64"/>
      <c r="FI45" s="64"/>
      <c r="FJ45" s="64"/>
      <c r="FK45" s="64"/>
      <c r="FL45" s="64"/>
      <c r="FM45" s="64"/>
      <c r="FN45" s="64"/>
      <c r="FO45" s="64"/>
      <c r="FP45" s="64"/>
      <c r="FQ45" s="64"/>
      <c r="FR45" s="64"/>
      <c r="FS45" s="64"/>
      <c r="FT45" s="64"/>
      <c r="FU45" s="64"/>
      <c r="FV45" s="64"/>
      <c r="FW45" s="64"/>
      <c r="FX45" s="64"/>
      <c r="FY45" s="64"/>
      <c r="FZ45" s="64"/>
      <c r="GA45" s="64"/>
      <c r="GB45" s="64"/>
      <c r="GC45" s="64"/>
      <c r="GD45" s="64"/>
      <c r="GE45" s="64"/>
      <c r="GF45" s="64"/>
      <c r="GG45" s="64">
        <f t="shared" si="4"/>
        <v>0</v>
      </c>
      <c r="GH45" s="64">
        <f t="shared" si="5"/>
        <v>0</v>
      </c>
      <c r="GI45" s="65">
        <v>0</v>
      </c>
      <c r="GJ45" s="65">
        <v>0</v>
      </c>
      <c r="GK45" s="65">
        <v>0</v>
      </c>
      <c r="GL45" s="65">
        <v>0</v>
      </c>
      <c r="GM45" s="65">
        <v>0</v>
      </c>
      <c r="GN45" s="65">
        <v>0</v>
      </c>
      <c r="GO45" s="65">
        <v>0</v>
      </c>
      <c r="GP45" s="65">
        <v>0</v>
      </c>
      <c r="GQ45" s="65"/>
      <c r="GR45" s="65">
        <v>0</v>
      </c>
      <c r="GS45" s="65">
        <v>0</v>
      </c>
      <c r="GT45" s="65">
        <v>0</v>
      </c>
      <c r="GU45" s="65">
        <v>0</v>
      </c>
      <c r="GV45" s="65">
        <v>0</v>
      </c>
      <c r="GW45" s="65">
        <v>0</v>
      </c>
      <c r="GX45" s="65">
        <v>0</v>
      </c>
      <c r="GY45" s="65">
        <v>1</v>
      </c>
      <c r="GZ45" s="65" t="s">
        <v>2417</v>
      </c>
      <c r="HA45" s="66">
        <v>0</v>
      </c>
      <c r="HB45" s="66"/>
      <c r="HC45" s="66"/>
      <c r="HD45" s="66"/>
      <c r="HE45" s="66"/>
      <c r="HF45" s="66"/>
      <c r="HG45" s="66"/>
      <c r="HH45" s="66"/>
      <c r="HI45" s="66"/>
      <c r="HJ45" s="66"/>
      <c r="HK45" s="66"/>
      <c r="HL45" s="66"/>
      <c r="HM45" s="66"/>
      <c r="HN45" s="66"/>
      <c r="HO45" s="66"/>
      <c r="HP45" s="66"/>
      <c r="HQ45" s="66"/>
      <c r="HR45" s="66"/>
      <c r="HS45" s="66"/>
      <c r="HT45" s="66"/>
      <c r="HU45" s="66"/>
      <c r="HV45" s="66"/>
      <c r="HW45" s="66"/>
      <c r="HX45" s="66"/>
      <c r="HY45" s="66">
        <f t="shared" si="6"/>
        <v>0</v>
      </c>
      <c r="HZ45" s="66"/>
      <c r="IA45" s="67" t="s">
        <v>2326</v>
      </c>
      <c r="IB45" s="67" t="s">
        <v>2327</v>
      </c>
      <c r="IC45" s="67" t="s">
        <v>2326</v>
      </c>
      <c r="ID45" s="67" t="s">
        <v>2326</v>
      </c>
      <c r="IE45" s="67" t="s">
        <v>2326</v>
      </c>
      <c r="IF45" s="67"/>
      <c r="IG45" s="67"/>
      <c r="IH45" s="67"/>
      <c r="II45" s="67"/>
      <c r="IJ45" s="67"/>
      <c r="IK45" s="67"/>
      <c r="IL45" s="67"/>
      <c r="IM45" s="67"/>
      <c r="IN45" s="67"/>
      <c r="IO45" s="67"/>
      <c r="IP45" s="67"/>
      <c r="IQ45" s="67"/>
      <c r="IR45" s="67"/>
      <c r="IS45" s="67"/>
      <c r="IT45" s="67"/>
      <c r="IU45" s="67"/>
      <c r="IV45" s="67"/>
      <c r="IW45" s="67"/>
      <c r="IX45" s="67"/>
      <c r="IY45" s="67"/>
      <c r="IZ45" s="67"/>
      <c r="JA45" s="67"/>
      <c r="JB45" s="67">
        <v>1</v>
      </c>
      <c r="JC45" s="67">
        <v>1</v>
      </c>
      <c r="JD45" s="67"/>
      <c r="JE45" s="67"/>
      <c r="JF45" s="67"/>
      <c r="JG45" s="67"/>
      <c r="JH45" s="67"/>
      <c r="JI45" s="67"/>
      <c r="JJ45" s="67"/>
      <c r="JK45" s="67"/>
      <c r="JL45" s="67"/>
      <c r="JM45" s="67"/>
      <c r="JN45" s="67"/>
      <c r="JO45" s="67"/>
      <c r="JP45" s="67"/>
      <c r="JQ45" s="67"/>
      <c r="JR45" s="67"/>
      <c r="JS45" s="67"/>
      <c r="JT45" s="67"/>
      <c r="JU45" s="67"/>
      <c r="JV45" s="67"/>
      <c r="JW45" s="67"/>
      <c r="JX45" s="67"/>
      <c r="JY45" s="67"/>
      <c r="JZ45" s="67"/>
      <c r="KA45" s="67"/>
      <c r="KB45" s="67"/>
      <c r="KC45" s="67"/>
      <c r="KD45" s="67"/>
      <c r="KE45" s="67"/>
      <c r="KF45" s="67"/>
      <c r="KG45" s="67"/>
      <c r="KH45" s="67"/>
      <c r="KI45" s="67"/>
      <c r="KJ45" s="67"/>
      <c r="KK45" s="67"/>
      <c r="KL45" s="67"/>
      <c r="KM45" s="67"/>
      <c r="KN45" s="66">
        <v>0</v>
      </c>
      <c r="KO45" s="66">
        <v>0</v>
      </c>
      <c r="KP45" s="66">
        <v>1</v>
      </c>
      <c r="KQ45" s="66">
        <v>0</v>
      </c>
      <c r="KR45" s="66">
        <v>0</v>
      </c>
      <c r="KS45" s="66">
        <v>0</v>
      </c>
      <c r="KT45" s="66">
        <v>0</v>
      </c>
      <c r="KU45" s="66">
        <v>0</v>
      </c>
      <c r="KV45" s="66">
        <v>0</v>
      </c>
      <c r="KW45" s="66">
        <v>1</v>
      </c>
      <c r="KX45" s="66">
        <v>0</v>
      </c>
      <c r="KY45" s="66">
        <v>0</v>
      </c>
      <c r="KZ45" s="66">
        <v>0</v>
      </c>
      <c r="LA45" s="66">
        <v>0</v>
      </c>
      <c r="LB45" s="66">
        <v>0</v>
      </c>
      <c r="LC45" s="68">
        <v>0</v>
      </c>
      <c r="LD45" s="68">
        <v>0</v>
      </c>
      <c r="LE45" s="68">
        <v>0</v>
      </c>
      <c r="LF45" s="68">
        <v>0</v>
      </c>
      <c r="LG45" s="68">
        <v>0</v>
      </c>
      <c r="LH45" s="68">
        <v>0</v>
      </c>
      <c r="LI45" s="68">
        <v>0</v>
      </c>
      <c r="LJ45" s="68">
        <v>0</v>
      </c>
      <c r="LK45" s="68">
        <v>1</v>
      </c>
      <c r="LL45" s="68" t="s">
        <v>2536</v>
      </c>
      <c r="LM45" s="69">
        <v>1</v>
      </c>
      <c r="LN45" s="69" t="s">
        <v>2453</v>
      </c>
      <c r="LO45" s="69">
        <v>0</v>
      </c>
      <c r="LP45" s="69"/>
      <c r="LQ45" s="70">
        <v>1</v>
      </c>
      <c r="LR45" s="71" t="s">
        <v>2537</v>
      </c>
      <c r="LS45" s="72">
        <f t="shared" si="7"/>
        <v>0</v>
      </c>
      <c r="LT45" s="73">
        <f t="shared" si="8"/>
        <v>0</v>
      </c>
      <c r="LU45" s="73">
        <f t="shared" si="9"/>
        <v>0</v>
      </c>
      <c r="LV45" s="74">
        <f t="shared" si="10"/>
        <v>1</v>
      </c>
      <c r="LW45" s="72">
        <f t="shared" si="11"/>
        <v>1</v>
      </c>
      <c r="LX45" s="73">
        <f t="shared" si="12"/>
        <v>0</v>
      </c>
      <c r="LY45" s="73">
        <f t="shared" si="13"/>
        <v>0</v>
      </c>
      <c r="LZ45" s="74">
        <f t="shared" si="14"/>
        <v>0</v>
      </c>
      <c r="MA45" s="72">
        <f t="shared" si="15"/>
        <v>0</v>
      </c>
      <c r="MB45" s="73">
        <f t="shared" si="16"/>
        <v>0</v>
      </c>
      <c r="MC45" s="73">
        <f t="shared" si="17"/>
        <v>0</v>
      </c>
      <c r="MD45" s="74">
        <f t="shared" si="18"/>
        <v>1</v>
      </c>
      <c r="ME45" s="72">
        <f t="shared" si="19"/>
        <v>0</v>
      </c>
      <c r="MF45" s="73">
        <f t="shared" si="20"/>
        <v>0</v>
      </c>
      <c r="MG45" s="73">
        <f t="shared" si="21"/>
        <v>0</v>
      </c>
      <c r="MH45" s="74">
        <f t="shared" si="22"/>
        <v>1</v>
      </c>
    </row>
    <row r="46" spans="1:346" ht="52.5" x14ac:dyDescent="0.35">
      <c r="A46" s="57">
        <v>58</v>
      </c>
      <c r="B46" s="57" t="s">
        <v>2362</v>
      </c>
      <c r="C46" s="57" t="s">
        <v>2412</v>
      </c>
      <c r="D46" s="58">
        <v>41605</v>
      </c>
      <c r="E46" s="57">
        <v>3</v>
      </c>
      <c r="F46" s="57">
        <v>10</v>
      </c>
      <c r="G46" s="57" t="s">
        <v>2538</v>
      </c>
      <c r="H46" s="57" t="s">
        <v>2538</v>
      </c>
      <c r="I46" s="57">
        <v>31348110</v>
      </c>
      <c r="J46" s="57" t="s">
        <v>2407</v>
      </c>
      <c r="K46" s="57" t="s">
        <v>2539</v>
      </c>
      <c r="L46" s="57">
        <v>0</v>
      </c>
      <c r="M46" s="57">
        <v>1</v>
      </c>
      <c r="N46" s="57">
        <v>65</v>
      </c>
      <c r="O46" s="59">
        <v>0</v>
      </c>
      <c r="P46" s="59">
        <v>0</v>
      </c>
      <c r="Q46" s="59">
        <v>0</v>
      </c>
      <c r="R46" s="59">
        <v>0</v>
      </c>
      <c r="S46" s="59">
        <v>0</v>
      </c>
      <c r="T46" s="59">
        <v>0</v>
      </c>
      <c r="U46" s="59">
        <v>0</v>
      </c>
      <c r="V46" s="59">
        <v>0</v>
      </c>
      <c r="W46" s="59">
        <v>0</v>
      </c>
      <c r="X46" s="59">
        <v>1</v>
      </c>
      <c r="Y46" s="59" t="s">
        <v>2540</v>
      </c>
      <c r="Z46" s="60">
        <v>7</v>
      </c>
      <c r="AA46" s="60">
        <v>0</v>
      </c>
      <c r="AB46" s="60">
        <v>0</v>
      </c>
      <c r="AC46" s="60">
        <v>70</v>
      </c>
      <c r="AD46" s="60">
        <v>20</v>
      </c>
      <c r="AE46" s="60">
        <v>1</v>
      </c>
      <c r="AF46" s="60">
        <v>0</v>
      </c>
      <c r="AG46" s="60">
        <v>0</v>
      </c>
      <c r="AH46" s="60">
        <v>5</v>
      </c>
      <c r="AI46" s="60">
        <v>1</v>
      </c>
      <c r="AJ46" s="60">
        <v>15</v>
      </c>
      <c r="AK46" s="60">
        <v>1</v>
      </c>
      <c r="AL46" s="60">
        <v>2</v>
      </c>
      <c r="AM46" s="59">
        <v>0</v>
      </c>
      <c r="AN46" s="59"/>
      <c r="AO46" s="59"/>
      <c r="AP46" s="59"/>
      <c r="AQ46" s="59"/>
      <c r="AR46" s="59"/>
      <c r="AS46" s="59"/>
      <c r="AT46" s="59"/>
      <c r="AU46" s="59"/>
      <c r="AV46" s="59"/>
      <c r="AW46" s="59"/>
      <c r="AX46" s="59"/>
      <c r="AY46" s="59"/>
      <c r="AZ46" s="59"/>
      <c r="BA46" s="59"/>
      <c r="BB46" s="59"/>
      <c r="BC46" s="59">
        <v>0</v>
      </c>
      <c r="BD46" s="59"/>
      <c r="BE46" s="59"/>
      <c r="BF46" s="59"/>
      <c r="BG46" s="59">
        <v>0</v>
      </c>
      <c r="BH46" s="59"/>
      <c r="BI46" s="59"/>
      <c r="BJ46" s="59"/>
      <c r="BK46" s="59">
        <v>0</v>
      </c>
      <c r="BL46" s="59"/>
      <c r="BM46" s="59"/>
      <c r="BN46" s="59"/>
      <c r="BO46" s="59">
        <f t="shared" si="0"/>
        <v>0</v>
      </c>
      <c r="BP46" s="59"/>
      <c r="BQ46" s="60">
        <v>1</v>
      </c>
      <c r="BR46" s="60">
        <v>0</v>
      </c>
      <c r="BS46" s="60"/>
      <c r="BT46" s="60"/>
      <c r="BU46" s="60"/>
      <c r="BV46" s="60"/>
      <c r="BW46" s="60"/>
      <c r="BX46" s="60"/>
      <c r="BY46" s="60"/>
      <c r="BZ46" s="60"/>
      <c r="CA46" s="60">
        <v>0</v>
      </c>
      <c r="CB46" s="60"/>
      <c r="CC46" s="60"/>
      <c r="CD46" s="60"/>
      <c r="CE46" s="60"/>
      <c r="CF46" s="60"/>
      <c r="CG46" s="60"/>
      <c r="CH46" s="60"/>
      <c r="CI46" s="60"/>
      <c r="CJ46" s="60">
        <v>0</v>
      </c>
      <c r="CK46" s="60"/>
      <c r="CL46" s="60"/>
      <c r="CM46" s="60"/>
      <c r="CN46" s="60"/>
      <c r="CO46" s="60"/>
      <c r="CP46" s="60"/>
      <c r="CQ46" s="60"/>
      <c r="CR46" s="60"/>
      <c r="CS46" s="60">
        <v>1</v>
      </c>
      <c r="CT46" s="60">
        <v>1</v>
      </c>
      <c r="CU46" s="60" t="s">
        <v>2522</v>
      </c>
      <c r="CV46" s="60">
        <v>1</v>
      </c>
      <c r="CW46" s="60">
        <v>1</v>
      </c>
      <c r="CX46" s="60">
        <v>1</v>
      </c>
      <c r="CY46" s="60">
        <v>0</v>
      </c>
      <c r="CZ46" s="60">
        <v>0</v>
      </c>
      <c r="DA46" s="60">
        <v>1</v>
      </c>
      <c r="DB46" s="60" t="s">
        <v>2541</v>
      </c>
      <c r="DC46" s="60">
        <v>1</v>
      </c>
      <c r="DD46" s="60">
        <v>21</v>
      </c>
      <c r="DE46" s="60">
        <v>5</v>
      </c>
      <c r="DF46" s="60">
        <v>0</v>
      </c>
      <c r="DG46" s="60"/>
      <c r="DH46" s="60"/>
      <c r="DI46" s="60">
        <v>0</v>
      </c>
      <c r="DJ46" s="60"/>
      <c r="DK46" s="60"/>
      <c r="DL46" s="60">
        <v>0</v>
      </c>
      <c r="DM46" s="60"/>
      <c r="DN46" s="60"/>
      <c r="DO46" s="60"/>
      <c r="DP46" s="60"/>
      <c r="DQ46" s="60">
        <v>2</v>
      </c>
      <c r="DR46" s="60">
        <v>0</v>
      </c>
      <c r="DS46" s="60">
        <v>0</v>
      </c>
      <c r="DT46" s="61">
        <f t="shared" si="1"/>
        <v>1</v>
      </c>
      <c r="DU46" s="62">
        <f t="shared" si="2"/>
        <v>1</v>
      </c>
      <c r="DV46" s="63">
        <v>0</v>
      </c>
      <c r="DW46" s="63"/>
      <c r="DX46" s="63"/>
      <c r="DY46" s="63"/>
      <c r="DZ46" s="63"/>
      <c r="EA46" s="63"/>
      <c r="EB46" s="63"/>
      <c r="EC46" s="63"/>
      <c r="ED46" s="63"/>
      <c r="EE46" s="63"/>
      <c r="EF46" s="63"/>
      <c r="EG46" s="63"/>
      <c r="EH46" s="63"/>
      <c r="EI46" s="63"/>
      <c r="EJ46" s="63"/>
      <c r="EK46" s="63"/>
      <c r="EL46" s="63"/>
      <c r="EM46" s="63"/>
      <c r="EN46" s="63"/>
      <c r="EO46" s="63"/>
      <c r="EP46" s="63"/>
      <c r="EQ46" s="63"/>
      <c r="ER46" s="63"/>
      <c r="ES46" s="63">
        <f t="shared" si="3"/>
        <v>0</v>
      </c>
      <c r="ET46" s="63"/>
      <c r="EU46" s="64">
        <v>0</v>
      </c>
      <c r="EV46" s="64"/>
      <c r="EW46" s="64"/>
      <c r="EX46" s="64"/>
      <c r="EY46" s="64"/>
      <c r="EZ46" s="64"/>
      <c r="FA46" s="64"/>
      <c r="FB46" s="64"/>
      <c r="FC46" s="64"/>
      <c r="FD46" s="64"/>
      <c r="FE46" s="64"/>
      <c r="FF46" s="64"/>
      <c r="FG46" s="64"/>
      <c r="FH46" s="64"/>
      <c r="FI46" s="64"/>
      <c r="FJ46" s="64"/>
      <c r="FK46" s="64"/>
      <c r="FL46" s="64"/>
      <c r="FM46" s="64"/>
      <c r="FN46" s="64"/>
      <c r="FO46" s="64"/>
      <c r="FP46" s="64"/>
      <c r="FQ46" s="64"/>
      <c r="FR46" s="64"/>
      <c r="FS46" s="64"/>
      <c r="FT46" s="64"/>
      <c r="FU46" s="64"/>
      <c r="FV46" s="64"/>
      <c r="FW46" s="64"/>
      <c r="FX46" s="64"/>
      <c r="FY46" s="64"/>
      <c r="FZ46" s="64"/>
      <c r="GA46" s="64"/>
      <c r="GB46" s="64"/>
      <c r="GC46" s="64"/>
      <c r="GD46" s="64"/>
      <c r="GE46" s="64"/>
      <c r="GF46" s="64"/>
      <c r="GG46" s="64">
        <f t="shared" si="4"/>
        <v>0</v>
      </c>
      <c r="GH46" s="64">
        <f t="shared" si="5"/>
        <v>0</v>
      </c>
      <c r="GI46" s="65">
        <v>0</v>
      </c>
      <c r="GJ46" s="65">
        <v>0</v>
      </c>
      <c r="GK46" s="65">
        <v>0</v>
      </c>
      <c r="GL46" s="65">
        <v>0</v>
      </c>
      <c r="GM46" s="65">
        <v>0</v>
      </c>
      <c r="GN46" s="65">
        <v>0</v>
      </c>
      <c r="GO46" s="65">
        <v>0</v>
      </c>
      <c r="GP46" s="65">
        <v>0</v>
      </c>
      <c r="GQ46" s="65"/>
      <c r="GR46" s="65">
        <v>1</v>
      </c>
      <c r="GS46" s="65">
        <v>0</v>
      </c>
      <c r="GT46" s="65">
        <v>0</v>
      </c>
      <c r="GU46" s="65">
        <v>0</v>
      </c>
      <c r="GV46" s="65">
        <v>0</v>
      </c>
      <c r="GW46" s="65">
        <v>0</v>
      </c>
      <c r="GX46" s="65">
        <v>0</v>
      </c>
      <c r="GY46" s="65">
        <v>0</v>
      </c>
      <c r="GZ46" s="65"/>
      <c r="HA46" s="66">
        <v>0</v>
      </c>
      <c r="HB46" s="66"/>
      <c r="HC46" s="66"/>
      <c r="HD46" s="66"/>
      <c r="HE46" s="66"/>
      <c r="HF46" s="66"/>
      <c r="HG46" s="66"/>
      <c r="HH46" s="66"/>
      <c r="HI46" s="66"/>
      <c r="HJ46" s="66"/>
      <c r="HK46" s="66"/>
      <c r="HL46" s="66"/>
      <c r="HM46" s="66"/>
      <c r="HN46" s="66"/>
      <c r="HO46" s="66"/>
      <c r="HP46" s="66"/>
      <c r="HQ46" s="66"/>
      <c r="HR46" s="66"/>
      <c r="HS46" s="66"/>
      <c r="HT46" s="66"/>
      <c r="HU46" s="66"/>
      <c r="HV46" s="66"/>
      <c r="HW46" s="66"/>
      <c r="HX46" s="66"/>
      <c r="HY46" s="66">
        <f t="shared" si="6"/>
        <v>0</v>
      </c>
      <c r="HZ46" s="66"/>
      <c r="IA46" s="67" t="s">
        <v>2326</v>
      </c>
      <c r="IB46" s="67" t="s">
        <v>2328</v>
      </c>
      <c r="IC46" s="67" t="s">
        <v>2326</v>
      </c>
      <c r="ID46" s="67" t="s">
        <v>2326</v>
      </c>
      <c r="IE46" s="67" t="s">
        <v>2326</v>
      </c>
      <c r="IF46" s="67"/>
      <c r="IG46" s="67"/>
      <c r="IH46" s="67"/>
      <c r="II46" s="67"/>
      <c r="IJ46" s="67"/>
      <c r="IK46" s="67"/>
      <c r="IL46" s="67"/>
      <c r="IM46" s="67"/>
      <c r="IN46" s="67"/>
      <c r="IO46" s="67"/>
      <c r="IP46" s="67"/>
      <c r="IQ46" s="67"/>
      <c r="IR46" s="67"/>
      <c r="IS46" s="67"/>
      <c r="IT46" s="67"/>
      <c r="IU46" s="67"/>
      <c r="IV46" s="67"/>
      <c r="IW46" s="67"/>
      <c r="IX46" s="67"/>
      <c r="IY46" s="67"/>
      <c r="IZ46" s="67"/>
      <c r="JA46" s="67"/>
      <c r="JB46" s="67"/>
      <c r="JC46" s="67"/>
      <c r="JD46" s="67"/>
      <c r="JE46" s="67"/>
      <c r="JF46" s="67"/>
      <c r="JG46" s="67"/>
      <c r="JH46" s="67"/>
      <c r="JI46" s="67"/>
      <c r="JJ46" s="67"/>
      <c r="JK46" s="67"/>
      <c r="JL46" s="67"/>
      <c r="JM46" s="67"/>
      <c r="JN46" s="67"/>
      <c r="JO46" s="67"/>
      <c r="JP46" s="67"/>
      <c r="JQ46" s="67"/>
      <c r="JR46" s="67"/>
      <c r="JS46" s="67"/>
      <c r="JT46" s="67"/>
      <c r="JU46" s="67"/>
      <c r="JV46" s="67"/>
      <c r="JW46" s="67"/>
      <c r="JX46" s="67"/>
      <c r="JY46" s="67"/>
      <c r="JZ46" s="67"/>
      <c r="KA46" s="67"/>
      <c r="KB46" s="67"/>
      <c r="KC46" s="67"/>
      <c r="KD46" s="67"/>
      <c r="KE46" s="67"/>
      <c r="KF46" s="67"/>
      <c r="KG46" s="67"/>
      <c r="KH46" s="67"/>
      <c r="KI46" s="67"/>
      <c r="KJ46" s="67"/>
      <c r="KK46" s="67"/>
      <c r="KL46" s="67"/>
      <c r="KM46" s="67"/>
      <c r="KN46" s="66">
        <v>0</v>
      </c>
      <c r="KO46" s="66">
        <v>0</v>
      </c>
      <c r="KP46" s="66">
        <v>1</v>
      </c>
      <c r="KQ46" s="66">
        <v>0</v>
      </c>
      <c r="KR46" s="66">
        <v>1</v>
      </c>
      <c r="KS46" s="66">
        <v>0</v>
      </c>
      <c r="KT46" s="66">
        <v>0</v>
      </c>
      <c r="KU46" s="66">
        <v>0</v>
      </c>
      <c r="KV46" s="66">
        <v>0</v>
      </c>
      <c r="KW46" s="66">
        <v>1</v>
      </c>
      <c r="KX46" s="66">
        <v>0</v>
      </c>
      <c r="KY46" s="66">
        <v>0</v>
      </c>
      <c r="KZ46" s="66">
        <v>0</v>
      </c>
      <c r="LA46" s="66">
        <v>0</v>
      </c>
      <c r="LB46" s="66">
        <v>0</v>
      </c>
      <c r="LC46" s="68">
        <v>0</v>
      </c>
      <c r="LD46" s="68">
        <v>0</v>
      </c>
      <c r="LE46" s="68">
        <v>0</v>
      </c>
      <c r="LF46" s="68">
        <v>0</v>
      </c>
      <c r="LG46" s="68">
        <v>0</v>
      </c>
      <c r="LH46" s="68">
        <v>0</v>
      </c>
      <c r="LI46" s="68">
        <v>0</v>
      </c>
      <c r="LJ46" s="68">
        <v>0</v>
      </c>
      <c r="LK46" s="68">
        <v>1</v>
      </c>
      <c r="LL46" s="68" t="s">
        <v>2542</v>
      </c>
      <c r="LM46" s="69">
        <v>0</v>
      </c>
      <c r="LN46" s="69"/>
      <c r="LO46" s="69">
        <v>0</v>
      </c>
      <c r="LP46" s="69"/>
      <c r="LQ46" s="70">
        <v>1</v>
      </c>
      <c r="LR46" s="71"/>
      <c r="LS46" s="72">
        <f t="shared" si="7"/>
        <v>0</v>
      </c>
      <c r="LT46" s="73">
        <f t="shared" si="8"/>
        <v>0</v>
      </c>
      <c r="LU46" s="73">
        <f t="shared" si="9"/>
        <v>0</v>
      </c>
      <c r="LV46" s="74">
        <f t="shared" si="10"/>
        <v>1</v>
      </c>
      <c r="LW46" s="72">
        <f t="shared" si="11"/>
        <v>1</v>
      </c>
      <c r="LX46" s="73">
        <f t="shared" si="12"/>
        <v>0</v>
      </c>
      <c r="LY46" s="73">
        <f t="shared" si="13"/>
        <v>0</v>
      </c>
      <c r="LZ46" s="74">
        <f t="shared" si="14"/>
        <v>0</v>
      </c>
      <c r="MA46" s="72">
        <f t="shared" si="15"/>
        <v>0</v>
      </c>
      <c r="MB46" s="73">
        <f t="shared" si="16"/>
        <v>0</v>
      </c>
      <c r="MC46" s="73">
        <f t="shared" si="17"/>
        <v>0</v>
      </c>
      <c r="MD46" s="74">
        <f t="shared" si="18"/>
        <v>1</v>
      </c>
      <c r="ME46" s="72">
        <f t="shared" si="19"/>
        <v>0</v>
      </c>
      <c r="MF46" s="73">
        <f t="shared" si="20"/>
        <v>0</v>
      </c>
      <c r="MG46" s="73">
        <f t="shared" si="21"/>
        <v>0</v>
      </c>
      <c r="MH46" s="74">
        <f t="shared" si="22"/>
        <v>1</v>
      </c>
    </row>
    <row r="47" spans="1:346" ht="39.5" x14ac:dyDescent="0.35">
      <c r="A47" s="57">
        <v>59</v>
      </c>
      <c r="B47" s="57" t="s">
        <v>2362</v>
      </c>
      <c r="C47" s="57" t="s">
        <v>2404</v>
      </c>
      <c r="D47" s="58">
        <v>41605</v>
      </c>
      <c r="E47" s="57">
        <v>3</v>
      </c>
      <c r="F47" s="57">
        <v>11</v>
      </c>
      <c r="G47" s="57" t="s">
        <v>2543</v>
      </c>
      <c r="H47" s="57" t="s">
        <v>2543</v>
      </c>
      <c r="I47" s="57">
        <v>38450414</v>
      </c>
      <c r="J47" s="57" t="s">
        <v>2407</v>
      </c>
      <c r="K47" s="57" t="s">
        <v>2416</v>
      </c>
      <c r="L47" s="57">
        <v>0</v>
      </c>
      <c r="M47" s="57">
        <v>1</v>
      </c>
      <c r="N47" s="57">
        <v>59</v>
      </c>
      <c r="O47" s="59">
        <v>0</v>
      </c>
      <c r="P47" s="59">
        <v>0</v>
      </c>
      <c r="Q47" s="59">
        <v>0</v>
      </c>
      <c r="R47" s="59">
        <v>0</v>
      </c>
      <c r="S47" s="59">
        <v>0</v>
      </c>
      <c r="T47" s="59">
        <v>0</v>
      </c>
      <c r="U47" s="59">
        <v>0</v>
      </c>
      <c r="V47" s="59">
        <v>0</v>
      </c>
      <c r="W47" s="59">
        <v>0</v>
      </c>
      <c r="X47" s="59">
        <v>1</v>
      </c>
      <c r="Y47" s="59" t="s">
        <v>2540</v>
      </c>
      <c r="Z47" s="60">
        <v>7</v>
      </c>
      <c r="AA47" s="60">
        <v>0</v>
      </c>
      <c r="AB47" s="60">
        <v>0</v>
      </c>
      <c r="AC47" s="60">
        <v>80</v>
      </c>
      <c r="AD47" s="60">
        <v>20</v>
      </c>
      <c r="AE47" s="60">
        <v>1</v>
      </c>
      <c r="AF47" s="60">
        <v>0</v>
      </c>
      <c r="AG47" s="60">
        <v>0</v>
      </c>
      <c r="AH47" s="60">
        <v>3</v>
      </c>
      <c r="AI47" s="60">
        <v>1</v>
      </c>
      <c r="AJ47" s="60">
        <v>10</v>
      </c>
      <c r="AK47" s="60">
        <v>1</v>
      </c>
      <c r="AL47" s="60">
        <v>2</v>
      </c>
      <c r="AM47" s="59">
        <v>1</v>
      </c>
      <c r="AN47" s="59">
        <v>1</v>
      </c>
      <c r="AO47" s="59">
        <v>3</v>
      </c>
      <c r="AP47" s="59">
        <v>0</v>
      </c>
      <c r="AQ47" s="59">
        <v>0</v>
      </c>
      <c r="AR47" s="59">
        <v>1</v>
      </c>
      <c r="AS47" s="59">
        <v>0</v>
      </c>
      <c r="AT47" s="59">
        <v>0</v>
      </c>
      <c r="AU47" s="59">
        <v>0</v>
      </c>
      <c r="AV47" s="59"/>
      <c r="AW47" s="59"/>
      <c r="AX47" s="59"/>
      <c r="AY47" s="59"/>
      <c r="AZ47" s="59"/>
      <c r="BA47" s="59"/>
      <c r="BB47" s="59"/>
      <c r="BC47" s="59">
        <v>0</v>
      </c>
      <c r="BD47" s="59"/>
      <c r="BE47" s="59"/>
      <c r="BF47" s="59"/>
      <c r="BG47" s="59">
        <v>0</v>
      </c>
      <c r="BH47" s="59"/>
      <c r="BI47" s="59"/>
      <c r="BJ47" s="59"/>
      <c r="BK47" s="59">
        <v>1</v>
      </c>
      <c r="BL47" s="59">
        <v>15</v>
      </c>
      <c r="BM47" s="59">
        <v>0</v>
      </c>
      <c r="BN47" s="59">
        <v>0</v>
      </c>
      <c r="BO47" s="59">
        <f t="shared" si="0"/>
        <v>3</v>
      </c>
      <c r="BP47" s="59"/>
      <c r="BQ47" s="60">
        <v>1</v>
      </c>
      <c r="BR47" s="60">
        <v>1</v>
      </c>
      <c r="BS47" s="60">
        <v>3</v>
      </c>
      <c r="BT47" s="60">
        <v>1</v>
      </c>
      <c r="BU47" s="60">
        <v>4</v>
      </c>
      <c r="BV47" s="60">
        <v>1</v>
      </c>
      <c r="BW47" s="60">
        <v>0</v>
      </c>
      <c r="BX47" s="60">
        <v>1</v>
      </c>
      <c r="BY47" s="60">
        <v>0</v>
      </c>
      <c r="BZ47" s="60">
        <v>0</v>
      </c>
      <c r="CA47" s="60">
        <v>0</v>
      </c>
      <c r="CB47" s="60"/>
      <c r="CC47" s="60"/>
      <c r="CD47" s="60"/>
      <c r="CE47" s="60"/>
      <c r="CF47" s="60"/>
      <c r="CG47" s="60"/>
      <c r="CH47" s="60"/>
      <c r="CI47" s="60"/>
      <c r="CJ47" s="60">
        <v>0</v>
      </c>
      <c r="CK47" s="60"/>
      <c r="CL47" s="60"/>
      <c r="CM47" s="60"/>
      <c r="CN47" s="60"/>
      <c r="CO47" s="60"/>
      <c r="CP47" s="60"/>
      <c r="CQ47" s="60"/>
      <c r="CR47" s="60"/>
      <c r="CS47" s="60">
        <v>1</v>
      </c>
      <c r="CT47" s="60">
        <v>1</v>
      </c>
      <c r="CU47" s="60" t="s">
        <v>2544</v>
      </c>
      <c r="CV47" s="60">
        <v>1</v>
      </c>
      <c r="CW47" s="60">
        <v>2</v>
      </c>
      <c r="CX47" s="60">
        <v>1</v>
      </c>
      <c r="CY47" s="60">
        <v>0</v>
      </c>
      <c r="CZ47" s="60">
        <v>1</v>
      </c>
      <c r="DA47" s="60">
        <v>1</v>
      </c>
      <c r="DB47" s="60">
        <v>0</v>
      </c>
      <c r="DC47" s="60">
        <v>1</v>
      </c>
      <c r="DD47" s="60">
        <v>7</v>
      </c>
      <c r="DE47" s="60">
        <v>5</v>
      </c>
      <c r="DF47" s="60">
        <v>0</v>
      </c>
      <c r="DG47" s="60"/>
      <c r="DH47" s="60"/>
      <c r="DI47" s="60">
        <v>0</v>
      </c>
      <c r="DJ47" s="60"/>
      <c r="DK47" s="60"/>
      <c r="DL47" s="60">
        <v>0</v>
      </c>
      <c r="DM47" s="60"/>
      <c r="DN47" s="60"/>
      <c r="DO47" s="60"/>
      <c r="DP47" s="60"/>
      <c r="DQ47" s="60">
        <v>5</v>
      </c>
      <c r="DR47" s="60">
        <v>0</v>
      </c>
      <c r="DS47" s="60">
        <v>0</v>
      </c>
      <c r="DT47" s="61">
        <f t="shared" si="1"/>
        <v>1</v>
      </c>
      <c r="DU47" s="62">
        <f t="shared" si="2"/>
        <v>1</v>
      </c>
      <c r="DV47" s="63">
        <v>0</v>
      </c>
      <c r="DW47" s="63"/>
      <c r="DX47" s="63"/>
      <c r="DY47" s="63"/>
      <c r="DZ47" s="63"/>
      <c r="EA47" s="63"/>
      <c r="EB47" s="63"/>
      <c r="EC47" s="63"/>
      <c r="ED47" s="63"/>
      <c r="EE47" s="63"/>
      <c r="EF47" s="63"/>
      <c r="EG47" s="63"/>
      <c r="EH47" s="63"/>
      <c r="EI47" s="63"/>
      <c r="EJ47" s="63"/>
      <c r="EK47" s="63"/>
      <c r="EL47" s="63"/>
      <c r="EM47" s="63"/>
      <c r="EN47" s="63"/>
      <c r="EO47" s="63"/>
      <c r="EP47" s="63"/>
      <c r="EQ47" s="63"/>
      <c r="ER47" s="63"/>
      <c r="ES47" s="63">
        <f t="shared" si="3"/>
        <v>0</v>
      </c>
      <c r="ET47" s="63"/>
      <c r="EU47" s="64">
        <v>0</v>
      </c>
      <c r="EV47" s="64"/>
      <c r="EW47" s="64"/>
      <c r="EX47" s="64"/>
      <c r="EY47" s="64"/>
      <c r="EZ47" s="64"/>
      <c r="FA47" s="64"/>
      <c r="FB47" s="64"/>
      <c r="FC47" s="64"/>
      <c r="FD47" s="64"/>
      <c r="FE47" s="64"/>
      <c r="FF47" s="64"/>
      <c r="FG47" s="64"/>
      <c r="FH47" s="64"/>
      <c r="FI47" s="64"/>
      <c r="FJ47" s="64"/>
      <c r="FK47" s="64"/>
      <c r="FL47" s="64"/>
      <c r="FM47" s="64"/>
      <c r="FN47" s="64"/>
      <c r="FO47" s="64"/>
      <c r="FP47" s="64"/>
      <c r="FQ47" s="64"/>
      <c r="FR47" s="64"/>
      <c r="FS47" s="64"/>
      <c r="FT47" s="64"/>
      <c r="FU47" s="64"/>
      <c r="FV47" s="64"/>
      <c r="FW47" s="64"/>
      <c r="FX47" s="64"/>
      <c r="FY47" s="64"/>
      <c r="FZ47" s="64"/>
      <c r="GA47" s="64"/>
      <c r="GB47" s="64"/>
      <c r="GC47" s="64"/>
      <c r="GD47" s="64"/>
      <c r="GE47" s="64"/>
      <c r="GF47" s="64"/>
      <c r="GG47" s="64">
        <f t="shared" si="4"/>
        <v>0</v>
      </c>
      <c r="GH47" s="64">
        <f t="shared" si="5"/>
        <v>0</v>
      </c>
      <c r="GI47" s="65">
        <v>0</v>
      </c>
      <c r="GJ47" s="65">
        <v>0</v>
      </c>
      <c r="GK47" s="65">
        <v>0</v>
      </c>
      <c r="GL47" s="65">
        <v>0</v>
      </c>
      <c r="GM47" s="65">
        <v>0</v>
      </c>
      <c r="GN47" s="65">
        <v>0</v>
      </c>
      <c r="GO47" s="65">
        <v>0</v>
      </c>
      <c r="GP47" s="65">
        <v>0</v>
      </c>
      <c r="GQ47" s="65"/>
      <c r="GR47" s="65">
        <v>0</v>
      </c>
      <c r="GS47" s="65">
        <v>0</v>
      </c>
      <c r="GT47" s="65">
        <v>0</v>
      </c>
      <c r="GU47" s="65">
        <v>0</v>
      </c>
      <c r="GV47" s="65">
        <v>0</v>
      </c>
      <c r="GW47" s="65">
        <v>0</v>
      </c>
      <c r="GX47" s="65">
        <v>1</v>
      </c>
      <c r="GY47" s="65">
        <v>0</v>
      </c>
      <c r="GZ47" s="65"/>
      <c r="HA47" s="66">
        <v>0</v>
      </c>
      <c r="HB47" s="66"/>
      <c r="HC47" s="66"/>
      <c r="HD47" s="66"/>
      <c r="HE47" s="66"/>
      <c r="HF47" s="66"/>
      <c r="HG47" s="66"/>
      <c r="HH47" s="66"/>
      <c r="HI47" s="66"/>
      <c r="HJ47" s="66"/>
      <c r="HK47" s="66"/>
      <c r="HL47" s="66"/>
      <c r="HM47" s="66"/>
      <c r="HN47" s="66"/>
      <c r="HO47" s="66"/>
      <c r="HP47" s="66"/>
      <c r="HQ47" s="66"/>
      <c r="HR47" s="66"/>
      <c r="HS47" s="66"/>
      <c r="HT47" s="66"/>
      <c r="HU47" s="66"/>
      <c r="HV47" s="66"/>
      <c r="HW47" s="66"/>
      <c r="HX47" s="66"/>
      <c r="HY47" s="66">
        <f t="shared" si="6"/>
        <v>0</v>
      </c>
      <c r="HZ47" s="66"/>
      <c r="IA47" s="67" t="s">
        <v>2328</v>
      </c>
      <c r="IB47" s="67" t="s">
        <v>2328</v>
      </c>
      <c r="IC47" s="67" t="s">
        <v>2326</v>
      </c>
      <c r="ID47" s="67" t="s">
        <v>2326</v>
      </c>
      <c r="IE47" s="67" t="s">
        <v>2326</v>
      </c>
      <c r="IF47" s="67"/>
      <c r="IG47" s="67"/>
      <c r="IH47" s="67"/>
      <c r="II47" s="67"/>
      <c r="IJ47" s="67"/>
      <c r="IK47" s="67"/>
      <c r="IL47" s="67"/>
      <c r="IM47" s="67"/>
      <c r="IN47" s="67"/>
      <c r="IO47" s="67"/>
      <c r="IP47" s="67"/>
      <c r="IQ47" s="67"/>
      <c r="IR47" s="67"/>
      <c r="IS47" s="67"/>
      <c r="IT47" s="67"/>
      <c r="IU47" s="67"/>
      <c r="IV47" s="67"/>
      <c r="IW47" s="67"/>
      <c r="IX47" s="67"/>
      <c r="IY47" s="67"/>
      <c r="IZ47" s="67"/>
      <c r="JA47" s="67"/>
      <c r="JB47" s="67"/>
      <c r="JC47" s="67"/>
      <c r="JD47" s="67"/>
      <c r="JE47" s="67"/>
      <c r="JF47" s="67"/>
      <c r="JG47" s="67"/>
      <c r="JH47" s="67"/>
      <c r="JI47" s="67"/>
      <c r="JJ47" s="67"/>
      <c r="JK47" s="67"/>
      <c r="JL47" s="67"/>
      <c r="JM47" s="67"/>
      <c r="JN47" s="67"/>
      <c r="JO47" s="67"/>
      <c r="JP47" s="67"/>
      <c r="JQ47" s="67"/>
      <c r="JR47" s="67"/>
      <c r="JS47" s="67"/>
      <c r="JT47" s="67"/>
      <c r="JU47" s="67"/>
      <c r="JV47" s="67"/>
      <c r="JW47" s="67"/>
      <c r="JX47" s="67"/>
      <c r="JY47" s="67"/>
      <c r="JZ47" s="67"/>
      <c r="KA47" s="67"/>
      <c r="KB47" s="67"/>
      <c r="KC47" s="67"/>
      <c r="KD47" s="67"/>
      <c r="KE47" s="67"/>
      <c r="KF47" s="67"/>
      <c r="KG47" s="67"/>
      <c r="KH47" s="67"/>
      <c r="KI47" s="67"/>
      <c r="KJ47" s="67"/>
      <c r="KK47" s="67"/>
      <c r="KL47" s="67"/>
      <c r="KM47" s="67"/>
      <c r="KN47" s="66">
        <v>1</v>
      </c>
      <c r="KO47" s="66">
        <v>1</v>
      </c>
      <c r="KP47" s="66">
        <v>1</v>
      </c>
      <c r="KQ47" s="66">
        <v>1</v>
      </c>
      <c r="KR47" s="66">
        <v>1</v>
      </c>
      <c r="KS47" s="66">
        <v>0</v>
      </c>
      <c r="KT47" s="66">
        <v>0</v>
      </c>
      <c r="KU47" s="66">
        <v>0</v>
      </c>
      <c r="KV47" s="66">
        <v>0</v>
      </c>
      <c r="KW47" s="66">
        <v>1</v>
      </c>
      <c r="KX47" s="66">
        <v>0</v>
      </c>
      <c r="KY47" s="66">
        <v>0</v>
      </c>
      <c r="KZ47" s="66">
        <v>0</v>
      </c>
      <c r="LA47" s="66">
        <v>0</v>
      </c>
      <c r="LB47" s="66">
        <v>0</v>
      </c>
      <c r="LC47" s="68">
        <v>0</v>
      </c>
      <c r="LD47" s="68">
        <v>0</v>
      </c>
      <c r="LE47" s="68">
        <v>0</v>
      </c>
      <c r="LF47" s="68">
        <v>0</v>
      </c>
      <c r="LG47" s="68">
        <v>0</v>
      </c>
      <c r="LH47" s="68">
        <v>0</v>
      </c>
      <c r="LI47" s="68">
        <v>0</v>
      </c>
      <c r="LJ47" s="68">
        <v>0</v>
      </c>
      <c r="LK47" s="68">
        <v>1</v>
      </c>
      <c r="LL47" s="68" t="s">
        <v>2545</v>
      </c>
      <c r="LM47" s="69">
        <v>1</v>
      </c>
      <c r="LN47" s="69" t="s">
        <v>2546</v>
      </c>
      <c r="LO47" s="69">
        <v>0</v>
      </c>
      <c r="LP47" s="69"/>
      <c r="LQ47" s="70">
        <v>1</v>
      </c>
      <c r="LR47" s="71"/>
      <c r="LS47" s="72">
        <f t="shared" si="7"/>
        <v>0</v>
      </c>
      <c r="LT47" s="73">
        <f t="shared" si="8"/>
        <v>0</v>
      </c>
      <c r="LU47" s="73">
        <f t="shared" si="9"/>
        <v>1</v>
      </c>
      <c r="LV47" s="74">
        <f t="shared" si="10"/>
        <v>0</v>
      </c>
      <c r="LW47" s="72">
        <f t="shared" si="11"/>
        <v>1</v>
      </c>
      <c r="LX47" s="73">
        <f t="shared" si="12"/>
        <v>0</v>
      </c>
      <c r="LY47" s="73">
        <f t="shared" si="13"/>
        <v>0</v>
      </c>
      <c r="LZ47" s="74">
        <f t="shared" si="14"/>
        <v>0</v>
      </c>
      <c r="MA47" s="72">
        <f t="shared" si="15"/>
        <v>0</v>
      </c>
      <c r="MB47" s="73">
        <f t="shared" si="16"/>
        <v>0</v>
      </c>
      <c r="MC47" s="73">
        <f t="shared" si="17"/>
        <v>0</v>
      </c>
      <c r="MD47" s="74">
        <f t="shared" si="18"/>
        <v>1</v>
      </c>
      <c r="ME47" s="72">
        <f t="shared" si="19"/>
        <v>0</v>
      </c>
      <c r="MF47" s="73">
        <f t="shared" si="20"/>
        <v>0</v>
      </c>
      <c r="MG47" s="73">
        <f t="shared" si="21"/>
        <v>0</v>
      </c>
      <c r="MH47" s="74">
        <f t="shared" si="22"/>
        <v>1</v>
      </c>
    </row>
    <row r="48" spans="1:346" ht="26.5" x14ac:dyDescent="0.35">
      <c r="A48" s="57">
        <v>64</v>
      </c>
      <c r="B48" s="57" t="s">
        <v>2362</v>
      </c>
      <c r="C48" s="57" t="s">
        <v>2412</v>
      </c>
      <c r="D48" s="58">
        <v>41606</v>
      </c>
      <c r="E48" s="57">
        <v>3</v>
      </c>
      <c r="F48" s="57">
        <v>20</v>
      </c>
      <c r="G48" s="57" t="s">
        <v>2547</v>
      </c>
      <c r="H48" s="57" t="s">
        <v>2547</v>
      </c>
      <c r="I48" s="57">
        <v>48105461</v>
      </c>
      <c r="J48" s="57" t="s">
        <v>2407</v>
      </c>
      <c r="K48" s="57" t="s">
        <v>2524</v>
      </c>
      <c r="L48" s="57">
        <v>0</v>
      </c>
      <c r="M48" s="57">
        <v>1</v>
      </c>
      <c r="N48" s="57">
        <v>60</v>
      </c>
      <c r="O48" s="59">
        <v>0</v>
      </c>
      <c r="P48" s="59">
        <v>0</v>
      </c>
      <c r="Q48" s="59">
        <v>0</v>
      </c>
      <c r="R48" s="59">
        <v>0</v>
      </c>
      <c r="S48" s="59">
        <v>0</v>
      </c>
      <c r="T48" s="59">
        <v>0</v>
      </c>
      <c r="U48" s="59">
        <v>0</v>
      </c>
      <c r="V48" s="59">
        <v>0</v>
      </c>
      <c r="W48" s="59">
        <v>1</v>
      </c>
      <c r="X48" s="59">
        <v>0</v>
      </c>
      <c r="Y48" s="59"/>
      <c r="Z48" s="60">
        <v>6</v>
      </c>
      <c r="AA48" s="60">
        <v>0</v>
      </c>
      <c r="AB48" s="60">
        <v>0</v>
      </c>
      <c r="AC48" s="60">
        <v>25</v>
      </c>
      <c r="AD48" s="60">
        <v>20</v>
      </c>
      <c r="AE48" s="60">
        <v>1</v>
      </c>
      <c r="AF48" s="60">
        <v>0</v>
      </c>
      <c r="AG48" s="60">
        <v>1</v>
      </c>
      <c r="AH48" s="60">
        <v>1.5</v>
      </c>
      <c r="AI48" s="60">
        <v>1</v>
      </c>
      <c r="AJ48" s="60">
        <v>4</v>
      </c>
      <c r="AK48" s="60">
        <v>7</v>
      </c>
      <c r="AL48" s="60">
        <v>10</v>
      </c>
      <c r="AM48" s="59">
        <v>0</v>
      </c>
      <c r="AN48" s="59"/>
      <c r="AO48" s="59"/>
      <c r="AP48" s="59"/>
      <c r="AQ48" s="59"/>
      <c r="AR48" s="59"/>
      <c r="AS48" s="59"/>
      <c r="AT48" s="59"/>
      <c r="AU48" s="59"/>
      <c r="AV48" s="59"/>
      <c r="AW48" s="59"/>
      <c r="AX48" s="59"/>
      <c r="AY48" s="59"/>
      <c r="AZ48" s="59"/>
      <c r="BA48" s="59"/>
      <c r="BB48" s="59"/>
      <c r="BC48" s="59">
        <v>0</v>
      </c>
      <c r="BD48" s="59"/>
      <c r="BE48" s="59"/>
      <c r="BF48" s="59"/>
      <c r="BG48" s="59">
        <v>0</v>
      </c>
      <c r="BH48" s="59"/>
      <c r="BI48" s="59"/>
      <c r="BJ48" s="59"/>
      <c r="BK48" s="59">
        <v>0</v>
      </c>
      <c r="BL48" s="59"/>
      <c r="BM48" s="59"/>
      <c r="BN48" s="59"/>
      <c r="BO48" s="59">
        <f t="shared" si="0"/>
        <v>0</v>
      </c>
      <c r="BP48" s="59"/>
      <c r="BQ48" s="60">
        <v>1</v>
      </c>
      <c r="BR48" s="60">
        <v>0</v>
      </c>
      <c r="BS48" s="60"/>
      <c r="BT48" s="60"/>
      <c r="BU48" s="60"/>
      <c r="BV48" s="60"/>
      <c r="BW48" s="60"/>
      <c r="BX48" s="60"/>
      <c r="BY48" s="60"/>
      <c r="BZ48" s="60"/>
      <c r="CA48" s="60">
        <v>1</v>
      </c>
      <c r="CB48" s="60">
        <v>1</v>
      </c>
      <c r="CC48" s="60">
        <v>1</v>
      </c>
      <c r="CD48" s="60">
        <v>1</v>
      </c>
      <c r="CE48" s="60">
        <v>1</v>
      </c>
      <c r="CF48" s="60">
        <v>0</v>
      </c>
      <c r="CG48" s="60">
        <v>1</v>
      </c>
      <c r="CH48" s="60">
        <v>0</v>
      </c>
      <c r="CI48" s="60" t="s">
        <v>2548</v>
      </c>
      <c r="CJ48" s="60">
        <v>0</v>
      </c>
      <c r="CK48" s="60"/>
      <c r="CL48" s="60"/>
      <c r="CM48" s="60"/>
      <c r="CN48" s="60"/>
      <c r="CO48" s="60"/>
      <c r="CP48" s="60"/>
      <c r="CQ48" s="60"/>
      <c r="CR48" s="60"/>
      <c r="CS48" s="60">
        <v>0</v>
      </c>
      <c r="CT48" s="60"/>
      <c r="CU48" s="60"/>
      <c r="CV48" s="60"/>
      <c r="CW48" s="60"/>
      <c r="CX48" s="60"/>
      <c r="CY48" s="60"/>
      <c r="CZ48" s="60"/>
      <c r="DA48" s="60"/>
      <c r="DB48" s="60"/>
      <c r="DC48" s="60">
        <v>0</v>
      </c>
      <c r="DD48" s="60"/>
      <c r="DE48" s="60"/>
      <c r="DF48" s="60">
        <v>0</v>
      </c>
      <c r="DG48" s="60"/>
      <c r="DH48" s="60"/>
      <c r="DI48" s="60">
        <v>1</v>
      </c>
      <c r="DJ48" s="60">
        <v>35</v>
      </c>
      <c r="DK48" s="60">
        <v>2</v>
      </c>
      <c r="DL48" s="60">
        <v>0</v>
      </c>
      <c r="DM48" s="60"/>
      <c r="DN48" s="60"/>
      <c r="DO48" s="60"/>
      <c r="DP48" s="60"/>
      <c r="DQ48" s="60">
        <v>5</v>
      </c>
      <c r="DR48" s="60">
        <v>0</v>
      </c>
      <c r="DS48" s="60">
        <v>0</v>
      </c>
      <c r="DT48" s="61">
        <f t="shared" si="1"/>
        <v>1</v>
      </c>
      <c r="DU48" s="62">
        <f t="shared" si="2"/>
        <v>1</v>
      </c>
      <c r="DV48" s="63">
        <v>0</v>
      </c>
      <c r="DW48" s="63"/>
      <c r="DX48" s="63"/>
      <c r="DY48" s="63"/>
      <c r="DZ48" s="63"/>
      <c r="EA48" s="63"/>
      <c r="EB48" s="63"/>
      <c r="EC48" s="63"/>
      <c r="ED48" s="63"/>
      <c r="EE48" s="63"/>
      <c r="EF48" s="63"/>
      <c r="EG48" s="63"/>
      <c r="EH48" s="63"/>
      <c r="EI48" s="63"/>
      <c r="EJ48" s="63"/>
      <c r="EK48" s="63"/>
      <c r="EL48" s="63"/>
      <c r="EM48" s="63"/>
      <c r="EN48" s="63"/>
      <c r="EO48" s="63"/>
      <c r="EP48" s="63"/>
      <c r="EQ48" s="63"/>
      <c r="ER48" s="63"/>
      <c r="ES48" s="63">
        <f t="shared" si="3"/>
        <v>0</v>
      </c>
      <c r="ET48" s="63"/>
      <c r="EU48" s="64">
        <v>0</v>
      </c>
      <c r="EV48" s="64"/>
      <c r="EW48" s="64"/>
      <c r="EX48" s="64"/>
      <c r="EY48" s="64"/>
      <c r="EZ48" s="64"/>
      <c r="FA48" s="64"/>
      <c r="FB48" s="64"/>
      <c r="FC48" s="64"/>
      <c r="FD48" s="64"/>
      <c r="FE48" s="64"/>
      <c r="FF48" s="64"/>
      <c r="FG48" s="64"/>
      <c r="FH48" s="64"/>
      <c r="FI48" s="64"/>
      <c r="FJ48" s="64"/>
      <c r="FK48" s="64"/>
      <c r="FL48" s="64"/>
      <c r="FM48" s="64"/>
      <c r="FN48" s="64"/>
      <c r="FO48" s="64"/>
      <c r="FP48" s="64"/>
      <c r="FQ48" s="64"/>
      <c r="FR48" s="64"/>
      <c r="FS48" s="64"/>
      <c r="FT48" s="64"/>
      <c r="FU48" s="64"/>
      <c r="FV48" s="64"/>
      <c r="FW48" s="64"/>
      <c r="FX48" s="64"/>
      <c r="FY48" s="64"/>
      <c r="FZ48" s="64"/>
      <c r="GA48" s="64"/>
      <c r="GB48" s="64"/>
      <c r="GC48" s="64"/>
      <c r="GD48" s="64"/>
      <c r="GE48" s="64"/>
      <c r="GF48" s="64"/>
      <c r="GG48" s="64">
        <f t="shared" si="4"/>
        <v>0</v>
      </c>
      <c r="GH48" s="64">
        <f t="shared" si="5"/>
        <v>0</v>
      </c>
      <c r="GI48" s="65">
        <v>0</v>
      </c>
      <c r="GJ48" s="65">
        <v>0</v>
      </c>
      <c r="GK48" s="65">
        <v>0</v>
      </c>
      <c r="GL48" s="65">
        <v>0</v>
      </c>
      <c r="GM48" s="65">
        <v>0</v>
      </c>
      <c r="GN48" s="65">
        <v>0</v>
      </c>
      <c r="GO48" s="65">
        <v>0</v>
      </c>
      <c r="GP48" s="65">
        <v>0</v>
      </c>
      <c r="GQ48" s="65"/>
      <c r="GR48" s="65">
        <v>0</v>
      </c>
      <c r="GS48" s="65">
        <v>0</v>
      </c>
      <c r="GT48" s="65">
        <v>0</v>
      </c>
      <c r="GU48" s="65">
        <v>0</v>
      </c>
      <c r="GV48" s="65">
        <v>0</v>
      </c>
      <c r="GW48" s="65">
        <v>0</v>
      </c>
      <c r="GX48" s="65">
        <v>0</v>
      </c>
      <c r="GY48" s="65">
        <v>1</v>
      </c>
      <c r="GZ48" s="65" t="s">
        <v>2549</v>
      </c>
      <c r="HA48" s="66">
        <v>0</v>
      </c>
      <c r="HB48" s="66"/>
      <c r="HC48" s="66"/>
      <c r="HD48" s="66"/>
      <c r="HE48" s="66"/>
      <c r="HF48" s="66"/>
      <c r="HG48" s="66"/>
      <c r="HH48" s="66"/>
      <c r="HI48" s="66"/>
      <c r="HJ48" s="66"/>
      <c r="HK48" s="66"/>
      <c r="HL48" s="66"/>
      <c r="HM48" s="66"/>
      <c r="HN48" s="66"/>
      <c r="HO48" s="66"/>
      <c r="HP48" s="66"/>
      <c r="HQ48" s="66"/>
      <c r="HR48" s="66"/>
      <c r="HS48" s="66"/>
      <c r="HT48" s="66"/>
      <c r="HU48" s="66"/>
      <c r="HV48" s="66"/>
      <c r="HW48" s="66"/>
      <c r="HX48" s="66"/>
      <c r="HY48" s="66">
        <f t="shared" si="6"/>
        <v>0</v>
      </c>
      <c r="HZ48" s="66"/>
      <c r="IA48" s="67" t="s">
        <v>2326</v>
      </c>
      <c r="IB48" s="67" t="s">
        <v>2328</v>
      </c>
      <c r="IC48" s="67" t="s">
        <v>2326</v>
      </c>
      <c r="ID48" s="67" t="s">
        <v>2326</v>
      </c>
      <c r="IE48" s="67" t="s">
        <v>2326</v>
      </c>
      <c r="IF48" s="67"/>
      <c r="IG48" s="67"/>
      <c r="IH48" s="67"/>
      <c r="II48" s="67"/>
      <c r="IJ48" s="67"/>
      <c r="IK48" s="67"/>
      <c r="IL48" s="67"/>
      <c r="IM48" s="67"/>
      <c r="IN48" s="67"/>
      <c r="IO48" s="67"/>
      <c r="IP48" s="67"/>
      <c r="IQ48" s="67"/>
      <c r="IR48" s="67"/>
      <c r="IS48" s="67"/>
      <c r="IT48" s="67"/>
      <c r="IU48" s="67"/>
      <c r="IV48" s="67"/>
      <c r="IW48" s="67"/>
      <c r="IX48" s="67"/>
      <c r="IY48" s="67"/>
      <c r="IZ48" s="67"/>
      <c r="JA48" s="67"/>
      <c r="JB48" s="67"/>
      <c r="JC48" s="67"/>
      <c r="JD48" s="67"/>
      <c r="JE48" s="67"/>
      <c r="JF48" s="67"/>
      <c r="JG48" s="67"/>
      <c r="JH48" s="67"/>
      <c r="JI48" s="67"/>
      <c r="JJ48" s="67"/>
      <c r="JK48" s="67"/>
      <c r="JL48" s="67"/>
      <c r="JM48" s="67"/>
      <c r="JN48" s="67"/>
      <c r="JO48" s="67"/>
      <c r="JP48" s="67"/>
      <c r="JQ48" s="67"/>
      <c r="JR48" s="67"/>
      <c r="JS48" s="67"/>
      <c r="JT48" s="67"/>
      <c r="JU48" s="67"/>
      <c r="JV48" s="67"/>
      <c r="JW48" s="67"/>
      <c r="JX48" s="67"/>
      <c r="JY48" s="67"/>
      <c r="JZ48" s="67"/>
      <c r="KA48" s="67"/>
      <c r="KB48" s="67"/>
      <c r="KC48" s="67"/>
      <c r="KD48" s="67"/>
      <c r="KE48" s="67"/>
      <c r="KF48" s="67"/>
      <c r="KG48" s="67"/>
      <c r="KH48" s="67"/>
      <c r="KI48" s="67"/>
      <c r="KJ48" s="67"/>
      <c r="KK48" s="67"/>
      <c r="KL48" s="67"/>
      <c r="KM48" s="67"/>
      <c r="KN48" s="66">
        <v>0</v>
      </c>
      <c r="KO48" s="66">
        <v>0</v>
      </c>
      <c r="KP48" s="66">
        <v>1</v>
      </c>
      <c r="KQ48" s="66">
        <v>0</v>
      </c>
      <c r="KR48" s="66">
        <v>0</v>
      </c>
      <c r="KS48" s="66">
        <v>0</v>
      </c>
      <c r="KT48" s="66">
        <v>1</v>
      </c>
      <c r="KU48" s="66">
        <v>0</v>
      </c>
      <c r="KV48" s="66">
        <v>0</v>
      </c>
      <c r="KW48" s="66">
        <v>0</v>
      </c>
      <c r="KX48" s="66">
        <v>0</v>
      </c>
      <c r="KY48" s="66">
        <v>1</v>
      </c>
      <c r="KZ48" s="66">
        <v>0</v>
      </c>
      <c r="LA48" s="66">
        <v>0</v>
      </c>
      <c r="LB48" s="66">
        <v>0</v>
      </c>
      <c r="LC48" s="68">
        <v>0</v>
      </c>
      <c r="LD48" s="68">
        <v>0</v>
      </c>
      <c r="LE48" s="68">
        <v>0</v>
      </c>
      <c r="LF48" s="68">
        <v>0</v>
      </c>
      <c r="LG48" s="68">
        <v>0</v>
      </c>
      <c r="LH48" s="68">
        <v>0</v>
      </c>
      <c r="LI48" s="68">
        <v>0</v>
      </c>
      <c r="LJ48" s="68">
        <v>0</v>
      </c>
      <c r="LK48" s="68">
        <v>1</v>
      </c>
      <c r="LL48" s="68" t="s">
        <v>2550</v>
      </c>
      <c r="LM48" s="69">
        <v>1</v>
      </c>
      <c r="LN48" s="69" t="s">
        <v>2551</v>
      </c>
      <c r="LO48" s="69">
        <v>1</v>
      </c>
      <c r="LP48" s="69" t="s">
        <v>2551</v>
      </c>
      <c r="LQ48" s="70">
        <v>1</v>
      </c>
      <c r="LR48" s="71"/>
      <c r="LS48" s="72">
        <f t="shared" si="7"/>
        <v>0</v>
      </c>
      <c r="LT48" s="73">
        <f t="shared" si="8"/>
        <v>0</v>
      </c>
      <c r="LU48" s="73">
        <f t="shared" si="9"/>
        <v>0</v>
      </c>
      <c r="LV48" s="74">
        <f t="shared" si="10"/>
        <v>1</v>
      </c>
      <c r="LW48" s="72">
        <f t="shared" si="11"/>
        <v>1</v>
      </c>
      <c r="LX48" s="73">
        <f t="shared" si="12"/>
        <v>0</v>
      </c>
      <c r="LY48" s="73">
        <f t="shared" si="13"/>
        <v>0</v>
      </c>
      <c r="LZ48" s="74">
        <f t="shared" si="14"/>
        <v>0</v>
      </c>
      <c r="MA48" s="72">
        <f t="shared" si="15"/>
        <v>0</v>
      </c>
      <c r="MB48" s="73">
        <f t="shared" si="16"/>
        <v>0</v>
      </c>
      <c r="MC48" s="73">
        <f t="shared" si="17"/>
        <v>0</v>
      </c>
      <c r="MD48" s="74">
        <f t="shared" si="18"/>
        <v>1</v>
      </c>
      <c r="ME48" s="72">
        <f t="shared" si="19"/>
        <v>0</v>
      </c>
      <c r="MF48" s="73">
        <f t="shared" si="20"/>
        <v>0</v>
      </c>
      <c r="MG48" s="73">
        <f t="shared" si="21"/>
        <v>0</v>
      </c>
      <c r="MH48" s="74">
        <f t="shared" si="22"/>
        <v>1</v>
      </c>
    </row>
    <row r="49" spans="1:346" ht="65.5" x14ac:dyDescent="0.35">
      <c r="A49" s="57">
        <v>67</v>
      </c>
      <c r="B49" s="57" t="s">
        <v>2362</v>
      </c>
      <c r="C49" s="57" t="s">
        <v>2404</v>
      </c>
      <c r="D49" s="58">
        <v>41610</v>
      </c>
      <c r="E49" s="57">
        <v>3</v>
      </c>
      <c r="F49" s="57">
        <v>33</v>
      </c>
      <c r="G49" s="57" t="s">
        <v>2552</v>
      </c>
      <c r="H49" s="57" t="s">
        <v>2552</v>
      </c>
      <c r="I49" s="57" t="s">
        <v>2553</v>
      </c>
      <c r="J49" s="57" t="s">
        <v>2407</v>
      </c>
      <c r="K49" s="57" t="s">
        <v>2554</v>
      </c>
      <c r="L49" s="57">
        <v>0</v>
      </c>
      <c r="M49" s="57">
        <v>1</v>
      </c>
      <c r="N49" s="57">
        <v>53</v>
      </c>
      <c r="O49" s="59">
        <v>0</v>
      </c>
      <c r="P49" s="59">
        <v>0</v>
      </c>
      <c r="Q49" s="59">
        <v>0</v>
      </c>
      <c r="R49" s="59">
        <v>0</v>
      </c>
      <c r="S49" s="59">
        <v>1</v>
      </c>
      <c r="T49" s="59">
        <v>0</v>
      </c>
      <c r="U49" s="59">
        <v>0</v>
      </c>
      <c r="V49" s="59">
        <v>0</v>
      </c>
      <c r="W49" s="59">
        <v>0</v>
      </c>
      <c r="X49" s="59">
        <v>0</v>
      </c>
      <c r="Y49" s="59"/>
      <c r="Z49" s="60">
        <v>7</v>
      </c>
      <c r="AA49" s="60">
        <v>0</v>
      </c>
      <c r="AB49" s="60">
        <v>0</v>
      </c>
      <c r="AC49" s="60">
        <v>300</v>
      </c>
      <c r="AD49" s="60">
        <v>150</v>
      </c>
      <c r="AE49" s="60">
        <v>1</v>
      </c>
      <c r="AF49" s="60">
        <v>1</v>
      </c>
      <c r="AG49" s="60">
        <v>0</v>
      </c>
      <c r="AH49" s="60">
        <v>6</v>
      </c>
      <c r="AI49" s="60">
        <v>1</v>
      </c>
      <c r="AJ49" s="60">
        <v>5</v>
      </c>
      <c r="AK49" s="60">
        <v>2</v>
      </c>
      <c r="AL49" s="60">
        <v>5</v>
      </c>
      <c r="AM49" s="59">
        <v>0</v>
      </c>
      <c r="AN49" s="59"/>
      <c r="AO49" s="59"/>
      <c r="AP49" s="59"/>
      <c r="AQ49" s="59"/>
      <c r="AR49" s="59"/>
      <c r="AS49" s="59"/>
      <c r="AT49" s="59"/>
      <c r="AU49" s="59"/>
      <c r="AV49" s="59"/>
      <c r="AW49" s="59"/>
      <c r="AX49" s="59"/>
      <c r="AY49" s="59"/>
      <c r="AZ49" s="59"/>
      <c r="BA49" s="59"/>
      <c r="BB49" s="59"/>
      <c r="BC49" s="59">
        <v>0</v>
      </c>
      <c r="BD49" s="59"/>
      <c r="BE49" s="59"/>
      <c r="BF49" s="59"/>
      <c r="BG49" s="59">
        <v>0</v>
      </c>
      <c r="BH49" s="59"/>
      <c r="BI49" s="59"/>
      <c r="BJ49" s="59"/>
      <c r="BK49" s="59">
        <v>0</v>
      </c>
      <c r="BL49" s="59"/>
      <c r="BM49" s="59"/>
      <c r="BN49" s="59"/>
      <c r="BO49" s="59">
        <f t="shared" si="0"/>
        <v>0</v>
      </c>
      <c r="BP49" s="59"/>
      <c r="BQ49" s="60">
        <v>1</v>
      </c>
      <c r="BR49" s="60">
        <v>0</v>
      </c>
      <c r="BS49" s="60"/>
      <c r="BT49" s="60"/>
      <c r="BU49" s="60"/>
      <c r="BV49" s="60"/>
      <c r="BW49" s="60"/>
      <c r="BX49" s="60"/>
      <c r="BY49" s="60"/>
      <c r="BZ49" s="60"/>
      <c r="CA49" s="60">
        <v>0</v>
      </c>
      <c r="CB49" s="60"/>
      <c r="CC49" s="60"/>
      <c r="CD49" s="60"/>
      <c r="CE49" s="60"/>
      <c r="CF49" s="60"/>
      <c r="CG49" s="60"/>
      <c r="CH49" s="60"/>
      <c r="CI49" s="60"/>
      <c r="CJ49" s="60">
        <v>0</v>
      </c>
      <c r="CK49" s="60"/>
      <c r="CL49" s="60"/>
      <c r="CM49" s="60"/>
      <c r="CN49" s="60"/>
      <c r="CO49" s="60"/>
      <c r="CP49" s="60"/>
      <c r="CQ49" s="60"/>
      <c r="CR49" s="60"/>
      <c r="CS49" s="60">
        <v>1</v>
      </c>
      <c r="CT49" s="60">
        <v>1</v>
      </c>
      <c r="CU49" s="60" t="s">
        <v>2522</v>
      </c>
      <c r="CV49" s="60">
        <v>1</v>
      </c>
      <c r="CW49" s="60">
        <v>4</v>
      </c>
      <c r="CX49" s="60">
        <v>1</v>
      </c>
      <c r="CY49" s="60">
        <v>0</v>
      </c>
      <c r="CZ49" s="60">
        <v>0</v>
      </c>
      <c r="DA49" s="60">
        <v>1</v>
      </c>
      <c r="DB49" s="60" t="s">
        <v>2555</v>
      </c>
      <c r="DC49" s="60">
        <v>1</v>
      </c>
      <c r="DD49" s="60">
        <v>21</v>
      </c>
      <c r="DE49" s="60">
        <v>5</v>
      </c>
      <c r="DF49" s="60">
        <v>0</v>
      </c>
      <c r="DG49" s="60"/>
      <c r="DH49" s="60"/>
      <c r="DI49" s="60">
        <v>0</v>
      </c>
      <c r="DJ49" s="60"/>
      <c r="DK49" s="60"/>
      <c r="DL49" s="60">
        <v>0</v>
      </c>
      <c r="DM49" s="60"/>
      <c r="DN49" s="60"/>
      <c r="DO49" s="60"/>
      <c r="DP49" s="60"/>
      <c r="DQ49" s="60">
        <v>3</v>
      </c>
      <c r="DR49" s="60">
        <v>0</v>
      </c>
      <c r="DS49" s="60">
        <v>0</v>
      </c>
      <c r="DT49" s="61">
        <f t="shared" si="1"/>
        <v>1</v>
      </c>
      <c r="DU49" s="62">
        <f t="shared" si="2"/>
        <v>1</v>
      </c>
      <c r="DV49" s="63">
        <v>0</v>
      </c>
      <c r="DW49" s="63"/>
      <c r="DX49" s="63"/>
      <c r="DY49" s="63"/>
      <c r="DZ49" s="63"/>
      <c r="EA49" s="63"/>
      <c r="EB49" s="63"/>
      <c r="EC49" s="63"/>
      <c r="ED49" s="63"/>
      <c r="EE49" s="63"/>
      <c r="EF49" s="63"/>
      <c r="EG49" s="63"/>
      <c r="EH49" s="63"/>
      <c r="EI49" s="63"/>
      <c r="EJ49" s="63"/>
      <c r="EK49" s="63"/>
      <c r="EL49" s="63"/>
      <c r="EM49" s="63"/>
      <c r="EN49" s="63"/>
      <c r="EO49" s="63"/>
      <c r="EP49" s="63"/>
      <c r="EQ49" s="63"/>
      <c r="ER49" s="63"/>
      <c r="ES49" s="63">
        <f t="shared" si="3"/>
        <v>0</v>
      </c>
      <c r="ET49" s="63"/>
      <c r="EU49" s="64">
        <v>0</v>
      </c>
      <c r="EV49" s="64"/>
      <c r="EW49" s="64"/>
      <c r="EX49" s="64"/>
      <c r="EY49" s="64"/>
      <c r="EZ49" s="64"/>
      <c r="FA49" s="64"/>
      <c r="FB49" s="64"/>
      <c r="FC49" s="64"/>
      <c r="FD49" s="64"/>
      <c r="FE49" s="64"/>
      <c r="FF49" s="64"/>
      <c r="FG49" s="64"/>
      <c r="FH49" s="64"/>
      <c r="FI49" s="64"/>
      <c r="FJ49" s="64"/>
      <c r="FK49" s="64"/>
      <c r="FL49" s="64"/>
      <c r="FM49" s="64"/>
      <c r="FN49" s="64"/>
      <c r="FO49" s="64"/>
      <c r="FP49" s="64"/>
      <c r="FQ49" s="64"/>
      <c r="FR49" s="64"/>
      <c r="FS49" s="64"/>
      <c r="FT49" s="64"/>
      <c r="FU49" s="64"/>
      <c r="FV49" s="64"/>
      <c r="FW49" s="64"/>
      <c r="FX49" s="64"/>
      <c r="FY49" s="64"/>
      <c r="FZ49" s="64"/>
      <c r="GA49" s="64"/>
      <c r="GB49" s="64"/>
      <c r="GC49" s="64"/>
      <c r="GD49" s="64"/>
      <c r="GE49" s="64"/>
      <c r="GF49" s="64"/>
      <c r="GG49" s="64">
        <f t="shared" si="4"/>
        <v>0</v>
      </c>
      <c r="GH49" s="64">
        <f t="shared" si="5"/>
        <v>0</v>
      </c>
      <c r="GI49" s="65">
        <v>0</v>
      </c>
      <c r="GJ49" s="65">
        <v>0</v>
      </c>
      <c r="GK49" s="65">
        <v>0</v>
      </c>
      <c r="GL49" s="65">
        <v>0</v>
      </c>
      <c r="GM49" s="65">
        <v>0</v>
      </c>
      <c r="GN49" s="65">
        <v>0</v>
      </c>
      <c r="GO49" s="65">
        <v>0</v>
      </c>
      <c r="GP49" s="65">
        <v>0</v>
      </c>
      <c r="GQ49" s="65"/>
      <c r="GR49" s="65">
        <v>0</v>
      </c>
      <c r="GS49" s="65">
        <v>0</v>
      </c>
      <c r="GT49" s="65">
        <v>0</v>
      </c>
      <c r="GU49" s="65">
        <v>0</v>
      </c>
      <c r="GV49" s="65">
        <v>0</v>
      </c>
      <c r="GW49" s="65">
        <v>1</v>
      </c>
      <c r="GX49" s="65">
        <v>0</v>
      </c>
      <c r="GY49" s="65">
        <v>0</v>
      </c>
      <c r="GZ49" s="65"/>
      <c r="HA49" s="66">
        <v>0</v>
      </c>
      <c r="HB49" s="66"/>
      <c r="HC49" s="66"/>
      <c r="HD49" s="66"/>
      <c r="HE49" s="66"/>
      <c r="HF49" s="66"/>
      <c r="HG49" s="66"/>
      <c r="HH49" s="66"/>
      <c r="HI49" s="66"/>
      <c r="HJ49" s="66"/>
      <c r="HK49" s="66"/>
      <c r="HL49" s="66"/>
      <c r="HM49" s="66"/>
      <c r="HN49" s="66"/>
      <c r="HO49" s="66"/>
      <c r="HP49" s="66"/>
      <c r="HQ49" s="66"/>
      <c r="HR49" s="66"/>
      <c r="HS49" s="66"/>
      <c r="HT49" s="66"/>
      <c r="HU49" s="66"/>
      <c r="HV49" s="66"/>
      <c r="HW49" s="66"/>
      <c r="HX49" s="66"/>
      <c r="HY49" s="66">
        <f t="shared" si="6"/>
        <v>0</v>
      </c>
      <c r="HZ49" s="66"/>
      <c r="IA49" s="67" t="s">
        <v>2326</v>
      </c>
      <c r="IB49" s="67" t="s">
        <v>2328</v>
      </c>
      <c r="IC49" s="67" t="s">
        <v>2326</v>
      </c>
      <c r="ID49" s="67" t="s">
        <v>2326</v>
      </c>
      <c r="IE49" s="67" t="s">
        <v>2326</v>
      </c>
      <c r="IF49" s="67"/>
      <c r="IG49" s="67"/>
      <c r="IH49" s="67"/>
      <c r="II49" s="67"/>
      <c r="IJ49" s="67"/>
      <c r="IK49" s="67"/>
      <c r="IL49" s="67"/>
      <c r="IM49" s="67"/>
      <c r="IN49" s="67"/>
      <c r="IO49" s="67"/>
      <c r="IP49" s="67"/>
      <c r="IQ49" s="67"/>
      <c r="IR49" s="67"/>
      <c r="IS49" s="67"/>
      <c r="IT49" s="67"/>
      <c r="IU49" s="67"/>
      <c r="IV49" s="67"/>
      <c r="IW49" s="67"/>
      <c r="IX49" s="67"/>
      <c r="IY49" s="67"/>
      <c r="IZ49" s="67"/>
      <c r="JA49" s="67"/>
      <c r="JB49" s="67"/>
      <c r="JC49" s="67"/>
      <c r="JD49" s="67"/>
      <c r="JE49" s="67"/>
      <c r="JF49" s="67"/>
      <c r="JG49" s="67"/>
      <c r="JH49" s="67"/>
      <c r="JI49" s="67"/>
      <c r="JJ49" s="67"/>
      <c r="JK49" s="67"/>
      <c r="JL49" s="67"/>
      <c r="JM49" s="67"/>
      <c r="JN49" s="67"/>
      <c r="JO49" s="67"/>
      <c r="JP49" s="67"/>
      <c r="JQ49" s="67"/>
      <c r="JR49" s="67"/>
      <c r="JS49" s="67"/>
      <c r="JT49" s="67"/>
      <c r="JU49" s="67"/>
      <c r="JV49" s="67"/>
      <c r="JW49" s="67"/>
      <c r="JX49" s="67"/>
      <c r="JY49" s="67"/>
      <c r="JZ49" s="67"/>
      <c r="KA49" s="67"/>
      <c r="KB49" s="67"/>
      <c r="KC49" s="67"/>
      <c r="KD49" s="67"/>
      <c r="KE49" s="67"/>
      <c r="KF49" s="67"/>
      <c r="KG49" s="67"/>
      <c r="KH49" s="67"/>
      <c r="KI49" s="67"/>
      <c r="KJ49" s="67"/>
      <c r="KK49" s="67"/>
      <c r="KL49" s="67"/>
      <c r="KM49" s="67"/>
      <c r="KN49" s="66">
        <v>1</v>
      </c>
      <c r="KO49" s="66">
        <v>1</v>
      </c>
      <c r="KP49" s="66">
        <v>1</v>
      </c>
      <c r="KQ49" s="66">
        <v>1</v>
      </c>
      <c r="KR49" s="66">
        <v>1</v>
      </c>
      <c r="KS49" s="66">
        <v>0</v>
      </c>
      <c r="KT49" s="66">
        <v>0</v>
      </c>
      <c r="KU49" s="66">
        <v>0</v>
      </c>
      <c r="KV49" s="66">
        <v>0</v>
      </c>
      <c r="KW49" s="66">
        <v>1</v>
      </c>
      <c r="KX49" s="66">
        <v>0</v>
      </c>
      <c r="KY49" s="66">
        <v>0</v>
      </c>
      <c r="KZ49" s="66">
        <v>0</v>
      </c>
      <c r="LA49" s="66">
        <v>0</v>
      </c>
      <c r="LB49" s="66">
        <v>0</v>
      </c>
      <c r="LC49" s="68">
        <v>0</v>
      </c>
      <c r="LD49" s="68">
        <v>0</v>
      </c>
      <c r="LE49" s="68">
        <v>0</v>
      </c>
      <c r="LF49" s="68">
        <v>0</v>
      </c>
      <c r="LG49" s="68">
        <v>0</v>
      </c>
      <c r="LH49" s="68">
        <v>0</v>
      </c>
      <c r="LI49" s="68">
        <v>0</v>
      </c>
      <c r="LJ49" s="68">
        <v>0</v>
      </c>
      <c r="LK49" s="68">
        <v>1</v>
      </c>
      <c r="LL49" s="68" t="s">
        <v>2556</v>
      </c>
      <c r="LM49" s="69">
        <v>1</v>
      </c>
      <c r="LN49" s="69" t="s">
        <v>2453</v>
      </c>
      <c r="LO49" s="69">
        <v>0</v>
      </c>
      <c r="LP49" s="69"/>
      <c r="LQ49" s="70">
        <v>1</v>
      </c>
      <c r="LR49" s="71"/>
      <c r="LS49" s="72">
        <f t="shared" si="7"/>
        <v>0</v>
      </c>
      <c r="LT49" s="73">
        <f t="shared" si="8"/>
        <v>0</v>
      </c>
      <c r="LU49" s="73">
        <f t="shared" si="9"/>
        <v>0</v>
      </c>
      <c r="LV49" s="74">
        <f t="shared" si="10"/>
        <v>1</v>
      </c>
      <c r="LW49" s="72">
        <f t="shared" si="11"/>
        <v>1</v>
      </c>
      <c r="LX49" s="73">
        <f t="shared" si="12"/>
        <v>0</v>
      </c>
      <c r="LY49" s="73">
        <f t="shared" si="13"/>
        <v>0</v>
      </c>
      <c r="LZ49" s="74">
        <f t="shared" si="14"/>
        <v>0</v>
      </c>
      <c r="MA49" s="72">
        <f t="shared" si="15"/>
        <v>0</v>
      </c>
      <c r="MB49" s="73">
        <f t="shared" si="16"/>
        <v>0</v>
      </c>
      <c r="MC49" s="73">
        <f t="shared" si="17"/>
        <v>0</v>
      </c>
      <c r="MD49" s="74">
        <f t="shared" si="18"/>
        <v>1</v>
      </c>
      <c r="ME49" s="72">
        <f t="shared" si="19"/>
        <v>0</v>
      </c>
      <c r="MF49" s="73">
        <f t="shared" si="20"/>
        <v>0</v>
      </c>
      <c r="MG49" s="73">
        <f t="shared" si="21"/>
        <v>0</v>
      </c>
      <c r="MH49" s="74">
        <f t="shared" si="22"/>
        <v>1</v>
      </c>
    </row>
    <row r="50" spans="1:346" ht="26.5" x14ac:dyDescent="0.35">
      <c r="A50" s="57">
        <v>68</v>
      </c>
      <c r="B50" s="57" t="s">
        <v>2362</v>
      </c>
      <c r="C50" s="57" t="s">
        <v>2412</v>
      </c>
      <c r="D50" s="58">
        <v>41610</v>
      </c>
      <c r="E50" s="57">
        <v>3</v>
      </c>
      <c r="F50" s="57">
        <v>26</v>
      </c>
      <c r="G50" s="57" t="s">
        <v>2557</v>
      </c>
      <c r="H50" s="57" t="s">
        <v>2557</v>
      </c>
      <c r="I50" s="57">
        <v>36532811</v>
      </c>
      <c r="J50" s="57" t="s">
        <v>2407</v>
      </c>
      <c r="K50" s="57" t="s">
        <v>2558</v>
      </c>
      <c r="L50" s="57">
        <v>0</v>
      </c>
      <c r="M50" s="57">
        <v>1</v>
      </c>
      <c r="N50" s="57">
        <v>37</v>
      </c>
      <c r="O50" s="59">
        <v>1</v>
      </c>
      <c r="P50" s="59">
        <v>0</v>
      </c>
      <c r="Q50" s="59">
        <v>0</v>
      </c>
      <c r="R50" s="59">
        <v>0</v>
      </c>
      <c r="S50" s="59">
        <v>0</v>
      </c>
      <c r="T50" s="59">
        <v>0</v>
      </c>
      <c r="U50" s="59">
        <v>0</v>
      </c>
      <c r="V50" s="59">
        <v>0</v>
      </c>
      <c r="W50" s="59">
        <v>0</v>
      </c>
      <c r="X50" s="59">
        <v>0</v>
      </c>
      <c r="Y50" s="59"/>
      <c r="Z50" s="60">
        <v>6</v>
      </c>
      <c r="AA50" s="60">
        <v>0</v>
      </c>
      <c r="AB50" s="60">
        <v>0</v>
      </c>
      <c r="AC50" s="60">
        <v>100</v>
      </c>
      <c r="AD50" s="60">
        <v>45</v>
      </c>
      <c r="AE50" s="60">
        <v>0</v>
      </c>
      <c r="AF50" s="60">
        <v>1</v>
      </c>
      <c r="AG50" s="60">
        <v>0</v>
      </c>
      <c r="AH50" s="60">
        <v>6</v>
      </c>
      <c r="AI50" s="60">
        <v>1</v>
      </c>
      <c r="AJ50" s="60">
        <v>5</v>
      </c>
      <c r="AK50" s="60">
        <v>0.2</v>
      </c>
      <c r="AL50" s="60">
        <v>5</v>
      </c>
      <c r="AM50" s="59">
        <v>0</v>
      </c>
      <c r="AN50" s="59"/>
      <c r="AO50" s="59"/>
      <c r="AP50" s="59"/>
      <c r="AQ50" s="59"/>
      <c r="AR50" s="59"/>
      <c r="AS50" s="59"/>
      <c r="AT50" s="59"/>
      <c r="AU50" s="59"/>
      <c r="AV50" s="59"/>
      <c r="AW50" s="59"/>
      <c r="AX50" s="59"/>
      <c r="AY50" s="59"/>
      <c r="AZ50" s="59"/>
      <c r="BA50" s="59"/>
      <c r="BB50" s="59"/>
      <c r="BC50" s="59">
        <v>0</v>
      </c>
      <c r="BD50" s="59"/>
      <c r="BE50" s="59"/>
      <c r="BF50" s="59"/>
      <c r="BG50" s="59">
        <v>0</v>
      </c>
      <c r="BH50" s="59"/>
      <c r="BI50" s="59"/>
      <c r="BJ50" s="59"/>
      <c r="BK50" s="59">
        <v>0</v>
      </c>
      <c r="BL50" s="59"/>
      <c r="BM50" s="59"/>
      <c r="BN50" s="59"/>
      <c r="BO50" s="59">
        <f t="shared" si="0"/>
        <v>0</v>
      </c>
      <c r="BP50" s="59"/>
      <c r="BQ50" s="60">
        <v>1</v>
      </c>
      <c r="BR50" s="60">
        <v>0</v>
      </c>
      <c r="BS50" s="60"/>
      <c r="BT50" s="60"/>
      <c r="BU50" s="60"/>
      <c r="BV50" s="60"/>
      <c r="BW50" s="60"/>
      <c r="BX50" s="60"/>
      <c r="BY50" s="60"/>
      <c r="BZ50" s="60"/>
      <c r="CA50" s="60">
        <v>0</v>
      </c>
      <c r="CB50" s="60"/>
      <c r="CC50" s="60"/>
      <c r="CD50" s="60"/>
      <c r="CE50" s="60"/>
      <c r="CF50" s="60"/>
      <c r="CG50" s="60"/>
      <c r="CH50" s="60"/>
      <c r="CI50" s="60"/>
      <c r="CJ50" s="60">
        <v>0</v>
      </c>
      <c r="CK50" s="60"/>
      <c r="CL50" s="60"/>
      <c r="CM50" s="60"/>
      <c r="CN50" s="60"/>
      <c r="CO50" s="60"/>
      <c r="CP50" s="60"/>
      <c r="CQ50" s="60"/>
      <c r="CR50" s="60"/>
      <c r="CS50" s="60">
        <v>1</v>
      </c>
      <c r="CT50" s="60">
        <v>1</v>
      </c>
      <c r="CU50" s="60" t="s">
        <v>2522</v>
      </c>
      <c r="CV50" s="60">
        <v>1</v>
      </c>
      <c r="CW50" s="60">
        <v>4</v>
      </c>
      <c r="CX50" s="60">
        <v>1</v>
      </c>
      <c r="CY50" s="60">
        <v>0</v>
      </c>
      <c r="CZ50" s="60">
        <v>0</v>
      </c>
      <c r="DA50" s="60">
        <v>1</v>
      </c>
      <c r="DB50" s="60" t="s">
        <v>2548</v>
      </c>
      <c r="DC50" s="60">
        <v>0</v>
      </c>
      <c r="DD50" s="60"/>
      <c r="DE50" s="60"/>
      <c r="DF50" s="60">
        <v>1</v>
      </c>
      <c r="DG50" s="60">
        <v>8</v>
      </c>
      <c r="DH50" s="60">
        <v>100</v>
      </c>
      <c r="DI50" s="60">
        <v>0</v>
      </c>
      <c r="DJ50" s="60"/>
      <c r="DK50" s="60"/>
      <c r="DL50" s="60">
        <v>1</v>
      </c>
      <c r="DM50" s="60"/>
      <c r="DN50" s="60"/>
      <c r="DO50" s="60">
        <v>50</v>
      </c>
      <c r="DP50" s="60">
        <v>1</v>
      </c>
      <c r="DQ50" s="60">
        <v>2</v>
      </c>
      <c r="DR50" s="60">
        <v>0</v>
      </c>
      <c r="DS50" s="60">
        <v>0</v>
      </c>
      <c r="DT50" s="61">
        <f t="shared" si="1"/>
        <v>1</v>
      </c>
      <c r="DU50" s="62">
        <f t="shared" si="2"/>
        <v>1</v>
      </c>
      <c r="DV50" s="63">
        <v>0</v>
      </c>
      <c r="DW50" s="63"/>
      <c r="DX50" s="63"/>
      <c r="DY50" s="63"/>
      <c r="DZ50" s="63"/>
      <c r="EA50" s="63"/>
      <c r="EB50" s="63"/>
      <c r="EC50" s="63"/>
      <c r="ED50" s="63"/>
      <c r="EE50" s="63"/>
      <c r="EF50" s="63"/>
      <c r="EG50" s="63"/>
      <c r="EH50" s="63"/>
      <c r="EI50" s="63"/>
      <c r="EJ50" s="63"/>
      <c r="EK50" s="63"/>
      <c r="EL50" s="63"/>
      <c r="EM50" s="63"/>
      <c r="EN50" s="63"/>
      <c r="EO50" s="63"/>
      <c r="EP50" s="63"/>
      <c r="EQ50" s="63"/>
      <c r="ER50" s="63"/>
      <c r="ES50" s="63">
        <f t="shared" si="3"/>
        <v>0</v>
      </c>
      <c r="ET50" s="63"/>
      <c r="EU50" s="64">
        <v>0</v>
      </c>
      <c r="EV50" s="64"/>
      <c r="EW50" s="64"/>
      <c r="EX50" s="64"/>
      <c r="EY50" s="64"/>
      <c r="EZ50" s="64"/>
      <c r="FA50" s="64"/>
      <c r="FB50" s="64"/>
      <c r="FC50" s="64"/>
      <c r="FD50" s="64"/>
      <c r="FE50" s="64"/>
      <c r="FF50" s="64"/>
      <c r="FG50" s="64"/>
      <c r="FH50" s="64"/>
      <c r="FI50" s="64"/>
      <c r="FJ50" s="64"/>
      <c r="FK50" s="64"/>
      <c r="FL50" s="64"/>
      <c r="FM50" s="64"/>
      <c r="FN50" s="64"/>
      <c r="FO50" s="64"/>
      <c r="FP50" s="64"/>
      <c r="FQ50" s="64"/>
      <c r="FR50" s="64"/>
      <c r="FS50" s="64"/>
      <c r="FT50" s="64"/>
      <c r="FU50" s="64"/>
      <c r="FV50" s="64"/>
      <c r="FW50" s="64"/>
      <c r="FX50" s="64"/>
      <c r="FY50" s="64"/>
      <c r="FZ50" s="64"/>
      <c r="GA50" s="64"/>
      <c r="GB50" s="64"/>
      <c r="GC50" s="64"/>
      <c r="GD50" s="64"/>
      <c r="GE50" s="64"/>
      <c r="GF50" s="64"/>
      <c r="GG50" s="64">
        <f t="shared" si="4"/>
        <v>0</v>
      </c>
      <c r="GH50" s="64">
        <f t="shared" si="5"/>
        <v>0</v>
      </c>
      <c r="GI50" s="65">
        <v>0</v>
      </c>
      <c r="GJ50" s="65">
        <v>0</v>
      </c>
      <c r="GK50" s="65">
        <v>0</v>
      </c>
      <c r="GL50" s="65">
        <v>0</v>
      </c>
      <c r="GM50" s="65">
        <v>0</v>
      </c>
      <c r="GN50" s="65">
        <v>0</v>
      </c>
      <c r="GO50" s="65">
        <v>0</v>
      </c>
      <c r="GP50" s="65">
        <v>0</v>
      </c>
      <c r="GQ50" s="65"/>
      <c r="GR50" s="65">
        <v>0</v>
      </c>
      <c r="GS50" s="65">
        <v>0</v>
      </c>
      <c r="GT50" s="65">
        <v>0</v>
      </c>
      <c r="GU50" s="65">
        <v>0</v>
      </c>
      <c r="GV50" s="65">
        <v>0</v>
      </c>
      <c r="GW50" s="65">
        <v>0</v>
      </c>
      <c r="GX50" s="65">
        <v>0</v>
      </c>
      <c r="GY50" s="65">
        <v>1</v>
      </c>
      <c r="GZ50" s="65" t="s">
        <v>2559</v>
      </c>
      <c r="HA50" s="66">
        <v>0</v>
      </c>
      <c r="HB50" s="66"/>
      <c r="HC50" s="66"/>
      <c r="HD50" s="66"/>
      <c r="HE50" s="66"/>
      <c r="HF50" s="66"/>
      <c r="HG50" s="66"/>
      <c r="HH50" s="66"/>
      <c r="HI50" s="66"/>
      <c r="HJ50" s="66"/>
      <c r="HK50" s="66"/>
      <c r="HL50" s="66"/>
      <c r="HM50" s="66"/>
      <c r="HN50" s="66"/>
      <c r="HO50" s="66"/>
      <c r="HP50" s="66"/>
      <c r="HQ50" s="66"/>
      <c r="HR50" s="66"/>
      <c r="HS50" s="66"/>
      <c r="HT50" s="66"/>
      <c r="HU50" s="66"/>
      <c r="HV50" s="66"/>
      <c r="HW50" s="66"/>
      <c r="HX50" s="66"/>
      <c r="HY50" s="66">
        <f t="shared" si="6"/>
        <v>0</v>
      </c>
      <c r="HZ50" s="66"/>
      <c r="IA50" s="67" t="s">
        <v>2326</v>
      </c>
      <c r="IB50" s="67" t="s">
        <v>2328</v>
      </c>
      <c r="IC50" s="67" t="s">
        <v>2326</v>
      </c>
      <c r="ID50" s="67" t="s">
        <v>2326</v>
      </c>
      <c r="IE50" s="67" t="s">
        <v>2326</v>
      </c>
      <c r="IF50" s="67"/>
      <c r="IG50" s="67"/>
      <c r="IH50" s="67"/>
      <c r="II50" s="67"/>
      <c r="IJ50" s="67"/>
      <c r="IK50" s="67"/>
      <c r="IL50" s="67"/>
      <c r="IM50" s="67"/>
      <c r="IN50" s="67"/>
      <c r="IO50" s="67"/>
      <c r="IP50" s="67"/>
      <c r="IQ50" s="67"/>
      <c r="IR50" s="67"/>
      <c r="IS50" s="67"/>
      <c r="IT50" s="67"/>
      <c r="IU50" s="67"/>
      <c r="IV50" s="67"/>
      <c r="IW50" s="67"/>
      <c r="IX50" s="67"/>
      <c r="IY50" s="67"/>
      <c r="IZ50" s="67"/>
      <c r="JA50" s="67"/>
      <c r="JB50" s="67"/>
      <c r="JC50" s="67"/>
      <c r="JD50" s="67"/>
      <c r="JE50" s="67"/>
      <c r="JF50" s="67"/>
      <c r="JG50" s="67"/>
      <c r="JH50" s="67"/>
      <c r="JI50" s="67"/>
      <c r="JJ50" s="67"/>
      <c r="JK50" s="67"/>
      <c r="JL50" s="67"/>
      <c r="JM50" s="67"/>
      <c r="JN50" s="67"/>
      <c r="JO50" s="67"/>
      <c r="JP50" s="67"/>
      <c r="JQ50" s="67"/>
      <c r="JR50" s="67"/>
      <c r="JS50" s="67"/>
      <c r="JT50" s="67"/>
      <c r="JU50" s="67"/>
      <c r="JV50" s="67"/>
      <c r="JW50" s="67"/>
      <c r="JX50" s="67"/>
      <c r="JY50" s="67"/>
      <c r="JZ50" s="67"/>
      <c r="KA50" s="67"/>
      <c r="KB50" s="67"/>
      <c r="KC50" s="67"/>
      <c r="KD50" s="67"/>
      <c r="KE50" s="67"/>
      <c r="KF50" s="67"/>
      <c r="KG50" s="67"/>
      <c r="KH50" s="67"/>
      <c r="KI50" s="67"/>
      <c r="KJ50" s="67"/>
      <c r="KK50" s="67"/>
      <c r="KL50" s="67"/>
      <c r="KM50" s="67"/>
      <c r="KN50" s="66">
        <v>1</v>
      </c>
      <c r="KO50" s="66">
        <v>0</v>
      </c>
      <c r="KP50" s="66">
        <v>1</v>
      </c>
      <c r="KQ50" s="66">
        <v>1</v>
      </c>
      <c r="KR50" s="66">
        <v>1</v>
      </c>
      <c r="KS50" s="66">
        <v>1</v>
      </c>
      <c r="KT50" s="66">
        <v>0</v>
      </c>
      <c r="KU50" s="66">
        <v>0</v>
      </c>
      <c r="KV50" s="66">
        <v>0</v>
      </c>
      <c r="KW50" s="66">
        <v>1</v>
      </c>
      <c r="KX50" s="66">
        <v>0</v>
      </c>
      <c r="KY50" s="66">
        <v>0</v>
      </c>
      <c r="KZ50" s="66">
        <v>0</v>
      </c>
      <c r="LA50" s="66">
        <v>0</v>
      </c>
      <c r="LB50" s="66">
        <v>0</v>
      </c>
      <c r="LC50" s="68">
        <v>0</v>
      </c>
      <c r="LD50" s="68">
        <v>1</v>
      </c>
      <c r="LE50" s="68">
        <v>0</v>
      </c>
      <c r="LF50" s="68">
        <v>0</v>
      </c>
      <c r="LG50" s="68">
        <v>0</v>
      </c>
      <c r="LH50" s="68">
        <v>0</v>
      </c>
      <c r="LI50" s="68">
        <v>0</v>
      </c>
      <c r="LJ50" s="68">
        <v>0</v>
      </c>
      <c r="LK50" s="68">
        <v>0</v>
      </c>
      <c r="LL50" s="68"/>
      <c r="LM50" s="69">
        <v>1</v>
      </c>
      <c r="LN50" s="69" t="s">
        <v>2560</v>
      </c>
      <c r="LO50" s="69">
        <v>1</v>
      </c>
      <c r="LP50" s="69" t="s">
        <v>2560</v>
      </c>
      <c r="LQ50" s="70">
        <v>1</v>
      </c>
      <c r="LR50" s="71"/>
      <c r="LS50" s="72">
        <f t="shared" si="7"/>
        <v>0</v>
      </c>
      <c r="LT50" s="73">
        <f t="shared" si="8"/>
        <v>0</v>
      </c>
      <c r="LU50" s="73">
        <f t="shared" si="9"/>
        <v>0</v>
      </c>
      <c r="LV50" s="74">
        <f t="shared" si="10"/>
        <v>1</v>
      </c>
      <c r="LW50" s="72">
        <f t="shared" si="11"/>
        <v>1</v>
      </c>
      <c r="LX50" s="73">
        <f t="shared" si="12"/>
        <v>0</v>
      </c>
      <c r="LY50" s="73">
        <f t="shared" si="13"/>
        <v>0</v>
      </c>
      <c r="LZ50" s="74">
        <f t="shared" si="14"/>
        <v>0</v>
      </c>
      <c r="MA50" s="72">
        <f t="shared" si="15"/>
        <v>0</v>
      </c>
      <c r="MB50" s="73">
        <f t="shared" si="16"/>
        <v>0</v>
      </c>
      <c r="MC50" s="73">
        <f t="shared" si="17"/>
        <v>0</v>
      </c>
      <c r="MD50" s="74">
        <f t="shared" si="18"/>
        <v>1</v>
      </c>
      <c r="ME50" s="72">
        <f t="shared" si="19"/>
        <v>0</v>
      </c>
      <c r="MF50" s="73">
        <f t="shared" si="20"/>
        <v>0</v>
      </c>
      <c r="MG50" s="73">
        <f t="shared" si="21"/>
        <v>0</v>
      </c>
      <c r="MH50" s="74">
        <f t="shared" si="22"/>
        <v>1</v>
      </c>
    </row>
    <row r="51" spans="1:346" ht="26.5" x14ac:dyDescent="0.35">
      <c r="A51" s="57">
        <v>27</v>
      </c>
      <c r="B51" s="57" t="s">
        <v>2320</v>
      </c>
      <c r="C51" s="57" t="s">
        <v>2561</v>
      </c>
      <c r="D51" s="58">
        <v>41600</v>
      </c>
      <c r="E51" s="57">
        <v>4</v>
      </c>
      <c r="F51" s="57">
        <v>4</v>
      </c>
      <c r="G51" s="57" t="s">
        <v>2562</v>
      </c>
      <c r="H51" s="57" t="s">
        <v>2562</v>
      </c>
      <c r="I51" s="57" t="s">
        <v>2563</v>
      </c>
      <c r="J51" s="57" t="s">
        <v>2564</v>
      </c>
      <c r="K51" s="57" t="s">
        <v>2565</v>
      </c>
      <c r="L51" s="57">
        <v>0</v>
      </c>
      <c r="M51" s="57">
        <v>1</v>
      </c>
      <c r="N51" s="57">
        <v>35</v>
      </c>
      <c r="O51" s="59">
        <v>0</v>
      </c>
      <c r="P51" s="59">
        <v>0</v>
      </c>
      <c r="Q51" s="59">
        <v>0</v>
      </c>
      <c r="R51" s="59">
        <v>0</v>
      </c>
      <c r="S51" s="59">
        <v>0</v>
      </c>
      <c r="T51" s="59">
        <v>1</v>
      </c>
      <c r="U51" s="59">
        <v>0</v>
      </c>
      <c r="V51" s="59">
        <v>0</v>
      </c>
      <c r="W51" s="59">
        <v>0</v>
      </c>
      <c r="X51" s="59">
        <v>0</v>
      </c>
      <c r="Y51" s="59"/>
      <c r="Z51" s="60">
        <v>6</v>
      </c>
      <c r="AA51" s="60">
        <v>2.5</v>
      </c>
      <c r="AB51" s="60">
        <v>1.5</v>
      </c>
      <c r="AC51" s="60">
        <v>23</v>
      </c>
      <c r="AD51" s="60">
        <v>13</v>
      </c>
      <c r="AE51" s="60">
        <v>0</v>
      </c>
      <c r="AF51" s="60">
        <v>1</v>
      </c>
      <c r="AG51" s="60">
        <v>1</v>
      </c>
      <c r="AH51" s="60">
        <v>5</v>
      </c>
      <c r="AI51" s="60">
        <v>1</v>
      </c>
      <c r="AJ51" s="60">
        <v>7</v>
      </c>
      <c r="AK51" s="60">
        <v>10</v>
      </c>
      <c r="AL51" s="60">
        <v>15</v>
      </c>
      <c r="AM51" s="59">
        <v>0</v>
      </c>
      <c r="AN51" s="59"/>
      <c r="AO51" s="59"/>
      <c r="AP51" s="59"/>
      <c r="AQ51" s="59"/>
      <c r="AR51" s="59"/>
      <c r="AS51" s="59"/>
      <c r="AT51" s="59"/>
      <c r="AU51" s="59"/>
      <c r="AV51" s="59"/>
      <c r="AW51" s="59"/>
      <c r="AX51" s="59"/>
      <c r="AY51" s="59"/>
      <c r="AZ51" s="59"/>
      <c r="BA51" s="59"/>
      <c r="BB51" s="59"/>
      <c r="BC51" s="59">
        <v>0</v>
      </c>
      <c r="BD51" s="59"/>
      <c r="BE51" s="59"/>
      <c r="BF51" s="59"/>
      <c r="BG51" s="59">
        <v>0</v>
      </c>
      <c r="BH51" s="59"/>
      <c r="BI51" s="59"/>
      <c r="BJ51" s="59"/>
      <c r="BK51" s="59">
        <v>0</v>
      </c>
      <c r="BL51" s="59"/>
      <c r="BM51" s="59"/>
      <c r="BN51" s="59"/>
      <c r="BO51" s="59">
        <f t="shared" si="0"/>
        <v>0</v>
      </c>
      <c r="BP51" s="59"/>
      <c r="BQ51" s="60">
        <v>1</v>
      </c>
      <c r="BR51" s="60">
        <v>1</v>
      </c>
      <c r="BS51" s="60">
        <v>3</v>
      </c>
      <c r="BT51" s="60">
        <v>1</v>
      </c>
      <c r="BU51" s="60">
        <v>4</v>
      </c>
      <c r="BV51" s="60">
        <v>1</v>
      </c>
      <c r="BW51" s="60">
        <v>0</v>
      </c>
      <c r="BX51" s="60">
        <v>1</v>
      </c>
      <c r="BY51" s="60">
        <v>1</v>
      </c>
      <c r="BZ51" s="60">
        <v>0</v>
      </c>
      <c r="CA51" s="60">
        <v>0</v>
      </c>
      <c r="CB51" s="60"/>
      <c r="CC51" s="60"/>
      <c r="CD51" s="60"/>
      <c r="CE51" s="60"/>
      <c r="CF51" s="60"/>
      <c r="CG51" s="60"/>
      <c r="CH51" s="60"/>
      <c r="CI51" s="60"/>
      <c r="CJ51" s="60">
        <v>0</v>
      </c>
      <c r="CK51" s="60"/>
      <c r="CL51" s="60"/>
      <c r="CM51" s="60"/>
      <c r="CN51" s="60"/>
      <c r="CO51" s="60"/>
      <c r="CP51" s="60"/>
      <c r="CQ51" s="60"/>
      <c r="CR51" s="60"/>
      <c r="CS51" s="60">
        <v>0</v>
      </c>
      <c r="CT51" s="60"/>
      <c r="CU51" s="60"/>
      <c r="CV51" s="60"/>
      <c r="CW51" s="60"/>
      <c r="CX51" s="60"/>
      <c r="CY51" s="60"/>
      <c r="CZ51" s="60"/>
      <c r="DA51" s="60"/>
      <c r="DB51" s="60"/>
      <c r="DC51" s="60">
        <v>0</v>
      </c>
      <c r="DD51" s="60"/>
      <c r="DE51" s="60"/>
      <c r="DF51" s="60">
        <v>1</v>
      </c>
      <c r="DG51" s="60">
        <v>1</v>
      </c>
      <c r="DH51" s="60">
        <v>20</v>
      </c>
      <c r="DI51" s="60">
        <v>0</v>
      </c>
      <c r="DJ51" s="60"/>
      <c r="DK51" s="60"/>
      <c r="DL51" s="60">
        <v>0</v>
      </c>
      <c r="DM51" s="60"/>
      <c r="DN51" s="60"/>
      <c r="DO51" s="60"/>
      <c r="DP51" s="60"/>
      <c r="DQ51" s="60">
        <v>13</v>
      </c>
      <c r="DR51" s="60">
        <v>0</v>
      </c>
      <c r="DS51" s="60">
        <v>0</v>
      </c>
      <c r="DT51" s="61">
        <f t="shared" si="1"/>
        <v>1</v>
      </c>
      <c r="DU51" s="62">
        <f t="shared" si="2"/>
        <v>1</v>
      </c>
      <c r="DV51" s="63">
        <v>0</v>
      </c>
      <c r="DW51" s="63"/>
      <c r="DX51" s="63"/>
      <c r="DY51" s="63"/>
      <c r="DZ51" s="63"/>
      <c r="EA51" s="63"/>
      <c r="EB51" s="63"/>
      <c r="EC51" s="63"/>
      <c r="ED51" s="63"/>
      <c r="EE51" s="63"/>
      <c r="EF51" s="63"/>
      <c r="EG51" s="63"/>
      <c r="EH51" s="63"/>
      <c r="EI51" s="63"/>
      <c r="EJ51" s="63"/>
      <c r="EK51" s="63"/>
      <c r="EL51" s="63"/>
      <c r="EM51" s="63"/>
      <c r="EN51" s="63"/>
      <c r="EO51" s="63"/>
      <c r="EP51" s="63"/>
      <c r="EQ51" s="63"/>
      <c r="ER51" s="63"/>
      <c r="ES51" s="63">
        <f t="shared" si="3"/>
        <v>0</v>
      </c>
      <c r="ET51" s="63"/>
      <c r="EU51" s="64">
        <v>0</v>
      </c>
      <c r="EV51" s="64"/>
      <c r="EW51" s="64"/>
      <c r="EX51" s="64"/>
      <c r="EY51" s="64"/>
      <c r="EZ51" s="64"/>
      <c r="FA51" s="64"/>
      <c r="FB51" s="64"/>
      <c r="FC51" s="64"/>
      <c r="FD51" s="64"/>
      <c r="FE51" s="64"/>
      <c r="FF51" s="64"/>
      <c r="FG51" s="64"/>
      <c r="FH51" s="64"/>
      <c r="FI51" s="64"/>
      <c r="FJ51" s="64"/>
      <c r="FK51" s="64"/>
      <c r="FL51" s="64"/>
      <c r="FM51" s="64"/>
      <c r="FN51" s="64"/>
      <c r="FO51" s="64"/>
      <c r="FP51" s="64"/>
      <c r="FQ51" s="64"/>
      <c r="FR51" s="64"/>
      <c r="FS51" s="64"/>
      <c r="FT51" s="64"/>
      <c r="FU51" s="64"/>
      <c r="FV51" s="64"/>
      <c r="FW51" s="64"/>
      <c r="FX51" s="64"/>
      <c r="FY51" s="64"/>
      <c r="FZ51" s="64"/>
      <c r="GA51" s="64"/>
      <c r="GB51" s="64"/>
      <c r="GC51" s="64"/>
      <c r="GD51" s="64"/>
      <c r="GE51" s="64"/>
      <c r="GF51" s="64"/>
      <c r="GG51" s="64">
        <f t="shared" si="4"/>
        <v>0</v>
      </c>
      <c r="GH51" s="64">
        <f t="shared" si="5"/>
        <v>0</v>
      </c>
      <c r="GI51" s="65">
        <v>0</v>
      </c>
      <c r="GJ51" s="65">
        <v>0</v>
      </c>
      <c r="GK51" s="65">
        <v>0</v>
      </c>
      <c r="GL51" s="65">
        <v>0</v>
      </c>
      <c r="GM51" s="65">
        <v>0</v>
      </c>
      <c r="GN51" s="65">
        <v>0</v>
      </c>
      <c r="GO51" s="65">
        <v>0</v>
      </c>
      <c r="GP51" s="65">
        <v>0</v>
      </c>
      <c r="GQ51" s="65"/>
      <c r="GR51" s="65">
        <v>0</v>
      </c>
      <c r="GS51" s="65">
        <v>0</v>
      </c>
      <c r="GT51" s="65">
        <v>0</v>
      </c>
      <c r="GU51" s="65">
        <v>0</v>
      </c>
      <c r="GV51" s="65">
        <v>0</v>
      </c>
      <c r="GW51" s="65">
        <v>0</v>
      </c>
      <c r="GX51" s="65">
        <v>1</v>
      </c>
      <c r="GY51" s="65">
        <v>0</v>
      </c>
      <c r="GZ51" s="65"/>
      <c r="HA51" s="66">
        <v>0</v>
      </c>
      <c r="HB51" s="66"/>
      <c r="HC51" s="66"/>
      <c r="HD51" s="66"/>
      <c r="HE51" s="66"/>
      <c r="HF51" s="66"/>
      <c r="HG51" s="66"/>
      <c r="HH51" s="66"/>
      <c r="HI51" s="66"/>
      <c r="HJ51" s="66"/>
      <c r="HK51" s="66"/>
      <c r="HL51" s="66"/>
      <c r="HM51" s="66"/>
      <c r="HN51" s="66"/>
      <c r="HO51" s="66"/>
      <c r="HP51" s="66"/>
      <c r="HQ51" s="66"/>
      <c r="HR51" s="66"/>
      <c r="HS51" s="66"/>
      <c r="HT51" s="66"/>
      <c r="HU51" s="66"/>
      <c r="HV51" s="66"/>
      <c r="HW51" s="66"/>
      <c r="HX51" s="66"/>
      <c r="HY51" s="66">
        <f t="shared" si="6"/>
        <v>0</v>
      </c>
      <c r="HZ51" s="66"/>
      <c r="IA51" s="67" t="s">
        <v>2326</v>
      </c>
      <c r="IB51" s="67" t="s">
        <v>2328</v>
      </c>
      <c r="IC51" s="67" t="s">
        <v>2326</v>
      </c>
      <c r="ID51" s="67" t="s">
        <v>2326</v>
      </c>
      <c r="IE51" s="67" t="s">
        <v>2326</v>
      </c>
      <c r="IF51" s="67"/>
      <c r="IG51" s="67"/>
      <c r="IH51" s="67"/>
      <c r="II51" s="67"/>
      <c r="IJ51" s="67"/>
      <c r="IK51" s="67"/>
      <c r="IL51" s="67"/>
      <c r="IM51" s="67"/>
      <c r="IN51" s="67"/>
      <c r="IO51" s="67"/>
      <c r="IP51" s="67"/>
      <c r="IQ51" s="67"/>
      <c r="IR51" s="67"/>
      <c r="IS51" s="67"/>
      <c r="IT51" s="67"/>
      <c r="IU51" s="67"/>
      <c r="IV51" s="67"/>
      <c r="IW51" s="67"/>
      <c r="IX51" s="67"/>
      <c r="IY51" s="67"/>
      <c r="IZ51" s="67"/>
      <c r="JA51" s="67"/>
      <c r="JB51" s="67"/>
      <c r="JC51" s="67"/>
      <c r="JD51" s="67"/>
      <c r="JE51" s="67"/>
      <c r="JF51" s="67"/>
      <c r="JG51" s="67"/>
      <c r="JH51" s="67"/>
      <c r="JI51" s="67"/>
      <c r="JJ51" s="67"/>
      <c r="JK51" s="67"/>
      <c r="JL51" s="67"/>
      <c r="JM51" s="67"/>
      <c r="JN51" s="67"/>
      <c r="JO51" s="67"/>
      <c r="JP51" s="67"/>
      <c r="JQ51" s="67"/>
      <c r="JR51" s="67"/>
      <c r="JS51" s="67"/>
      <c r="JT51" s="67"/>
      <c r="JU51" s="67"/>
      <c r="JV51" s="67"/>
      <c r="JW51" s="67"/>
      <c r="JX51" s="67"/>
      <c r="JY51" s="67"/>
      <c r="JZ51" s="67"/>
      <c r="KA51" s="67"/>
      <c r="KB51" s="67"/>
      <c r="KC51" s="67"/>
      <c r="KD51" s="67"/>
      <c r="KE51" s="67"/>
      <c r="KF51" s="67"/>
      <c r="KG51" s="67"/>
      <c r="KH51" s="67"/>
      <c r="KI51" s="67"/>
      <c r="KJ51" s="67"/>
      <c r="KK51" s="67"/>
      <c r="KL51" s="67"/>
      <c r="KM51" s="67"/>
      <c r="KN51" s="66">
        <v>2</v>
      </c>
      <c r="KO51" s="66">
        <v>1</v>
      </c>
      <c r="KP51" s="66">
        <v>1</v>
      </c>
      <c r="KQ51" s="66">
        <v>1</v>
      </c>
      <c r="KR51" s="66">
        <v>1</v>
      </c>
      <c r="KS51" s="66">
        <v>0</v>
      </c>
      <c r="KT51" s="66">
        <v>0</v>
      </c>
      <c r="KU51" s="66">
        <v>0</v>
      </c>
      <c r="KV51" s="66">
        <v>0</v>
      </c>
      <c r="KW51" s="66">
        <v>1</v>
      </c>
      <c r="KX51" s="66">
        <v>0</v>
      </c>
      <c r="KY51" s="66">
        <v>0</v>
      </c>
      <c r="KZ51" s="66">
        <v>0</v>
      </c>
      <c r="LA51" s="66">
        <v>0</v>
      </c>
      <c r="LB51" s="66">
        <v>0</v>
      </c>
      <c r="LC51" s="68">
        <v>0</v>
      </c>
      <c r="LD51" s="68">
        <v>1</v>
      </c>
      <c r="LE51" s="68">
        <v>0</v>
      </c>
      <c r="LF51" s="68">
        <v>0</v>
      </c>
      <c r="LG51" s="68">
        <v>0</v>
      </c>
      <c r="LH51" s="68">
        <v>0</v>
      </c>
      <c r="LI51" s="68">
        <v>0</v>
      </c>
      <c r="LJ51" s="68">
        <v>1</v>
      </c>
      <c r="LK51" s="68">
        <v>1</v>
      </c>
      <c r="LL51" s="68" t="s">
        <v>2566</v>
      </c>
      <c r="LM51" s="69">
        <v>1</v>
      </c>
      <c r="LN51" s="69" t="s">
        <v>2567</v>
      </c>
      <c r="LO51" s="69">
        <v>0</v>
      </c>
      <c r="LP51" s="69"/>
      <c r="LQ51" s="70">
        <v>1</v>
      </c>
      <c r="LR51" s="71" t="s">
        <v>2568</v>
      </c>
      <c r="LS51" s="72">
        <f t="shared" si="7"/>
        <v>0</v>
      </c>
      <c r="LT51" s="73">
        <f t="shared" si="8"/>
        <v>0</v>
      </c>
      <c r="LU51" s="73">
        <f t="shared" si="9"/>
        <v>0</v>
      </c>
      <c r="LV51" s="74">
        <f t="shared" si="10"/>
        <v>1</v>
      </c>
      <c r="LW51" s="72">
        <f t="shared" si="11"/>
        <v>1</v>
      </c>
      <c r="LX51" s="73">
        <f t="shared" si="12"/>
        <v>0</v>
      </c>
      <c r="LY51" s="73">
        <f t="shared" si="13"/>
        <v>0</v>
      </c>
      <c r="LZ51" s="74">
        <f t="shared" si="14"/>
        <v>0</v>
      </c>
      <c r="MA51" s="72">
        <f t="shared" si="15"/>
        <v>0</v>
      </c>
      <c r="MB51" s="73">
        <f t="shared" si="16"/>
        <v>0</v>
      </c>
      <c r="MC51" s="73">
        <f t="shared" si="17"/>
        <v>0</v>
      </c>
      <c r="MD51" s="74">
        <f t="shared" si="18"/>
        <v>1</v>
      </c>
      <c r="ME51" s="72">
        <f t="shared" si="19"/>
        <v>0</v>
      </c>
      <c r="MF51" s="73">
        <f t="shared" si="20"/>
        <v>0</v>
      </c>
      <c r="MG51" s="73">
        <f t="shared" si="21"/>
        <v>0</v>
      </c>
      <c r="MH51" s="74">
        <f t="shared" si="22"/>
        <v>1</v>
      </c>
    </row>
    <row r="52" spans="1:346" ht="52.5" x14ac:dyDescent="0.35">
      <c r="A52" s="57">
        <v>32</v>
      </c>
      <c r="B52" s="57" t="s">
        <v>2320</v>
      </c>
      <c r="C52" s="57" t="s">
        <v>2561</v>
      </c>
      <c r="D52" s="58">
        <v>41604</v>
      </c>
      <c r="E52" s="57">
        <v>4</v>
      </c>
      <c r="F52" s="57">
        <v>28</v>
      </c>
      <c r="G52" s="57" t="s">
        <v>2569</v>
      </c>
      <c r="H52" s="57" t="s">
        <v>2569</v>
      </c>
      <c r="I52" s="57" t="s">
        <v>2570</v>
      </c>
      <c r="J52" s="57" t="s">
        <v>2571</v>
      </c>
      <c r="K52" s="57" t="s">
        <v>2572</v>
      </c>
      <c r="L52" s="57">
        <v>0</v>
      </c>
      <c r="M52" s="57">
        <v>1</v>
      </c>
      <c r="N52" s="57">
        <v>50</v>
      </c>
      <c r="O52" s="59">
        <v>0</v>
      </c>
      <c r="P52" s="59">
        <v>0</v>
      </c>
      <c r="Q52" s="59">
        <v>0</v>
      </c>
      <c r="R52" s="59">
        <v>0</v>
      </c>
      <c r="S52" s="59">
        <v>0</v>
      </c>
      <c r="T52" s="59">
        <v>1</v>
      </c>
      <c r="U52" s="59">
        <v>0</v>
      </c>
      <c r="V52" s="59">
        <v>0</v>
      </c>
      <c r="W52" s="59">
        <v>0</v>
      </c>
      <c r="X52" s="59">
        <v>0</v>
      </c>
      <c r="Y52" s="59"/>
      <c r="Z52" s="60">
        <v>6</v>
      </c>
      <c r="AA52" s="60">
        <v>4</v>
      </c>
      <c r="AB52" s="60">
        <v>4</v>
      </c>
      <c r="AC52" s="60">
        <v>35</v>
      </c>
      <c r="AD52" s="60">
        <v>23</v>
      </c>
      <c r="AE52" s="60">
        <v>0</v>
      </c>
      <c r="AF52" s="60">
        <v>1</v>
      </c>
      <c r="AG52" s="60">
        <v>0</v>
      </c>
      <c r="AH52" s="60">
        <v>8</v>
      </c>
      <c r="AI52" s="60">
        <v>1</v>
      </c>
      <c r="AJ52" s="60">
        <v>9</v>
      </c>
      <c r="AK52" s="60">
        <v>10</v>
      </c>
      <c r="AL52" s="60">
        <v>15</v>
      </c>
      <c r="AM52" s="59">
        <v>0</v>
      </c>
      <c r="AN52" s="59"/>
      <c r="AO52" s="59"/>
      <c r="AP52" s="59"/>
      <c r="AQ52" s="59"/>
      <c r="AR52" s="59"/>
      <c r="AS52" s="59"/>
      <c r="AT52" s="59"/>
      <c r="AU52" s="59"/>
      <c r="AV52" s="59"/>
      <c r="AW52" s="59"/>
      <c r="AX52" s="59"/>
      <c r="AY52" s="59"/>
      <c r="AZ52" s="59"/>
      <c r="BA52" s="59"/>
      <c r="BB52" s="59"/>
      <c r="BC52" s="59">
        <v>0</v>
      </c>
      <c r="BD52" s="59"/>
      <c r="BE52" s="59"/>
      <c r="BF52" s="59"/>
      <c r="BG52" s="59">
        <v>0</v>
      </c>
      <c r="BH52" s="59"/>
      <c r="BI52" s="59"/>
      <c r="BJ52" s="59"/>
      <c r="BK52" s="59">
        <v>0</v>
      </c>
      <c r="BL52" s="59"/>
      <c r="BM52" s="59"/>
      <c r="BN52" s="59"/>
      <c r="BO52" s="59">
        <f t="shared" si="0"/>
        <v>0</v>
      </c>
      <c r="BP52" s="59"/>
      <c r="BQ52" s="60">
        <v>1</v>
      </c>
      <c r="BR52" s="60">
        <v>3</v>
      </c>
      <c r="BS52" s="60">
        <v>3</v>
      </c>
      <c r="BT52" s="60">
        <v>1</v>
      </c>
      <c r="BU52" s="60">
        <v>4</v>
      </c>
      <c r="BV52" s="60">
        <v>1</v>
      </c>
      <c r="BW52" s="60">
        <v>0</v>
      </c>
      <c r="BX52" s="60">
        <v>1</v>
      </c>
      <c r="BY52" s="60">
        <v>1</v>
      </c>
      <c r="BZ52" s="60">
        <v>0</v>
      </c>
      <c r="CA52" s="60">
        <v>2</v>
      </c>
      <c r="CB52" s="60">
        <v>2</v>
      </c>
      <c r="CC52" s="60">
        <v>1</v>
      </c>
      <c r="CD52" s="60">
        <v>4</v>
      </c>
      <c r="CE52" s="60">
        <v>1</v>
      </c>
      <c r="CF52" s="60">
        <v>0</v>
      </c>
      <c r="CG52" s="60">
        <v>1</v>
      </c>
      <c r="CH52" s="60">
        <v>1</v>
      </c>
      <c r="CI52" s="60">
        <v>0</v>
      </c>
      <c r="CJ52" s="60"/>
      <c r="CK52" s="60"/>
      <c r="CL52" s="60"/>
      <c r="CM52" s="60"/>
      <c r="CN52" s="60"/>
      <c r="CO52" s="60"/>
      <c r="CP52" s="60"/>
      <c r="CQ52" s="60"/>
      <c r="CR52" s="60"/>
      <c r="CS52" s="60"/>
      <c r="CT52" s="60"/>
      <c r="CU52" s="60"/>
      <c r="CV52" s="60"/>
      <c r="CW52" s="60"/>
      <c r="CX52" s="60"/>
      <c r="CY52" s="60"/>
      <c r="CZ52" s="60"/>
      <c r="DA52" s="60"/>
      <c r="DB52" s="60"/>
      <c r="DC52" s="60">
        <v>0</v>
      </c>
      <c r="DD52" s="60"/>
      <c r="DE52" s="60"/>
      <c r="DF52" s="60">
        <v>1</v>
      </c>
      <c r="DG52" s="60">
        <v>3</v>
      </c>
      <c r="DH52" s="60">
        <v>85</v>
      </c>
      <c r="DI52" s="60">
        <v>0</v>
      </c>
      <c r="DJ52" s="60"/>
      <c r="DK52" s="60"/>
      <c r="DL52" s="60">
        <v>0</v>
      </c>
      <c r="DM52" s="60"/>
      <c r="DN52" s="60"/>
      <c r="DO52" s="60"/>
      <c r="DP52" s="60"/>
      <c r="DQ52" s="60">
        <v>13</v>
      </c>
      <c r="DR52" s="60">
        <v>1</v>
      </c>
      <c r="DS52" s="60">
        <v>5</v>
      </c>
      <c r="DT52" s="61">
        <f t="shared" si="1"/>
        <v>1</v>
      </c>
      <c r="DU52" s="62">
        <f t="shared" si="2"/>
        <v>1</v>
      </c>
      <c r="DV52" s="63">
        <v>0</v>
      </c>
      <c r="DW52" s="63"/>
      <c r="DX52" s="63"/>
      <c r="DY52" s="63"/>
      <c r="DZ52" s="63"/>
      <c r="EA52" s="63"/>
      <c r="EB52" s="63"/>
      <c r="EC52" s="63"/>
      <c r="ED52" s="63"/>
      <c r="EE52" s="63"/>
      <c r="EF52" s="63"/>
      <c r="EG52" s="63"/>
      <c r="EH52" s="63"/>
      <c r="EI52" s="63"/>
      <c r="EJ52" s="63"/>
      <c r="EK52" s="63"/>
      <c r="EL52" s="63"/>
      <c r="EM52" s="63"/>
      <c r="EN52" s="63"/>
      <c r="EO52" s="63"/>
      <c r="EP52" s="63"/>
      <c r="EQ52" s="63"/>
      <c r="ER52" s="63"/>
      <c r="ES52" s="63">
        <f t="shared" si="3"/>
        <v>0</v>
      </c>
      <c r="ET52" s="63"/>
      <c r="EU52" s="64">
        <v>0</v>
      </c>
      <c r="EV52" s="64"/>
      <c r="EW52" s="64"/>
      <c r="EX52" s="64"/>
      <c r="EY52" s="64"/>
      <c r="EZ52" s="64"/>
      <c r="FA52" s="64"/>
      <c r="FB52" s="64"/>
      <c r="FC52" s="64"/>
      <c r="FD52" s="64"/>
      <c r="FE52" s="64"/>
      <c r="FF52" s="64"/>
      <c r="FG52" s="64"/>
      <c r="FH52" s="64"/>
      <c r="FI52" s="64"/>
      <c r="FJ52" s="64"/>
      <c r="FK52" s="64"/>
      <c r="FL52" s="64"/>
      <c r="FM52" s="64"/>
      <c r="FN52" s="64"/>
      <c r="FO52" s="64"/>
      <c r="FP52" s="64"/>
      <c r="FQ52" s="64"/>
      <c r="FR52" s="64"/>
      <c r="FS52" s="64"/>
      <c r="FT52" s="64"/>
      <c r="FU52" s="64"/>
      <c r="FV52" s="64"/>
      <c r="FW52" s="64"/>
      <c r="FX52" s="64"/>
      <c r="FY52" s="64"/>
      <c r="FZ52" s="64"/>
      <c r="GA52" s="64"/>
      <c r="GB52" s="64"/>
      <c r="GC52" s="64"/>
      <c r="GD52" s="64"/>
      <c r="GE52" s="64"/>
      <c r="GF52" s="64"/>
      <c r="GG52" s="64">
        <f t="shared" si="4"/>
        <v>0</v>
      </c>
      <c r="GH52" s="64">
        <f t="shared" si="5"/>
        <v>0</v>
      </c>
      <c r="GI52" s="65">
        <v>0</v>
      </c>
      <c r="GJ52" s="65">
        <v>0</v>
      </c>
      <c r="GK52" s="65">
        <v>0</v>
      </c>
      <c r="GL52" s="65">
        <v>0</v>
      </c>
      <c r="GM52" s="65">
        <v>0</v>
      </c>
      <c r="GN52" s="65">
        <v>0</v>
      </c>
      <c r="GO52" s="65">
        <v>0</v>
      </c>
      <c r="GP52" s="65">
        <v>0</v>
      </c>
      <c r="GQ52" s="65"/>
      <c r="GR52" s="65">
        <v>0</v>
      </c>
      <c r="GS52" s="65">
        <v>0</v>
      </c>
      <c r="GT52" s="65">
        <v>0</v>
      </c>
      <c r="GU52" s="65">
        <v>0</v>
      </c>
      <c r="GV52" s="65">
        <v>0</v>
      </c>
      <c r="GW52" s="65">
        <v>0</v>
      </c>
      <c r="GX52" s="65">
        <v>0</v>
      </c>
      <c r="GY52" s="65">
        <v>1</v>
      </c>
      <c r="GZ52" s="65" t="s">
        <v>2573</v>
      </c>
      <c r="HA52" s="66">
        <v>0</v>
      </c>
      <c r="HB52" s="66"/>
      <c r="HC52" s="66"/>
      <c r="HD52" s="66"/>
      <c r="HE52" s="66"/>
      <c r="HF52" s="66"/>
      <c r="HG52" s="66"/>
      <c r="HH52" s="66"/>
      <c r="HI52" s="66"/>
      <c r="HJ52" s="66"/>
      <c r="HK52" s="66"/>
      <c r="HL52" s="66"/>
      <c r="HM52" s="66"/>
      <c r="HN52" s="66"/>
      <c r="HO52" s="66"/>
      <c r="HP52" s="66"/>
      <c r="HQ52" s="66"/>
      <c r="HR52" s="66"/>
      <c r="HS52" s="66"/>
      <c r="HT52" s="66"/>
      <c r="HU52" s="66"/>
      <c r="HV52" s="66"/>
      <c r="HW52" s="66"/>
      <c r="HX52" s="66"/>
      <c r="HY52" s="66">
        <f t="shared" si="6"/>
        <v>0</v>
      </c>
      <c r="HZ52" s="66"/>
      <c r="IA52" s="67" t="s">
        <v>2326</v>
      </c>
      <c r="IB52" s="67" t="s">
        <v>2328</v>
      </c>
      <c r="IC52" s="67" t="s">
        <v>2326</v>
      </c>
      <c r="ID52" s="67" t="s">
        <v>2326</v>
      </c>
      <c r="IE52" s="67" t="s">
        <v>2326</v>
      </c>
      <c r="IF52" s="67"/>
      <c r="IG52" s="67"/>
      <c r="IH52" s="67"/>
      <c r="II52" s="67"/>
      <c r="IJ52" s="67"/>
      <c r="IK52" s="67"/>
      <c r="IL52" s="67"/>
      <c r="IM52" s="67"/>
      <c r="IN52" s="67"/>
      <c r="IO52" s="67"/>
      <c r="IP52" s="67"/>
      <c r="IQ52" s="67"/>
      <c r="IR52" s="67"/>
      <c r="IS52" s="67"/>
      <c r="IT52" s="67"/>
      <c r="IU52" s="67"/>
      <c r="IV52" s="67"/>
      <c r="IW52" s="67"/>
      <c r="IX52" s="67"/>
      <c r="IY52" s="67"/>
      <c r="IZ52" s="67"/>
      <c r="JA52" s="67"/>
      <c r="JB52" s="67"/>
      <c r="JC52" s="67"/>
      <c r="JD52" s="67"/>
      <c r="JE52" s="67"/>
      <c r="JF52" s="67"/>
      <c r="JG52" s="67"/>
      <c r="JH52" s="67"/>
      <c r="JI52" s="67"/>
      <c r="JJ52" s="67"/>
      <c r="JK52" s="67"/>
      <c r="JL52" s="67"/>
      <c r="JM52" s="67"/>
      <c r="JN52" s="67"/>
      <c r="JO52" s="67"/>
      <c r="JP52" s="67"/>
      <c r="JQ52" s="67"/>
      <c r="JR52" s="67"/>
      <c r="JS52" s="67"/>
      <c r="JT52" s="67"/>
      <c r="JU52" s="67"/>
      <c r="JV52" s="67"/>
      <c r="JW52" s="67"/>
      <c r="JX52" s="67"/>
      <c r="JY52" s="67"/>
      <c r="JZ52" s="67"/>
      <c r="KA52" s="67"/>
      <c r="KB52" s="67"/>
      <c r="KC52" s="67"/>
      <c r="KD52" s="67"/>
      <c r="KE52" s="67"/>
      <c r="KF52" s="67"/>
      <c r="KG52" s="67"/>
      <c r="KH52" s="67"/>
      <c r="KI52" s="67"/>
      <c r="KJ52" s="67"/>
      <c r="KK52" s="67"/>
      <c r="KL52" s="67"/>
      <c r="KM52" s="67"/>
      <c r="KN52" s="66">
        <v>1</v>
      </c>
      <c r="KO52" s="66">
        <v>0</v>
      </c>
      <c r="KP52" s="66">
        <v>1</v>
      </c>
      <c r="KQ52" s="66">
        <v>2</v>
      </c>
      <c r="KR52" s="66">
        <v>1</v>
      </c>
      <c r="KS52" s="66">
        <v>1</v>
      </c>
      <c r="KT52" s="66">
        <v>0</v>
      </c>
      <c r="KU52" s="66">
        <v>0</v>
      </c>
      <c r="KV52" s="66">
        <v>0</v>
      </c>
      <c r="KW52" s="66">
        <v>1</v>
      </c>
      <c r="KX52" s="66">
        <v>0</v>
      </c>
      <c r="KY52" s="66">
        <v>0</v>
      </c>
      <c r="KZ52" s="66">
        <v>0</v>
      </c>
      <c r="LA52" s="66">
        <v>0</v>
      </c>
      <c r="LB52" s="66">
        <v>0</v>
      </c>
      <c r="LC52" s="68">
        <v>0</v>
      </c>
      <c r="LD52" s="68">
        <v>1</v>
      </c>
      <c r="LE52" s="68">
        <v>0</v>
      </c>
      <c r="LF52" s="68">
        <v>0</v>
      </c>
      <c r="LG52" s="68">
        <v>0</v>
      </c>
      <c r="LH52" s="68">
        <v>0</v>
      </c>
      <c r="LI52" s="68">
        <v>0</v>
      </c>
      <c r="LJ52" s="68">
        <v>1</v>
      </c>
      <c r="LK52" s="68">
        <v>1</v>
      </c>
      <c r="LL52" s="68" t="s">
        <v>2574</v>
      </c>
      <c r="LM52" s="69">
        <v>0</v>
      </c>
      <c r="LN52" s="69"/>
      <c r="LO52" s="69">
        <v>0</v>
      </c>
      <c r="LP52" s="69"/>
      <c r="LQ52" s="70">
        <v>1</v>
      </c>
      <c r="LR52" s="71"/>
      <c r="LS52" s="72">
        <f t="shared" si="7"/>
        <v>0</v>
      </c>
      <c r="LT52" s="73">
        <f t="shared" si="8"/>
        <v>0</v>
      </c>
      <c r="LU52" s="73">
        <f t="shared" si="9"/>
        <v>0</v>
      </c>
      <c r="LV52" s="74">
        <f t="shared" si="10"/>
        <v>1</v>
      </c>
      <c r="LW52" s="72">
        <f t="shared" si="11"/>
        <v>1</v>
      </c>
      <c r="LX52" s="73">
        <f t="shared" si="12"/>
        <v>0</v>
      </c>
      <c r="LY52" s="73">
        <f t="shared" si="13"/>
        <v>0</v>
      </c>
      <c r="LZ52" s="74">
        <f t="shared" si="14"/>
        <v>0</v>
      </c>
      <c r="MA52" s="72">
        <f t="shared" si="15"/>
        <v>0</v>
      </c>
      <c r="MB52" s="73">
        <f t="shared" si="16"/>
        <v>0</v>
      </c>
      <c r="MC52" s="73">
        <f t="shared" si="17"/>
        <v>0</v>
      </c>
      <c r="MD52" s="74">
        <f t="shared" si="18"/>
        <v>1</v>
      </c>
      <c r="ME52" s="72">
        <f t="shared" si="19"/>
        <v>0</v>
      </c>
      <c r="MF52" s="73">
        <f t="shared" si="20"/>
        <v>0</v>
      </c>
      <c r="MG52" s="73">
        <f t="shared" si="21"/>
        <v>0</v>
      </c>
      <c r="MH52" s="74">
        <f t="shared" si="22"/>
        <v>1</v>
      </c>
    </row>
    <row r="53" spans="1:346" x14ac:dyDescent="0.35">
      <c r="A53" s="57">
        <v>33</v>
      </c>
      <c r="B53" s="57" t="s">
        <v>2320</v>
      </c>
      <c r="C53" s="57" t="s">
        <v>2575</v>
      </c>
      <c r="D53" s="58">
        <v>41604</v>
      </c>
      <c r="E53" s="57">
        <v>4</v>
      </c>
      <c r="F53" s="57">
        <v>17</v>
      </c>
      <c r="G53" s="57" t="s">
        <v>2576</v>
      </c>
      <c r="H53" s="57" t="s">
        <v>2576</v>
      </c>
      <c r="I53" s="57" t="s">
        <v>2577</v>
      </c>
      <c r="J53" s="57" t="s">
        <v>2578</v>
      </c>
      <c r="K53" s="57" t="s">
        <v>2579</v>
      </c>
      <c r="L53" s="57">
        <v>0</v>
      </c>
      <c r="M53" s="57">
        <v>1</v>
      </c>
      <c r="N53" s="57">
        <v>50</v>
      </c>
      <c r="O53" s="59">
        <v>1</v>
      </c>
      <c r="P53" s="59">
        <v>0</v>
      </c>
      <c r="Q53" s="59">
        <v>0</v>
      </c>
      <c r="R53" s="59">
        <v>0</v>
      </c>
      <c r="S53" s="59">
        <v>0</v>
      </c>
      <c r="T53" s="59">
        <v>0</v>
      </c>
      <c r="U53" s="59">
        <v>0</v>
      </c>
      <c r="V53" s="59">
        <v>0</v>
      </c>
      <c r="W53" s="59">
        <v>0</v>
      </c>
      <c r="X53" s="59">
        <v>1</v>
      </c>
      <c r="Y53" s="59" t="s">
        <v>2580</v>
      </c>
      <c r="Z53" s="60">
        <v>6</v>
      </c>
      <c r="AA53" s="60">
        <v>0</v>
      </c>
      <c r="AB53" s="60">
        <v>0</v>
      </c>
      <c r="AC53" s="60">
        <v>50</v>
      </c>
      <c r="AD53" s="60">
        <v>30</v>
      </c>
      <c r="AE53" s="60">
        <v>1</v>
      </c>
      <c r="AF53" s="60">
        <v>1</v>
      </c>
      <c r="AG53" s="60">
        <v>1</v>
      </c>
      <c r="AH53" s="60">
        <v>3</v>
      </c>
      <c r="AI53" s="60">
        <v>1</v>
      </c>
      <c r="AJ53" s="60">
        <v>9</v>
      </c>
      <c r="AK53" s="60" t="s">
        <v>2581</v>
      </c>
      <c r="AL53" s="60">
        <v>20</v>
      </c>
      <c r="AM53" s="59">
        <v>1</v>
      </c>
      <c r="AN53" s="59">
        <v>0</v>
      </c>
      <c r="AO53" s="59"/>
      <c r="AP53" s="59"/>
      <c r="AQ53" s="59"/>
      <c r="AR53" s="59"/>
      <c r="AS53" s="59"/>
      <c r="AT53" s="59"/>
      <c r="AU53" s="59">
        <v>2</v>
      </c>
      <c r="AV53" s="59"/>
      <c r="AW53" s="59">
        <v>1</v>
      </c>
      <c r="AX53" s="59">
        <v>1</v>
      </c>
      <c r="AY53" s="59">
        <v>0</v>
      </c>
      <c r="AZ53" s="59">
        <v>1</v>
      </c>
      <c r="BA53" s="59">
        <v>0</v>
      </c>
      <c r="BB53" s="59">
        <v>0</v>
      </c>
      <c r="BC53" s="59">
        <v>0</v>
      </c>
      <c r="BD53" s="59"/>
      <c r="BE53" s="59"/>
      <c r="BF53" s="59"/>
      <c r="BG53" s="59">
        <v>1</v>
      </c>
      <c r="BH53" s="59">
        <v>1</v>
      </c>
      <c r="BI53" s="59">
        <v>1</v>
      </c>
      <c r="BJ53" s="59">
        <v>20</v>
      </c>
      <c r="BK53" s="59">
        <v>0</v>
      </c>
      <c r="BL53" s="59">
        <v>0</v>
      </c>
      <c r="BM53" s="59">
        <v>0</v>
      </c>
      <c r="BN53" s="59">
        <v>0</v>
      </c>
      <c r="BO53" s="59">
        <f t="shared" si="0"/>
        <v>1</v>
      </c>
      <c r="BP53" s="59"/>
      <c r="BQ53" s="60">
        <v>1</v>
      </c>
      <c r="BR53" s="60">
        <v>1</v>
      </c>
      <c r="BS53" s="60">
        <v>1</v>
      </c>
      <c r="BT53" s="60">
        <v>1</v>
      </c>
      <c r="BU53" s="60">
        <v>4</v>
      </c>
      <c r="BV53" s="60">
        <v>1</v>
      </c>
      <c r="BW53" s="60">
        <v>0</v>
      </c>
      <c r="BX53" s="60">
        <v>1</v>
      </c>
      <c r="BY53" s="60">
        <v>0</v>
      </c>
      <c r="BZ53" s="60">
        <v>0</v>
      </c>
      <c r="CA53" s="60">
        <v>1</v>
      </c>
      <c r="CB53" s="60">
        <v>1</v>
      </c>
      <c r="CC53" s="60">
        <v>1</v>
      </c>
      <c r="CD53" s="60">
        <v>1</v>
      </c>
      <c r="CE53" s="60">
        <v>1</v>
      </c>
      <c r="CF53" s="60">
        <v>0</v>
      </c>
      <c r="CG53" s="60">
        <v>1</v>
      </c>
      <c r="CH53" s="60">
        <v>0</v>
      </c>
      <c r="CI53" s="60">
        <v>0</v>
      </c>
      <c r="CJ53" s="60">
        <v>0</v>
      </c>
      <c r="CK53" s="60"/>
      <c r="CL53" s="60"/>
      <c r="CM53" s="60"/>
      <c r="CN53" s="60"/>
      <c r="CO53" s="60"/>
      <c r="CP53" s="60"/>
      <c r="CQ53" s="60"/>
      <c r="CR53" s="60"/>
      <c r="CS53" s="60">
        <v>0</v>
      </c>
      <c r="CT53" s="60"/>
      <c r="CU53" s="60"/>
      <c r="CV53" s="60"/>
      <c r="CW53" s="60"/>
      <c r="CX53" s="60"/>
      <c r="CY53" s="60"/>
      <c r="CZ53" s="60"/>
      <c r="DA53" s="60"/>
      <c r="DB53" s="60"/>
      <c r="DC53" s="60">
        <v>1</v>
      </c>
      <c r="DD53" s="60">
        <v>12</v>
      </c>
      <c r="DE53" s="60">
        <v>5</v>
      </c>
      <c r="DF53" s="60">
        <v>0</v>
      </c>
      <c r="DG53" s="60"/>
      <c r="DH53" s="60"/>
      <c r="DI53" s="60">
        <v>0</v>
      </c>
      <c r="DJ53" s="60"/>
      <c r="DK53" s="60"/>
      <c r="DL53" s="60">
        <v>0</v>
      </c>
      <c r="DM53" s="60"/>
      <c r="DN53" s="60"/>
      <c r="DO53" s="60"/>
      <c r="DP53" s="60"/>
      <c r="DQ53" s="60">
        <v>5</v>
      </c>
      <c r="DR53" s="60">
        <v>0</v>
      </c>
      <c r="DS53" s="60">
        <v>0</v>
      </c>
      <c r="DT53" s="61">
        <f t="shared" si="1"/>
        <v>1</v>
      </c>
      <c r="DU53" s="62">
        <f t="shared" si="2"/>
        <v>1</v>
      </c>
      <c r="DV53" s="63">
        <v>0</v>
      </c>
      <c r="DW53" s="63"/>
      <c r="DX53" s="63"/>
      <c r="DY53" s="63"/>
      <c r="DZ53" s="63"/>
      <c r="EA53" s="63"/>
      <c r="EB53" s="63"/>
      <c r="EC53" s="63"/>
      <c r="ED53" s="63"/>
      <c r="EE53" s="63"/>
      <c r="EF53" s="63"/>
      <c r="EG53" s="63"/>
      <c r="EH53" s="63"/>
      <c r="EI53" s="63"/>
      <c r="EJ53" s="63"/>
      <c r="EK53" s="63"/>
      <c r="EL53" s="63"/>
      <c r="EM53" s="63"/>
      <c r="EN53" s="63"/>
      <c r="EO53" s="63"/>
      <c r="EP53" s="63"/>
      <c r="EQ53" s="63"/>
      <c r="ER53" s="63"/>
      <c r="ES53" s="63">
        <f t="shared" si="3"/>
        <v>0</v>
      </c>
      <c r="ET53" s="63"/>
      <c r="EU53" s="64">
        <v>0</v>
      </c>
      <c r="EV53" s="64"/>
      <c r="EW53" s="64"/>
      <c r="EX53" s="64"/>
      <c r="EY53" s="64"/>
      <c r="EZ53" s="64"/>
      <c r="FA53" s="64"/>
      <c r="FB53" s="64"/>
      <c r="FC53" s="64"/>
      <c r="FD53" s="64"/>
      <c r="FE53" s="64"/>
      <c r="FF53" s="64"/>
      <c r="FG53" s="64"/>
      <c r="FH53" s="64"/>
      <c r="FI53" s="64"/>
      <c r="FJ53" s="64"/>
      <c r="FK53" s="64"/>
      <c r="FL53" s="64"/>
      <c r="FM53" s="64"/>
      <c r="FN53" s="64"/>
      <c r="FO53" s="64"/>
      <c r="FP53" s="64"/>
      <c r="FQ53" s="64"/>
      <c r="FR53" s="64"/>
      <c r="FS53" s="64"/>
      <c r="FT53" s="64"/>
      <c r="FU53" s="64"/>
      <c r="FV53" s="64"/>
      <c r="FW53" s="64"/>
      <c r="FX53" s="64"/>
      <c r="FY53" s="64"/>
      <c r="FZ53" s="64"/>
      <c r="GA53" s="64"/>
      <c r="GB53" s="64"/>
      <c r="GC53" s="64"/>
      <c r="GD53" s="64"/>
      <c r="GE53" s="64"/>
      <c r="GF53" s="64"/>
      <c r="GG53" s="64">
        <f t="shared" si="4"/>
        <v>0</v>
      </c>
      <c r="GH53" s="64">
        <f t="shared" si="5"/>
        <v>0</v>
      </c>
      <c r="GI53" s="65">
        <v>0</v>
      </c>
      <c r="GJ53" s="65">
        <v>0</v>
      </c>
      <c r="GK53" s="65">
        <v>0</v>
      </c>
      <c r="GL53" s="65">
        <v>0</v>
      </c>
      <c r="GM53" s="65">
        <v>0</v>
      </c>
      <c r="GN53" s="65">
        <v>0</v>
      </c>
      <c r="GO53" s="65">
        <v>0</v>
      </c>
      <c r="GP53" s="65">
        <v>0</v>
      </c>
      <c r="GQ53" s="65"/>
      <c r="GR53" s="65">
        <v>0</v>
      </c>
      <c r="GS53" s="65">
        <v>0</v>
      </c>
      <c r="GT53" s="65">
        <v>0</v>
      </c>
      <c r="GU53" s="65">
        <v>1</v>
      </c>
      <c r="GV53" s="65">
        <v>0</v>
      </c>
      <c r="GW53" s="65">
        <v>0</v>
      </c>
      <c r="GX53" s="65">
        <v>0</v>
      </c>
      <c r="GY53" s="65">
        <v>0</v>
      </c>
      <c r="GZ53" s="65"/>
      <c r="HA53" s="66">
        <v>0</v>
      </c>
      <c r="HB53" s="66"/>
      <c r="HC53" s="66"/>
      <c r="HD53" s="66"/>
      <c r="HE53" s="66"/>
      <c r="HF53" s="66"/>
      <c r="HG53" s="66"/>
      <c r="HH53" s="66"/>
      <c r="HI53" s="66"/>
      <c r="HJ53" s="66"/>
      <c r="HK53" s="66"/>
      <c r="HL53" s="66"/>
      <c r="HM53" s="66"/>
      <c r="HN53" s="66"/>
      <c r="HO53" s="66"/>
      <c r="HP53" s="66"/>
      <c r="HQ53" s="66"/>
      <c r="HR53" s="66"/>
      <c r="HS53" s="66"/>
      <c r="HT53" s="66"/>
      <c r="HU53" s="66"/>
      <c r="HV53" s="66"/>
      <c r="HW53" s="66"/>
      <c r="HX53" s="66"/>
      <c r="HY53" s="66">
        <f t="shared" si="6"/>
        <v>0</v>
      </c>
      <c r="HZ53" s="66"/>
      <c r="IA53" s="67" t="s">
        <v>2328</v>
      </c>
      <c r="IB53" s="67" t="s">
        <v>2328</v>
      </c>
      <c r="IC53" s="67" t="s">
        <v>2326</v>
      </c>
      <c r="ID53" s="67" t="s">
        <v>2326</v>
      </c>
      <c r="IE53" s="67" t="s">
        <v>2326</v>
      </c>
      <c r="IF53" s="67"/>
      <c r="IG53" s="67"/>
      <c r="IH53" s="67"/>
      <c r="II53" s="67"/>
      <c r="IJ53" s="67"/>
      <c r="IK53" s="67"/>
      <c r="IL53" s="67"/>
      <c r="IM53" s="67"/>
      <c r="IN53" s="67"/>
      <c r="IO53" s="67"/>
      <c r="IP53" s="67"/>
      <c r="IQ53" s="67"/>
      <c r="IR53" s="67"/>
      <c r="IS53" s="67"/>
      <c r="IT53" s="67"/>
      <c r="IU53" s="67"/>
      <c r="IV53" s="67"/>
      <c r="IW53" s="67"/>
      <c r="IX53" s="67"/>
      <c r="IY53" s="67"/>
      <c r="IZ53" s="67"/>
      <c r="JA53" s="67"/>
      <c r="JB53" s="67"/>
      <c r="JC53" s="67"/>
      <c r="JD53" s="67"/>
      <c r="JE53" s="67"/>
      <c r="JF53" s="67"/>
      <c r="JG53" s="67"/>
      <c r="JH53" s="67"/>
      <c r="JI53" s="67"/>
      <c r="JJ53" s="67"/>
      <c r="JK53" s="67"/>
      <c r="JL53" s="67"/>
      <c r="JM53" s="67"/>
      <c r="JN53" s="67"/>
      <c r="JO53" s="67"/>
      <c r="JP53" s="67"/>
      <c r="JQ53" s="67"/>
      <c r="JR53" s="67"/>
      <c r="JS53" s="67"/>
      <c r="JT53" s="67"/>
      <c r="JU53" s="67"/>
      <c r="JV53" s="67"/>
      <c r="JW53" s="67"/>
      <c r="JX53" s="67"/>
      <c r="JY53" s="67"/>
      <c r="JZ53" s="67"/>
      <c r="KA53" s="67"/>
      <c r="KB53" s="67"/>
      <c r="KC53" s="67"/>
      <c r="KD53" s="67"/>
      <c r="KE53" s="67"/>
      <c r="KF53" s="67"/>
      <c r="KG53" s="67"/>
      <c r="KH53" s="67"/>
      <c r="KI53" s="67"/>
      <c r="KJ53" s="67"/>
      <c r="KK53" s="67"/>
      <c r="KL53" s="67"/>
      <c r="KM53" s="67"/>
      <c r="KN53" s="66">
        <v>0</v>
      </c>
      <c r="KO53" s="66">
        <v>0</v>
      </c>
      <c r="KP53" s="66">
        <v>2</v>
      </c>
      <c r="KQ53" s="66">
        <v>2</v>
      </c>
      <c r="KR53" s="66">
        <v>2</v>
      </c>
      <c r="KS53" s="66">
        <v>2</v>
      </c>
      <c r="KT53" s="66">
        <v>0</v>
      </c>
      <c r="KU53" s="66">
        <v>0</v>
      </c>
      <c r="KV53" s="66">
        <v>0</v>
      </c>
      <c r="KW53" s="66">
        <v>1</v>
      </c>
      <c r="KX53" s="66">
        <v>0</v>
      </c>
      <c r="KY53" s="66">
        <v>0</v>
      </c>
      <c r="KZ53" s="66">
        <v>0</v>
      </c>
      <c r="LA53" s="66">
        <v>0</v>
      </c>
      <c r="LB53" s="66">
        <v>0</v>
      </c>
      <c r="LC53" s="68">
        <v>0</v>
      </c>
      <c r="LD53" s="68">
        <v>1</v>
      </c>
      <c r="LE53" s="68">
        <v>1</v>
      </c>
      <c r="LF53" s="68">
        <v>0</v>
      </c>
      <c r="LG53" s="68">
        <v>0</v>
      </c>
      <c r="LH53" s="68">
        <v>0</v>
      </c>
      <c r="LI53" s="68">
        <v>0</v>
      </c>
      <c r="LJ53" s="68">
        <v>1</v>
      </c>
      <c r="LK53" s="68">
        <v>0</v>
      </c>
      <c r="LL53" s="68"/>
      <c r="LM53" s="69">
        <v>1</v>
      </c>
      <c r="LN53" s="69" t="s">
        <v>2582</v>
      </c>
      <c r="LO53" s="69">
        <v>1</v>
      </c>
      <c r="LP53" s="69" t="s">
        <v>2582</v>
      </c>
      <c r="LQ53" s="70">
        <v>1</v>
      </c>
      <c r="LR53" s="71"/>
      <c r="LS53" s="72">
        <f t="shared" si="7"/>
        <v>1</v>
      </c>
      <c r="LT53" s="73">
        <f t="shared" si="8"/>
        <v>0</v>
      </c>
      <c r="LU53" s="73">
        <f t="shared" si="9"/>
        <v>0</v>
      </c>
      <c r="LV53" s="74">
        <f t="shared" si="10"/>
        <v>0</v>
      </c>
      <c r="LW53" s="72">
        <f t="shared" si="11"/>
        <v>1</v>
      </c>
      <c r="LX53" s="73">
        <f t="shared" si="12"/>
        <v>0</v>
      </c>
      <c r="LY53" s="73">
        <f t="shared" si="13"/>
        <v>0</v>
      </c>
      <c r="LZ53" s="74">
        <f t="shared" si="14"/>
        <v>0</v>
      </c>
      <c r="MA53" s="72">
        <f t="shared" si="15"/>
        <v>0</v>
      </c>
      <c r="MB53" s="73">
        <f t="shared" si="16"/>
        <v>0</v>
      </c>
      <c r="MC53" s="73">
        <f t="shared" si="17"/>
        <v>0</v>
      </c>
      <c r="MD53" s="74">
        <f t="shared" si="18"/>
        <v>1</v>
      </c>
      <c r="ME53" s="72">
        <f t="shared" si="19"/>
        <v>0</v>
      </c>
      <c r="MF53" s="73">
        <f t="shared" si="20"/>
        <v>0</v>
      </c>
      <c r="MG53" s="73">
        <f t="shared" si="21"/>
        <v>0</v>
      </c>
      <c r="MH53" s="74">
        <f t="shared" si="22"/>
        <v>1</v>
      </c>
    </row>
    <row r="54" spans="1:346" ht="39.5" x14ac:dyDescent="0.35">
      <c r="A54" s="57">
        <v>14</v>
      </c>
      <c r="B54" s="57" t="s">
        <v>2329</v>
      </c>
      <c r="C54" s="57" t="s">
        <v>2583</v>
      </c>
      <c r="D54" s="58">
        <v>41600</v>
      </c>
      <c r="E54" s="57">
        <v>4</v>
      </c>
      <c r="F54" s="57">
        <v>2</v>
      </c>
      <c r="G54" s="57" t="s">
        <v>2584</v>
      </c>
      <c r="H54" s="57" t="s">
        <v>2584</v>
      </c>
      <c r="I54" s="57" t="s">
        <v>2585</v>
      </c>
      <c r="J54" s="57" t="s">
        <v>2586</v>
      </c>
      <c r="K54" s="57" t="s">
        <v>2587</v>
      </c>
      <c r="L54" s="57">
        <v>0</v>
      </c>
      <c r="M54" s="57">
        <v>1</v>
      </c>
      <c r="N54" s="57">
        <v>50</v>
      </c>
      <c r="O54" s="59">
        <v>1</v>
      </c>
      <c r="P54" s="59">
        <v>0</v>
      </c>
      <c r="Q54" s="59">
        <v>0</v>
      </c>
      <c r="R54" s="59">
        <v>0</v>
      </c>
      <c r="S54" s="59">
        <v>0</v>
      </c>
      <c r="T54" s="59">
        <v>0</v>
      </c>
      <c r="U54" s="59">
        <v>0</v>
      </c>
      <c r="V54" s="59">
        <v>0</v>
      </c>
      <c r="W54" s="59">
        <v>0</v>
      </c>
      <c r="X54" s="59">
        <v>0</v>
      </c>
      <c r="Y54" s="59"/>
      <c r="Z54" s="60">
        <v>6</v>
      </c>
      <c r="AA54" s="60">
        <v>0</v>
      </c>
      <c r="AB54" s="60">
        <v>0</v>
      </c>
      <c r="AC54" s="60">
        <v>25</v>
      </c>
      <c r="AD54" s="60">
        <v>17.5</v>
      </c>
      <c r="AE54" s="60">
        <v>1</v>
      </c>
      <c r="AF54" s="60">
        <v>1</v>
      </c>
      <c r="AG54" s="60">
        <v>1</v>
      </c>
      <c r="AH54" s="60">
        <v>5</v>
      </c>
      <c r="AI54" s="60">
        <v>1</v>
      </c>
      <c r="AJ54" s="60">
        <v>6</v>
      </c>
      <c r="AK54" s="60">
        <v>1</v>
      </c>
      <c r="AL54" s="60">
        <v>20</v>
      </c>
      <c r="AM54" s="59">
        <v>0</v>
      </c>
      <c r="AN54" s="59"/>
      <c r="AO54" s="59"/>
      <c r="AP54" s="59"/>
      <c r="AQ54" s="59"/>
      <c r="AR54" s="59"/>
      <c r="AS54" s="59"/>
      <c r="AT54" s="59"/>
      <c r="AU54" s="59"/>
      <c r="AV54" s="59"/>
      <c r="AW54" s="59"/>
      <c r="AX54" s="59"/>
      <c r="AY54" s="59"/>
      <c r="AZ54" s="59"/>
      <c r="BA54" s="59"/>
      <c r="BB54" s="59"/>
      <c r="BC54" s="59">
        <v>0</v>
      </c>
      <c r="BD54" s="59"/>
      <c r="BE54" s="59"/>
      <c r="BF54" s="59"/>
      <c r="BG54" s="59">
        <v>0</v>
      </c>
      <c r="BH54" s="59"/>
      <c r="BI54" s="59"/>
      <c r="BJ54" s="59"/>
      <c r="BK54" s="59">
        <v>0</v>
      </c>
      <c r="BL54" s="59"/>
      <c r="BM54" s="59"/>
      <c r="BN54" s="59"/>
      <c r="BO54" s="59">
        <f t="shared" si="0"/>
        <v>0</v>
      </c>
      <c r="BP54" s="59"/>
      <c r="BQ54" s="60">
        <v>1</v>
      </c>
      <c r="BR54" s="60">
        <v>0</v>
      </c>
      <c r="BS54" s="60"/>
      <c r="BT54" s="60"/>
      <c r="BU54" s="60"/>
      <c r="BV54" s="60"/>
      <c r="BW54" s="60"/>
      <c r="BX54" s="60"/>
      <c r="BY54" s="60"/>
      <c r="BZ54" s="60"/>
      <c r="CA54" s="60">
        <v>3</v>
      </c>
      <c r="CB54" s="60">
        <v>3</v>
      </c>
      <c r="CC54" s="60">
        <v>1</v>
      </c>
      <c r="CD54" s="60">
        <v>1</v>
      </c>
      <c r="CE54" s="60">
        <v>1</v>
      </c>
      <c r="CF54" s="60">
        <v>0</v>
      </c>
      <c r="CG54" s="60">
        <v>1</v>
      </c>
      <c r="CH54" s="60">
        <v>1</v>
      </c>
      <c r="CI54" s="60">
        <v>0</v>
      </c>
      <c r="CJ54" s="60">
        <v>0</v>
      </c>
      <c r="CK54" s="60"/>
      <c r="CL54" s="60"/>
      <c r="CM54" s="60"/>
      <c r="CN54" s="60"/>
      <c r="CO54" s="60"/>
      <c r="CP54" s="60"/>
      <c r="CQ54" s="60"/>
      <c r="CR54" s="60"/>
      <c r="CS54" s="60">
        <v>0</v>
      </c>
      <c r="CT54" s="60"/>
      <c r="CU54" s="60"/>
      <c r="CV54" s="60"/>
      <c r="CW54" s="60"/>
      <c r="CX54" s="60"/>
      <c r="CY54" s="60"/>
      <c r="CZ54" s="60"/>
      <c r="DA54" s="60"/>
      <c r="DB54" s="60"/>
      <c r="DC54" s="60">
        <v>0</v>
      </c>
      <c r="DD54" s="60"/>
      <c r="DE54" s="60"/>
      <c r="DF54" s="60">
        <v>1</v>
      </c>
      <c r="DG54" s="60">
        <v>3</v>
      </c>
      <c r="DH54" s="60">
        <v>110</v>
      </c>
      <c r="DI54" s="60">
        <v>0</v>
      </c>
      <c r="DJ54" s="60"/>
      <c r="DK54" s="60"/>
      <c r="DL54" s="60">
        <v>0</v>
      </c>
      <c r="DM54" s="60"/>
      <c r="DN54" s="60"/>
      <c r="DO54" s="60"/>
      <c r="DP54" s="60"/>
      <c r="DQ54" s="60">
        <v>18</v>
      </c>
      <c r="DR54" s="60">
        <v>1</v>
      </c>
      <c r="DS54" s="60">
        <v>5</v>
      </c>
      <c r="DT54" s="61">
        <f t="shared" si="1"/>
        <v>1</v>
      </c>
      <c r="DU54" s="62">
        <f t="shared" si="2"/>
        <v>1</v>
      </c>
      <c r="DV54" s="63">
        <v>0</v>
      </c>
      <c r="DW54" s="63"/>
      <c r="DX54" s="63"/>
      <c r="DY54" s="63"/>
      <c r="DZ54" s="63"/>
      <c r="EA54" s="63"/>
      <c r="EB54" s="63"/>
      <c r="EC54" s="63"/>
      <c r="ED54" s="63"/>
      <c r="EE54" s="63"/>
      <c r="EF54" s="63"/>
      <c r="EG54" s="63"/>
      <c r="EH54" s="63"/>
      <c r="EI54" s="63"/>
      <c r="EJ54" s="63"/>
      <c r="EK54" s="63"/>
      <c r="EL54" s="63"/>
      <c r="EM54" s="63"/>
      <c r="EN54" s="63"/>
      <c r="EO54" s="63"/>
      <c r="EP54" s="63"/>
      <c r="EQ54" s="63"/>
      <c r="ER54" s="63"/>
      <c r="ES54" s="63">
        <f t="shared" si="3"/>
        <v>0</v>
      </c>
      <c r="ET54" s="63"/>
      <c r="EU54" s="64">
        <v>1</v>
      </c>
      <c r="EV54" s="64"/>
      <c r="EW54" s="64"/>
      <c r="EX54" s="64"/>
      <c r="EY54" s="64"/>
      <c r="EZ54" s="64"/>
      <c r="FA54" s="64"/>
      <c r="FB54" s="64"/>
      <c r="FC54" s="64"/>
      <c r="FD54" s="64"/>
      <c r="FE54" s="64"/>
      <c r="FF54" s="64"/>
      <c r="FG54" s="64"/>
      <c r="FH54" s="64"/>
      <c r="FI54" s="64"/>
      <c r="FJ54" s="64"/>
      <c r="FK54" s="64"/>
      <c r="FL54" s="64"/>
      <c r="FM54" s="64"/>
      <c r="FN54" s="64"/>
      <c r="FO54" s="64"/>
      <c r="FP54" s="64"/>
      <c r="FQ54" s="64"/>
      <c r="FR54" s="64"/>
      <c r="FS54" s="64"/>
      <c r="FT54" s="64"/>
      <c r="FU54" s="64"/>
      <c r="FV54" s="64"/>
      <c r="FW54" s="64"/>
      <c r="FX54" s="64"/>
      <c r="FY54" s="64"/>
      <c r="FZ54" s="64"/>
      <c r="GA54" s="64"/>
      <c r="GB54" s="64"/>
      <c r="GC54" s="64"/>
      <c r="GD54" s="64"/>
      <c r="GE54" s="64"/>
      <c r="GF54" s="64"/>
      <c r="GG54" s="64">
        <f t="shared" si="4"/>
        <v>0</v>
      </c>
      <c r="GH54" s="64">
        <f t="shared" si="5"/>
        <v>0</v>
      </c>
      <c r="GI54" s="65">
        <v>0</v>
      </c>
      <c r="GJ54" s="65">
        <v>0</v>
      </c>
      <c r="GK54" s="65">
        <v>0</v>
      </c>
      <c r="GL54" s="65">
        <v>0</v>
      </c>
      <c r="GM54" s="65">
        <v>0</v>
      </c>
      <c r="GN54" s="65">
        <v>0</v>
      </c>
      <c r="GO54" s="65">
        <v>0</v>
      </c>
      <c r="GP54" s="65">
        <v>0</v>
      </c>
      <c r="GQ54" s="65"/>
      <c r="GR54" s="65">
        <v>0</v>
      </c>
      <c r="GS54" s="65">
        <v>0</v>
      </c>
      <c r="GT54" s="65">
        <v>0</v>
      </c>
      <c r="GU54" s="65">
        <v>0</v>
      </c>
      <c r="GV54" s="65">
        <v>0</v>
      </c>
      <c r="GW54" s="65">
        <v>0</v>
      </c>
      <c r="GX54" s="65">
        <v>0</v>
      </c>
      <c r="GY54" s="65">
        <v>1</v>
      </c>
      <c r="GZ54" s="65" t="s">
        <v>2588</v>
      </c>
      <c r="HA54" s="66">
        <v>0</v>
      </c>
      <c r="HB54" s="66"/>
      <c r="HC54" s="66"/>
      <c r="HD54" s="66"/>
      <c r="HE54" s="66"/>
      <c r="HF54" s="66"/>
      <c r="HG54" s="66"/>
      <c r="HH54" s="66"/>
      <c r="HI54" s="66"/>
      <c r="HJ54" s="66"/>
      <c r="HK54" s="66"/>
      <c r="HL54" s="66"/>
      <c r="HM54" s="66"/>
      <c r="HN54" s="66"/>
      <c r="HO54" s="66"/>
      <c r="HP54" s="66"/>
      <c r="HQ54" s="66"/>
      <c r="HR54" s="66"/>
      <c r="HS54" s="66"/>
      <c r="HT54" s="66"/>
      <c r="HU54" s="66"/>
      <c r="HV54" s="66"/>
      <c r="HW54" s="66"/>
      <c r="HX54" s="66"/>
      <c r="HY54" s="66">
        <f t="shared" si="6"/>
        <v>0</v>
      </c>
      <c r="HZ54" s="66"/>
      <c r="IA54" s="67" t="s">
        <v>2326</v>
      </c>
      <c r="IB54" s="67" t="s">
        <v>2328</v>
      </c>
      <c r="IC54" s="67" t="s">
        <v>2326</v>
      </c>
      <c r="ID54" s="67" t="s">
        <v>2326</v>
      </c>
      <c r="IE54" s="67" t="s">
        <v>2326</v>
      </c>
      <c r="IF54" s="67"/>
      <c r="IG54" s="67"/>
      <c r="IH54" s="67"/>
      <c r="II54" s="67"/>
      <c r="IJ54" s="67"/>
      <c r="IK54" s="67"/>
      <c r="IL54" s="67"/>
      <c r="IM54" s="67"/>
      <c r="IN54" s="67"/>
      <c r="IO54" s="67"/>
      <c r="IP54" s="67"/>
      <c r="IQ54" s="67"/>
      <c r="IR54" s="67"/>
      <c r="IS54" s="67"/>
      <c r="IT54" s="67"/>
      <c r="IU54" s="67"/>
      <c r="IV54" s="67"/>
      <c r="IW54" s="67"/>
      <c r="IX54" s="67"/>
      <c r="IY54" s="67"/>
      <c r="IZ54" s="67"/>
      <c r="JA54" s="67"/>
      <c r="JB54" s="67"/>
      <c r="JC54" s="67"/>
      <c r="JD54" s="67"/>
      <c r="JE54" s="67"/>
      <c r="JF54" s="67"/>
      <c r="JG54" s="67"/>
      <c r="JH54" s="67"/>
      <c r="JI54" s="67"/>
      <c r="JJ54" s="67"/>
      <c r="JK54" s="67"/>
      <c r="JL54" s="67"/>
      <c r="JM54" s="67"/>
      <c r="JN54" s="67"/>
      <c r="JO54" s="67"/>
      <c r="JP54" s="67"/>
      <c r="JQ54" s="67"/>
      <c r="JR54" s="67"/>
      <c r="JS54" s="67"/>
      <c r="JT54" s="67"/>
      <c r="JU54" s="67"/>
      <c r="JV54" s="67"/>
      <c r="JW54" s="67"/>
      <c r="JX54" s="67"/>
      <c r="JY54" s="67"/>
      <c r="JZ54" s="67"/>
      <c r="KA54" s="67"/>
      <c r="KB54" s="67"/>
      <c r="KC54" s="67"/>
      <c r="KD54" s="67"/>
      <c r="KE54" s="67"/>
      <c r="KF54" s="67"/>
      <c r="KG54" s="67"/>
      <c r="KH54" s="67"/>
      <c r="KI54" s="67"/>
      <c r="KJ54" s="67"/>
      <c r="KK54" s="67"/>
      <c r="KL54" s="67"/>
      <c r="KM54" s="67"/>
      <c r="KN54" s="66">
        <v>0</v>
      </c>
      <c r="KO54" s="66">
        <v>0</v>
      </c>
      <c r="KP54" s="66">
        <v>1</v>
      </c>
      <c r="KQ54" s="66">
        <v>1</v>
      </c>
      <c r="KR54" s="66">
        <v>1</v>
      </c>
      <c r="KS54" s="66">
        <v>1</v>
      </c>
      <c r="KT54" s="66">
        <v>0</v>
      </c>
      <c r="KU54" s="66">
        <v>0</v>
      </c>
      <c r="KV54" s="66">
        <v>0</v>
      </c>
      <c r="KW54" s="66">
        <v>1</v>
      </c>
      <c r="KX54" s="66">
        <v>0</v>
      </c>
      <c r="KY54" s="66">
        <v>0</v>
      </c>
      <c r="KZ54" s="66">
        <v>0</v>
      </c>
      <c r="LA54" s="66">
        <v>0</v>
      </c>
      <c r="LB54" s="66">
        <v>0</v>
      </c>
      <c r="LC54" s="68">
        <v>0</v>
      </c>
      <c r="LD54" s="68">
        <v>1</v>
      </c>
      <c r="LE54" s="68">
        <v>0</v>
      </c>
      <c r="LF54" s="68">
        <v>0</v>
      </c>
      <c r="LG54" s="68">
        <v>0</v>
      </c>
      <c r="LH54" s="68">
        <v>0</v>
      </c>
      <c r="LI54" s="68">
        <v>0</v>
      </c>
      <c r="LJ54" s="68">
        <v>1</v>
      </c>
      <c r="LK54" s="68">
        <v>1</v>
      </c>
      <c r="LL54" s="68" t="s">
        <v>2589</v>
      </c>
      <c r="LM54" s="69">
        <v>1</v>
      </c>
      <c r="LN54" s="69" t="s">
        <v>2513</v>
      </c>
      <c r="LO54" s="69">
        <v>0</v>
      </c>
      <c r="LP54" s="69"/>
      <c r="LQ54" s="70">
        <v>1</v>
      </c>
      <c r="LR54" s="71"/>
      <c r="LS54" s="72">
        <f t="shared" si="7"/>
        <v>0</v>
      </c>
      <c r="LT54" s="73">
        <f t="shared" si="8"/>
        <v>0</v>
      </c>
      <c r="LU54" s="73">
        <f t="shared" si="9"/>
        <v>0</v>
      </c>
      <c r="LV54" s="74">
        <f t="shared" si="10"/>
        <v>1</v>
      </c>
      <c r="LW54" s="72">
        <f t="shared" si="11"/>
        <v>1</v>
      </c>
      <c r="LX54" s="73">
        <f t="shared" si="12"/>
        <v>0</v>
      </c>
      <c r="LY54" s="73">
        <f t="shared" si="13"/>
        <v>0</v>
      </c>
      <c r="LZ54" s="74">
        <f t="shared" si="14"/>
        <v>0</v>
      </c>
      <c r="MA54" s="72">
        <f t="shared" si="15"/>
        <v>0</v>
      </c>
      <c r="MB54" s="73">
        <f t="shared" si="16"/>
        <v>0</v>
      </c>
      <c r="MC54" s="73">
        <f t="shared" si="17"/>
        <v>0</v>
      </c>
      <c r="MD54" s="74">
        <f t="shared" si="18"/>
        <v>1</v>
      </c>
      <c r="ME54" s="72">
        <f t="shared" si="19"/>
        <v>0</v>
      </c>
      <c r="MF54" s="73">
        <f t="shared" si="20"/>
        <v>0</v>
      </c>
      <c r="MG54" s="73">
        <f t="shared" si="21"/>
        <v>0</v>
      </c>
      <c r="MH54" s="74">
        <f t="shared" si="22"/>
        <v>0</v>
      </c>
    </row>
    <row r="55" spans="1:346" ht="26.5" x14ac:dyDescent="0.35">
      <c r="A55" s="57">
        <v>17</v>
      </c>
      <c r="B55" s="57" t="s">
        <v>2329</v>
      </c>
      <c r="C55" s="57" t="s">
        <v>2575</v>
      </c>
      <c r="D55" s="58">
        <v>41600</v>
      </c>
      <c r="E55" s="57">
        <v>4</v>
      </c>
      <c r="F55" s="57">
        <v>1</v>
      </c>
      <c r="G55" s="57" t="s">
        <v>2590</v>
      </c>
      <c r="H55" s="57" t="s">
        <v>2590</v>
      </c>
      <c r="I55" s="57" t="s">
        <v>2591</v>
      </c>
      <c r="J55" s="57" t="s">
        <v>2592</v>
      </c>
      <c r="K55" s="57" t="s">
        <v>2593</v>
      </c>
      <c r="L55" s="57">
        <v>0</v>
      </c>
      <c r="M55" s="57">
        <v>1</v>
      </c>
      <c r="N55" s="57">
        <v>56</v>
      </c>
      <c r="O55" s="59">
        <v>0</v>
      </c>
      <c r="P55" s="59">
        <v>0</v>
      </c>
      <c r="Q55" s="59">
        <v>0</v>
      </c>
      <c r="R55" s="59">
        <v>0</v>
      </c>
      <c r="S55" s="59">
        <v>0</v>
      </c>
      <c r="T55" s="59">
        <v>0</v>
      </c>
      <c r="U55" s="59">
        <v>0</v>
      </c>
      <c r="V55" s="59">
        <v>0</v>
      </c>
      <c r="W55" s="59">
        <v>0</v>
      </c>
      <c r="X55" s="59">
        <v>1</v>
      </c>
      <c r="Y55" s="59" t="s">
        <v>2594</v>
      </c>
      <c r="Z55" s="60">
        <v>7</v>
      </c>
      <c r="AA55" s="60">
        <v>0</v>
      </c>
      <c r="AB55" s="60">
        <v>0</v>
      </c>
      <c r="AC55" s="60"/>
      <c r="AD55" s="60"/>
      <c r="AE55" s="60">
        <v>1</v>
      </c>
      <c r="AF55" s="60">
        <v>0</v>
      </c>
      <c r="AG55" s="60">
        <v>0</v>
      </c>
      <c r="AH55" s="60">
        <v>1.5</v>
      </c>
      <c r="AI55" s="60">
        <v>1</v>
      </c>
      <c r="AJ55" s="60">
        <v>7</v>
      </c>
      <c r="AK55" s="60">
        <v>2</v>
      </c>
      <c r="AL55" s="60">
        <v>3</v>
      </c>
      <c r="AM55" s="59">
        <v>0</v>
      </c>
      <c r="AN55" s="59"/>
      <c r="AO55" s="59"/>
      <c r="AP55" s="59"/>
      <c r="AQ55" s="59"/>
      <c r="AR55" s="59"/>
      <c r="AS55" s="59"/>
      <c r="AT55" s="59"/>
      <c r="AU55" s="59"/>
      <c r="AV55" s="59"/>
      <c r="AW55" s="59"/>
      <c r="AX55" s="59"/>
      <c r="AY55" s="59"/>
      <c r="AZ55" s="59"/>
      <c r="BA55" s="59"/>
      <c r="BB55" s="59"/>
      <c r="BC55" s="59">
        <v>0</v>
      </c>
      <c r="BD55" s="59"/>
      <c r="BE55" s="59"/>
      <c r="BF55" s="59"/>
      <c r="BG55" s="59">
        <v>0</v>
      </c>
      <c r="BH55" s="59"/>
      <c r="BI55" s="59"/>
      <c r="BJ55" s="59"/>
      <c r="BK55" s="59">
        <v>0</v>
      </c>
      <c r="BL55" s="59"/>
      <c r="BM55" s="59"/>
      <c r="BN55" s="59"/>
      <c r="BO55" s="59">
        <f t="shared" si="0"/>
        <v>0</v>
      </c>
      <c r="BP55" s="59"/>
      <c r="BQ55" s="60">
        <v>1</v>
      </c>
      <c r="BR55" s="60">
        <v>1</v>
      </c>
      <c r="BS55" s="60">
        <v>3</v>
      </c>
      <c r="BT55" s="60">
        <v>1</v>
      </c>
      <c r="BU55" s="60">
        <v>4</v>
      </c>
      <c r="BV55" s="60">
        <v>1</v>
      </c>
      <c r="BW55" s="60">
        <v>0</v>
      </c>
      <c r="BX55" s="60">
        <v>1</v>
      </c>
      <c r="BY55" s="60">
        <v>0</v>
      </c>
      <c r="BZ55" s="60">
        <v>0</v>
      </c>
      <c r="CA55" s="60">
        <v>0</v>
      </c>
      <c r="CB55" s="60"/>
      <c r="CC55" s="60"/>
      <c r="CD55" s="60"/>
      <c r="CE55" s="60"/>
      <c r="CF55" s="60"/>
      <c r="CG55" s="60"/>
      <c r="CH55" s="60"/>
      <c r="CI55" s="60"/>
      <c r="CJ55" s="60">
        <v>0</v>
      </c>
      <c r="CK55" s="60"/>
      <c r="CL55" s="60"/>
      <c r="CM55" s="60"/>
      <c r="CN55" s="60"/>
      <c r="CO55" s="60"/>
      <c r="CP55" s="60"/>
      <c r="CQ55" s="60"/>
      <c r="CR55" s="60"/>
      <c r="CS55" s="60">
        <v>0</v>
      </c>
      <c r="CT55" s="60"/>
      <c r="CU55" s="60"/>
      <c r="CV55" s="60"/>
      <c r="CW55" s="60"/>
      <c r="CX55" s="60"/>
      <c r="CY55" s="60"/>
      <c r="CZ55" s="60"/>
      <c r="DA55" s="60"/>
      <c r="DB55" s="60"/>
      <c r="DC55" s="60">
        <v>1</v>
      </c>
      <c r="DD55" s="60">
        <v>14</v>
      </c>
      <c r="DE55" s="60">
        <v>5</v>
      </c>
      <c r="DF55" s="60">
        <v>0</v>
      </c>
      <c r="DG55" s="60"/>
      <c r="DH55" s="60"/>
      <c r="DI55" s="60">
        <v>0</v>
      </c>
      <c r="DJ55" s="60"/>
      <c r="DK55" s="60"/>
      <c r="DL55" s="60">
        <v>0</v>
      </c>
      <c r="DM55" s="60"/>
      <c r="DN55" s="60"/>
      <c r="DO55" s="60"/>
      <c r="DP55" s="60"/>
      <c r="DQ55" s="60">
        <v>15</v>
      </c>
      <c r="DR55" s="60">
        <v>1</v>
      </c>
      <c r="DS55" s="60">
        <v>0</v>
      </c>
      <c r="DT55" s="61">
        <f t="shared" si="1"/>
        <v>1</v>
      </c>
      <c r="DU55" s="62">
        <f t="shared" si="2"/>
        <v>1</v>
      </c>
      <c r="DV55" s="63">
        <v>0</v>
      </c>
      <c r="DW55" s="63"/>
      <c r="DX55" s="63"/>
      <c r="DY55" s="63"/>
      <c r="DZ55" s="63"/>
      <c r="EA55" s="63"/>
      <c r="EB55" s="63"/>
      <c r="EC55" s="63"/>
      <c r="ED55" s="63"/>
      <c r="EE55" s="63"/>
      <c r="EF55" s="63"/>
      <c r="EG55" s="63"/>
      <c r="EH55" s="63"/>
      <c r="EI55" s="63"/>
      <c r="EJ55" s="63"/>
      <c r="EK55" s="63"/>
      <c r="EL55" s="63"/>
      <c r="EM55" s="63"/>
      <c r="EN55" s="63"/>
      <c r="EO55" s="63"/>
      <c r="EP55" s="63"/>
      <c r="EQ55" s="63"/>
      <c r="ER55" s="63"/>
      <c r="ES55" s="63">
        <f t="shared" si="3"/>
        <v>0</v>
      </c>
      <c r="ET55" s="63"/>
      <c r="EU55" s="64">
        <v>0</v>
      </c>
      <c r="EV55" s="64"/>
      <c r="EW55" s="64"/>
      <c r="EX55" s="64"/>
      <c r="EY55" s="64"/>
      <c r="EZ55" s="64"/>
      <c r="FA55" s="64"/>
      <c r="FB55" s="64"/>
      <c r="FC55" s="64"/>
      <c r="FD55" s="64"/>
      <c r="FE55" s="64"/>
      <c r="FF55" s="64"/>
      <c r="FG55" s="64"/>
      <c r="FH55" s="64"/>
      <c r="FI55" s="64"/>
      <c r="FJ55" s="64"/>
      <c r="FK55" s="64"/>
      <c r="FL55" s="64"/>
      <c r="FM55" s="64"/>
      <c r="FN55" s="64"/>
      <c r="FO55" s="64"/>
      <c r="FP55" s="64"/>
      <c r="FQ55" s="64"/>
      <c r="FR55" s="64"/>
      <c r="FS55" s="64"/>
      <c r="FT55" s="64"/>
      <c r="FU55" s="64"/>
      <c r="FV55" s="64"/>
      <c r="FW55" s="64"/>
      <c r="FX55" s="64"/>
      <c r="FY55" s="64"/>
      <c r="FZ55" s="64"/>
      <c r="GA55" s="64"/>
      <c r="GB55" s="64"/>
      <c r="GC55" s="64"/>
      <c r="GD55" s="64"/>
      <c r="GE55" s="64"/>
      <c r="GF55" s="64"/>
      <c r="GG55" s="64">
        <f t="shared" si="4"/>
        <v>0</v>
      </c>
      <c r="GH55" s="64">
        <f t="shared" si="5"/>
        <v>0</v>
      </c>
      <c r="GI55" s="65">
        <v>0</v>
      </c>
      <c r="GJ55" s="65">
        <v>0</v>
      </c>
      <c r="GK55" s="65">
        <v>0</v>
      </c>
      <c r="GL55" s="65">
        <v>0</v>
      </c>
      <c r="GM55" s="65">
        <v>0</v>
      </c>
      <c r="GN55" s="65">
        <v>0</v>
      </c>
      <c r="GO55" s="65">
        <v>0</v>
      </c>
      <c r="GP55" s="65">
        <v>0</v>
      </c>
      <c r="GQ55" s="65"/>
      <c r="GR55" s="65">
        <v>0</v>
      </c>
      <c r="GS55" s="65">
        <v>0</v>
      </c>
      <c r="GT55" s="65">
        <v>0</v>
      </c>
      <c r="GU55" s="65">
        <v>1</v>
      </c>
      <c r="GV55" s="65">
        <v>0</v>
      </c>
      <c r="GW55" s="65">
        <v>0</v>
      </c>
      <c r="GX55" s="65">
        <v>0</v>
      </c>
      <c r="GY55" s="65">
        <v>0</v>
      </c>
      <c r="GZ55" s="65"/>
      <c r="HA55" s="66">
        <v>0</v>
      </c>
      <c r="HB55" s="66"/>
      <c r="HC55" s="66"/>
      <c r="HD55" s="66"/>
      <c r="HE55" s="66"/>
      <c r="HF55" s="66"/>
      <c r="HG55" s="66"/>
      <c r="HH55" s="66"/>
      <c r="HI55" s="66"/>
      <c r="HJ55" s="66"/>
      <c r="HK55" s="66"/>
      <c r="HL55" s="66"/>
      <c r="HM55" s="66"/>
      <c r="HN55" s="66"/>
      <c r="HO55" s="66"/>
      <c r="HP55" s="66"/>
      <c r="HQ55" s="66"/>
      <c r="HR55" s="66"/>
      <c r="HS55" s="66"/>
      <c r="HT55" s="66"/>
      <c r="HU55" s="66"/>
      <c r="HV55" s="66"/>
      <c r="HW55" s="66"/>
      <c r="HX55" s="66"/>
      <c r="HY55" s="66">
        <f t="shared" si="6"/>
        <v>0</v>
      </c>
      <c r="HZ55" s="66"/>
      <c r="IA55" s="67" t="s">
        <v>2326</v>
      </c>
      <c r="IB55" s="67" t="s">
        <v>2328</v>
      </c>
      <c r="IC55" s="67" t="s">
        <v>2326</v>
      </c>
      <c r="ID55" s="67" t="s">
        <v>2326</v>
      </c>
      <c r="IE55" s="67" t="s">
        <v>2326</v>
      </c>
      <c r="IF55" s="67"/>
      <c r="IG55" s="67"/>
      <c r="IH55" s="67"/>
      <c r="II55" s="67"/>
      <c r="IJ55" s="67"/>
      <c r="IK55" s="67"/>
      <c r="IL55" s="67"/>
      <c r="IM55" s="67"/>
      <c r="IN55" s="67"/>
      <c r="IO55" s="67"/>
      <c r="IP55" s="67"/>
      <c r="IQ55" s="67"/>
      <c r="IR55" s="67"/>
      <c r="IS55" s="67"/>
      <c r="IT55" s="67"/>
      <c r="IU55" s="67"/>
      <c r="IV55" s="67"/>
      <c r="IW55" s="67"/>
      <c r="IX55" s="67"/>
      <c r="IY55" s="67"/>
      <c r="IZ55" s="67"/>
      <c r="JA55" s="67"/>
      <c r="JB55" s="67"/>
      <c r="JC55" s="67"/>
      <c r="JD55" s="67"/>
      <c r="JE55" s="67"/>
      <c r="JF55" s="67"/>
      <c r="JG55" s="67"/>
      <c r="JH55" s="67"/>
      <c r="JI55" s="67"/>
      <c r="JJ55" s="67"/>
      <c r="JK55" s="67"/>
      <c r="JL55" s="67"/>
      <c r="JM55" s="67"/>
      <c r="JN55" s="67"/>
      <c r="JO55" s="67"/>
      <c r="JP55" s="67"/>
      <c r="JQ55" s="67"/>
      <c r="JR55" s="67"/>
      <c r="JS55" s="67"/>
      <c r="JT55" s="67"/>
      <c r="JU55" s="67"/>
      <c r="JV55" s="67"/>
      <c r="JW55" s="67"/>
      <c r="JX55" s="67"/>
      <c r="JY55" s="67"/>
      <c r="JZ55" s="67"/>
      <c r="KA55" s="67"/>
      <c r="KB55" s="67"/>
      <c r="KC55" s="67"/>
      <c r="KD55" s="67"/>
      <c r="KE55" s="67"/>
      <c r="KF55" s="67"/>
      <c r="KG55" s="67"/>
      <c r="KH55" s="67"/>
      <c r="KI55" s="67"/>
      <c r="KJ55" s="67"/>
      <c r="KK55" s="67"/>
      <c r="KL55" s="67"/>
      <c r="KM55" s="67"/>
      <c r="KN55" s="66">
        <v>0</v>
      </c>
      <c r="KO55" s="66">
        <v>0</v>
      </c>
      <c r="KP55" s="66">
        <v>0</v>
      </c>
      <c r="KQ55" s="66">
        <v>0</v>
      </c>
      <c r="KR55" s="66">
        <v>0</v>
      </c>
      <c r="KS55" s="66">
        <v>0</v>
      </c>
      <c r="KT55" s="66">
        <v>0</v>
      </c>
      <c r="KU55" s="66">
        <v>0</v>
      </c>
      <c r="KV55" s="66">
        <v>0</v>
      </c>
      <c r="KW55" s="66">
        <v>1</v>
      </c>
      <c r="KX55" s="66">
        <v>0</v>
      </c>
      <c r="KY55" s="66">
        <v>0</v>
      </c>
      <c r="KZ55" s="66">
        <v>0</v>
      </c>
      <c r="LA55" s="66">
        <v>0</v>
      </c>
      <c r="LB55" s="66">
        <v>0</v>
      </c>
      <c r="LC55" s="68">
        <v>0</v>
      </c>
      <c r="LD55" s="68">
        <v>0</v>
      </c>
      <c r="LE55" s="68">
        <v>1</v>
      </c>
      <c r="LF55" s="68">
        <v>0</v>
      </c>
      <c r="LG55" s="68">
        <v>0</v>
      </c>
      <c r="LH55" s="68">
        <v>0</v>
      </c>
      <c r="LI55" s="68">
        <v>0</v>
      </c>
      <c r="LJ55" s="68">
        <v>1</v>
      </c>
      <c r="LK55" s="68">
        <v>0</v>
      </c>
      <c r="LL55" s="68"/>
      <c r="LM55" s="69">
        <v>0</v>
      </c>
      <c r="LN55" s="69"/>
      <c r="LO55" s="69">
        <v>0</v>
      </c>
      <c r="LP55" s="69"/>
      <c r="LQ55" s="70">
        <v>1</v>
      </c>
      <c r="LR55" s="71" t="s">
        <v>2595</v>
      </c>
      <c r="LS55" s="72">
        <f t="shared" si="7"/>
        <v>0</v>
      </c>
      <c r="LT55" s="73">
        <f t="shared" si="8"/>
        <v>0</v>
      </c>
      <c r="LU55" s="73">
        <f t="shared" si="9"/>
        <v>0</v>
      </c>
      <c r="LV55" s="74">
        <f t="shared" si="10"/>
        <v>1</v>
      </c>
      <c r="LW55" s="72">
        <f t="shared" si="11"/>
        <v>1</v>
      </c>
      <c r="LX55" s="73">
        <f t="shared" si="12"/>
        <v>0</v>
      </c>
      <c r="LY55" s="73">
        <f t="shared" si="13"/>
        <v>0</v>
      </c>
      <c r="LZ55" s="74">
        <f t="shared" si="14"/>
        <v>0</v>
      </c>
      <c r="MA55" s="72">
        <f t="shared" si="15"/>
        <v>0</v>
      </c>
      <c r="MB55" s="73">
        <f t="shared" si="16"/>
        <v>0</v>
      </c>
      <c r="MC55" s="73">
        <f t="shared" si="17"/>
        <v>0</v>
      </c>
      <c r="MD55" s="74">
        <f t="shared" si="18"/>
        <v>1</v>
      </c>
      <c r="ME55" s="72">
        <f t="shared" si="19"/>
        <v>0</v>
      </c>
      <c r="MF55" s="73">
        <f t="shared" si="20"/>
        <v>0</v>
      </c>
      <c r="MG55" s="73">
        <f t="shared" si="21"/>
        <v>0</v>
      </c>
      <c r="MH55" s="74">
        <f t="shared" si="22"/>
        <v>1</v>
      </c>
    </row>
    <row r="56" spans="1:346" ht="26.5" x14ac:dyDescent="0.35">
      <c r="A56" s="57">
        <v>33</v>
      </c>
      <c r="B56" s="57" t="s">
        <v>2329</v>
      </c>
      <c r="C56" s="57" t="s">
        <v>2575</v>
      </c>
      <c r="D56" s="58">
        <v>41603</v>
      </c>
      <c r="E56" s="57">
        <v>4</v>
      </c>
      <c r="F56" s="57">
        <v>11</v>
      </c>
      <c r="G56" s="57" t="s">
        <v>2596</v>
      </c>
      <c r="H56" s="57" t="s">
        <v>2596</v>
      </c>
      <c r="I56" s="57" t="s">
        <v>2597</v>
      </c>
      <c r="J56" s="57" t="s">
        <v>2592</v>
      </c>
      <c r="K56" s="57" t="s">
        <v>2598</v>
      </c>
      <c r="L56" s="57">
        <v>0</v>
      </c>
      <c r="M56" s="57">
        <v>1</v>
      </c>
      <c r="N56" s="57">
        <v>48</v>
      </c>
      <c r="O56" s="59">
        <v>0</v>
      </c>
      <c r="P56" s="59">
        <v>0</v>
      </c>
      <c r="Q56" s="59">
        <v>0</v>
      </c>
      <c r="R56" s="59">
        <v>0</v>
      </c>
      <c r="S56" s="59">
        <v>0</v>
      </c>
      <c r="T56" s="59">
        <v>0</v>
      </c>
      <c r="U56" s="59">
        <v>0</v>
      </c>
      <c r="V56" s="59">
        <v>0</v>
      </c>
      <c r="W56" s="59">
        <v>0</v>
      </c>
      <c r="X56" s="59">
        <v>1</v>
      </c>
      <c r="Y56" s="59" t="s">
        <v>2599</v>
      </c>
      <c r="Z56" s="60">
        <v>7</v>
      </c>
      <c r="AA56" s="60">
        <v>0</v>
      </c>
      <c r="AB56" s="60">
        <v>0</v>
      </c>
      <c r="AC56" s="60">
        <v>30</v>
      </c>
      <c r="AD56" s="60">
        <v>30</v>
      </c>
      <c r="AE56" s="60">
        <v>1</v>
      </c>
      <c r="AF56" s="60">
        <v>0</v>
      </c>
      <c r="AG56" s="60">
        <v>0</v>
      </c>
      <c r="AH56" s="60">
        <v>2</v>
      </c>
      <c r="AI56" s="60">
        <v>1</v>
      </c>
      <c r="AJ56" s="60">
        <v>7</v>
      </c>
      <c r="AK56" s="60">
        <v>1</v>
      </c>
      <c r="AL56" s="60">
        <v>5</v>
      </c>
      <c r="AM56" s="59">
        <v>0</v>
      </c>
      <c r="AN56" s="59"/>
      <c r="AO56" s="59"/>
      <c r="AP56" s="59"/>
      <c r="AQ56" s="59"/>
      <c r="AR56" s="59"/>
      <c r="AS56" s="59"/>
      <c r="AT56" s="59"/>
      <c r="AU56" s="59"/>
      <c r="AV56" s="59"/>
      <c r="AW56" s="59"/>
      <c r="AX56" s="59"/>
      <c r="AY56" s="59"/>
      <c r="AZ56" s="59"/>
      <c r="BA56" s="59"/>
      <c r="BB56" s="59"/>
      <c r="BC56" s="59">
        <v>0</v>
      </c>
      <c r="BD56" s="59"/>
      <c r="BE56" s="59"/>
      <c r="BF56" s="59"/>
      <c r="BG56" s="59">
        <v>0</v>
      </c>
      <c r="BH56" s="59"/>
      <c r="BI56" s="59"/>
      <c r="BJ56" s="59"/>
      <c r="BK56" s="59">
        <v>0</v>
      </c>
      <c r="BL56" s="59"/>
      <c r="BM56" s="59"/>
      <c r="BN56" s="59"/>
      <c r="BO56" s="59">
        <f t="shared" si="0"/>
        <v>0</v>
      </c>
      <c r="BP56" s="59"/>
      <c r="BQ56" s="60">
        <v>1</v>
      </c>
      <c r="BR56" s="60">
        <v>0</v>
      </c>
      <c r="BS56" s="60"/>
      <c r="BT56" s="60"/>
      <c r="BU56" s="60"/>
      <c r="BV56" s="60"/>
      <c r="BW56" s="60"/>
      <c r="BX56" s="60"/>
      <c r="BY56" s="60"/>
      <c r="BZ56" s="60"/>
      <c r="CA56" s="60">
        <v>1</v>
      </c>
      <c r="CB56" s="60">
        <v>1</v>
      </c>
      <c r="CC56" s="60">
        <v>1</v>
      </c>
      <c r="CD56" s="60">
        <v>2</v>
      </c>
      <c r="CE56" s="60">
        <v>1</v>
      </c>
      <c r="CF56" s="60">
        <v>0</v>
      </c>
      <c r="CG56" s="60">
        <v>1</v>
      </c>
      <c r="CH56" s="60">
        <v>1</v>
      </c>
      <c r="CI56" s="60">
        <v>0</v>
      </c>
      <c r="CJ56" s="60">
        <v>0</v>
      </c>
      <c r="CK56" s="60"/>
      <c r="CL56" s="60"/>
      <c r="CM56" s="60"/>
      <c r="CN56" s="60"/>
      <c r="CO56" s="60"/>
      <c r="CP56" s="60"/>
      <c r="CQ56" s="60"/>
      <c r="CR56" s="60"/>
      <c r="CS56" s="60">
        <v>0</v>
      </c>
      <c r="CT56" s="60"/>
      <c r="CU56" s="60"/>
      <c r="CV56" s="60"/>
      <c r="CW56" s="60"/>
      <c r="CX56" s="60"/>
      <c r="CY56" s="60"/>
      <c r="CZ56" s="60"/>
      <c r="DA56" s="60"/>
      <c r="DB56" s="60"/>
      <c r="DC56" s="60">
        <v>1</v>
      </c>
      <c r="DD56" s="60">
        <v>7</v>
      </c>
      <c r="DE56" s="60">
        <v>6</v>
      </c>
      <c r="DF56" s="60">
        <v>0</v>
      </c>
      <c r="DG56" s="60"/>
      <c r="DH56" s="60"/>
      <c r="DI56" s="60">
        <v>0</v>
      </c>
      <c r="DJ56" s="60"/>
      <c r="DK56" s="60"/>
      <c r="DL56" s="60">
        <v>0</v>
      </c>
      <c r="DM56" s="60"/>
      <c r="DN56" s="60"/>
      <c r="DO56" s="60"/>
      <c r="DP56" s="60"/>
      <c r="DQ56" s="60">
        <v>15</v>
      </c>
      <c r="DR56" s="60">
        <v>0</v>
      </c>
      <c r="DS56" s="60">
        <v>0</v>
      </c>
      <c r="DT56" s="61">
        <f t="shared" si="1"/>
        <v>1</v>
      </c>
      <c r="DU56" s="62">
        <f t="shared" si="2"/>
        <v>1</v>
      </c>
      <c r="DV56" s="63">
        <v>0</v>
      </c>
      <c r="DW56" s="63"/>
      <c r="DX56" s="63"/>
      <c r="DY56" s="63"/>
      <c r="DZ56" s="63"/>
      <c r="EA56" s="63"/>
      <c r="EB56" s="63"/>
      <c r="EC56" s="63"/>
      <c r="ED56" s="63"/>
      <c r="EE56" s="63"/>
      <c r="EF56" s="63"/>
      <c r="EG56" s="63"/>
      <c r="EH56" s="63"/>
      <c r="EI56" s="63"/>
      <c r="EJ56" s="63"/>
      <c r="EK56" s="63"/>
      <c r="EL56" s="63"/>
      <c r="EM56" s="63"/>
      <c r="EN56" s="63"/>
      <c r="EO56" s="63"/>
      <c r="EP56" s="63"/>
      <c r="EQ56" s="63"/>
      <c r="ER56" s="63"/>
      <c r="ES56" s="63">
        <f t="shared" si="3"/>
        <v>0</v>
      </c>
      <c r="ET56" s="63"/>
      <c r="EU56" s="64">
        <v>0</v>
      </c>
      <c r="EV56" s="64"/>
      <c r="EW56" s="64"/>
      <c r="EX56" s="64"/>
      <c r="EY56" s="64"/>
      <c r="EZ56" s="64"/>
      <c r="FA56" s="64"/>
      <c r="FB56" s="64"/>
      <c r="FC56" s="64"/>
      <c r="FD56" s="64"/>
      <c r="FE56" s="64"/>
      <c r="FF56" s="64"/>
      <c r="FG56" s="64"/>
      <c r="FH56" s="64"/>
      <c r="FI56" s="64"/>
      <c r="FJ56" s="64"/>
      <c r="FK56" s="64"/>
      <c r="FL56" s="64"/>
      <c r="FM56" s="64"/>
      <c r="FN56" s="64"/>
      <c r="FO56" s="64"/>
      <c r="FP56" s="64"/>
      <c r="FQ56" s="64"/>
      <c r="FR56" s="64"/>
      <c r="FS56" s="64"/>
      <c r="FT56" s="64"/>
      <c r="FU56" s="64"/>
      <c r="FV56" s="64"/>
      <c r="FW56" s="64"/>
      <c r="FX56" s="64"/>
      <c r="FY56" s="64"/>
      <c r="FZ56" s="64"/>
      <c r="GA56" s="64"/>
      <c r="GB56" s="64"/>
      <c r="GC56" s="64"/>
      <c r="GD56" s="64"/>
      <c r="GE56" s="64"/>
      <c r="GF56" s="64"/>
      <c r="GG56" s="64">
        <f t="shared" si="4"/>
        <v>0</v>
      </c>
      <c r="GH56" s="64">
        <f t="shared" si="5"/>
        <v>0</v>
      </c>
      <c r="GI56" s="65">
        <v>0</v>
      </c>
      <c r="GJ56" s="65">
        <v>0</v>
      </c>
      <c r="GK56" s="65">
        <v>0</v>
      </c>
      <c r="GL56" s="65">
        <v>0</v>
      </c>
      <c r="GM56" s="65">
        <v>0</v>
      </c>
      <c r="GN56" s="65">
        <v>0</v>
      </c>
      <c r="GO56" s="65">
        <v>0</v>
      </c>
      <c r="GP56" s="65">
        <v>0</v>
      </c>
      <c r="GQ56" s="65"/>
      <c r="GR56" s="65">
        <v>1</v>
      </c>
      <c r="GS56" s="65">
        <v>0</v>
      </c>
      <c r="GT56" s="65">
        <v>0</v>
      </c>
      <c r="GU56" s="65">
        <v>1</v>
      </c>
      <c r="GV56" s="65">
        <v>0</v>
      </c>
      <c r="GW56" s="65">
        <v>0</v>
      </c>
      <c r="GX56" s="65">
        <v>0</v>
      </c>
      <c r="GY56" s="65">
        <v>0</v>
      </c>
      <c r="GZ56" s="65"/>
      <c r="HA56" s="66">
        <v>0</v>
      </c>
      <c r="HB56" s="66"/>
      <c r="HC56" s="66"/>
      <c r="HD56" s="66"/>
      <c r="HE56" s="66"/>
      <c r="HF56" s="66"/>
      <c r="HG56" s="66"/>
      <c r="HH56" s="66"/>
      <c r="HI56" s="66"/>
      <c r="HJ56" s="66"/>
      <c r="HK56" s="66"/>
      <c r="HL56" s="66"/>
      <c r="HM56" s="66"/>
      <c r="HN56" s="66"/>
      <c r="HO56" s="66"/>
      <c r="HP56" s="66"/>
      <c r="HQ56" s="66"/>
      <c r="HR56" s="66"/>
      <c r="HS56" s="66"/>
      <c r="HT56" s="66"/>
      <c r="HU56" s="66"/>
      <c r="HV56" s="66"/>
      <c r="HW56" s="66"/>
      <c r="HX56" s="66"/>
      <c r="HY56" s="66">
        <f t="shared" si="6"/>
        <v>0</v>
      </c>
      <c r="HZ56" s="66"/>
      <c r="IA56" s="67" t="s">
        <v>2326</v>
      </c>
      <c r="IB56" s="67" t="s">
        <v>2328</v>
      </c>
      <c r="IC56" s="67" t="s">
        <v>2326</v>
      </c>
      <c r="ID56" s="67" t="s">
        <v>2326</v>
      </c>
      <c r="IE56" s="67" t="s">
        <v>2326</v>
      </c>
      <c r="IF56" s="67"/>
      <c r="IG56" s="67"/>
      <c r="IH56" s="67"/>
      <c r="II56" s="67"/>
      <c r="IJ56" s="67"/>
      <c r="IK56" s="67"/>
      <c r="IL56" s="67"/>
      <c r="IM56" s="67"/>
      <c r="IN56" s="67"/>
      <c r="IO56" s="67"/>
      <c r="IP56" s="67"/>
      <c r="IQ56" s="67"/>
      <c r="IR56" s="67"/>
      <c r="IS56" s="67"/>
      <c r="IT56" s="67"/>
      <c r="IU56" s="67"/>
      <c r="IV56" s="67"/>
      <c r="IW56" s="67"/>
      <c r="IX56" s="67"/>
      <c r="IY56" s="67"/>
      <c r="IZ56" s="67"/>
      <c r="JA56" s="67"/>
      <c r="JB56" s="67"/>
      <c r="JC56" s="67"/>
      <c r="JD56" s="67"/>
      <c r="JE56" s="67"/>
      <c r="JF56" s="67"/>
      <c r="JG56" s="67"/>
      <c r="JH56" s="67"/>
      <c r="JI56" s="67"/>
      <c r="JJ56" s="67"/>
      <c r="JK56" s="67"/>
      <c r="JL56" s="67"/>
      <c r="JM56" s="67"/>
      <c r="JN56" s="67"/>
      <c r="JO56" s="67"/>
      <c r="JP56" s="67"/>
      <c r="JQ56" s="67"/>
      <c r="JR56" s="67"/>
      <c r="JS56" s="67"/>
      <c r="JT56" s="67"/>
      <c r="JU56" s="67"/>
      <c r="JV56" s="67"/>
      <c r="JW56" s="67"/>
      <c r="JX56" s="67"/>
      <c r="JY56" s="67"/>
      <c r="JZ56" s="67"/>
      <c r="KA56" s="67"/>
      <c r="KB56" s="67"/>
      <c r="KC56" s="67"/>
      <c r="KD56" s="67"/>
      <c r="KE56" s="67"/>
      <c r="KF56" s="67"/>
      <c r="KG56" s="67"/>
      <c r="KH56" s="67"/>
      <c r="KI56" s="67"/>
      <c r="KJ56" s="67"/>
      <c r="KK56" s="67"/>
      <c r="KL56" s="67"/>
      <c r="KM56" s="67"/>
      <c r="KN56" s="66">
        <v>0</v>
      </c>
      <c r="KO56" s="66">
        <v>0</v>
      </c>
      <c r="KP56" s="66">
        <v>0</v>
      </c>
      <c r="KQ56" s="66">
        <v>0</v>
      </c>
      <c r="KR56" s="66">
        <v>0</v>
      </c>
      <c r="KS56" s="66">
        <v>0</v>
      </c>
      <c r="KT56" s="66">
        <v>1</v>
      </c>
      <c r="KU56" s="66">
        <v>0</v>
      </c>
      <c r="KV56" s="66">
        <v>0</v>
      </c>
      <c r="KW56" s="66">
        <v>0</v>
      </c>
      <c r="KX56" s="66">
        <v>0</v>
      </c>
      <c r="KY56" s="66">
        <v>1</v>
      </c>
      <c r="KZ56" s="66">
        <v>0</v>
      </c>
      <c r="LA56" s="66">
        <v>0</v>
      </c>
      <c r="LB56" s="66">
        <v>0</v>
      </c>
      <c r="LC56" s="68">
        <v>0</v>
      </c>
      <c r="LD56" s="68">
        <v>0</v>
      </c>
      <c r="LE56" s="68">
        <v>0</v>
      </c>
      <c r="LF56" s="68">
        <v>0</v>
      </c>
      <c r="LG56" s="68">
        <v>0</v>
      </c>
      <c r="LH56" s="68">
        <v>0</v>
      </c>
      <c r="LI56" s="68">
        <v>0</v>
      </c>
      <c r="LJ56" s="68">
        <v>0</v>
      </c>
      <c r="LK56" s="68">
        <v>1</v>
      </c>
      <c r="LL56" s="68" t="s">
        <v>2600</v>
      </c>
      <c r="LM56" s="69">
        <v>0</v>
      </c>
      <c r="LN56" s="69"/>
      <c r="LO56" s="69">
        <v>0</v>
      </c>
      <c r="LP56" s="69"/>
      <c r="LQ56" s="70"/>
      <c r="LR56" s="71" t="s">
        <v>2601</v>
      </c>
      <c r="LS56" s="72">
        <f t="shared" si="7"/>
        <v>0</v>
      </c>
      <c r="LT56" s="73">
        <f t="shared" si="8"/>
        <v>0</v>
      </c>
      <c r="LU56" s="73">
        <f t="shared" si="9"/>
        <v>0</v>
      </c>
      <c r="LV56" s="74">
        <f t="shared" si="10"/>
        <v>1</v>
      </c>
      <c r="LW56" s="72">
        <f t="shared" si="11"/>
        <v>1</v>
      </c>
      <c r="LX56" s="73">
        <f t="shared" si="12"/>
        <v>0</v>
      </c>
      <c r="LY56" s="73">
        <f t="shared" si="13"/>
        <v>0</v>
      </c>
      <c r="LZ56" s="74">
        <f t="shared" si="14"/>
        <v>0</v>
      </c>
      <c r="MA56" s="72">
        <f t="shared" si="15"/>
        <v>0</v>
      </c>
      <c r="MB56" s="73">
        <f t="shared" si="16"/>
        <v>0</v>
      </c>
      <c r="MC56" s="73">
        <f t="shared" si="17"/>
        <v>0</v>
      </c>
      <c r="MD56" s="74">
        <f t="shared" si="18"/>
        <v>1</v>
      </c>
      <c r="ME56" s="72">
        <f t="shared" si="19"/>
        <v>0</v>
      </c>
      <c r="MF56" s="73">
        <f t="shared" si="20"/>
        <v>0</v>
      </c>
      <c r="MG56" s="73">
        <f t="shared" si="21"/>
        <v>0</v>
      </c>
      <c r="MH56" s="74">
        <f t="shared" si="22"/>
        <v>1</v>
      </c>
    </row>
    <row r="57" spans="1:346" x14ac:dyDescent="0.35">
      <c r="A57" s="57">
        <v>34</v>
      </c>
      <c r="B57" s="57" t="s">
        <v>2329</v>
      </c>
      <c r="C57" s="57" t="s">
        <v>2575</v>
      </c>
      <c r="D57" s="58">
        <v>41603</v>
      </c>
      <c r="E57" s="57">
        <v>4</v>
      </c>
      <c r="F57" s="57">
        <v>15</v>
      </c>
      <c r="G57" s="57" t="s">
        <v>2602</v>
      </c>
      <c r="H57" s="57" t="s">
        <v>2602</v>
      </c>
      <c r="I57" s="57" t="s">
        <v>2603</v>
      </c>
      <c r="J57" s="57" t="s">
        <v>2604</v>
      </c>
      <c r="K57" s="57" t="s">
        <v>2605</v>
      </c>
      <c r="L57" s="57">
        <v>0</v>
      </c>
      <c r="M57" s="57">
        <v>1</v>
      </c>
      <c r="N57" s="57">
        <v>47</v>
      </c>
      <c r="O57" s="59">
        <v>0</v>
      </c>
      <c r="P57" s="59">
        <v>0</v>
      </c>
      <c r="Q57" s="59">
        <v>0</v>
      </c>
      <c r="R57" s="59">
        <v>0</v>
      </c>
      <c r="S57" s="59">
        <v>0</v>
      </c>
      <c r="T57" s="59">
        <v>0</v>
      </c>
      <c r="U57" s="59">
        <v>0</v>
      </c>
      <c r="V57" s="59">
        <v>0</v>
      </c>
      <c r="W57" s="59">
        <v>0</v>
      </c>
      <c r="X57" s="59">
        <v>1</v>
      </c>
      <c r="Y57" s="59" t="s">
        <v>2606</v>
      </c>
      <c r="Z57" s="60">
        <v>6</v>
      </c>
      <c r="AA57" s="60">
        <v>0</v>
      </c>
      <c r="AB57" s="60">
        <v>0</v>
      </c>
      <c r="AC57" s="60"/>
      <c r="AD57" s="60"/>
      <c r="AE57" s="60">
        <v>1</v>
      </c>
      <c r="AF57" s="60">
        <v>0</v>
      </c>
      <c r="AG57" s="60">
        <v>0</v>
      </c>
      <c r="AH57" s="60">
        <v>2</v>
      </c>
      <c r="AI57" s="60">
        <v>1</v>
      </c>
      <c r="AJ57" s="60">
        <v>6</v>
      </c>
      <c r="AK57" s="60">
        <v>1</v>
      </c>
      <c r="AL57" s="60">
        <v>5</v>
      </c>
      <c r="AM57" s="59">
        <v>0</v>
      </c>
      <c r="AN57" s="59"/>
      <c r="AO57" s="59"/>
      <c r="AP57" s="59"/>
      <c r="AQ57" s="59"/>
      <c r="AR57" s="59"/>
      <c r="AS57" s="59"/>
      <c r="AT57" s="59"/>
      <c r="AU57" s="59"/>
      <c r="AV57" s="59"/>
      <c r="AW57" s="59"/>
      <c r="AX57" s="59"/>
      <c r="AY57" s="59"/>
      <c r="AZ57" s="59"/>
      <c r="BA57" s="59"/>
      <c r="BB57" s="59"/>
      <c r="BC57" s="59">
        <v>0</v>
      </c>
      <c r="BD57" s="59"/>
      <c r="BE57" s="59"/>
      <c r="BF57" s="59"/>
      <c r="BG57" s="59">
        <v>0</v>
      </c>
      <c r="BH57" s="59"/>
      <c r="BI57" s="59"/>
      <c r="BJ57" s="59"/>
      <c r="BK57" s="59">
        <v>0</v>
      </c>
      <c r="BL57" s="59"/>
      <c r="BM57" s="59"/>
      <c r="BN57" s="59"/>
      <c r="BO57" s="59">
        <f t="shared" si="0"/>
        <v>0</v>
      </c>
      <c r="BP57" s="59"/>
      <c r="BQ57" s="60">
        <v>1</v>
      </c>
      <c r="BR57" s="60">
        <v>0</v>
      </c>
      <c r="BS57" s="60"/>
      <c r="BT57" s="60"/>
      <c r="BU57" s="60"/>
      <c r="BV57" s="60"/>
      <c r="BW57" s="60"/>
      <c r="BX57" s="60"/>
      <c r="BY57" s="60"/>
      <c r="BZ57" s="60"/>
      <c r="CA57" s="60">
        <v>1</v>
      </c>
      <c r="CB57" s="60">
        <v>1</v>
      </c>
      <c r="CC57" s="60">
        <v>1</v>
      </c>
      <c r="CD57" s="60">
        <v>1</v>
      </c>
      <c r="CE57" s="60">
        <v>1</v>
      </c>
      <c r="CF57" s="60">
        <v>1</v>
      </c>
      <c r="CG57" s="60">
        <v>1</v>
      </c>
      <c r="CH57" s="60">
        <v>1</v>
      </c>
      <c r="CI57" s="60">
        <v>0</v>
      </c>
      <c r="CJ57" s="60">
        <v>0</v>
      </c>
      <c r="CK57" s="60"/>
      <c r="CL57" s="60"/>
      <c r="CM57" s="60"/>
      <c r="CN57" s="60"/>
      <c r="CO57" s="60"/>
      <c r="CP57" s="60"/>
      <c r="CQ57" s="60"/>
      <c r="CR57" s="60"/>
      <c r="CS57" s="60">
        <v>0</v>
      </c>
      <c r="CT57" s="60"/>
      <c r="CU57" s="60"/>
      <c r="CV57" s="60"/>
      <c r="CW57" s="60"/>
      <c r="CX57" s="60"/>
      <c r="CY57" s="60"/>
      <c r="CZ57" s="60"/>
      <c r="DA57" s="60"/>
      <c r="DB57" s="60"/>
      <c r="DC57" s="60">
        <v>1</v>
      </c>
      <c r="DD57" s="60">
        <v>6</v>
      </c>
      <c r="DE57" s="60">
        <v>5</v>
      </c>
      <c r="DF57" s="60">
        <v>0</v>
      </c>
      <c r="DG57" s="60"/>
      <c r="DH57" s="60"/>
      <c r="DI57" s="60">
        <v>0</v>
      </c>
      <c r="DJ57" s="60"/>
      <c r="DK57" s="60"/>
      <c r="DL57" s="60">
        <v>0</v>
      </c>
      <c r="DM57" s="60"/>
      <c r="DN57" s="60"/>
      <c r="DO57" s="60"/>
      <c r="DP57" s="60"/>
      <c r="DQ57" s="60">
        <v>15</v>
      </c>
      <c r="DR57" s="60">
        <v>0</v>
      </c>
      <c r="DS57" s="60">
        <v>0</v>
      </c>
      <c r="DT57" s="61">
        <f t="shared" si="1"/>
        <v>1</v>
      </c>
      <c r="DU57" s="62">
        <f t="shared" si="2"/>
        <v>1</v>
      </c>
      <c r="DV57" s="63">
        <v>0</v>
      </c>
      <c r="DW57" s="63"/>
      <c r="DX57" s="63"/>
      <c r="DY57" s="63"/>
      <c r="DZ57" s="63"/>
      <c r="EA57" s="63"/>
      <c r="EB57" s="63"/>
      <c r="EC57" s="63"/>
      <c r="ED57" s="63"/>
      <c r="EE57" s="63"/>
      <c r="EF57" s="63"/>
      <c r="EG57" s="63"/>
      <c r="EH57" s="63"/>
      <c r="EI57" s="63"/>
      <c r="EJ57" s="63"/>
      <c r="EK57" s="63"/>
      <c r="EL57" s="63"/>
      <c r="EM57" s="63"/>
      <c r="EN57" s="63"/>
      <c r="EO57" s="63"/>
      <c r="EP57" s="63"/>
      <c r="EQ57" s="63"/>
      <c r="ER57" s="63"/>
      <c r="ES57" s="63">
        <f t="shared" si="3"/>
        <v>0</v>
      </c>
      <c r="ET57" s="63"/>
      <c r="EU57" s="64">
        <v>0</v>
      </c>
      <c r="EV57" s="64"/>
      <c r="EW57" s="64"/>
      <c r="EX57" s="64"/>
      <c r="EY57" s="64"/>
      <c r="EZ57" s="64"/>
      <c r="FA57" s="64"/>
      <c r="FB57" s="64"/>
      <c r="FC57" s="64"/>
      <c r="FD57" s="64"/>
      <c r="FE57" s="64"/>
      <c r="FF57" s="64"/>
      <c r="FG57" s="64"/>
      <c r="FH57" s="64"/>
      <c r="FI57" s="64"/>
      <c r="FJ57" s="64"/>
      <c r="FK57" s="64"/>
      <c r="FL57" s="64"/>
      <c r="FM57" s="64"/>
      <c r="FN57" s="64"/>
      <c r="FO57" s="64"/>
      <c r="FP57" s="64"/>
      <c r="FQ57" s="64"/>
      <c r="FR57" s="64"/>
      <c r="FS57" s="64"/>
      <c r="FT57" s="64"/>
      <c r="FU57" s="64"/>
      <c r="FV57" s="64"/>
      <c r="FW57" s="64"/>
      <c r="FX57" s="64"/>
      <c r="FY57" s="64"/>
      <c r="FZ57" s="64"/>
      <c r="GA57" s="64"/>
      <c r="GB57" s="64"/>
      <c r="GC57" s="64"/>
      <c r="GD57" s="64"/>
      <c r="GE57" s="64"/>
      <c r="GF57" s="64"/>
      <c r="GG57" s="64">
        <f t="shared" si="4"/>
        <v>0</v>
      </c>
      <c r="GH57" s="64">
        <f t="shared" si="5"/>
        <v>0</v>
      </c>
      <c r="GI57" s="65">
        <v>0</v>
      </c>
      <c r="GJ57" s="65">
        <v>0</v>
      </c>
      <c r="GK57" s="65">
        <v>0</v>
      </c>
      <c r="GL57" s="65">
        <v>0</v>
      </c>
      <c r="GM57" s="65">
        <v>0</v>
      </c>
      <c r="GN57" s="65">
        <v>0</v>
      </c>
      <c r="GO57" s="65">
        <v>0</v>
      </c>
      <c r="GP57" s="65">
        <v>0</v>
      </c>
      <c r="GQ57" s="65"/>
      <c r="GR57" s="65">
        <v>1</v>
      </c>
      <c r="GS57" s="65">
        <v>0</v>
      </c>
      <c r="GT57" s="65">
        <v>0</v>
      </c>
      <c r="GU57" s="65">
        <v>0</v>
      </c>
      <c r="GV57" s="65">
        <v>0</v>
      </c>
      <c r="GW57" s="65">
        <v>0</v>
      </c>
      <c r="GX57" s="65">
        <v>0</v>
      </c>
      <c r="GY57" s="65">
        <v>0</v>
      </c>
      <c r="GZ57" s="65"/>
      <c r="HA57" s="66">
        <v>0</v>
      </c>
      <c r="HB57" s="66"/>
      <c r="HC57" s="66"/>
      <c r="HD57" s="66"/>
      <c r="HE57" s="66"/>
      <c r="HF57" s="66"/>
      <c r="HG57" s="66"/>
      <c r="HH57" s="66"/>
      <c r="HI57" s="66"/>
      <c r="HJ57" s="66"/>
      <c r="HK57" s="66"/>
      <c r="HL57" s="66"/>
      <c r="HM57" s="66"/>
      <c r="HN57" s="66"/>
      <c r="HO57" s="66"/>
      <c r="HP57" s="66"/>
      <c r="HQ57" s="66"/>
      <c r="HR57" s="66"/>
      <c r="HS57" s="66"/>
      <c r="HT57" s="66"/>
      <c r="HU57" s="66"/>
      <c r="HV57" s="66"/>
      <c r="HW57" s="66"/>
      <c r="HX57" s="66"/>
      <c r="HY57" s="66">
        <f t="shared" si="6"/>
        <v>0</v>
      </c>
      <c r="HZ57" s="66"/>
      <c r="IA57" s="67" t="s">
        <v>2326</v>
      </c>
      <c r="IB57" s="67" t="s">
        <v>2328</v>
      </c>
      <c r="IC57" s="67" t="s">
        <v>2326</v>
      </c>
      <c r="ID57" s="67" t="s">
        <v>2326</v>
      </c>
      <c r="IE57" s="67" t="s">
        <v>2326</v>
      </c>
      <c r="IF57" s="67"/>
      <c r="IG57" s="67"/>
      <c r="IH57" s="67"/>
      <c r="II57" s="67"/>
      <c r="IJ57" s="67"/>
      <c r="IK57" s="67"/>
      <c r="IL57" s="67"/>
      <c r="IM57" s="67"/>
      <c r="IN57" s="67"/>
      <c r="IO57" s="67"/>
      <c r="IP57" s="67"/>
      <c r="IQ57" s="67"/>
      <c r="IR57" s="67"/>
      <c r="IS57" s="67"/>
      <c r="IT57" s="67"/>
      <c r="IU57" s="67"/>
      <c r="IV57" s="67"/>
      <c r="IW57" s="67"/>
      <c r="IX57" s="67"/>
      <c r="IY57" s="67"/>
      <c r="IZ57" s="67"/>
      <c r="JA57" s="67"/>
      <c r="JB57" s="67"/>
      <c r="JC57" s="67"/>
      <c r="JD57" s="67"/>
      <c r="JE57" s="67"/>
      <c r="JF57" s="67"/>
      <c r="JG57" s="67"/>
      <c r="JH57" s="67"/>
      <c r="JI57" s="67"/>
      <c r="JJ57" s="67"/>
      <c r="JK57" s="67"/>
      <c r="JL57" s="67"/>
      <c r="JM57" s="67"/>
      <c r="JN57" s="67"/>
      <c r="JO57" s="67"/>
      <c r="JP57" s="67"/>
      <c r="JQ57" s="67"/>
      <c r="JR57" s="67"/>
      <c r="JS57" s="67"/>
      <c r="JT57" s="67"/>
      <c r="JU57" s="67"/>
      <c r="JV57" s="67"/>
      <c r="JW57" s="67"/>
      <c r="JX57" s="67"/>
      <c r="JY57" s="67"/>
      <c r="JZ57" s="67"/>
      <c r="KA57" s="67"/>
      <c r="KB57" s="67"/>
      <c r="KC57" s="67"/>
      <c r="KD57" s="67"/>
      <c r="KE57" s="67"/>
      <c r="KF57" s="67"/>
      <c r="KG57" s="67"/>
      <c r="KH57" s="67"/>
      <c r="KI57" s="67"/>
      <c r="KJ57" s="67"/>
      <c r="KK57" s="67"/>
      <c r="KL57" s="67"/>
      <c r="KM57" s="67"/>
      <c r="KN57" s="66">
        <v>1</v>
      </c>
      <c r="KO57" s="66">
        <v>1</v>
      </c>
      <c r="KP57" s="66">
        <v>1</v>
      </c>
      <c r="KQ57" s="66">
        <v>0</v>
      </c>
      <c r="KR57" s="66">
        <v>0</v>
      </c>
      <c r="KS57" s="66">
        <v>0</v>
      </c>
      <c r="KT57" s="66">
        <v>0</v>
      </c>
      <c r="KU57" s="66">
        <v>0</v>
      </c>
      <c r="KV57" s="66">
        <v>0</v>
      </c>
      <c r="KW57" s="66">
        <v>1</v>
      </c>
      <c r="KX57" s="66">
        <v>0</v>
      </c>
      <c r="KY57" s="66">
        <v>0</v>
      </c>
      <c r="KZ57" s="66">
        <v>0</v>
      </c>
      <c r="LA57" s="66">
        <v>0</v>
      </c>
      <c r="LB57" s="66">
        <v>0</v>
      </c>
      <c r="LC57" s="68">
        <v>0</v>
      </c>
      <c r="LD57" s="68">
        <v>0</v>
      </c>
      <c r="LE57" s="68">
        <v>1</v>
      </c>
      <c r="LF57" s="68">
        <v>0</v>
      </c>
      <c r="LG57" s="68">
        <v>0</v>
      </c>
      <c r="LH57" s="68">
        <v>0</v>
      </c>
      <c r="LI57" s="68">
        <v>0</v>
      </c>
      <c r="LJ57" s="68">
        <v>0</v>
      </c>
      <c r="LK57" s="68">
        <v>0</v>
      </c>
      <c r="LL57" s="68"/>
      <c r="LM57" s="69">
        <v>0</v>
      </c>
      <c r="LN57" s="69"/>
      <c r="LO57" s="69">
        <v>0</v>
      </c>
      <c r="LP57" s="69"/>
      <c r="LQ57" s="70">
        <v>1</v>
      </c>
      <c r="LR57" s="71" t="s">
        <v>2607</v>
      </c>
      <c r="LS57" s="72">
        <f t="shared" si="7"/>
        <v>0</v>
      </c>
      <c r="LT57" s="73">
        <f t="shared" si="8"/>
        <v>0</v>
      </c>
      <c r="LU57" s="73">
        <f t="shared" si="9"/>
        <v>0</v>
      </c>
      <c r="LV57" s="74">
        <f t="shared" si="10"/>
        <v>1</v>
      </c>
      <c r="LW57" s="72">
        <f t="shared" si="11"/>
        <v>1</v>
      </c>
      <c r="LX57" s="73">
        <f t="shared" si="12"/>
        <v>0</v>
      </c>
      <c r="LY57" s="73">
        <f t="shared" si="13"/>
        <v>0</v>
      </c>
      <c r="LZ57" s="74">
        <f t="shared" si="14"/>
        <v>0</v>
      </c>
      <c r="MA57" s="72">
        <f t="shared" si="15"/>
        <v>0</v>
      </c>
      <c r="MB57" s="73">
        <f t="shared" si="16"/>
        <v>0</v>
      </c>
      <c r="MC57" s="73">
        <f t="shared" si="17"/>
        <v>0</v>
      </c>
      <c r="MD57" s="74">
        <f t="shared" si="18"/>
        <v>1</v>
      </c>
      <c r="ME57" s="72">
        <f t="shared" si="19"/>
        <v>0</v>
      </c>
      <c r="MF57" s="73">
        <f t="shared" si="20"/>
        <v>0</v>
      </c>
      <c r="MG57" s="73">
        <f t="shared" si="21"/>
        <v>0</v>
      </c>
      <c r="MH57" s="74">
        <f t="shared" si="22"/>
        <v>1</v>
      </c>
    </row>
    <row r="58" spans="1:346" x14ac:dyDescent="0.35">
      <c r="A58" s="57">
        <v>35</v>
      </c>
      <c r="B58" s="57" t="s">
        <v>2329</v>
      </c>
      <c r="C58" s="57" t="s">
        <v>2583</v>
      </c>
      <c r="D58" s="58">
        <v>41603</v>
      </c>
      <c r="E58" s="57">
        <v>4</v>
      </c>
      <c r="F58" s="57">
        <v>14</v>
      </c>
      <c r="G58" s="57" t="s">
        <v>2608</v>
      </c>
      <c r="H58" s="57" t="s">
        <v>2608</v>
      </c>
      <c r="I58" s="57" t="s">
        <v>2609</v>
      </c>
      <c r="J58" s="57" t="s">
        <v>2604</v>
      </c>
      <c r="K58" s="57" t="s">
        <v>2610</v>
      </c>
      <c r="L58" s="57">
        <v>0</v>
      </c>
      <c r="M58" s="57">
        <v>1</v>
      </c>
      <c r="N58" s="57">
        <v>37</v>
      </c>
      <c r="O58" s="59">
        <v>0</v>
      </c>
      <c r="P58" s="59">
        <v>0</v>
      </c>
      <c r="Q58" s="59">
        <v>0</v>
      </c>
      <c r="R58" s="59">
        <v>0</v>
      </c>
      <c r="S58" s="59">
        <v>1</v>
      </c>
      <c r="T58" s="59">
        <v>0</v>
      </c>
      <c r="U58" s="59">
        <v>0</v>
      </c>
      <c r="V58" s="59">
        <v>0</v>
      </c>
      <c r="W58" s="59">
        <v>0</v>
      </c>
      <c r="X58" s="59">
        <v>0</v>
      </c>
      <c r="Y58" s="59"/>
      <c r="Z58" s="60">
        <v>7</v>
      </c>
      <c r="AA58" s="60">
        <v>0</v>
      </c>
      <c r="AB58" s="60">
        <v>0</v>
      </c>
      <c r="AC58" s="60">
        <v>38</v>
      </c>
      <c r="AD58" s="60">
        <v>25</v>
      </c>
      <c r="AE58" s="60">
        <v>1</v>
      </c>
      <c r="AF58" s="60">
        <v>0</v>
      </c>
      <c r="AG58" s="60">
        <v>0</v>
      </c>
      <c r="AH58" s="60">
        <v>2</v>
      </c>
      <c r="AI58" s="60">
        <v>1</v>
      </c>
      <c r="AJ58" s="60">
        <v>5</v>
      </c>
      <c r="AK58" s="60">
        <v>2</v>
      </c>
      <c r="AL58" s="60">
        <v>5</v>
      </c>
      <c r="AM58" s="59">
        <v>0</v>
      </c>
      <c r="AN58" s="59"/>
      <c r="AO58" s="59"/>
      <c r="AP58" s="59"/>
      <c r="AQ58" s="59"/>
      <c r="AR58" s="59"/>
      <c r="AS58" s="59"/>
      <c r="AT58" s="59"/>
      <c r="AU58" s="59"/>
      <c r="AV58" s="59"/>
      <c r="AW58" s="59"/>
      <c r="AX58" s="59"/>
      <c r="AY58" s="59"/>
      <c r="AZ58" s="59"/>
      <c r="BA58" s="59"/>
      <c r="BB58" s="59"/>
      <c r="BC58" s="59">
        <v>0</v>
      </c>
      <c r="BD58" s="59"/>
      <c r="BE58" s="59"/>
      <c r="BF58" s="59"/>
      <c r="BG58" s="59">
        <v>0</v>
      </c>
      <c r="BH58" s="59"/>
      <c r="BI58" s="59"/>
      <c r="BJ58" s="59"/>
      <c r="BK58" s="59">
        <v>0</v>
      </c>
      <c r="BL58" s="59"/>
      <c r="BM58" s="59"/>
      <c r="BN58" s="59"/>
      <c r="BO58" s="59">
        <f t="shared" si="0"/>
        <v>0</v>
      </c>
      <c r="BP58" s="59"/>
      <c r="BQ58" s="60">
        <v>1</v>
      </c>
      <c r="BR58" s="60">
        <v>1</v>
      </c>
      <c r="BS58" s="60">
        <v>1</v>
      </c>
      <c r="BT58" s="60">
        <v>1</v>
      </c>
      <c r="BU58" s="60">
        <v>1</v>
      </c>
      <c r="BV58" s="60">
        <v>1</v>
      </c>
      <c r="BW58" s="60">
        <v>0</v>
      </c>
      <c r="BX58" s="60">
        <v>1</v>
      </c>
      <c r="BY58" s="60">
        <v>0</v>
      </c>
      <c r="BZ58" s="60">
        <v>0</v>
      </c>
      <c r="CA58" s="60">
        <v>0</v>
      </c>
      <c r="CB58" s="60"/>
      <c r="CC58" s="60"/>
      <c r="CD58" s="60"/>
      <c r="CE58" s="60"/>
      <c r="CF58" s="60"/>
      <c r="CG58" s="60"/>
      <c r="CH58" s="60"/>
      <c r="CI58" s="60"/>
      <c r="CJ58" s="60">
        <v>0</v>
      </c>
      <c r="CK58" s="60"/>
      <c r="CL58" s="60"/>
      <c r="CM58" s="60"/>
      <c r="CN58" s="60"/>
      <c r="CO58" s="60"/>
      <c r="CP58" s="60"/>
      <c r="CQ58" s="60"/>
      <c r="CR58" s="60"/>
      <c r="CS58" s="60">
        <v>0</v>
      </c>
      <c r="CT58" s="60"/>
      <c r="CU58" s="60"/>
      <c r="CV58" s="60"/>
      <c r="CW58" s="60"/>
      <c r="CX58" s="60"/>
      <c r="CY58" s="60"/>
      <c r="CZ58" s="60"/>
      <c r="DA58" s="60"/>
      <c r="DB58" s="60"/>
      <c r="DC58" s="60">
        <v>0</v>
      </c>
      <c r="DD58" s="60"/>
      <c r="DE58" s="60"/>
      <c r="DF58" s="60">
        <v>1</v>
      </c>
      <c r="DG58" s="60">
        <v>9</v>
      </c>
      <c r="DH58" s="60">
        <v>115</v>
      </c>
      <c r="DI58" s="60">
        <v>0</v>
      </c>
      <c r="DJ58" s="60"/>
      <c r="DK58" s="60"/>
      <c r="DL58" s="60">
        <v>0</v>
      </c>
      <c r="DM58" s="60"/>
      <c r="DN58" s="60"/>
      <c r="DO58" s="60"/>
      <c r="DP58" s="60"/>
      <c r="DQ58" s="60">
        <v>5</v>
      </c>
      <c r="DR58" s="60">
        <v>0</v>
      </c>
      <c r="DS58" s="60">
        <v>0</v>
      </c>
      <c r="DT58" s="61">
        <f t="shared" si="1"/>
        <v>1</v>
      </c>
      <c r="DU58" s="62">
        <f t="shared" si="2"/>
        <v>1</v>
      </c>
      <c r="DV58" s="63">
        <v>0</v>
      </c>
      <c r="DW58" s="63"/>
      <c r="DX58" s="63"/>
      <c r="DY58" s="63"/>
      <c r="DZ58" s="63"/>
      <c r="EA58" s="63"/>
      <c r="EB58" s="63"/>
      <c r="EC58" s="63"/>
      <c r="ED58" s="63"/>
      <c r="EE58" s="63"/>
      <c r="EF58" s="63"/>
      <c r="EG58" s="63"/>
      <c r="EH58" s="63"/>
      <c r="EI58" s="63"/>
      <c r="EJ58" s="63"/>
      <c r="EK58" s="63"/>
      <c r="EL58" s="63"/>
      <c r="EM58" s="63"/>
      <c r="EN58" s="63"/>
      <c r="EO58" s="63"/>
      <c r="EP58" s="63"/>
      <c r="EQ58" s="63"/>
      <c r="ER58" s="63"/>
      <c r="ES58" s="63">
        <f t="shared" si="3"/>
        <v>0</v>
      </c>
      <c r="ET58" s="63"/>
      <c r="EU58" s="64">
        <v>0</v>
      </c>
      <c r="EV58" s="64"/>
      <c r="EW58" s="64"/>
      <c r="EX58" s="64"/>
      <c r="EY58" s="64"/>
      <c r="EZ58" s="64"/>
      <c r="FA58" s="64"/>
      <c r="FB58" s="64"/>
      <c r="FC58" s="64"/>
      <c r="FD58" s="64"/>
      <c r="FE58" s="64"/>
      <c r="FF58" s="64"/>
      <c r="FG58" s="64"/>
      <c r="FH58" s="64"/>
      <c r="FI58" s="64"/>
      <c r="FJ58" s="64"/>
      <c r="FK58" s="64"/>
      <c r="FL58" s="64"/>
      <c r="FM58" s="64"/>
      <c r="FN58" s="64"/>
      <c r="FO58" s="64"/>
      <c r="FP58" s="64"/>
      <c r="FQ58" s="64"/>
      <c r="FR58" s="64"/>
      <c r="FS58" s="64"/>
      <c r="FT58" s="64"/>
      <c r="FU58" s="64"/>
      <c r="FV58" s="64"/>
      <c r="FW58" s="64"/>
      <c r="FX58" s="64"/>
      <c r="FY58" s="64"/>
      <c r="FZ58" s="64"/>
      <c r="GA58" s="64"/>
      <c r="GB58" s="64"/>
      <c r="GC58" s="64"/>
      <c r="GD58" s="64"/>
      <c r="GE58" s="64"/>
      <c r="GF58" s="64"/>
      <c r="GG58" s="64">
        <f t="shared" si="4"/>
        <v>0</v>
      </c>
      <c r="GH58" s="64">
        <f t="shared" si="5"/>
        <v>0</v>
      </c>
      <c r="GI58" s="65">
        <v>0</v>
      </c>
      <c r="GJ58" s="65">
        <v>0</v>
      </c>
      <c r="GK58" s="65">
        <v>0</v>
      </c>
      <c r="GL58" s="65">
        <v>0</v>
      </c>
      <c r="GM58" s="65">
        <v>0</v>
      </c>
      <c r="GN58" s="65">
        <v>0</v>
      </c>
      <c r="GO58" s="65">
        <v>0</v>
      </c>
      <c r="GP58" s="65">
        <v>0</v>
      </c>
      <c r="GQ58" s="65"/>
      <c r="GR58" s="65">
        <v>0</v>
      </c>
      <c r="GS58" s="65">
        <v>0</v>
      </c>
      <c r="GT58" s="65">
        <v>0</v>
      </c>
      <c r="GU58" s="65">
        <v>0</v>
      </c>
      <c r="GV58" s="65">
        <v>0</v>
      </c>
      <c r="GW58" s="65">
        <v>0</v>
      </c>
      <c r="GX58" s="65">
        <v>0</v>
      </c>
      <c r="GY58" s="65">
        <v>1</v>
      </c>
      <c r="GZ58" s="65" t="s">
        <v>2611</v>
      </c>
      <c r="HA58" s="66">
        <v>0</v>
      </c>
      <c r="HB58" s="66"/>
      <c r="HC58" s="66"/>
      <c r="HD58" s="66"/>
      <c r="HE58" s="66"/>
      <c r="HF58" s="66"/>
      <c r="HG58" s="66"/>
      <c r="HH58" s="66"/>
      <c r="HI58" s="66"/>
      <c r="HJ58" s="66"/>
      <c r="HK58" s="66"/>
      <c r="HL58" s="66"/>
      <c r="HM58" s="66"/>
      <c r="HN58" s="66"/>
      <c r="HO58" s="66"/>
      <c r="HP58" s="66"/>
      <c r="HQ58" s="66"/>
      <c r="HR58" s="66"/>
      <c r="HS58" s="66"/>
      <c r="HT58" s="66"/>
      <c r="HU58" s="66"/>
      <c r="HV58" s="66"/>
      <c r="HW58" s="66"/>
      <c r="HX58" s="66"/>
      <c r="HY58" s="66">
        <f t="shared" si="6"/>
        <v>0</v>
      </c>
      <c r="HZ58" s="66"/>
      <c r="IA58" s="67" t="s">
        <v>2326</v>
      </c>
      <c r="IB58" s="67" t="s">
        <v>2328</v>
      </c>
      <c r="IC58" s="67" t="s">
        <v>2326</v>
      </c>
      <c r="ID58" s="67" t="s">
        <v>2326</v>
      </c>
      <c r="IE58" s="67" t="s">
        <v>2326</v>
      </c>
      <c r="IF58" s="67"/>
      <c r="IG58" s="67"/>
      <c r="IH58" s="67"/>
      <c r="II58" s="67"/>
      <c r="IJ58" s="67"/>
      <c r="IK58" s="67"/>
      <c r="IL58" s="67"/>
      <c r="IM58" s="67"/>
      <c r="IN58" s="67"/>
      <c r="IO58" s="67"/>
      <c r="IP58" s="67"/>
      <c r="IQ58" s="67"/>
      <c r="IR58" s="67"/>
      <c r="IS58" s="67"/>
      <c r="IT58" s="67"/>
      <c r="IU58" s="67"/>
      <c r="IV58" s="67"/>
      <c r="IW58" s="67"/>
      <c r="IX58" s="67"/>
      <c r="IY58" s="67"/>
      <c r="IZ58" s="67"/>
      <c r="JA58" s="67"/>
      <c r="JB58" s="67"/>
      <c r="JC58" s="67"/>
      <c r="JD58" s="67"/>
      <c r="JE58" s="67"/>
      <c r="JF58" s="67"/>
      <c r="JG58" s="67"/>
      <c r="JH58" s="67"/>
      <c r="JI58" s="67"/>
      <c r="JJ58" s="67"/>
      <c r="JK58" s="67"/>
      <c r="JL58" s="67"/>
      <c r="JM58" s="67"/>
      <c r="JN58" s="67"/>
      <c r="JO58" s="67"/>
      <c r="JP58" s="67"/>
      <c r="JQ58" s="67"/>
      <c r="JR58" s="67"/>
      <c r="JS58" s="67"/>
      <c r="JT58" s="67"/>
      <c r="JU58" s="67"/>
      <c r="JV58" s="67"/>
      <c r="JW58" s="67"/>
      <c r="JX58" s="67"/>
      <c r="JY58" s="67"/>
      <c r="JZ58" s="67"/>
      <c r="KA58" s="67"/>
      <c r="KB58" s="67"/>
      <c r="KC58" s="67"/>
      <c r="KD58" s="67"/>
      <c r="KE58" s="67"/>
      <c r="KF58" s="67"/>
      <c r="KG58" s="67"/>
      <c r="KH58" s="67"/>
      <c r="KI58" s="67"/>
      <c r="KJ58" s="67"/>
      <c r="KK58" s="67"/>
      <c r="KL58" s="67"/>
      <c r="KM58" s="67"/>
      <c r="KN58" s="66">
        <v>2</v>
      </c>
      <c r="KO58" s="66">
        <v>0</v>
      </c>
      <c r="KP58" s="66">
        <v>1</v>
      </c>
      <c r="KQ58" s="66">
        <v>0</v>
      </c>
      <c r="KR58" s="66">
        <v>0</v>
      </c>
      <c r="KS58" s="66">
        <v>0</v>
      </c>
      <c r="KT58" s="66">
        <v>0</v>
      </c>
      <c r="KU58" s="66">
        <v>0</v>
      </c>
      <c r="KV58" s="66">
        <v>0</v>
      </c>
      <c r="KW58" s="66">
        <v>1</v>
      </c>
      <c r="KX58" s="66">
        <v>0</v>
      </c>
      <c r="KY58" s="66">
        <v>0</v>
      </c>
      <c r="KZ58" s="66">
        <v>0</v>
      </c>
      <c r="LA58" s="66">
        <v>0</v>
      </c>
      <c r="LB58" s="66">
        <v>0</v>
      </c>
      <c r="LC58" s="68">
        <v>0</v>
      </c>
      <c r="LD58" s="68">
        <v>1</v>
      </c>
      <c r="LE58" s="68">
        <v>0</v>
      </c>
      <c r="LF58" s="68">
        <v>0</v>
      </c>
      <c r="LG58" s="68">
        <v>0</v>
      </c>
      <c r="LH58" s="68">
        <v>0</v>
      </c>
      <c r="LI58" s="68">
        <v>0</v>
      </c>
      <c r="LJ58" s="68">
        <v>1</v>
      </c>
      <c r="LK58" s="68">
        <v>1</v>
      </c>
      <c r="LL58" s="68" t="s">
        <v>2465</v>
      </c>
      <c r="LM58" s="69">
        <v>0</v>
      </c>
      <c r="LN58" s="69"/>
      <c r="LO58" s="69">
        <v>0</v>
      </c>
      <c r="LP58" s="69"/>
      <c r="LQ58" s="70">
        <v>1</v>
      </c>
      <c r="LR58" s="71" t="s">
        <v>2612</v>
      </c>
      <c r="LS58" s="72">
        <f t="shared" si="7"/>
        <v>0</v>
      </c>
      <c r="LT58" s="73">
        <f t="shared" si="8"/>
        <v>0</v>
      </c>
      <c r="LU58" s="73">
        <f t="shared" si="9"/>
        <v>0</v>
      </c>
      <c r="LV58" s="74">
        <f t="shared" si="10"/>
        <v>1</v>
      </c>
      <c r="LW58" s="72">
        <f t="shared" si="11"/>
        <v>1</v>
      </c>
      <c r="LX58" s="73">
        <f t="shared" si="12"/>
        <v>0</v>
      </c>
      <c r="LY58" s="73">
        <f t="shared" si="13"/>
        <v>0</v>
      </c>
      <c r="LZ58" s="74">
        <f t="shared" si="14"/>
        <v>0</v>
      </c>
      <c r="MA58" s="72">
        <f t="shared" si="15"/>
        <v>0</v>
      </c>
      <c r="MB58" s="73">
        <f t="shared" si="16"/>
        <v>0</v>
      </c>
      <c r="MC58" s="73">
        <f t="shared" si="17"/>
        <v>0</v>
      </c>
      <c r="MD58" s="74">
        <f t="shared" si="18"/>
        <v>1</v>
      </c>
      <c r="ME58" s="72">
        <f t="shared" si="19"/>
        <v>0</v>
      </c>
      <c r="MF58" s="73">
        <f t="shared" si="20"/>
        <v>0</v>
      </c>
      <c r="MG58" s="73">
        <f t="shared" si="21"/>
        <v>0</v>
      </c>
      <c r="MH58" s="74">
        <f t="shared" si="22"/>
        <v>1</v>
      </c>
    </row>
    <row r="59" spans="1:346" ht="26.5" x14ac:dyDescent="0.35">
      <c r="A59" s="57">
        <v>36</v>
      </c>
      <c r="B59" s="57" t="s">
        <v>2329</v>
      </c>
      <c r="C59" s="57" t="s">
        <v>2583</v>
      </c>
      <c r="D59" s="58">
        <v>41603</v>
      </c>
      <c r="E59" s="57">
        <v>4</v>
      </c>
      <c r="F59" s="57">
        <v>18</v>
      </c>
      <c r="G59" s="57" t="s">
        <v>2613</v>
      </c>
      <c r="H59" s="57" t="s">
        <v>2613</v>
      </c>
      <c r="I59" s="57" t="s">
        <v>2614</v>
      </c>
      <c r="J59" s="57" t="s">
        <v>2604</v>
      </c>
      <c r="K59" s="57" t="s">
        <v>2615</v>
      </c>
      <c r="L59" s="57">
        <v>0</v>
      </c>
      <c r="M59" s="57">
        <v>1</v>
      </c>
      <c r="N59" s="57">
        <v>60</v>
      </c>
      <c r="O59" s="59">
        <v>0</v>
      </c>
      <c r="P59" s="59">
        <v>0</v>
      </c>
      <c r="Q59" s="59">
        <v>0</v>
      </c>
      <c r="R59" s="59">
        <v>0</v>
      </c>
      <c r="S59" s="59">
        <v>0</v>
      </c>
      <c r="T59" s="59">
        <v>0</v>
      </c>
      <c r="U59" s="59">
        <v>0</v>
      </c>
      <c r="V59" s="59">
        <v>0</v>
      </c>
      <c r="W59" s="59">
        <v>0</v>
      </c>
      <c r="X59" s="59">
        <v>1</v>
      </c>
      <c r="Y59" s="59" t="s">
        <v>2470</v>
      </c>
      <c r="Z59" s="60">
        <v>7</v>
      </c>
      <c r="AA59" s="60">
        <v>0</v>
      </c>
      <c r="AB59" s="60">
        <v>0</v>
      </c>
      <c r="AC59" s="60">
        <v>25</v>
      </c>
      <c r="AD59" s="60">
        <v>13</v>
      </c>
      <c r="AE59" s="60">
        <v>1</v>
      </c>
      <c r="AF59" s="60">
        <v>0</v>
      </c>
      <c r="AG59" s="60">
        <v>0</v>
      </c>
      <c r="AH59" s="60">
        <v>2</v>
      </c>
      <c r="AI59" s="60">
        <v>1</v>
      </c>
      <c r="AJ59" s="60">
        <v>9</v>
      </c>
      <c r="AK59" s="60">
        <v>1</v>
      </c>
      <c r="AL59" s="60">
        <v>3</v>
      </c>
      <c r="AM59" s="59">
        <v>0</v>
      </c>
      <c r="AN59" s="59"/>
      <c r="AO59" s="59"/>
      <c r="AP59" s="59"/>
      <c r="AQ59" s="59"/>
      <c r="AR59" s="59"/>
      <c r="AS59" s="59"/>
      <c r="AT59" s="59"/>
      <c r="AU59" s="59"/>
      <c r="AV59" s="59"/>
      <c r="AW59" s="59"/>
      <c r="AX59" s="59"/>
      <c r="AY59" s="59"/>
      <c r="AZ59" s="59"/>
      <c r="BA59" s="59"/>
      <c r="BB59" s="59"/>
      <c r="BC59" s="59">
        <v>0</v>
      </c>
      <c r="BD59" s="59"/>
      <c r="BE59" s="59"/>
      <c r="BF59" s="59"/>
      <c r="BG59" s="59">
        <v>0</v>
      </c>
      <c r="BH59" s="59"/>
      <c r="BI59" s="59"/>
      <c r="BJ59" s="59"/>
      <c r="BK59" s="59">
        <v>0</v>
      </c>
      <c r="BL59" s="59"/>
      <c r="BM59" s="59"/>
      <c r="BN59" s="59"/>
      <c r="BO59" s="59">
        <f t="shared" si="0"/>
        <v>0</v>
      </c>
      <c r="BP59" s="59"/>
      <c r="BQ59" s="60">
        <v>1</v>
      </c>
      <c r="BR59" s="60">
        <v>1</v>
      </c>
      <c r="BS59" s="60">
        <v>2</v>
      </c>
      <c r="BT59" s="60">
        <v>1</v>
      </c>
      <c r="BU59" s="60">
        <v>4</v>
      </c>
      <c r="BV59" s="60">
        <v>1</v>
      </c>
      <c r="BW59" s="60">
        <v>0</v>
      </c>
      <c r="BX59" s="60">
        <v>1</v>
      </c>
      <c r="BY59" s="60">
        <v>1</v>
      </c>
      <c r="BZ59" s="60">
        <v>0</v>
      </c>
      <c r="CA59" s="60">
        <v>0</v>
      </c>
      <c r="CB59" s="60"/>
      <c r="CC59" s="60"/>
      <c r="CD59" s="60"/>
      <c r="CE59" s="60"/>
      <c r="CF59" s="60"/>
      <c r="CG59" s="60"/>
      <c r="CH59" s="60"/>
      <c r="CI59" s="60"/>
      <c r="CJ59" s="60">
        <v>0</v>
      </c>
      <c r="CK59" s="60"/>
      <c r="CL59" s="60"/>
      <c r="CM59" s="60"/>
      <c r="CN59" s="60"/>
      <c r="CO59" s="60"/>
      <c r="CP59" s="60"/>
      <c r="CQ59" s="60"/>
      <c r="CR59" s="60"/>
      <c r="CS59" s="60">
        <v>0</v>
      </c>
      <c r="CT59" s="60"/>
      <c r="CU59" s="60"/>
      <c r="CV59" s="60"/>
      <c r="CW59" s="60"/>
      <c r="CX59" s="60"/>
      <c r="CY59" s="60"/>
      <c r="CZ59" s="60"/>
      <c r="DA59" s="60"/>
      <c r="DB59" s="60"/>
      <c r="DC59" s="60">
        <v>0</v>
      </c>
      <c r="DD59" s="60"/>
      <c r="DE59" s="60"/>
      <c r="DF59" s="60">
        <v>1</v>
      </c>
      <c r="DG59" s="60">
        <v>9</v>
      </c>
      <c r="DH59" s="60">
        <v>85</v>
      </c>
      <c r="DI59" s="60">
        <v>0</v>
      </c>
      <c r="DJ59" s="60"/>
      <c r="DK59" s="60"/>
      <c r="DL59" s="60">
        <v>0</v>
      </c>
      <c r="DM59" s="60"/>
      <c r="DN59" s="60"/>
      <c r="DO59" s="60"/>
      <c r="DP59" s="60"/>
      <c r="DQ59" s="60">
        <v>18</v>
      </c>
      <c r="DR59" s="60">
        <v>1</v>
      </c>
      <c r="DS59" s="60">
        <v>4.5</v>
      </c>
      <c r="DT59" s="61">
        <f t="shared" si="1"/>
        <v>1</v>
      </c>
      <c r="DU59" s="62">
        <f t="shared" si="2"/>
        <v>1</v>
      </c>
      <c r="DV59" s="63">
        <v>0</v>
      </c>
      <c r="DW59" s="63"/>
      <c r="DX59" s="63"/>
      <c r="DY59" s="63"/>
      <c r="DZ59" s="63"/>
      <c r="EA59" s="63"/>
      <c r="EB59" s="63"/>
      <c r="EC59" s="63"/>
      <c r="ED59" s="63"/>
      <c r="EE59" s="63"/>
      <c r="EF59" s="63"/>
      <c r="EG59" s="63"/>
      <c r="EH59" s="63"/>
      <c r="EI59" s="63"/>
      <c r="EJ59" s="63"/>
      <c r="EK59" s="63"/>
      <c r="EL59" s="63"/>
      <c r="EM59" s="63"/>
      <c r="EN59" s="63"/>
      <c r="EO59" s="63"/>
      <c r="EP59" s="63"/>
      <c r="EQ59" s="63"/>
      <c r="ER59" s="63"/>
      <c r="ES59" s="63">
        <f t="shared" si="3"/>
        <v>0</v>
      </c>
      <c r="ET59" s="63"/>
      <c r="EU59" s="64">
        <v>0</v>
      </c>
      <c r="EV59" s="64"/>
      <c r="EW59" s="64"/>
      <c r="EX59" s="64"/>
      <c r="EY59" s="64"/>
      <c r="EZ59" s="64"/>
      <c r="FA59" s="64"/>
      <c r="FB59" s="64"/>
      <c r="FC59" s="64"/>
      <c r="FD59" s="64"/>
      <c r="FE59" s="64"/>
      <c r="FF59" s="64"/>
      <c r="FG59" s="64"/>
      <c r="FH59" s="64"/>
      <c r="FI59" s="64"/>
      <c r="FJ59" s="64"/>
      <c r="FK59" s="64"/>
      <c r="FL59" s="64"/>
      <c r="FM59" s="64"/>
      <c r="FN59" s="64"/>
      <c r="FO59" s="64"/>
      <c r="FP59" s="64"/>
      <c r="FQ59" s="64"/>
      <c r="FR59" s="64"/>
      <c r="FS59" s="64"/>
      <c r="FT59" s="64"/>
      <c r="FU59" s="64"/>
      <c r="FV59" s="64"/>
      <c r="FW59" s="64"/>
      <c r="FX59" s="64"/>
      <c r="FY59" s="64"/>
      <c r="FZ59" s="64"/>
      <c r="GA59" s="64"/>
      <c r="GB59" s="64"/>
      <c r="GC59" s="64"/>
      <c r="GD59" s="64"/>
      <c r="GE59" s="64"/>
      <c r="GF59" s="64"/>
      <c r="GG59" s="64">
        <f t="shared" si="4"/>
        <v>0</v>
      </c>
      <c r="GH59" s="64">
        <f t="shared" si="5"/>
        <v>0</v>
      </c>
      <c r="GI59" s="65">
        <v>0</v>
      </c>
      <c r="GJ59" s="65">
        <v>0</v>
      </c>
      <c r="GK59" s="65">
        <v>0</v>
      </c>
      <c r="GL59" s="65">
        <v>0</v>
      </c>
      <c r="GM59" s="65">
        <v>0</v>
      </c>
      <c r="GN59" s="65">
        <v>0</v>
      </c>
      <c r="GO59" s="65">
        <v>0</v>
      </c>
      <c r="GP59" s="65">
        <v>0</v>
      </c>
      <c r="GQ59" s="65"/>
      <c r="GR59" s="65">
        <v>0</v>
      </c>
      <c r="GS59" s="65">
        <v>0</v>
      </c>
      <c r="GT59" s="65">
        <v>0</v>
      </c>
      <c r="GU59" s="65">
        <v>1</v>
      </c>
      <c r="GV59" s="65">
        <v>0</v>
      </c>
      <c r="GW59" s="65">
        <v>0</v>
      </c>
      <c r="GX59" s="65">
        <v>0</v>
      </c>
      <c r="GY59" s="65">
        <v>0</v>
      </c>
      <c r="GZ59" s="65"/>
      <c r="HA59" s="66">
        <v>0</v>
      </c>
      <c r="HB59" s="66"/>
      <c r="HC59" s="66"/>
      <c r="HD59" s="66"/>
      <c r="HE59" s="66"/>
      <c r="HF59" s="66"/>
      <c r="HG59" s="66"/>
      <c r="HH59" s="66"/>
      <c r="HI59" s="66"/>
      <c r="HJ59" s="66"/>
      <c r="HK59" s="66"/>
      <c r="HL59" s="66"/>
      <c r="HM59" s="66"/>
      <c r="HN59" s="66"/>
      <c r="HO59" s="66"/>
      <c r="HP59" s="66"/>
      <c r="HQ59" s="66"/>
      <c r="HR59" s="66"/>
      <c r="HS59" s="66"/>
      <c r="HT59" s="66"/>
      <c r="HU59" s="66"/>
      <c r="HV59" s="66"/>
      <c r="HW59" s="66"/>
      <c r="HX59" s="66"/>
      <c r="HY59" s="66">
        <f t="shared" si="6"/>
        <v>0</v>
      </c>
      <c r="HZ59" s="66"/>
      <c r="IA59" s="67" t="s">
        <v>2326</v>
      </c>
      <c r="IB59" s="67" t="s">
        <v>2328</v>
      </c>
      <c r="IC59" s="67" t="s">
        <v>2326</v>
      </c>
      <c r="ID59" s="67" t="s">
        <v>2326</v>
      </c>
      <c r="IE59" s="67" t="s">
        <v>2326</v>
      </c>
      <c r="IF59" s="67"/>
      <c r="IG59" s="67"/>
      <c r="IH59" s="67"/>
      <c r="II59" s="67"/>
      <c r="IJ59" s="67"/>
      <c r="IK59" s="67"/>
      <c r="IL59" s="67"/>
      <c r="IM59" s="67"/>
      <c r="IN59" s="67"/>
      <c r="IO59" s="67"/>
      <c r="IP59" s="67"/>
      <c r="IQ59" s="67"/>
      <c r="IR59" s="67"/>
      <c r="IS59" s="67"/>
      <c r="IT59" s="67"/>
      <c r="IU59" s="67"/>
      <c r="IV59" s="67"/>
      <c r="IW59" s="67"/>
      <c r="IX59" s="67"/>
      <c r="IY59" s="67"/>
      <c r="IZ59" s="67"/>
      <c r="JA59" s="67"/>
      <c r="JB59" s="67"/>
      <c r="JC59" s="67"/>
      <c r="JD59" s="67"/>
      <c r="JE59" s="67"/>
      <c r="JF59" s="67"/>
      <c r="JG59" s="67"/>
      <c r="JH59" s="67"/>
      <c r="JI59" s="67"/>
      <c r="JJ59" s="67"/>
      <c r="JK59" s="67"/>
      <c r="JL59" s="67"/>
      <c r="JM59" s="67"/>
      <c r="JN59" s="67"/>
      <c r="JO59" s="67"/>
      <c r="JP59" s="67"/>
      <c r="JQ59" s="67"/>
      <c r="JR59" s="67"/>
      <c r="JS59" s="67"/>
      <c r="JT59" s="67"/>
      <c r="JU59" s="67"/>
      <c r="JV59" s="67"/>
      <c r="JW59" s="67"/>
      <c r="JX59" s="67"/>
      <c r="JY59" s="67"/>
      <c r="JZ59" s="67"/>
      <c r="KA59" s="67"/>
      <c r="KB59" s="67"/>
      <c r="KC59" s="67"/>
      <c r="KD59" s="67"/>
      <c r="KE59" s="67"/>
      <c r="KF59" s="67"/>
      <c r="KG59" s="67"/>
      <c r="KH59" s="67"/>
      <c r="KI59" s="67"/>
      <c r="KJ59" s="67"/>
      <c r="KK59" s="67"/>
      <c r="KL59" s="67"/>
      <c r="KM59" s="67"/>
      <c r="KN59" s="66">
        <v>1</v>
      </c>
      <c r="KO59" s="66">
        <v>0</v>
      </c>
      <c r="KP59" s="66">
        <v>1</v>
      </c>
      <c r="KQ59" s="66">
        <v>2</v>
      </c>
      <c r="KR59" s="66">
        <v>1</v>
      </c>
      <c r="KS59" s="66">
        <v>1</v>
      </c>
      <c r="KT59" s="66">
        <v>0</v>
      </c>
      <c r="KU59" s="66">
        <v>0</v>
      </c>
      <c r="KV59" s="66">
        <v>0</v>
      </c>
      <c r="KW59" s="66">
        <v>0</v>
      </c>
      <c r="KX59" s="66">
        <v>0</v>
      </c>
      <c r="KY59" s="66">
        <v>0</v>
      </c>
      <c r="KZ59" s="66">
        <v>0</v>
      </c>
      <c r="LA59" s="66">
        <v>0</v>
      </c>
      <c r="LB59" s="66">
        <v>0</v>
      </c>
      <c r="LC59" s="68">
        <v>0</v>
      </c>
      <c r="LD59" s="68">
        <v>0</v>
      </c>
      <c r="LE59" s="68">
        <v>0</v>
      </c>
      <c r="LF59" s="68">
        <v>0</v>
      </c>
      <c r="LG59" s="68">
        <v>0</v>
      </c>
      <c r="LH59" s="68">
        <v>0</v>
      </c>
      <c r="LI59" s="68">
        <v>0</v>
      </c>
      <c r="LJ59" s="68">
        <v>1</v>
      </c>
      <c r="LK59" s="68">
        <v>0</v>
      </c>
      <c r="LL59" s="68"/>
      <c r="LM59" s="69">
        <v>1</v>
      </c>
      <c r="LN59" s="69" t="s">
        <v>2504</v>
      </c>
      <c r="LO59" s="69">
        <v>0</v>
      </c>
      <c r="LP59" s="69"/>
      <c r="LQ59" s="70">
        <v>1</v>
      </c>
      <c r="LR59" s="71"/>
      <c r="LS59" s="72">
        <f t="shared" si="7"/>
        <v>0</v>
      </c>
      <c r="LT59" s="73">
        <f t="shared" si="8"/>
        <v>0</v>
      </c>
      <c r="LU59" s="73">
        <f t="shared" si="9"/>
        <v>0</v>
      </c>
      <c r="LV59" s="74">
        <f t="shared" si="10"/>
        <v>1</v>
      </c>
      <c r="LW59" s="72">
        <f t="shared" si="11"/>
        <v>1</v>
      </c>
      <c r="LX59" s="73">
        <f t="shared" si="12"/>
        <v>0</v>
      </c>
      <c r="LY59" s="73">
        <f t="shared" si="13"/>
        <v>0</v>
      </c>
      <c r="LZ59" s="74">
        <f t="shared" si="14"/>
        <v>0</v>
      </c>
      <c r="MA59" s="72">
        <f t="shared" si="15"/>
        <v>0</v>
      </c>
      <c r="MB59" s="73">
        <f t="shared" si="16"/>
        <v>0</v>
      </c>
      <c r="MC59" s="73">
        <f t="shared" si="17"/>
        <v>0</v>
      </c>
      <c r="MD59" s="74">
        <f t="shared" si="18"/>
        <v>1</v>
      </c>
      <c r="ME59" s="72">
        <f t="shared" si="19"/>
        <v>0</v>
      </c>
      <c r="MF59" s="73">
        <f t="shared" si="20"/>
        <v>0</v>
      </c>
      <c r="MG59" s="73">
        <f t="shared" si="21"/>
        <v>0</v>
      </c>
      <c r="MH59" s="74">
        <f t="shared" si="22"/>
        <v>1</v>
      </c>
    </row>
    <row r="60" spans="1:346" ht="26.5" x14ac:dyDescent="0.35">
      <c r="A60" s="57">
        <v>45</v>
      </c>
      <c r="B60" s="57" t="s">
        <v>2329</v>
      </c>
      <c r="C60" s="57" t="s">
        <v>2583</v>
      </c>
      <c r="D60" s="58">
        <v>41604</v>
      </c>
      <c r="E60" s="57">
        <v>4</v>
      </c>
      <c r="F60" s="57">
        <v>22</v>
      </c>
      <c r="G60" s="57" t="s">
        <v>2616</v>
      </c>
      <c r="H60" s="57" t="s">
        <v>2616</v>
      </c>
      <c r="I60" s="57" t="s">
        <v>2617</v>
      </c>
      <c r="J60" s="57" t="s">
        <v>2618</v>
      </c>
      <c r="K60" s="57" t="s">
        <v>2619</v>
      </c>
      <c r="L60" s="57">
        <v>0</v>
      </c>
      <c r="M60" s="57">
        <v>1</v>
      </c>
      <c r="N60" s="57">
        <v>34</v>
      </c>
      <c r="O60" s="59">
        <v>0</v>
      </c>
      <c r="P60" s="59">
        <v>0</v>
      </c>
      <c r="Q60" s="59">
        <v>0</v>
      </c>
      <c r="R60" s="59">
        <v>0</v>
      </c>
      <c r="S60" s="59">
        <v>0</v>
      </c>
      <c r="T60" s="59">
        <v>0</v>
      </c>
      <c r="U60" s="59">
        <v>0</v>
      </c>
      <c r="V60" s="59">
        <v>0</v>
      </c>
      <c r="W60" s="59">
        <v>0</v>
      </c>
      <c r="X60" s="59">
        <v>1</v>
      </c>
      <c r="Y60" s="59" t="s">
        <v>2620</v>
      </c>
      <c r="Z60" s="60">
        <v>7</v>
      </c>
      <c r="AA60" s="60">
        <v>0</v>
      </c>
      <c r="AB60" s="60">
        <v>0</v>
      </c>
      <c r="AC60" s="60">
        <v>15</v>
      </c>
      <c r="AD60" s="60">
        <v>10</v>
      </c>
      <c r="AE60" s="60">
        <v>1</v>
      </c>
      <c r="AF60" s="60">
        <v>0</v>
      </c>
      <c r="AG60" s="60">
        <v>0</v>
      </c>
      <c r="AH60" s="60">
        <v>2</v>
      </c>
      <c r="AI60" s="60">
        <v>1</v>
      </c>
      <c r="AJ60" s="60">
        <v>4</v>
      </c>
      <c r="AK60" s="60">
        <v>1</v>
      </c>
      <c r="AL60" s="60">
        <v>4</v>
      </c>
      <c r="AM60" s="59">
        <v>0</v>
      </c>
      <c r="AN60" s="59"/>
      <c r="AO60" s="59"/>
      <c r="AP60" s="59"/>
      <c r="AQ60" s="59"/>
      <c r="AR60" s="59"/>
      <c r="AS60" s="59"/>
      <c r="AT60" s="59"/>
      <c r="AU60" s="59"/>
      <c r="AV60" s="59"/>
      <c r="AW60" s="59"/>
      <c r="AX60" s="59"/>
      <c r="AY60" s="59"/>
      <c r="AZ60" s="59"/>
      <c r="BA60" s="59"/>
      <c r="BB60" s="59"/>
      <c r="BC60" s="59">
        <v>0</v>
      </c>
      <c r="BD60" s="59"/>
      <c r="BE60" s="59"/>
      <c r="BF60" s="59"/>
      <c r="BG60" s="59">
        <v>0</v>
      </c>
      <c r="BH60" s="59"/>
      <c r="BI60" s="59"/>
      <c r="BJ60" s="59"/>
      <c r="BK60" s="59">
        <v>0</v>
      </c>
      <c r="BL60" s="59"/>
      <c r="BM60" s="59"/>
      <c r="BN60" s="59"/>
      <c r="BO60" s="59">
        <f t="shared" si="0"/>
        <v>0</v>
      </c>
      <c r="BP60" s="59"/>
      <c r="BQ60" s="60">
        <v>1</v>
      </c>
      <c r="BR60" s="60">
        <v>1</v>
      </c>
      <c r="BS60" s="60">
        <v>2</v>
      </c>
      <c r="BT60" s="60">
        <v>1</v>
      </c>
      <c r="BU60" s="60">
        <v>4</v>
      </c>
      <c r="BV60" s="60">
        <v>1</v>
      </c>
      <c r="BW60" s="60">
        <v>0</v>
      </c>
      <c r="BX60" s="60">
        <v>1</v>
      </c>
      <c r="BY60" s="60">
        <v>1</v>
      </c>
      <c r="BZ60" s="60">
        <v>0</v>
      </c>
      <c r="CA60" s="60">
        <v>0</v>
      </c>
      <c r="CB60" s="60"/>
      <c r="CC60" s="60"/>
      <c r="CD60" s="60"/>
      <c r="CE60" s="60"/>
      <c r="CF60" s="60"/>
      <c r="CG60" s="60"/>
      <c r="CH60" s="60"/>
      <c r="CI60" s="60"/>
      <c r="CJ60" s="60">
        <v>0</v>
      </c>
      <c r="CK60" s="60"/>
      <c r="CL60" s="60"/>
      <c r="CM60" s="60"/>
      <c r="CN60" s="60"/>
      <c r="CO60" s="60"/>
      <c r="CP60" s="60"/>
      <c r="CQ60" s="60"/>
      <c r="CR60" s="60"/>
      <c r="CS60" s="60">
        <v>0</v>
      </c>
      <c r="CT60" s="60"/>
      <c r="CU60" s="60"/>
      <c r="CV60" s="60"/>
      <c r="CW60" s="60"/>
      <c r="CX60" s="60"/>
      <c r="CY60" s="60"/>
      <c r="CZ60" s="60"/>
      <c r="DA60" s="60"/>
      <c r="DB60" s="60"/>
      <c r="DC60" s="60">
        <v>1</v>
      </c>
      <c r="DD60" s="60">
        <v>28</v>
      </c>
      <c r="DE60" s="60">
        <v>4</v>
      </c>
      <c r="DF60" s="60">
        <v>0</v>
      </c>
      <c r="DG60" s="60"/>
      <c r="DH60" s="60"/>
      <c r="DI60" s="60">
        <v>0</v>
      </c>
      <c r="DJ60" s="60"/>
      <c r="DK60" s="60"/>
      <c r="DL60" s="60">
        <v>0</v>
      </c>
      <c r="DM60" s="60"/>
      <c r="DN60" s="60"/>
      <c r="DO60" s="60"/>
      <c r="DP60" s="60"/>
      <c r="DQ60" s="60">
        <v>13</v>
      </c>
      <c r="DR60" s="60">
        <v>0</v>
      </c>
      <c r="DS60" s="60">
        <v>0</v>
      </c>
      <c r="DT60" s="61">
        <f t="shared" si="1"/>
        <v>1</v>
      </c>
      <c r="DU60" s="62">
        <f t="shared" si="2"/>
        <v>1</v>
      </c>
      <c r="DV60" s="63">
        <v>0</v>
      </c>
      <c r="DW60" s="63"/>
      <c r="DX60" s="63"/>
      <c r="DY60" s="63"/>
      <c r="DZ60" s="63"/>
      <c r="EA60" s="63"/>
      <c r="EB60" s="63"/>
      <c r="EC60" s="63"/>
      <c r="ED60" s="63"/>
      <c r="EE60" s="63"/>
      <c r="EF60" s="63"/>
      <c r="EG60" s="63"/>
      <c r="EH60" s="63"/>
      <c r="EI60" s="63"/>
      <c r="EJ60" s="63"/>
      <c r="EK60" s="63"/>
      <c r="EL60" s="63"/>
      <c r="EM60" s="63"/>
      <c r="EN60" s="63"/>
      <c r="EO60" s="63"/>
      <c r="EP60" s="63"/>
      <c r="EQ60" s="63"/>
      <c r="ER60" s="63"/>
      <c r="ES60" s="63">
        <f t="shared" si="3"/>
        <v>0</v>
      </c>
      <c r="ET60" s="63"/>
      <c r="EU60" s="64">
        <v>0</v>
      </c>
      <c r="EV60" s="64"/>
      <c r="EW60" s="64"/>
      <c r="EX60" s="64"/>
      <c r="EY60" s="64"/>
      <c r="EZ60" s="64"/>
      <c r="FA60" s="64"/>
      <c r="FB60" s="64"/>
      <c r="FC60" s="64"/>
      <c r="FD60" s="64"/>
      <c r="FE60" s="64"/>
      <c r="FF60" s="64"/>
      <c r="FG60" s="64"/>
      <c r="FH60" s="64"/>
      <c r="FI60" s="64"/>
      <c r="FJ60" s="64"/>
      <c r="FK60" s="64"/>
      <c r="FL60" s="64"/>
      <c r="FM60" s="64"/>
      <c r="FN60" s="64"/>
      <c r="FO60" s="64"/>
      <c r="FP60" s="64"/>
      <c r="FQ60" s="64"/>
      <c r="FR60" s="64"/>
      <c r="FS60" s="64"/>
      <c r="FT60" s="64"/>
      <c r="FU60" s="64"/>
      <c r="FV60" s="64"/>
      <c r="FW60" s="64"/>
      <c r="FX60" s="64"/>
      <c r="FY60" s="64"/>
      <c r="FZ60" s="64"/>
      <c r="GA60" s="64"/>
      <c r="GB60" s="64"/>
      <c r="GC60" s="64"/>
      <c r="GD60" s="64"/>
      <c r="GE60" s="64"/>
      <c r="GF60" s="64"/>
      <c r="GG60" s="64">
        <f t="shared" si="4"/>
        <v>0</v>
      </c>
      <c r="GH60" s="64">
        <f t="shared" si="5"/>
        <v>0</v>
      </c>
      <c r="GI60" s="65">
        <v>0</v>
      </c>
      <c r="GJ60" s="65">
        <v>0</v>
      </c>
      <c r="GK60" s="65">
        <v>0</v>
      </c>
      <c r="GL60" s="65">
        <v>0</v>
      </c>
      <c r="GM60" s="65">
        <v>0</v>
      </c>
      <c r="GN60" s="65">
        <v>0</v>
      </c>
      <c r="GO60" s="65">
        <v>0</v>
      </c>
      <c r="GP60" s="65">
        <v>0</v>
      </c>
      <c r="GQ60" s="65"/>
      <c r="GR60" s="65">
        <v>0</v>
      </c>
      <c r="GS60" s="65">
        <v>0</v>
      </c>
      <c r="GT60" s="65">
        <v>0</v>
      </c>
      <c r="GU60" s="65">
        <v>0</v>
      </c>
      <c r="GV60" s="65">
        <v>0</v>
      </c>
      <c r="GW60" s="65">
        <v>0</v>
      </c>
      <c r="GX60" s="65">
        <v>0</v>
      </c>
      <c r="GY60" s="65">
        <v>1</v>
      </c>
      <c r="GZ60" s="65" t="s">
        <v>2621</v>
      </c>
      <c r="HA60" s="66">
        <v>0</v>
      </c>
      <c r="HB60" s="66"/>
      <c r="HC60" s="66"/>
      <c r="HD60" s="66"/>
      <c r="HE60" s="66"/>
      <c r="HF60" s="66"/>
      <c r="HG60" s="66"/>
      <c r="HH60" s="66"/>
      <c r="HI60" s="66"/>
      <c r="HJ60" s="66"/>
      <c r="HK60" s="66"/>
      <c r="HL60" s="66"/>
      <c r="HM60" s="66"/>
      <c r="HN60" s="66"/>
      <c r="HO60" s="66"/>
      <c r="HP60" s="66"/>
      <c r="HQ60" s="66"/>
      <c r="HR60" s="66"/>
      <c r="HS60" s="66"/>
      <c r="HT60" s="66"/>
      <c r="HU60" s="66"/>
      <c r="HV60" s="66"/>
      <c r="HW60" s="66"/>
      <c r="HX60" s="66"/>
      <c r="HY60" s="66">
        <f t="shared" si="6"/>
        <v>0</v>
      </c>
      <c r="HZ60" s="66"/>
      <c r="IA60" s="67" t="s">
        <v>2326</v>
      </c>
      <c r="IB60" s="67" t="s">
        <v>2328</v>
      </c>
      <c r="IC60" s="67" t="s">
        <v>2326</v>
      </c>
      <c r="ID60" s="67" t="s">
        <v>2326</v>
      </c>
      <c r="IE60" s="67" t="s">
        <v>2326</v>
      </c>
      <c r="IF60" s="67"/>
      <c r="IG60" s="67"/>
      <c r="IH60" s="67"/>
      <c r="II60" s="67"/>
      <c r="IJ60" s="67"/>
      <c r="IK60" s="67"/>
      <c r="IL60" s="67"/>
      <c r="IM60" s="67"/>
      <c r="IN60" s="67"/>
      <c r="IO60" s="67"/>
      <c r="IP60" s="67"/>
      <c r="IQ60" s="67"/>
      <c r="IR60" s="67"/>
      <c r="IS60" s="67"/>
      <c r="IT60" s="67"/>
      <c r="IU60" s="67"/>
      <c r="IV60" s="67"/>
      <c r="IW60" s="67"/>
      <c r="IX60" s="67"/>
      <c r="IY60" s="67"/>
      <c r="IZ60" s="67"/>
      <c r="JA60" s="67"/>
      <c r="JB60" s="67"/>
      <c r="JC60" s="67"/>
      <c r="JD60" s="67"/>
      <c r="JE60" s="67"/>
      <c r="JF60" s="67"/>
      <c r="JG60" s="67"/>
      <c r="JH60" s="67"/>
      <c r="JI60" s="67"/>
      <c r="JJ60" s="67"/>
      <c r="JK60" s="67"/>
      <c r="JL60" s="67"/>
      <c r="JM60" s="67"/>
      <c r="JN60" s="67"/>
      <c r="JO60" s="67"/>
      <c r="JP60" s="67"/>
      <c r="JQ60" s="67"/>
      <c r="JR60" s="67"/>
      <c r="JS60" s="67"/>
      <c r="JT60" s="67"/>
      <c r="JU60" s="67"/>
      <c r="JV60" s="67"/>
      <c r="JW60" s="67"/>
      <c r="JX60" s="67"/>
      <c r="JY60" s="67"/>
      <c r="JZ60" s="67"/>
      <c r="KA60" s="67"/>
      <c r="KB60" s="67"/>
      <c r="KC60" s="67"/>
      <c r="KD60" s="67"/>
      <c r="KE60" s="67"/>
      <c r="KF60" s="67"/>
      <c r="KG60" s="67"/>
      <c r="KH60" s="67"/>
      <c r="KI60" s="67"/>
      <c r="KJ60" s="67"/>
      <c r="KK60" s="67"/>
      <c r="KL60" s="67"/>
      <c r="KM60" s="67"/>
      <c r="KN60" s="66">
        <v>0</v>
      </c>
      <c r="KO60" s="66">
        <v>0</v>
      </c>
      <c r="KP60" s="66">
        <v>1</v>
      </c>
      <c r="KQ60" s="66">
        <v>2</v>
      </c>
      <c r="KR60" s="66">
        <v>1</v>
      </c>
      <c r="KS60" s="66">
        <v>1</v>
      </c>
      <c r="KT60" s="66">
        <v>1</v>
      </c>
      <c r="KU60" s="66">
        <v>0</v>
      </c>
      <c r="KV60" s="66">
        <v>0</v>
      </c>
      <c r="KW60" s="66">
        <v>0</v>
      </c>
      <c r="KX60" s="66">
        <v>0</v>
      </c>
      <c r="KY60" s="66">
        <v>1</v>
      </c>
      <c r="KZ60" s="66">
        <v>0</v>
      </c>
      <c r="LA60" s="66">
        <v>0</v>
      </c>
      <c r="LB60" s="66">
        <v>0</v>
      </c>
      <c r="LC60" s="68">
        <v>0</v>
      </c>
      <c r="LD60" s="68">
        <v>0</v>
      </c>
      <c r="LE60" s="68">
        <v>0</v>
      </c>
      <c r="LF60" s="68">
        <v>0</v>
      </c>
      <c r="LG60" s="68">
        <v>0</v>
      </c>
      <c r="LH60" s="68">
        <v>0</v>
      </c>
      <c r="LI60" s="68">
        <v>0</v>
      </c>
      <c r="LJ60" s="68">
        <v>0</v>
      </c>
      <c r="LK60" s="68">
        <v>1</v>
      </c>
      <c r="LL60" s="68" t="s">
        <v>2622</v>
      </c>
      <c r="LM60" s="69">
        <v>1</v>
      </c>
      <c r="LN60" s="69" t="s">
        <v>2504</v>
      </c>
      <c r="LO60" s="69">
        <v>0</v>
      </c>
      <c r="LP60" s="69"/>
      <c r="LQ60" s="70">
        <v>1</v>
      </c>
      <c r="LR60" s="71"/>
      <c r="LS60" s="72">
        <f t="shared" si="7"/>
        <v>0</v>
      </c>
      <c r="LT60" s="73">
        <f t="shared" si="8"/>
        <v>0</v>
      </c>
      <c r="LU60" s="73">
        <f t="shared" si="9"/>
        <v>0</v>
      </c>
      <c r="LV60" s="74">
        <f t="shared" si="10"/>
        <v>1</v>
      </c>
      <c r="LW60" s="72">
        <f t="shared" si="11"/>
        <v>1</v>
      </c>
      <c r="LX60" s="73">
        <f t="shared" si="12"/>
        <v>0</v>
      </c>
      <c r="LY60" s="73">
        <f t="shared" si="13"/>
        <v>0</v>
      </c>
      <c r="LZ60" s="74">
        <f t="shared" si="14"/>
        <v>0</v>
      </c>
      <c r="MA60" s="72">
        <f t="shared" si="15"/>
        <v>0</v>
      </c>
      <c r="MB60" s="73">
        <f t="shared" si="16"/>
        <v>0</v>
      </c>
      <c r="MC60" s="73">
        <f t="shared" si="17"/>
        <v>0</v>
      </c>
      <c r="MD60" s="74">
        <f t="shared" si="18"/>
        <v>1</v>
      </c>
      <c r="ME60" s="72">
        <f t="shared" si="19"/>
        <v>0</v>
      </c>
      <c r="MF60" s="73">
        <f t="shared" si="20"/>
        <v>0</v>
      </c>
      <c r="MG60" s="73">
        <f t="shared" si="21"/>
        <v>0</v>
      </c>
      <c r="MH60" s="74">
        <f t="shared" si="22"/>
        <v>1</v>
      </c>
    </row>
    <row r="61" spans="1:346" ht="26.5" x14ac:dyDescent="0.35">
      <c r="A61" s="57">
        <v>46</v>
      </c>
      <c r="B61" s="57" t="s">
        <v>2329</v>
      </c>
      <c r="C61" s="57" t="s">
        <v>2575</v>
      </c>
      <c r="D61" s="58">
        <v>41604</v>
      </c>
      <c r="E61" s="57">
        <v>4</v>
      </c>
      <c r="F61" s="57">
        <v>19</v>
      </c>
      <c r="G61" s="57" t="s">
        <v>2623</v>
      </c>
      <c r="H61" s="57" t="s">
        <v>2623</v>
      </c>
      <c r="I61" s="57" t="s">
        <v>2624</v>
      </c>
      <c r="J61" s="57" t="s">
        <v>2618</v>
      </c>
      <c r="K61" s="57" t="s">
        <v>2625</v>
      </c>
      <c r="L61" s="57">
        <v>0</v>
      </c>
      <c r="M61" s="57">
        <v>1</v>
      </c>
      <c r="N61" s="57">
        <v>38</v>
      </c>
      <c r="O61" s="59">
        <v>0</v>
      </c>
      <c r="P61" s="59">
        <v>1</v>
      </c>
      <c r="Q61" s="59">
        <v>0</v>
      </c>
      <c r="R61" s="59">
        <v>0</v>
      </c>
      <c r="S61" s="59">
        <v>0</v>
      </c>
      <c r="T61" s="59">
        <v>1</v>
      </c>
      <c r="U61" s="59">
        <v>0</v>
      </c>
      <c r="V61" s="59">
        <v>0</v>
      </c>
      <c r="W61" s="59">
        <v>0</v>
      </c>
      <c r="X61" s="59">
        <v>1</v>
      </c>
      <c r="Y61" s="59" t="s">
        <v>2626</v>
      </c>
      <c r="Z61" s="60">
        <v>7</v>
      </c>
      <c r="AA61" s="60">
        <v>3</v>
      </c>
      <c r="AB61" s="60">
        <v>2</v>
      </c>
      <c r="AC61" s="60">
        <v>70</v>
      </c>
      <c r="AD61" s="60">
        <v>40</v>
      </c>
      <c r="AE61" s="60">
        <v>1</v>
      </c>
      <c r="AF61" s="60">
        <v>1</v>
      </c>
      <c r="AG61" s="60">
        <v>0</v>
      </c>
      <c r="AH61" s="60">
        <v>3</v>
      </c>
      <c r="AI61" s="60">
        <v>1</v>
      </c>
      <c r="AJ61" s="60">
        <v>9</v>
      </c>
      <c r="AK61" s="60">
        <v>6</v>
      </c>
      <c r="AL61" s="60">
        <v>12</v>
      </c>
      <c r="AM61" s="59">
        <v>0</v>
      </c>
      <c r="AN61" s="59"/>
      <c r="AO61" s="59"/>
      <c r="AP61" s="59"/>
      <c r="AQ61" s="59"/>
      <c r="AR61" s="59"/>
      <c r="AS61" s="59"/>
      <c r="AT61" s="59"/>
      <c r="AU61" s="59"/>
      <c r="AV61" s="59"/>
      <c r="AW61" s="59"/>
      <c r="AX61" s="59"/>
      <c r="AY61" s="59"/>
      <c r="AZ61" s="59"/>
      <c r="BA61" s="59"/>
      <c r="BB61" s="59"/>
      <c r="BC61" s="59">
        <v>0</v>
      </c>
      <c r="BD61" s="59"/>
      <c r="BE61" s="59"/>
      <c r="BF61" s="59"/>
      <c r="BG61" s="59">
        <v>0</v>
      </c>
      <c r="BH61" s="59"/>
      <c r="BI61" s="59"/>
      <c r="BJ61" s="59"/>
      <c r="BK61" s="59">
        <v>0</v>
      </c>
      <c r="BL61" s="59"/>
      <c r="BM61" s="59"/>
      <c r="BN61" s="59"/>
      <c r="BO61" s="59">
        <f t="shared" si="0"/>
        <v>0</v>
      </c>
      <c r="BP61" s="59"/>
      <c r="BQ61" s="60">
        <v>1</v>
      </c>
      <c r="BR61" s="60">
        <v>2</v>
      </c>
      <c r="BS61" s="60">
        <v>3</v>
      </c>
      <c r="BT61" s="60">
        <v>1</v>
      </c>
      <c r="BU61" s="60">
        <v>4</v>
      </c>
      <c r="BV61" s="60">
        <v>1</v>
      </c>
      <c r="BW61" s="60">
        <v>0</v>
      </c>
      <c r="BX61" s="60">
        <v>1</v>
      </c>
      <c r="BY61" s="60">
        <v>0</v>
      </c>
      <c r="BZ61" s="60">
        <v>0</v>
      </c>
      <c r="CA61" s="60">
        <v>2</v>
      </c>
      <c r="CB61" s="60">
        <v>2</v>
      </c>
      <c r="CC61" s="60">
        <v>1</v>
      </c>
      <c r="CD61" s="60">
        <v>2</v>
      </c>
      <c r="CE61" s="60">
        <v>1</v>
      </c>
      <c r="CF61" s="60">
        <v>0</v>
      </c>
      <c r="CG61" s="60">
        <v>1</v>
      </c>
      <c r="CH61" s="60">
        <v>0</v>
      </c>
      <c r="CI61" s="60">
        <v>0</v>
      </c>
      <c r="CJ61" s="60">
        <v>0</v>
      </c>
      <c r="CK61" s="60"/>
      <c r="CL61" s="60"/>
      <c r="CM61" s="60"/>
      <c r="CN61" s="60"/>
      <c r="CO61" s="60"/>
      <c r="CP61" s="60"/>
      <c r="CQ61" s="60"/>
      <c r="CR61" s="60"/>
      <c r="CS61" s="60">
        <v>0</v>
      </c>
      <c r="CT61" s="60"/>
      <c r="CU61" s="60"/>
      <c r="CV61" s="60"/>
      <c r="CW61" s="60"/>
      <c r="CX61" s="60"/>
      <c r="CY61" s="60"/>
      <c r="CZ61" s="60"/>
      <c r="DA61" s="60"/>
      <c r="DB61" s="60"/>
      <c r="DC61" s="60">
        <v>1</v>
      </c>
      <c r="DD61" s="60">
        <v>36</v>
      </c>
      <c r="DE61" s="60">
        <v>5</v>
      </c>
      <c r="DF61" s="60">
        <v>0</v>
      </c>
      <c r="DG61" s="60"/>
      <c r="DH61" s="60"/>
      <c r="DI61" s="60">
        <v>0</v>
      </c>
      <c r="DJ61" s="60"/>
      <c r="DK61" s="60"/>
      <c r="DL61" s="60">
        <v>0</v>
      </c>
      <c r="DM61" s="60"/>
      <c r="DN61" s="60"/>
      <c r="DO61" s="60"/>
      <c r="DP61" s="60"/>
      <c r="DQ61" s="60">
        <v>15</v>
      </c>
      <c r="DR61" s="60">
        <v>0</v>
      </c>
      <c r="DS61" s="60">
        <v>0</v>
      </c>
      <c r="DT61" s="61">
        <f t="shared" si="1"/>
        <v>1</v>
      </c>
      <c r="DU61" s="62">
        <f t="shared" si="2"/>
        <v>1</v>
      </c>
      <c r="DV61" s="63">
        <v>0</v>
      </c>
      <c r="DW61" s="63"/>
      <c r="DX61" s="63"/>
      <c r="DY61" s="63"/>
      <c r="DZ61" s="63"/>
      <c r="EA61" s="63"/>
      <c r="EB61" s="63"/>
      <c r="EC61" s="63"/>
      <c r="ED61" s="63"/>
      <c r="EE61" s="63"/>
      <c r="EF61" s="63"/>
      <c r="EG61" s="63"/>
      <c r="EH61" s="63"/>
      <c r="EI61" s="63"/>
      <c r="EJ61" s="63"/>
      <c r="EK61" s="63"/>
      <c r="EL61" s="63"/>
      <c r="EM61" s="63"/>
      <c r="EN61" s="63"/>
      <c r="EO61" s="63"/>
      <c r="EP61" s="63"/>
      <c r="EQ61" s="63"/>
      <c r="ER61" s="63"/>
      <c r="ES61" s="63">
        <f t="shared" si="3"/>
        <v>0</v>
      </c>
      <c r="ET61" s="63"/>
      <c r="EU61" s="64">
        <v>0</v>
      </c>
      <c r="EV61" s="64"/>
      <c r="EW61" s="64"/>
      <c r="EX61" s="64"/>
      <c r="EY61" s="64"/>
      <c r="EZ61" s="64"/>
      <c r="FA61" s="64"/>
      <c r="FB61" s="64"/>
      <c r="FC61" s="64"/>
      <c r="FD61" s="64"/>
      <c r="FE61" s="64"/>
      <c r="FF61" s="64"/>
      <c r="FG61" s="64"/>
      <c r="FH61" s="64"/>
      <c r="FI61" s="64"/>
      <c r="FJ61" s="64"/>
      <c r="FK61" s="64"/>
      <c r="FL61" s="64"/>
      <c r="FM61" s="64"/>
      <c r="FN61" s="64"/>
      <c r="FO61" s="64"/>
      <c r="FP61" s="64"/>
      <c r="FQ61" s="64"/>
      <c r="FR61" s="64"/>
      <c r="FS61" s="64"/>
      <c r="FT61" s="64"/>
      <c r="FU61" s="64"/>
      <c r="FV61" s="64"/>
      <c r="FW61" s="64"/>
      <c r="FX61" s="64"/>
      <c r="FY61" s="64"/>
      <c r="FZ61" s="64"/>
      <c r="GA61" s="64"/>
      <c r="GB61" s="64"/>
      <c r="GC61" s="64"/>
      <c r="GD61" s="64"/>
      <c r="GE61" s="64"/>
      <c r="GF61" s="64"/>
      <c r="GG61" s="64">
        <f t="shared" si="4"/>
        <v>0</v>
      </c>
      <c r="GH61" s="64">
        <f t="shared" si="5"/>
        <v>0</v>
      </c>
      <c r="GI61" s="65">
        <v>0</v>
      </c>
      <c r="GJ61" s="65">
        <v>0</v>
      </c>
      <c r="GK61" s="65">
        <v>0</v>
      </c>
      <c r="GL61" s="65">
        <v>0</v>
      </c>
      <c r="GM61" s="65">
        <v>0</v>
      </c>
      <c r="GN61" s="65">
        <v>0</v>
      </c>
      <c r="GO61" s="65">
        <v>0</v>
      </c>
      <c r="GP61" s="65">
        <v>0</v>
      </c>
      <c r="GQ61" s="65"/>
      <c r="GR61" s="65">
        <v>1</v>
      </c>
      <c r="GS61" s="65">
        <v>0</v>
      </c>
      <c r="GT61" s="65">
        <v>0</v>
      </c>
      <c r="GU61" s="65">
        <v>1</v>
      </c>
      <c r="GV61" s="65">
        <v>0</v>
      </c>
      <c r="GW61" s="65">
        <v>0</v>
      </c>
      <c r="GX61" s="65">
        <v>0</v>
      </c>
      <c r="GY61" s="65">
        <v>0</v>
      </c>
      <c r="GZ61" s="65"/>
      <c r="HA61" s="66">
        <v>0</v>
      </c>
      <c r="HB61" s="66"/>
      <c r="HC61" s="66"/>
      <c r="HD61" s="66"/>
      <c r="HE61" s="66"/>
      <c r="HF61" s="66"/>
      <c r="HG61" s="66"/>
      <c r="HH61" s="66"/>
      <c r="HI61" s="66"/>
      <c r="HJ61" s="66"/>
      <c r="HK61" s="66"/>
      <c r="HL61" s="66"/>
      <c r="HM61" s="66"/>
      <c r="HN61" s="66"/>
      <c r="HO61" s="66"/>
      <c r="HP61" s="66"/>
      <c r="HQ61" s="66"/>
      <c r="HR61" s="66"/>
      <c r="HS61" s="66"/>
      <c r="HT61" s="66"/>
      <c r="HU61" s="66"/>
      <c r="HV61" s="66"/>
      <c r="HW61" s="66"/>
      <c r="HX61" s="66"/>
      <c r="HY61" s="66">
        <f t="shared" si="6"/>
        <v>0</v>
      </c>
      <c r="HZ61" s="66"/>
      <c r="IA61" s="67" t="s">
        <v>2326</v>
      </c>
      <c r="IB61" s="67" t="s">
        <v>2328</v>
      </c>
      <c r="IC61" s="67" t="s">
        <v>2326</v>
      </c>
      <c r="ID61" s="67" t="s">
        <v>2326</v>
      </c>
      <c r="IE61" s="67" t="s">
        <v>2326</v>
      </c>
      <c r="IF61" s="67"/>
      <c r="IG61" s="67"/>
      <c r="IH61" s="67"/>
      <c r="II61" s="67"/>
      <c r="IJ61" s="67"/>
      <c r="IK61" s="67"/>
      <c r="IL61" s="67"/>
      <c r="IM61" s="67"/>
      <c r="IN61" s="67"/>
      <c r="IO61" s="67"/>
      <c r="IP61" s="67"/>
      <c r="IQ61" s="67"/>
      <c r="IR61" s="67"/>
      <c r="IS61" s="67"/>
      <c r="IT61" s="67"/>
      <c r="IU61" s="67"/>
      <c r="IV61" s="67"/>
      <c r="IW61" s="67"/>
      <c r="IX61" s="67"/>
      <c r="IY61" s="67"/>
      <c r="IZ61" s="67"/>
      <c r="JA61" s="67"/>
      <c r="JB61" s="67"/>
      <c r="JC61" s="67"/>
      <c r="JD61" s="67"/>
      <c r="JE61" s="67"/>
      <c r="JF61" s="67"/>
      <c r="JG61" s="67"/>
      <c r="JH61" s="67"/>
      <c r="JI61" s="67"/>
      <c r="JJ61" s="67"/>
      <c r="JK61" s="67"/>
      <c r="JL61" s="67"/>
      <c r="JM61" s="67"/>
      <c r="JN61" s="67"/>
      <c r="JO61" s="67"/>
      <c r="JP61" s="67"/>
      <c r="JQ61" s="67"/>
      <c r="JR61" s="67"/>
      <c r="JS61" s="67"/>
      <c r="JT61" s="67"/>
      <c r="JU61" s="67"/>
      <c r="JV61" s="67"/>
      <c r="JW61" s="67"/>
      <c r="JX61" s="67"/>
      <c r="JY61" s="67"/>
      <c r="JZ61" s="67"/>
      <c r="KA61" s="67"/>
      <c r="KB61" s="67"/>
      <c r="KC61" s="67"/>
      <c r="KD61" s="67"/>
      <c r="KE61" s="67"/>
      <c r="KF61" s="67"/>
      <c r="KG61" s="67"/>
      <c r="KH61" s="67"/>
      <c r="KI61" s="67"/>
      <c r="KJ61" s="67"/>
      <c r="KK61" s="67"/>
      <c r="KL61" s="67"/>
      <c r="KM61" s="67"/>
      <c r="KN61" s="66">
        <v>1</v>
      </c>
      <c r="KO61" s="66">
        <v>0</v>
      </c>
      <c r="KP61" s="66">
        <v>1</v>
      </c>
      <c r="KQ61" s="66">
        <v>1</v>
      </c>
      <c r="KR61" s="66">
        <v>1</v>
      </c>
      <c r="KS61" s="66">
        <v>1</v>
      </c>
      <c r="KT61" s="66">
        <v>0</v>
      </c>
      <c r="KU61" s="66">
        <v>0</v>
      </c>
      <c r="KV61" s="66">
        <v>0</v>
      </c>
      <c r="KW61" s="66">
        <v>1</v>
      </c>
      <c r="KX61" s="66">
        <v>0</v>
      </c>
      <c r="KY61" s="66">
        <v>0</v>
      </c>
      <c r="KZ61" s="66">
        <v>0</v>
      </c>
      <c r="LA61" s="66">
        <v>0</v>
      </c>
      <c r="LB61" s="66">
        <v>0</v>
      </c>
      <c r="LC61" s="68">
        <v>0</v>
      </c>
      <c r="LD61" s="68">
        <v>1</v>
      </c>
      <c r="LE61" s="68">
        <v>1</v>
      </c>
      <c r="LF61" s="68">
        <v>0</v>
      </c>
      <c r="LG61" s="68">
        <v>0</v>
      </c>
      <c r="LH61" s="68">
        <v>0</v>
      </c>
      <c r="LI61" s="68">
        <v>0</v>
      </c>
      <c r="LJ61" s="68">
        <v>1</v>
      </c>
      <c r="LK61" s="68">
        <v>1</v>
      </c>
      <c r="LL61" s="68" t="s">
        <v>2627</v>
      </c>
      <c r="LM61" s="69">
        <v>0</v>
      </c>
      <c r="LN61" s="69"/>
      <c r="LO61" s="69">
        <v>0</v>
      </c>
      <c r="LP61" s="69"/>
      <c r="LQ61" s="70">
        <v>1</v>
      </c>
      <c r="LR61" s="71"/>
      <c r="LS61" s="72">
        <f t="shared" si="7"/>
        <v>0</v>
      </c>
      <c r="LT61" s="73">
        <f t="shared" si="8"/>
        <v>0</v>
      </c>
      <c r="LU61" s="73">
        <f t="shared" si="9"/>
        <v>0</v>
      </c>
      <c r="LV61" s="74">
        <f t="shared" si="10"/>
        <v>1</v>
      </c>
      <c r="LW61" s="72">
        <f t="shared" si="11"/>
        <v>1</v>
      </c>
      <c r="LX61" s="73">
        <f t="shared" si="12"/>
        <v>0</v>
      </c>
      <c r="LY61" s="73">
        <f t="shared" si="13"/>
        <v>0</v>
      </c>
      <c r="LZ61" s="74">
        <f t="shared" si="14"/>
        <v>0</v>
      </c>
      <c r="MA61" s="72">
        <f t="shared" si="15"/>
        <v>0</v>
      </c>
      <c r="MB61" s="73">
        <f t="shared" si="16"/>
        <v>0</v>
      </c>
      <c r="MC61" s="73">
        <f t="shared" si="17"/>
        <v>0</v>
      </c>
      <c r="MD61" s="74">
        <f t="shared" si="18"/>
        <v>1</v>
      </c>
      <c r="ME61" s="72">
        <f t="shared" si="19"/>
        <v>0</v>
      </c>
      <c r="MF61" s="73">
        <f t="shared" si="20"/>
        <v>0</v>
      </c>
      <c r="MG61" s="73">
        <f t="shared" si="21"/>
        <v>0</v>
      </c>
      <c r="MH61" s="74">
        <f t="shared" si="22"/>
        <v>1</v>
      </c>
    </row>
    <row r="62" spans="1:346" ht="26.5" x14ac:dyDescent="0.35">
      <c r="A62" s="57">
        <v>28</v>
      </c>
      <c r="B62" s="57" t="s">
        <v>2362</v>
      </c>
      <c r="C62" s="57" t="s">
        <v>2575</v>
      </c>
      <c r="D62" s="58">
        <v>41600</v>
      </c>
      <c r="E62" s="57">
        <v>4</v>
      </c>
      <c r="F62" s="57">
        <v>5</v>
      </c>
      <c r="G62" s="57" t="s">
        <v>2628</v>
      </c>
      <c r="H62" s="57" t="s">
        <v>2628</v>
      </c>
      <c r="I62" s="57">
        <v>44686799</v>
      </c>
      <c r="J62" s="57" t="s">
        <v>2629</v>
      </c>
      <c r="K62" s="57" t="s">
        <v>2630</v>
      </c>
      <c r="L62" s="57">
        <v>0</v>
      </c>
      <c r="M62" s="57">
        <v>1</v>
      </c>
      <c r="N62" s="57">
        <v>60</v>
      </c>
      <c r="O62" s="59">
        <v>1</v>
      </c>
      <c r="P62" s="59">
        <v>0</v>
      </c>
      <c r="Q62" s="59">
        <v>0</v>
      </c>
      <c r="R62" s="59">
        <v>0</v>
      </c>
      <c r="S62" s="59">
        <v>0</v>
      </c>
      <c r="T62" s="59">
        <v>0</v>
      </c>
      <c r="U62" s="59">
        <v>0</v>
      </c>
      <c r="V62" s="59">
        <v>0</v>
      </c>
      <c r="W62" s="59">
        <v>0</v>
      </c>
      <c r="X62" s="59">
        <v>0</v>
      </c>
      <c r="Y62" s="59"/>
      <c r="Z62" s="60">
        <v>5</v>
      </c>
      <c r="AA62" s="60">
        <v>0</v>
      </c>
      <c r="AB62" s="60">
        <v>0</v>
      </c>
      <c r="AC62" s="60">
        <v>25</v>
      </c>
      <c r="AD62" s="60">
        <v>15</v>
      </c>
      <c r="AE62" s="60">
        <v>0</v>
      </c>
      <c r="AF62" s="60">
        <v>1</v>
      </c>
      <c r="AG62" s="60">
        <v>0</v>
      </c>
      <c r="AH62" s="60">
        <v>4</v>
      </c>
      <c r="AI62" s="60">
        <v>1</v>
      </c>
      <c r="AJ62" s="60">
        <v>3</v>
      </c>
      <c r="AK62" s="60">
        <v>2</v>
      </c>
      <c r="AL62" s="60">
        <v>5</v>
      </c>
      <c r="AM62" s="59">
        <v>0</v>
      </c>
      <c r="AN62" s="59"/>
      <c r="AO62" s="59"/>
      <c r="AP62" s="59"/>
      <c r="AQ62" s="59"/>
      <c r="AR62" s="59"/>
      <c r="AS62" s="59"/>
      <c r="AT62" s="59"/>
      <c r="AU62" s="59"/>
      <c r="AV62" s="59"/>
      <c r="AW62" s="59"/>
      <c r="AX62" s="59"/>
      <c r="AY62" s="59"/>
      <c r="AZ62" s="59"/>
      <c r="BA62" s="59"/>
      <c r="BB62" s="59"/>
      <c r="BC62" s="59">
        <v>0</v>
      </c>
      <c r="BD62" s="59"/>
      <c r="BE62" s="59"/>
      <c r="BF62" s="59"/>
      <c r="BG62" s="59">
        <v>0</v>
      </c>
      <c r="BH62" s="59"/>
      <c r="BI62" s="59"/>
      <c r="BJ62" s="59"/>
      <c r="BK62" s="59">
        <v>0</v>
      </c>
      <c r="BL62" s="59"/>
      <c r="BM62" s="59"/>
      <c r="BN62" s="59"/>
      <c r="BO62" s="59">
        <f t="shared" si="0"/>
        <v>0</v>
      </c>
      <c r="BP62" s="59"/>
      <c r="BQ62" s="60">
        <v>1</v>
      </c>
      <c r="BR62" s="60">
        <v>1</v>
      </c>
      <c r="BS62" s="60">
        <v>1</v>
      </c>
      <c r="BT62" s="60">
        <v>1</v>
      </c>
      <c r="BU62" s="60">
        <v>1</v>
      </c>
      <c r="BV62" s="60">
        <v>1</v>
      </c>
      <c r="BW62" s="60">
        <v>0</v>
      </c>
      <c r="BX62" s="60">
        <v>1</v>
      </c>
      <c r="BY62" s="60">
        <v>0</v>
      </c>
      <c r="BZ62" s="60">
        <v>1</v>
      </c>
      <c r="CA62" s="60">
        <v>1</v>
      </c>
      <c r="CB62" s="60">
        <v>1</v>
      </c>
      <c r="CC62" s="60">
        <v>1</v>
      </c>
      <c r="CD62" s="60">
        <v>1</v>
      </c>
      <c r="CE62" s="60">
        <v>1</v>
      </c>
      <c r="CF62" s="60">
        <v>0</v>
      </c>
      <c r="CG62" s="60">
        <v>1</v>
      </c>
      <c r="CH62" s="60">
        <v>0</v>
      </c>
      <c r="CI62" s="60" t="s">
        <v>2631</v>
      </c>
      <c r="CJ62" s="60">
        <v>0</v>
      </c>
      <c r="CK62" s="60"/>
      <c r="CL62" s="60"/>
      <c r="CM62" s="60"/>
      <c r="CN62" s="60"/>
      <c r="CO62" s="60"/>
      <c r="CP62" s="60"/>
      <c r="CQ62" s="60"/>
      <c r="CR62" s="60"/>
      <c r="CS62" s="60">
        <v>0</v>
      </c>
      <c r="CT62" s="60"/>
      <c r="CU62" s="60"/>
      <c r="CV62" s="60"/>
      <c r="CW62" s="60"/>
      <c r="CX62" s="60"/>
      <c r="CY62" s="60"/>
      <c r="CZ62" s="60"/>
      <c r="DA62" s="60"/>
      <c r="DB62" s="60"/>
      <c r="DC62" s="60">
        <v>1</v>
      </c>
      <c r="DD62" s="60">
        <v>10</v>
      </c>
      <c r="DE62" s="60">
        <v>5</v>
      </c>
      <c r="DF62" s="60">
        <v>0</v>
      </c>
      <c r="DG62" s="60"/>
      <c r="DH62" s="60"/>
      <c r="DI62" s="60">
        <v>0</v>
      </c>
      <c r="DJ62" s="60"/>
      <c r="DK62" s="60"/>
      <c r="DL62" s="60">
        <v>0</v>
      </c>
      <c r="DM62" s="60"/>
      <c r="DN62" s="60"/>
      <c r="DO62" s="60"/>
      <c r="DP62" s="60"/>
      <c r="DQ62" s="60">
        <v>15</v>
      </c>
      <c r="DR62" s="60">
        <v>0</v>
      </c>
      <c r="DS62" s="60">
        <v>0</v>
      </c>
      <c r="DT62" s="61">
        <f t="shared" si="1"/>
        <v>1</v>
      </c>
      <c r="DU62" s="62">
        <f t="shared" si="2"/>
        <v>1</v>
      </c>
      <c r="DV62" s="63">
        <v>0</v>
      </c>
      <c r="DW62" s="63"/>
      <c r="DX62" s="63"/>
      <c r="DY62" s="63"/>
      <c r="DZ62" s="63"/>
      <c r="EA62" s="63"/>
      <c r="EB62" s="63"/>
      <c r="EC62" s="63"/>
      <c r="ED62" s="63"/>
      <c r="EE62" s="63"/>
      <c r="EF62" s="63"/>
      <c r="EG62" s="63"/>
      <c r="EH62" s="63"/>
      <c r="EI62" s="63"/>
      <c r="EJ62" s="63"/>
      <c r="EK62" s="63"/>
      <c r="EL62" s="63"/>
      <c r="EM62" s="63"/>
      <c r="EN62" s="63"/>
      <c r="EO62" s="63"/>
      <c r="EP62" s="63"/>
      <c r="EQ62" s="63"/>
      <c r="ER62" s="63"/>
      <c r="ES62" s="63">
        <f t="shared" si="3"/>
        <v>0</v>
      </c>
      <c r="ET62" s="63"/>
      <c r="EU62" s="64">
        <v>0</v>
      </c>
      <c r="EV62" s="64"/>
      <c r="EW62" s="64"/>
      <c r="EX62" s="64"/>
      <c r="EY62" s="64"/>
      <c r="EZ62" s="64"/>
      <c r="FA62" s="64"/>
      <c r="FB62" s="64"/>
      <c r="FC62" s="64"/>
      <c r="FD62" s="64"/>
      <c r="FE62" s="64"/>
      <c r="FF62" s="64"/>
      <c r="FG62" s="64"/>
      <c r="FH62" s="64"/>
      <c r="FI62" s="64"/>
      <c r="FJ62" s="64"/>
      <c r="FK62" s="64"/>
      <c r="FL62" s="64"/>
      <c r="FM62" s="64"/>
      <c r="FN62" s="64"/>
      <c r="FO62" s="64"/>
      <c r="FP62" s="64"/>
      <c r="FQ62" s="64"/>
      <c r="FR62" s="64"/>
      <c r="FS62" s="64"/>
      <c r="FT62" s="64"/>
      <c r="FU62" s="64"/>
      <c r="FV62" s="64"/>
      <c r="FW62" s="64"/>
      <c r="FX62" s="64"/>
      <c r="FY62" s="64"/>
      <c r="FZ62" s="64"/>
      <c r="GA62" s="64"/>
      <c r="GB62" s="64"/>
      <c r="GC62" s="64"/>
      <c r="GD62" s="64"/>
      <c r="GE62" s="64"/>
      <c r="GF62" s="64"/>
      <c r="GG62" s="64">
        <f t="shared" si="4"/>
        <v>0</v>
      </c>
      <c r="GH62" s="64">
        <f t="shared" si="5"/>
        <v>0</v>
      </c>
      <c r="GI62" s="65">
        <v>0</v>
      </c>
      <c r="GJ62" s="65">
        <v>0</v>
      </c>
      <c r="GK62" s="65">
        <v>0</v>
      </c>
      <c r="GL62" s="65">
        <v>0</v>
      </c>
      <c r="GM62" s="65">
        <v>0</v>
      </c>
      <c r="GN62" s="65">
        <v>0</v>
      </c>
      <c r="GO62" s="65">
        <v>0</v>
      </c>
      <c r="GP62" s="65">
        <v>0</v>
      </c>
      <c r="GQ62" s="65"/>
      <c r="GR62" s="65">
        <v>1</v>
      </c>
      <c r="GS62" s="65">
        <v>0</v>
      </c>
      <c r="GT62" s="65">
        <v>0</v>
      </c>
      <c r="GU62" s="65">
        <v>0</v>
      </c>
      <c r="GV62" s="65">
        <v>0</v>
      </c>
      <c r="GW62" s="65">
        <v>0</v>
      </c>
      <c r="GX62" s="65">
        <v>0</v>
      </c>
      <c r="GY62" s="65">
        <v>0</v>
      </c>
      <c r="GZ62" s="65"/>
      <c r="HA62" s="66">
        <v>0</v>
      </c>
      <c r="HB62" s="66"/>
      <c r="HC62" s="66"/>
      <c r="HD62" s="66"/>
      <c r="HE62" s="66"/>
      <c r="HF62" s="66"/>
      <c r="HG62" s="66"/>
      <c r="HH62" s="66"/>
      <c r="HI62" s="66"/>
      <c r="HJ62" s="66"/>
      <c r="HK62" s="66"/>
      <c r="HL62" s="66"/>
      <c r="HM62" s="66"/>
      <c r="HN62" s="66"/>
      <c r="HO62" s="66"/>
      <c r="HP62" s="66"/>
      <c r="HQ62" s="66"/>
      <c r="HR62" s="66"/>
      <c r="HS62" s="66"/>
      <c r="HT62" s="66"/>
      <c r="HU62" s="66"/>
      <c r="HV62" s="66"/>
      <c r="HW62" s="66"/>
      <c r="HX62" s="66"/>
      <c r="HY62" s="66">
        <f t="shared" si="6"/>
        <v>0</v>
      </c>
      <c r="HZ62" s="66"/>
      <c r="IA62" s="67" t="s">
        <v>2326</v>
      </c>
      <c r="IB62" s="67" t="s">
        <v>2328</v>
      </c>
      <c r="IC62" s="67" t="s">
        <v>2326</v>
      </c>
      <c r="ID62" s="67" t="s">
        <v>2326</v>
      </c>
      <c r="IE62" s="67" t="s">
        <v>2326</v>
      </c>
      <c r="IF62" s="67"/>
      <c r="IG62" s="67"/>
      <c r="IH62" s="67"/>
      <c r="II62" s="67"/>
      <c r="IJ62" s="67"/>
      <c r="IK62" s="67"/>
      <c r="IL62" s="67"/>
      <c r="IM62" s="67"/>
      <c r="IN62" s="67"/>
      <c r="IO62" s="67"/>
      <c r="IP62" s="67"/>
      <c r="IQ62" s="67"/>
      <c r="IR62" s="67"/>
      <c r="IS62" s="67"/>
      <c r="IT62" s="67"/>
      <c r="IU62" s="67"/>
      <c r="IV62" s="67"/>
      <c r="IW62" s="67"/>
      <c r="IX62" s="67"/>
      <c r="IY62" s="67"/>
      <c r="IZ62" s="67"/>
      <c r="JA62" s="67"/>
      <c r="JB62" s="67"/>
      <c r="JC62" s="67"/>
      <c r="JD62" s="67"/>
      <c r="JE62" s="67"/>
      <c r="JF62" s="67"/>
      <c r="JG62" s="67"/>
      <c r="JH62" s="67"/>
      <c r="JI62" s="67"/>
      <c r="JJ62" s="67"/>
      <c r="JK62" s="67"/>
      <c r="JL62" s="67"/>
      <c r="JM62" s="67"/>
      <c r="JN62" s="67"/>
      <c r="JO62" s="67"/>
      <c r="JP62" s="67"/>
      <c r="JQ62" s="67"/>
      <c r="JR62" s="67"/>
      <c r="JS62" s="67"/>
      <c r="JT62" s="67"/>
      <c r="JU62" s="67"/>
      <c r="JV62" s="67"/>
      <c r="JW62" s="67"/>
      <c r="JX62" s="67"/>
      <c r="JY62" s="67"/>
      <c r="JZ62" s="67"/>
      <c r="KA62" s="67"/>
      <c r="KB62" s="67"/>
      <c r="KC62" s="67"/>
      <c r="KD62" s="67"/>
      <c r="KE62" s="67"/>
      <c r="KF62" s="67"/>
      <c r="KG62" s="67"/>
      <c r="KH62" s="67"/>
      <c r="KI62" s="67"/>
      <c r="KJ62" s="67"/>
      <c r="KK62" s="67"/>
      <c r="KL62" s="67"/>
      <c r="KM62" s="67"/>
      <c r="KN62" s="66">
        <v>0</v>
      </c>
      <c r="KO62" s="66">
        <v>0</v>
      </c>
      <c r="KP62" s="66">
        <v>1</v>
      </c>
      <c r="KQ62" s="66">
        <v>1</v>
      </c>
      <c r="KR62" s="66">
        <v>1</v>
      </c>
      <c r="KS62" s="66">
        <v>1</v>
      </c>
      <c r="KT62" s="66">
        <v>0</v>
      </c>
      <c r="KU62" s="66">
        <v>0</v>
      </c>
      <c r="KV62" s="66">
        <v>1</v>
      </c>
      <c r="KW62" s="66">
        <v>0</v>
      </c>
      <c r="KX62" s="66">
        <v>0</v>
      </c>
      <c r="KY62" s="66">
        <v>1</v>
      </c>
      <c r="KZ62" s="66">
        <v>0</v>
      </c>
      <c r="LA62" s="66">
        <v>0</v>
      </c>
      <c r="LB62" s="66">
        <v>0</v>
      </c>
      <c r="LC62" s="68">
        <v>0</v>
      </c>
      <c r="LD62" s="68">
        <v>0</v>
      </c>
      <c r="LE62" s="68">
        <v>0</v>
      </c>
      <c r="LF62" s="68">
        <v>0</v>
      </c>
      <c r="LG62" s="68">
        <v>0</v>
      </c>
      <c r="LH62" s="68">
        <v>0</v>
      </c>
      <c r="LI62" s="68">
        <v>0</v>
      </c>
      <c r="LJ62" s="68">
        <v>0</v>
      </c>
      <c r="LK62" s="68">
        <v>1</v>
      </c>
      <c r="LL62" s="68" t="s">
        <v>2632</v>
      </c>
      <c r="LM62" s="69">
        <v>1</v>
      </c>
      <c r="LN62" s="69" t="s">
        <v>2560</v>
      </c>
      <c r="LO62" s="69">
        <v>0</v>
      </c>
      <c r="LP62" s="69"/>
      <c r="LQ62" s="70">
        <v>1</v>
      </c>
      <c r="LR62" s="71"/>
      <c r="LS62" s="72">
        <f t="shared" si="7"/>
        <v>0</v>
      </c>
      <c r="LT62" s="73">
        <f t="shared" si="8"/>
        <v>0</v>
      </c>
      <c r="LU62" s="73">
        <f t="shared" si="9"/>
        <v>0</v>
      </c>
      <c r="LV62" s="74">
        <f t="shared" si="10"/>
        <v>1</v>
      </c>
      <c r="LW62" s="72">
        <f t="shared" si="11"/>
        <v>1</v>
      </c>
      <c r="LX62" s="73">
        <f t="shared" si="12"/>
        <v>0</v>
      </c>
      <c r="LY62" s="73">
        <f t="shared" si="13"/>
        <v>0</v>
      </c>
      <c r="LZ62" s="74">
        <f t="shared" si="14"/>
        <v>0</v>
      </c>
      <c r="MA62" s="72">
        <f t="shared" si="15"/>
        <v>0</v>
      </c>
      <c r="MB62" s="73">
        <f t="shared" si="16"/>
        <v>0</v>
      </c>
      <c r="MC62" s="73">
        <f t="shared" si="17"/>
        <v>0</v>
      </c>
      <c r="MD62" s="74">
        <f t="shared" si="18"/>
        <v>1</v>
      </c>
      <c r="ME62" s="72">
        <f t="shared" si="19"/>
        <v>0</v>
      </c>
      <c r="MF62" s="73">
        <f t="shared" si="20"/>
        <v>0</v>
      </c>
      <c r="MG62" s="73">
        <f t="shared" si="21"/>
        <v>0</v>
      </c>
      <c r="MH62" s="74">
        <f t="shared" si="22"/>
        <v>1</v>
      </c>
    </row>
    <row r="63" spans="1:346" ht="26.5" x14ac:dyDescent="0.35">
      <c r="A63" s="57">
        <v>43</v>
      </c>
      <c r="B63" s="57" t="s">
        <v>2362</v>
      </c>
      <c r="C63" s="57" t="s">
        <v>2575</v>
      </c>
      <c r="D63" s="58">
        <v>41603</v>
      </c>
      <c r="E63" s="57">
        <v>4</v>
      </c>
      <c r="F63" s="57">
        <v>7</v>
      </c>
      <c r="G63" s="57" t="s">
        <v>2633</v>
      </c>
      <c r="H63" s="57" t="s">
        <v>2633</v>
      </c>
      <c r="I63" s="57">
        <v>38671615</v>
      </c>
      <c r="J63" s="57" t="s">
        <v>2634</v>
      </c>
      <c r="K63" s="57" t="s">
        <v>2635</v>
      </c>
      <c r="L63" s="57">
        <v>0</v>
      </c>
      <c r="M63" s="57">
        <v>1</v>
      </c>
      <c r="N63" s="57">
        <v>50</v>
      </c>
      <c r="O63" s="59">
        <v>0</v>
      </c>
      <c r="P63" s="59">
        <v>1</v>
      </c>
      <c r="Q63" s="59">
        <v>0</v>
      </c>
      <c r="R63" s="59">
        <v>0</v>
      </c>
      <c r="S63" s="59">
        <v>0</v>
      </c>
      <c r="T63" s="59">
        <v>1</v>
      </c>
      <c r="U63" s="59">
        <v>0</v>
      </c>
      <c r="V63" s="59">
        <v>0</v>
      </c>
      <c r="W63" s="59">
        <v>0</v>
      </c>
      <c r="X63" s="59">
        <v>1</v>
      </c>
      <c r="Y63" s="59" t="s">
        <v>2636</v>
      </c>
      <c r="Z63" s="60">
        <v>6</v>
      </c>
      <c r="AA63" s="60">
        <v>1.5</v>
      </c>
      <c r="AB63" s="60">
        <v>1.5</v>
      </c>
      <c r="AC63" s="60">
        <v>10</v>
      </c>
      <c r="AD63" s="60">
        <v>6</v>
      </c>
      <c r="AE63" s="60">
        <v>0</v>
      </c>
      <c r="AF63" s="60">
        <v>1</v>
      </c>
      <c r="AG63" s="60">
        <v>0</v>
      </c>
      <c r="AH63" s="60">
        <v>4</v>
      </c>
      <c r="AI63" s="60">
        <v>1</v>
      </c>
      <c r="AJ63" s="60">
        <v>10</v>
      </c>
      <c r="AK63" s="60">
        <v>7</v>
      </c>
      <c r="AL63" s="60">
        <v>10</v>
      </c>
      <c r="AM63" s="59">
        <v>0</v>
      </c>
      <c r="AN63" s="59"/>
      <c r="AO63" s="59"/>
      <c r="AP63" s="59"/>
      <c r="AQ63" s="59"/>
      <c r="AR63" s="59"/>
      <c r="AS63" s="59"/>
      <c r="AT63" s="59"/>
      <c r="AU63" s="59"/>
      <c r="AV63" s="59"/>
      <c r="AW63" s="59"/>
      <c r="AX63" s="59"/>
      <c r="AY63" s="59"/>
      <c r="AZ63" s="59"/>
      <c r="BA63" s="59"/>
      <c r="BB63" s="59"/>
      <c r="BC63" s="59">
        <v>0</v>
      </c>
      <c r="BD63" s="59"/>
      <c r="BE63" s="59"/>
      <c r="BF63" s="59"/>
      <c r="BG63" s="59">
        <v>0</v>
      </c>
      <c r="BH63" s="59"/>
      <c r="BI63" s="59"/>
      <c r="BJ63" s="59"/>
      <c r="BK63" s="59">
        <v>0</v>
      </c>
      <c r="BL63" s="59"/>
      <c r="BM63" s="59"/>
      <c r="BN63" s="59"/>
      <c r="BO63" s="59">
        <f t="shared" si="0"/>
        <v>0</v>
      </c>
      <c r="BP63" s="59"/>
      <c r="BQ63" s="60">
        <v>1</v>
      </c>
      <c r="BR63" s="60">
        <v>4</v>
      </c>
      <c r="BS63" s="60">
        <v>4</v>
      </c>
      <c r="BT63" s="60">
        <v>1</v>
      </c>
      <c r="BU63" s="60">
        <v>4</v>
      </c>
      <c r="BV63" s="60">
        <v>1</v>
      </c>
      <c r="BW63" s="60">
        <v>0</v>
      </c>
      <c r="BX63" s="60">
        <v>1</v>
      </c>
      <c r="BY63" s="60">
        <v>0</v>
      </c>
      <c r="BZ63" s="60">
        <v>0</v>
      </c>
      <c r="CA63" s="60">
        <v>0</v>
      </c>
      <c r="CB63" s="60"/>
      <c r="CC63" s="60"/>
      <c r="CD63" s="60"/>
      <c r="CE63" s="60"/>
      <c r="CF63" s="60"/>
      <c r="CG63" s="60"/>
      <c r="CH63" s="60"/>
      <c r="CI63" s="60"/>
      <c r="CJ63" s="60">
        <v>0</v>
      </c>
      <c r="CK63" s="60"/>
      <c r="CL63" s="60"/>
      <c r="CM63" s="60"/>
      <c r="CN63" s="60"/>
      <c r="CO63" s="60"/>
      <c r="CP63" s="60"/>
      <c r="CQ63" s="60"/>
      <c r="CR63" s="60"/>
      <c r="CS63" s="60">
        <v>0</v>
      </c>
      <c r="CT63" s="60"/>
      <c r="CU63" s="60"/>
      <c r="CV63" s="60"/>
      <c r="CW63" s="60"/>
      <c r="CX63" s="60"/>
      <c r="CY63" s="60"/>
      <c r="CZ63" s="60"/>
      <c r="DA63" s="60"/>
      <c r="DB63" s="60"/>
      <c r="DC63" s="60">
        <v>0</v>
      </c>
      <c r="DD63" s="60"/>
      <c r="DE63" s="60"/>
      <c r="DF63" s="60">
        <v>1</v>
      </c>
      <c r="DG63" s="60">
        <v>10</v>
      </c>
      <c r="DH63" s="60">
        <v>120</v>
      </c>
      <c r="DI63" s="60">
        <v>0</v>
      </c>
      <c r="DJ63" s="60"/>
      <c r="DK63" s="60"/>
      <c r="DL63" s="60">
        <v>0</v>
      </c>
      <c r="DM63" s="60"/>
      <c r="DN63" s="60"/>
      <c r="DO63" s="60"/>
      <c r="DP63" s="60"/>
      <c r="DQ63" s="60">
        <v>30</v>
      </c>
      <c r="DR63" s="60">
        <v>1</v>
      </c>
      <c r="DS63" s="60">
        <v>10</v>
      </c>
      <c r="DT63" s="61">
        <f t="shared" si="1"/>
        <v>1</v>
      </c>
      <c r="DU63" s="62">
        <f t="shared" si="2"/>
        <v>1</v>
      </c>
      <c r="DV63" s="63">
        <v>0</v>
      </c>
      <c r="DW63" s="63"/>
      <c r="DX63" s="63"/>
      <c r="DY63" s="63"/>
      <c r="DZ63" s="63"/>
      <c r="EA63" s="63"/>
      <c r="EB63" s="63"/>
      <c r="EC63" s="63"/>
      <c r="ED63" s="63"/>
      <c r="EE63" s="63"/>
      <c r="EF63" s="63"/>
      <c r="EG63" s="63"/>
      <c r="EH63" s="63"/>
      <c r="EI63" s="63"/>
      <c r="EJ63" s="63"/>
      <c r="EK63" s="63"/>
      <c r="EL63" s="63"/>
      <c r="EM63" s="63"/>
      <c r="EN63" s="63"/>
      <c r="EO63" s="63"/>
      <c r="EP63" s="63"/>
      <c r="EQ63" s="63"/>
      <c r="ER63" s="63"/>
      <c r="ES63" s="63">
        <f t="shared" si="3"/>
        <v>0</v>
      </c>
      <c r="ET63" s="63"/>
      <c r="EU63" s="64">
        <v>0</v>
      </c>
      <c r="EV63" s="64"/>
      <c r="EW63" s="64"/>
      <c r="EX63" s="64"/>
      <c r="EY63" s="64"/>
      <c r="EZ63" s="64"/>
      <c r="FA63" s="64"/>
      <c r="FB63" s="64"/>
      <c r="FC63" s="64"/>
      <c r="FD63" s="64"/>
      <c r="FE63" s="64"/>
      <c r="FF63" s="64"/>
      <c r="FG63" s="64"/>
      <c r="FH63" s="64"/>
      <c r="FI63" s="64"/>
      <c r="FJ63" s="64"/>
      <c r="FK63" s="64"/>
      <c r="FL63" s="64"/>
      <c r="FM63" s="64"/>
      <c r="FN63" s="64"/>
      <c r="FO63" s="64"/>
      <c r="FP63" s="64"/>
      <c r="FQ63" s="64"/>
      <c r="FR63" s="64"/>
      <c r="FS63" s="64"/>
      <c r="FT63" s="64"/>
      <c r="FU63" s="64"/>
      <c r="FV63" s="64"/>
      <c r="FW63" s="64"/>
      <c r="FX63" s="64"/>
      <c r="FY63" s="64"/>
      <c r="FZ63" s="64"/>
      <c r="GA63" s="64"/>
      <c r="GB63" s="64"/>
      <c r="GC63" s="64"/>
      <c r="GD63" s="64"/>
      <c r="GE63" s="64"/>
      <c r="GF63" s="64"/>
      <c r="GG63" s="64">
        <f t="shared" si="4"/>
        <v>0</v>
      </c>
      <c r="GH63" s="64">
        <f t="shared" si="5"/>
        <v>0</v>
      </c>
      <c r="GI63" s="65">
        <v>0</v>
      </c>
      <c r="GJ63" s="65">
        <v>0</v>
      </c>
      <c r="GK63" s="65">
        <v>0</v>
      </c>
      <c r="GL63" s="65">
        <v>0</v>
      </c>
      <c r="GM63" s="65">
        <v>0</v>
      </c>
      <c r="GN63" s="65">
        <v>0</v>
      </c>
      <c r="GO63" s="65">
        <v>0</v>
      </c>
      <c r="GP63" s="65">
        <v>0</v>
      </c>
      <c r="GQ63" s="65"/>
      <c r="GR63" s="65">
        <v>1</v>
      </c>
      <c r="GS63" s="65">
        <v>0</v>
      </c>
      <c r="GT63" s="65">
        <v>0</v>
      </c>
      <c r="GU63" s="65">
        <v>1</v>
      </c>
      <c r="GV63" s="65">
        <v>0</v>
      </c>
      <c r="GW63" s="65">
        <v>0</v>
      </c>
      <c r="GX63" s="65">
        <v>0</v>
      </c>
      <c r="GY63" s="65">
        <v>0</v>
      </c>
      <c r="GZ63" s="65"/>
      <c r="HA63" s="66">
        <v>0</v>
      </c>
      <c r="HB63" s="66"/>
      <c r="HC63" s="66"/>
      <c r="HD63" s="66"/>
      <c r="HE63" s="66"/>
      <c r="HF63" s="66"/>
      <c r="HG63" s="66"/>
      <c r="HH63" s="66"/>
      <c r="HI63" s="66"/>
      <c r="HJ63" s="66"/>
      <c r="HK63" s="66"/>
      <c r="HL63" s="66"/>
      <c r="HM63" s="66"/>
      <c r="HN63" s="66"/>
      <c r="HO63" s="66"/>
      <c r="HP63" s="66"/>
      <c r="HQ63" s="66"/>
      <c r="HR63" s="66"/>
      <c r="HS63" s="66"/>
      <c r="HT63" s="66"/>
      <c r="HU63" s="66"/>
      <c r="HV63" s="66"/>
      <c r="HW63" s="66"/>
      <c r="HX63" s="66"/>
      <c r="HY63" s="66">
        <f t="shared" si="6"/>
        <v>0</v>
      </c>
      <c r="HZ63" s="66"/>
      <c r="IA63" s="67" t="s">
        <v>2326</v>
      </c>
      <c r="IB63" s="67" t="s">
        <v>2328</v>
      </c>
      <c r="IC63" s="67" t="s">
        <v>2326</v>
      </c>
      <c r="ID63" s="67" t="s">
        <v>2326</v>
      </c>
      <c r="IE63" s="67" t="s">
        <v>2326</v>
      </c>
      <c r="IF63" s="67"/>
      <c r="IG63" s="67"/>
      <c r="IH63" s="67"/>
      <c r="II63" s="67"/>
      <c r="IJ63" s="67"/>
      <c r="IK63" s="67"/>
      <c r="IL63" s="67"/>
      <c r="IM63" s="67"/>
      <c r="IN63" s="67"/>
      <c r="IO63" s="67"/>
      <c r="IP63" s="67"/>
      <c r="IQ63" s="67"/>
      <c r="IR63" s="67"/>
      <c r="IS63" s="67"/>
      <c r="IT63" s="67"/>
      <c r="IU63" s="67"/>
      <c r="IV63" s="67"/>
      <c r="IW63" s="67"/>
      <c r="IX63" s="67"/>
      <c r="IY63" s="67"/>
      <c r="IZ63" s="67"/>
      <c r="JA63" s="67"/>
      <c r="JB63" s="67"/>
      <c r="JC63" s="67"/>
      <c r="JD63" s="67"/>
      <c r="JE63" s="67"/>
      <c r="JF63" s="67"/>
      <c r="JG63" s="67"/>
      <c r="JH63" s="67"/>
      <c r="JI63" s="67"/>
      <c r="JJ63" s="67"/>
      <c r="JK63" s="67"/>
      <c r="JL63" s="67"/>
      <c r="JM63" s="67"/>
      <c r="JN63" s="67"/>
      <c r="JO63" s="67"/>
      <c r="JP63" s="67"/>
      <c r="JQ63" s="67"/>
      <c r="JR63" s="67"/>
      <c r="JS63" s="67"/>
      <c r="JT63" s="67"/>
      <c r="JU63" s="67"/>
      <c r="JV63" s="67"/>
      <c r="JW63" s="67"/>
      <c r="JX63" s="67"/>
      <c r="JY63" s="67"/>
      <c r="JZ63" s="67"/>
      <c r="KA63" s="67"/>
      <c r="KB63" s="67"/>
      <c r="KC63" s="67"/>
      <c r="KD63" s="67"/>
      <c r="KE63" s="67"/>
      <c r="KF63" s="67"/>
      <c r="KG63" s="67"/>
      <c r="KH63" s="67"/>
      <c r="KI63" s="67"/>
      <c r="KJ63" s="67"/>
      <c r="KK63" s="67"/>
      <c r="KL63" s="67"/>
      <c r="KM63" s="67"/>
      <c r="KN63" s="66">
        <v>1</v>
      </c>
      <c r="KO63" s="66">
        <v>0</v>
      </c>
      <c r="KP63" s="66">
        <v>1</v>
      </c>
      <c r="KQ63" s="66">
        <v>0</v>
      </c>
      <c r="KR63" s="66">
        <v>0</v>
      </c>
      <c r="KS63" s="66">
        <v>0</v>
      </c>
      <c r="KT63" s="66">
        <v>1</v>
      </c>
      <c r="KU63" s="66">
        <v>0</v>
      </c>
      <c r="KV63" s="66">
        <v>0</v>
      </c>
      <c r="KW63" s="66">
        <v>0</v>
      </c>
      <c r="KX63" s="66">
        <v>0</v>
      </c>
      <c r="KY63" s="66">
        <v>1</v>
      </c>
      <c r="KZ63" s="66">
        <v>0</v>
      </c>
      <c r="LA63" s="66">
        <v>0</v>
      </c>
      <c r="LB63" s="66">
        <v>0</v>
      </c>
      <c r="LC63" s="68">
        <v>0</v>
      </c>
      <c r="LD63" s="68">
        <v>0</v>
      </c>
      <c r="LE63" s="68">
        <v>0</v>
      </c>
      <c r="LF63" s="68">
        <v>0</v>
      </c>
      <c r="LG63" s="68">
        <v>0</v>
      </c>
      <c r="LH63" s="68">
        <v>0</v>
      </c>
      <c r="LI63" s="68">
        <v>0</v>
      </c>
      <c r="LJ63" s="68">
        <v>0</v>
      </c>
      <c r="LK63" s="68">
        <v>1</v>
      </c>
      <c r="LL63" s="68" t="s">
        <v>2637</v>
      </c>
      <c r="LM63" s="69">
        <v>1</v>
      </c>
      <c r="LN63" s="69" t="s">
        <v>2453</v>
      </c>
      <c r="LO63" s="69">
        <v>0</v>
      </c>
      <c r="LP63" s="69"/>
      <c r="LQ63" s="70">
        <v>1</v>
      </c>
      <c r="LR63" s="71"/>
      <c r="LS63" s="72">
        <f t="shared" si="7"/>
        <v>0</v>
      </c>
      <c r="LT63" s="73">
        <f t="shared" si="8"/>
        <v>0</v>
      </c>
      <c r="LU63" s="73">
        <f t="shared" si="9"/>
        <v>0</v>
      </c>
      <c r="LV63" s="74">
        <f t="shared" si="10"/>
        <v>1</v>
      </c>
      <c r="LW63" s="72">
        <f t="shared" si="11"/>
        <v>1</v>
      </c>
      <c r="LX63" s="73">
        <f t="shared" si="12"/>
        <v>0</v>
      </c>
      <c r="LY63" s="73">
        <f t="shared" si="13"/>
        <v>0</v>
      </c>
      <c r="LZ63" s="74">
        <f t="shared" si="14"/>
        <v>0</v>
      </c>
      <c r="MA63" s="72">
        <f t="shared" si="15"/>
        <v>0</v>
      </c>
      <c r="MB63" s="73">
        <f t="shared" si="16"/>
        <v>0</v>
      </c>
      <c r="MC63" s="73">
        <f t="shared" si="17"/>
        <v>0</v>
      </c>
      <c r="MD63" s="74">
        <f t="shared" si="18"/>
        <v>1</v>
      </c>
      <c r="ME63" s="72">
        <f t="shared" si="19"/>
        <v>0</v>
      </c>
      <c r="MF63" s="73">
        <f t="shared" si="20"/>
        <v>0</v>
      </c>
      <c r="MG63" s="73">
        <f t="shared" si="21"/>
        <v>0</v>
      </c>
      <c r="MH63" s="74">
        <f t="shared" si="22"/>
        <v>1</v>
      </c>
    </row>
    <row r="64" spans="1:346" x14ac:dyDescent="0.35">
      <c r="A64" s="57">
        <v>44</v>
      </c>
      <c r="B64" s="57" t="s">
        <v>2362</v>
      </c>
      <c r="C64" s="57" t="s">
        <v>2575</v>
      </c>
      <c r="D64" s="58">
        <v>41603</v>
      </c>
      <c r="E64" s="57">
        <v>4</v>
      </c>
      <c r="F64" s="57">
        <v>13</v>
      </c>
      <c r="G64" s="57" t="s">
        <v>2638</v>
      </c>
      <c r="H64" s="57" t="s">
        <v>2638</v>
      </c>
      <c r="I64" s="57">
        <v>39222127</v>
      </c>
      <c r="J64" s="57" t="s">
        <v>2634</v>
      </c>
      <c r="K64" s="57" t="s">
        <v>2639</v>
      </c>
      <c r="L64" s="57">
        <v>0</v>
      </c>
      <c r="M64" s="57">
        <v>1</v>
      </c>
      <c r="N64" s="57">
        <v>47</v>
      </c>
      <c r="O64" s="59">
        <v>1</v>
      </c>
      <c r="P64" s="59">
        <v>0</v>
      </c>
      <c r="Q64" s="59">
        <v>0</v>
      </c>
      <c r="R64" s="59">
        <v>0</v>
      </c>
      <c r="S64" s="59">
        <v>1</v>
      </c>
      <c r="T64" s="59">
        <v>0</v>
      </c>
      <c r="U64" s="59">
        <v>0</v>
      </c>
      <c r="V64" s="59">
        <v>0</v>
      </c>
      <c r="W64" s="59">
        <v>0</v>
      </c>
      <c r="X64" s="59">
        <v>0</v>
      </c>
      <c r="Y64" s="59"/>
      <c r="Z64" s="60">
        <v>6</v>
      </c>
      <c r="AA64" s="60">
        <v>0</v>
      </c>
      <c r="AB64" s="60">
        <v>0</v>
      </c>
      <c r="AC64" s="60">
        <v>50</v>
      </c>
      <c r="AD64" s="60">
        <v>20</v>
      </c>
      <c r="AE64" s="60">
        <v>1</v>
      </c>
      <c r="AF64" s="60">
        <v>0</v>
      </c>
      <c r="AG64" s="60">
        <v>0</v>
      </c>
      <c r="AH64" s="60">
        <v>1.5</v>
      </c>
      <c r="AI64" s="60">
        <v>1</v>
      </c>
      <c r="AJ64" s="60">
        <v>7</v>
      </c>
      <c r="AK64" s="60">
        <v>1</v>
      </c>
      <c r="AL64" s="60">
        <v>10</v>
      </c>
      <c r="AM64" s="59">
        <v>0</v>
      </c>
      <c r="AN64" s="59"/>
      <c r="AO64" s="59"/>
      <c r="AP64" s="59"/>
      <c r="AQ64" s="59"/>
      <c r="AR64" s="59"/>
      <c r="AS64" s="59"/>
      <c r="AT64" s="59"/>
      <c r="AU64" s="59"/>
      <c r="AV64" s="59"/>
      <c r="AW64" s="59"/>
      <c r="AX64" s="59"/>
      <c r="AY64" s="59"/>
      <c r="AZ64" s="59"/>
      <c r="BA64" s="59"/>
      <c r="BB64" s="59"/>
      <c r="BC64" s="59">
        <v>0</v>
      </c>
      <c r="BD64" s="59"/>
      <c r="BE64" s="59"/>
      <c r="BF64" s="59"/>
      <c r="BG64" s="59">
        <v>0</v>
      </c>
      <c r="BH64" s="59"/>
      <c r="BI64" s="59"/>
      <c r="BJ64" s="59"/>
      <c r="BK64" s="59">
        <v>0</v>
      </c>
      <c r="BL64" s="59"/>
      <c r="BM64" s="59"/>
      <c r="BN64" s="59"/>
      <c r="BO64" s="59">
        <f t="shared" si="0"/>
        <v>0</v>
      </c>
      <c r="BP64" s="59"/>
      <c r="BQ64" s="60">
        <v>1</v>
      </c>
      <c r="BR64" s="60">
        <v>0</v>
      </c>
      <c r="BS64" s="60"/>
      <c r="BT64" s="60"/>
      <c r="BU64" s="60"/>
      <c r="BV64" s="60"/>
      <c r="BW64" s="60"/>
      <c r="BX64" s="60"/>
      <c r="BY64" s="60"/>
      <c r="BZ64" s="60"/>
      <c r="CA64" s="60">
        <v>1</v>
      </c>
      <c r="CB64" s="60">
        <v>1</v>
      </c>
      <c r="CC64" s="60">
        <v>1</v>
      </c>
      <c r="CD64" s="60">
        <v>1</v>
      </c>
      <c r="CE64" s="60">
        <v>1</v>
      </c>
      <c r="CF64" s="60">
        <v>0</v>
      </c>
      <c r="CG64" s="60">
        <v>1</v>
      </c>
      <c r="CH64" s="60">
        <v>0</v>
      </c>
      <c r="CI64" s="60">
        <v>0</v>
      </c>
      <c r="CJ64" s="60">
        <v>0</v>
      </c>
      <c r="CK64" s="60"/>
      <c r="CL64" s="60"/>
      <c r="CM64" s="60"/>
      <c r="CN64" s="60"/>
      <c r="CO64" s="60"/>
      <c r="CP64" s="60"/>
      <c r="CQ64" s="60"/>
      <c r="CR64" s="60"/>
      <c r="CS64" s="60">
        <v>0</v>
      </c>
      <c r="CT64" s="60"/>
      <c r="CU64" s="60"/>
      <c r="CV64" s="60"/>
      <c r="CW64" s="60"/>
      <c r="CX64" s="60"/>
      <c r="CY64" s="60"/>
      <c r="CZ64" s="60"/>
      <c r="DA64" s="60"/>
      <c r="DB64" s="60"/>
      <c r="DC64" s="60">
        <v>1</v>
      </c>
      <c r="DD64" s="60">
        <v>36</v>
      </c>
      <c r="DE64" s="60">
        <v>5</v>
      </c>
      <c r="DF64" s="60">
        <v>0</v>
      </c>
      <c r="DG64" s="60"/>
      <c r="DH64" s="60"/>
      <c r="DI64" s="60">
        <v>0</v>
      </c>
      <c r="DJ64" s="60"/>
      <c r="DK64" s="60"/>
      <c r="DL64" s="60">
        <v>0</v>
      </c>
      <c r="DM64" s="60"/>
      <c r="DN64" s="60"/>
      <c r="DO64" s="60"/>
      <c r="DP64" s="60"/>
      <c r="DQ64" s="60">
        <v>15</v>
      </c>
      <c r="DR64" s="60">
        <v>0</v>
      </c>
      <c r="DS64" s="60">
        <v>0</v>
      </c>
      <c r="DT64" s="61">
        <f t="shared" si="1"/>
        <v>1</v>
      </c>
      <c r="DU64" s="62">
        <f t="shared" si="2"/>
        <v>1</v>
      </c>
      <c r="DV64" s="63">
        <v>0</v>
      </c>
      <c r="DW64" s="63"/>
      <c r="DX64" s="63"/>
      <c r="DY64" s="63"/>
      <c r="DZ64" s="63"/>
      <c r="EA64" s="63"/>
      <c r="EB64" s="63"/>
      <c r="EC64" s="63"/>
      <c r="ED64" s="63"/>
      <c r="EE64" s="63"/>
      <c r="EF64" s="63"/>
      <c r="EG64" s="63"/>
      <c r="EH64" s="63"/>
      <c r="EI64" s="63"/>
      <c r="EJ64" s="63"/>
      <c r="EK64" s="63"/>
      <c r="EL64" s="63"/>
      <c r="EM64" s="63"/>
      <c r="EN64" s="63"/>
      <c r="EO64" s="63"/>
      <c r="EP64" s="63"/>
      <c r="EQ64" s="63"/>
      <c r="ER64" s="63"/>
      <c r="ES64" s="63">
        <f t="shared" si="3"/>
        <v>0</v>
      </c>
      <c r="ET64" s="63"/>
      <c r="EU64" s="64">
        <v>0</v>
      </c>
      <c r="EV64" s="64"/>
      <c r="EW64" s="64"/>
      <c r="EX64" s="64"/>
      <c r="EY64" s="64"/>
      <c r="EZ64" s="64"/>
      <c r="FA64" s="64"/>
      <c r="FB64" s="64"/>
      <c r="FC64" s="64"/>
      <c r="FD64" s="64"/>
      <c r="FE64" s="64"/>
      <c r="FF64" s="64"/>
      <c r="FG64" s="64"/>
      <c r="FH64" s="64"/>
      <c r="FI64" s="64"/>
      <c r="FJ64" s="64"/>
      <c r="FK64" s="64"/>
      <c r="FL64" s="64"/>
      <c r="FM64" s="64"/>
      <c r="FN64" s="64"/>
      <c r="FO64" s="64"/>
      <c r="FP64" s="64"/>
      <c r="FQ64" s="64"/>
      <c r="FR64" s="64"/>
      <c r="FS64" s="64"/>
      <c r="FT64" s="64"/>
      <c r="FU64" s="64"/>
      <c r="FV64" s="64"/>
      <c r="FW64" s="64"/>
      <c r="FX64" s="64"/>
      <c r="FY64" s="64"/>
      <c r="FZ64" s="64"/>
      <c r="GA64" s="64"/>
      <c r="GB64" s="64"/>
      <c r="GC64" s="64"/>
      <c r="GD64" s="64"/>
      <c r="GE64" s="64"/>
      <c r="GF64" s="64"/>
      <c r="GG64" s="64">
        <f t="shared" si="4"/>
        <v>0</v>
      </c>
      <c r="GH64" s="64">
        <f t="shared" si="5"/>
        <v>0</v>
      </c>
      <c r="GI64" s="65">
        <v>0</v>
      </c>
      <c r="GJ64" s="65">
        <v>0</v>
      </c>
      <c r="GK64" s="65">
        <v>0</v>
      </c>
      <c r="GL64" s="65">
        <v>0</v>
      </c>
      <c r="GM64" s="65">
        <v>0</v>
      </c>
      <c r="GN64" s="65">
        <v>0</v>
      </c>
      <c r="GO64" s="65">
        <v>0</v>
      </c>
      <c r="GP64" s="65">
        <v>0</v>
      </c>
      <c r="GQ64" s="65"/>
      <c r="GR64" s="65">
        <v>1</v>
      </c>
      <c r="GS64" s="65">
        <v>0</v>
      </c>
      <c r="GT64" s="65">
        <v>0</v>
      </c>
      <c r="GU64" s="65">
        <v>1</v>
      </c>
      <c r="GV64" s="65">
        <v>0</v>
      </c>
      <c r="GW64" s="65">
        <v>0</v>
      </c>
      <c r="GX64" s="65">
        <v>0</v>
      </c>
      <c r="GY64" s="65">
        <v>0</v>
      </c>
      <c r="GZ64" s="65"/>
      <c r="HA64" s="66">
        <v>0</v>
      </c>
      <c r="HB64" s="66"/>
      <c r="HC64" s="66"/>
      <c r="HD64" s="66"/>
      <c r="HE64" s="66"/>
      <c r="HF64" s="66"/>
      <c r="HG64" s="66"/>
      <c r="HH64" s="66"/>
      <c r="HI64" s="66"/>
      <c r="HJ64" s="66"/>
      <c r="HK64" s="66"/>
      <c r="HL64" s="66"/>
      <c r="HM64" s="66"/>
      <c r="HN64" s="66"/>
      <c r="HO64" s="66"/>
      <c r="HP64" s="66"/>
      <c r="HQ64" s="66"/>
      <c r="HR64" s="66"/>
      <c r="HS64" s="66"/>
      <c r="HT64" s="66"/>
      <c r="HU64" s="66"/>
      <c r="HV64" s="66"/>
      <c r="HW64" s="66"/>
      <c r="HX64" s="66"/>
      <c r="HY64" s="66">
        <f t="shared" si="6"/>
        <v>0</v>
      </c>
      <c r="HZ64" s="66"/>
      <c r="IA64" s="67" t="s">
        <v>2326</v>
      </c>
      <c r="IB64" s="67" t="s">
        <v>2328</v>
      </c>
      <c r="IC64" s="67" t="s">
        <v>2326</v>
      </c>
      <c r="ID64" s="67" t="s">
        <v>2326</v>
      </c>
      <c r="IE64" s="67" t="s">
        <v>2326</v>
      </c>
      <c r="IF64" s="67"/>
      <c r="IG64" s="67"/>
      <c r="IH64" s="67"/>
      <c r="II64" s="67"/>
      <c r="IJ64" s="67"/>
      <c r="IK64" s="67"/>
      <c r="IL64" s="67"/>
      <c r="IM64" s="67"/>
      <c r="IN64" s="67"/>
      <c r="IO64" s="67"/>
      <c r="IP64" s="67"/>
      <c r="IQ64" s="67"/>
      <c r="IR64" s="67"/>
      <c r="IS64" s="67"/>
      <c r="IT64" s="67"/>
      <c r="IU64" s="67"/>
      <c r="IV64" s="67"/>
      <c r="IW64" s="67"/>
      <c r="IX64" s="67"/>
      <c r="IY64" s="67"/>
      <c r="IZ64" s="67"/>
      <c r="JA64" s="67"/>
      <c r="JB64" s="67"/>
      <c r="JC64" s="67"/>
      <c r="JD64" s="67"/>
      <c r="JE64" s="67"/>
      <c r="JF64" s="67"/>
      <c r="JG64" s="67"/>
      <c r="JH64" s="67"/>
      <c r="JI64" s="67"/>
      <c r="JJ64" s="67"/>
      <c r="JK64" s="67"/>
      <c r="JL64" s="67"/>
      <c r="JM64" s="67"/>
      <c r="JN64" s="67"/>
      <c r="JO64" s="67"/>
      <c r="JP64" s="67"/>
      <c r="JQ64" s="67"/>
      <c r="JR64" s="67"/>
      <c r="JS64" s="67"/>
      <c r="JT64" s="67"/>
      <c r="JU64" s="67"/>
      <c r="JV64" s="67"/>
      <c r="JW64" s="67"/>
      <c r="JX64" s="67"/>
      <c r="JY64" s="67"/>
      <c r="JZ64" s="67"/>
      <c r="KA64" s="67"/>
      <c r="KB64" s="67"/>
      <c r="KC64" s="67"/>
      <c r="KD64" s="67"/>
      <c r="KE64" s="67"/>
      <c r="KF64" s="67"/>
      <c r="KG64" s="67"/>
      <c r="KH64" s="67"/>
      <c r="KI64" s="67"/>
      <c r="KJ64" s="67"/>
      <c r="KK64" s="67"/>
      <c r="KL64" s="67"/>
      <c r="KM64" s="67"/>
      <c r="KN64" s="66">
        <v>1</v>
      </c>
      <c r="KO64" s="66">
        <v>1</v>
      </c>
      <c r="KP64" s="66">
        <v>2</v>
      </c>
      <c r="KQ64" s="66">
        <v>0</v>
      </c>
      <c r="KR64" s="66">
        <v>2</v>
      </c>
      <c r="KS64" s="66">
        <v>2</v>
      </c>
      <c r="KT64" s="66">
        <v>0</v>
      </c>
      <c r="KU64" s="66">
        <v>0</v>
      </c>
      <c r="KV64" s="66">
        <v>0</v>
      </c>
      <c r="KW64" s="66">
        <v>1</v>
      </c>
      <c r="KX64" s="66">
        <v>0</v>
      </c>
      <c r="KY64" s="66">
        <v>0</v>
      </c>
      <c r="KZ64" s="66">
        <v>0</v>
      </c>
      <c r="LA64" s="66">
        <v>0</v>
      </c>
      <c r="LB64" s="66">
        <v>0</v>
      </c>
      <c r="LC64" s="68">
        <v>0</v>
      </c>
      <c r="LD64" s="68">
        <v>1</v>
      </c>
      <c r="LE64" s="68">
        <v>1</v>
      </c>
      <c r="LF64" s="68">
        <v>0</v>
      </c>
      <c r="LG64" s="68">
        <v>0</v>
      </c>
      <c r="LH64" s="68">
        <v>0</v>
      </c>
      <c r="LI64" s="68">
        <v>0</v>
      </c>
      <c r="LJ64" s="68">
        <v>0</v>
      </c>
      <c r="LK64" s="68">
        <v>1</v>
      </c>
      <c r="LL64" s="68" t="s">
        <v>2640</v>
      </c>
      <c r="LM64" s="69">
        <v>0</v>
      </c>
      <c r="LN64" s="69"/>
      <c r="LO64" s="69">
        <v>0</v>
      </c>
      <c r="LP64" s="69"/>
      <c r="LQ64" s="70">
        <v>1</v>
      </c>
      <c r="LR64" s="71"/>
      <c r="LS64" s="72">
        <f t="shared" si="7"/>
        <v>0</v>
      </c>
      <c r="LT64" s="73">
        <f t="shared" si="8"/>
        <v>0</v>
      </c>
      <c r="LU64" s="73">
        <f t="shared" si="9"/>
        <v>0</v>
      </c>
      <c r="LV64" s="74">
        <f t="shared" si="10"/>
        <v>1</v>
      </c>
      <c r="LW64" s="72">
        <f t="shared" si="11"/>
        <v>1</v>
      </c>
      <c r="LX64" s="73">
        <f t="shared" si="12"/>
        <v>0</v>
      </c>
      <c r="LY64" s="73">
        <f t="shared" si="13"/>
        <v>0</v>
      </c>
      <c r="LZ64" s="74">
        <f t="shared" si="14"/>
        <v>0</v>
      </c>
      <c r="MA64" s="72">
        <f t="shared" si="15"/>
        <v>0</v>
      </c>
      <c r="MB64" s="73">
        <f t="shared" si="16"/>
        <v>0</v>
      </c>
      <c r="MC64" s="73">
        <f t="shared" si="17"/>
        <v>0</v>
      </c>
      <c r="MD64" s="74">
        <f t="shared" si="18"/>
        <v>1</v>
      </c>
      <c r="ME64" s="72">
        <f t="shared" si="19"/>
        <v>0</v>
      </c>
      <c r="MF64" s="73">
        <f t="shared" si="20"/>
        <v>0</v>
      </c>
      <c r="MG64" s="73">
        <f t="shared" si="21"/>
        <v>0</v>
      </c>
      <c r="MH64" s="74">
        <f t="shared" si="22"/>
        <v>1</v>
      </c>
    </row>
    <row r="65" spans="1:346" ht="52.5" x14ac:dyDescent="0.35">
      <c r="A65" s="57">
        <v>45</v>
      </c>
      <c r="B65" s="57" t="s">
        <v>2362</v>
      </c>
      <c r="C65" s="57" t="s">
        <v>2641</v>
      </c>
      <c r="D65" s="58">
        <v>41603</v>
      </c>
      <c r="E65" s="57">
        <v>4</v>
      </c>
      <c r="F65" s="57">
        <v>10</v>
      </c>
      <c r="G65" s="57" t="s">
        <v>2642</v>
      </c>
      <c r="H65" s="57" t="s">
        <v>2642</v>
      </c>
      <c r="I65" s="57"/>
      <c r="J65" s="57" t="s">
        <v>2634</v>
      </c>
      <c r="K65" s="57" t="s">
        <v>2643</v>
      </c>
      <c r="L65" s="57">
        <v>0</v>
      </c>
      <c r="M65" s="57">
        <v>1</v>
      </c>
      <c r="N65" s="57">
        <v>60</v>
      </c>
      <c r="O65" s="59">
        <v>0</v>
      </c>
      <c r="P65" s="59">
        <v>0</v>
      </c>
      <c r="Q65" s="59">
        <v>0</v>
      </c>
      <c r="R65" s="59">
        <v>0</v>
      </c>
      <c r="S65" s="59">
        <v>1</v>
      </c>
      <c r="T65" s="59">
        <v>0</v>
      </c>
      <c r="U65" s="59">
        <v>0</v>
      </c>
      <c r="V65" s="59">
        <v>0</v>
      </c>
      <c r="W65" s="59">
        <v>0</v>
      </c>
      <c r="X65" s="59">
        <v>0</v>
      </c>
      <c r="Y65" s="59"/>
      <c r="Z65" s="60">
        <v>6</v>
      </c>
      <c r="AA65" s="60">
        <v>0</v>
      </c>
      <c r="AB65" s="60">
        <v>0</v>
      </c>
      <c r="AC65" s="60">
        <v>38</v>
      </c>
      <c r="AD65" s="60">
        <v>28</v>
      </c>
      <c r="AE65" s="60">
        <v>1</v>
      </c>
      <c r="AF65" s="60">
        <v>0</v>
      </c>
      <c r="AG65" s="60">
        <v>0</v>
      </c>
      <c r="AH65" s="60">
        <v>3</v>
      </c>
      <c r="AI65" s="60">
        <v>1</v>
      </c>
      <c r="AJ65" s="60">
        <v>4</v>
      </c>
      <c r="AK65" s="60">
        <v>1</v>
      </c>
      <c r="AL65" s="60">
        <v>3</v>
      </c>
      <c r="AM65" s="59">
        <v>0</v>
      </c>
      <c r="AN65" s="59"/>
      <c r="AO65" s="59"/>
      <c r="AP65" s="59"/>
      <c r="AQ65" s="59"/>
      <c r="AR65" s="59"/>
      <c r="AS65" s="59"/>
      <c r="AT65" s="59"/>
      <c r="AU65" s="59"/>
      <c r="AV65" s="59"/>
      <c r="AW65" s="59"/>
      <c r="AX65" s="59"/>
      <c r="AY65" s="59"/>
      <c r="AZ65" s="59"/>
      <c r="BA65" s="59"/>
      <c r="BB65" s="59"/>
      <c r="BC65" s="59">
        <v>0</v>
      </c>
      <c r="BD65" s="59"/>
      <c r="BE65" s="59"/>
      <c r="BF65" s="59"/>
      <c r="BG65" s="59">
        <v>0</v>
      </c>
      <c r="BH65" s="59"/>
      <c r="BI65" s="59"/>
      <c r="BJ65" s="59"/>
      <c r="BK65" s="59">
        <v>0</v>
      </c>
      <c r="BL65" s="59"/>
      <c r="BM65" s="59"/>
      <c r="BN65" s="59"/>
      <c r="BO65" s="59">
        <f t="shared" si="0"/>
        <v>0</v>
      </c>
      <c r="BP65" s="59"/>
      <c r="BQ65" s="60">
        <v>1</v>
      </c>
      <c r="BR65" s="60">
        <v>1</v>
      </c>
      <c r="BS65" s="60">
        <v>1</v>
      </c>
      <c r="BT65" s="60">
        <v>1</v>
      </c>
      <c r="BU65" s="60">
        <v>4</v>
      </c>
      <c r="BV65" s="60">
        <v>1</v>
      </c>
      <c r="BW65" s="60">
        <v>0</v>
      </c>
      <c r="BX65" s="60">
        <v>1</v>
      </c>
      <c r="BY65" s="60">
        <v>0</v>
      </c>
      <c r="BZ65" s="60">
        <v>0</v>
      </c>
      <c r="CA65" s="60">
        <v>0</v>
      </c>
      <c r="CB65" s="60"/>
      <c r="CC65" s="60"/>
      <c r="CD65" s="60"/>
      <c r="CE65" s="60"/>
      <c r="CF65" s="60"/>
      <c r="CG65" s="60"/>
      <c r="CH65" s="60"/>
      <c r="CI65" s="60"/>
      <c r="CJ65" s="60">
        <v>0</v>
      </c>
      <c r="CK65" s="60"/>
      <c r="CL65" s="60"/>
      <c r="CM65" s="60"/>
      <c r="CN65" s="60"/>
      <c r="CO65" s="60"/>
      <c r="CP65" s="60"/>
      <c r="CQ65" s="60"/>
      <c r="CR65" s="60"/>
      <c r="CS65" s="60">
        <v>0</v>
      </c>
      <c r="CT65" s="60"/>
      <c r="CU65" s="60"/>
      <c r="CV65" s="60"/>
      <c r="CW65" s="60"/>
      <c r="CX65" s="60"/>
      <c r="CY65" s="60"/>
      <c r="CZ65" s="60"/>
      <c r="DA65" s="60"/>
      <c r="DB65" s="60"/>
      <c r="DC65" s="60">
        <v>1</v>
      </c>
      <c r="DD65" s="60">
        <v>12</v>
      </c>
      <c r="DE65" s="60">
        <v>3.5</v>
      </c>
      <c r="DF65" s="60">
        <v>0</v>
      </c>
      <c r="DG65" s="60"/>
      <c r="DH65" s="60"/>
      <c r="DI65" s="60">
        <v>0</v>
      </c>
      <c r="DJ65" s="60"/>
      <c r="DK65" s="60"/>
      <c r="DL65" s="60">
        <v>0</v>
      </c>
      <c r="DM65" s="60"/>
      <c r="DN65" s="60"/>
      <c r="DO65" s="60"/>
      <c r="DP65" s="60"/>
      <c r="DQ65" s="60">
        <v>25</v>
      </c>
      <c r="DR65" s="60">
        <v>0</v>
      </c>
      <c r="DS65" s="60">
        <v>0</v>
      </c>
      <c r="DT65" s="61">
        <f t="shared" si="1"/>
        <v>1</v>
      </c>
      <c r="DU65" s="62">
        <f t="shared" si="2"/>
        <v>1</v>
      </c>
      <c r="DV65" s="63">
        <v>0</v>
      </c>
      <c r="DW65" s="63"/>
      <c r="DX65" s="63"/>
      <c r="DY65" s="63"/>
      <c r="DZ65" s="63"/>
      <c r="EA65" s="63"/>
      <c r="EB65" s="63"/>
      <c r="EC65" s="63"/>
      <c r="ED65" s="63"/>
      <c r="EE65" s="63"/>
      <c r="EF65" s="63"/>
      <c r="EG65" s="63"/>
      <c r="EH65" s="63"/>
      <c r="EI65" s="63"/>
      <c r="EJ65" s="63"/>
      <c r="EK65" s="63"/>
      <c r="EL65" s="63"/>
      <c r="EM65" s="63"/>
      <c r="EN65" s="63"/>
      <c r="EO65" s="63"/>
      <c r="EP65" s="63"/>
      <c r="EQ65" s="63"/>
      <c r="ER65" s="63"/>
      <c r="ES65" s="63">
        <f t="shared" si="3"/>
        <v>0</v>
      </c>
      <c r="ET65" s="63"/>
      <c r="EU65" s="64">
        <v>0</v>
      </c>
      <c r="EV65" s="64"/>
      <c r="EW65" s="64"/>
      <c r="EX65" s="64"/>
      <c r="EY65" s="64"/>
      <c r="EZ65" s="64"/>
      <c r="FA65" s="64"/>
      <c r="FB65" s="64"/>
      <c r="FC65" s="64"/>
      <c r="FD65" s="64"/>
      <c r="FE65" s="64"/>
      <c r="FF65" s="64"/>
      <c r="FG65" s="64"/>
      <c r="FH65" s="64"/>
      <c r="FI65" s="64"/>
      <c r="FJ65" s="64"/>
      <c r="FK65" s="64"/>
      <c r="FL65" s="64"/>
      <c r="FM65" s="64"/>
      <c r="FN65" s="64"/>
      <c r="FO65" s="64"/>
      <c r="FP65" s="64"/>
      <c r="FQ65" s="64"/>
      <c r="FR65" s="64"/>
      <c r="FS65" s="64"/>
      <c r="FT65" s="64"/>
      <c r="FU65" s="64"/>
      <c r="FV65" s="64"/>
      <c r="FW65" s="64"/>
      <c r="FX65" s="64"/>
      <c r="FY65" s="64"/>
      <c r="FZ65" s="64"/>
      <c r="GA65" s="64"/>
      <c r="GB65" s="64"/>
      <c r="GC65" s="64"/>
      <c r="GD65" s="64"/>
      <c r="GE65" s="64"/>
      <c r="GF65" s="64"/>
      <c r="GG65" s="64">
        <f t="shared" si="4"/>
        <v>0</v>
      </c>
      <c r="GH65" s="64">
        <f t="shared" si="5"/>
        <v>0</v>
      </c>
      <c r="GI65" s="65">
        <v>0</v>
      </c>
      <c r="GJ65" s="65">
        <v>0</v>
      </c>
      <c r="GK65" s="65">
        <v>0</v>
      </c>
      <c r="GL65" s="65">
        <v>0</v>
      </c>
      <c r="GM65" s="65">
        <v>0</v>
      </c>
      <c r="GN65" s="65">
        <v>0</v>
      </c>
      <c r="GO65" s="65">
        <v>0</v>
      </c>
      <c r="GP65" s="65">
        <v>0</v>
      </c>
      <c r="GQ65" s="65"/>
      <c r="GR65" s="65">
        <v>0</v>
      </c>
      <c r="GS65" s="65">
        <v>0</v>
      </c>
      <c r="GT65" s="65">
        <v>0</v>
      </c>
      <c r="GU65" s="65">
        <v>0</v>
      </c>
      <c r="GV65" s="65">
        <v>0</v>
      </c>
      <c r="GW65" s="65">
        <v>0</v>
      </c>
      <c r="GX65" s="65">
        <v>1</v>
      </c>
      <c r="GY65" s="65">
        <v>0</v>
      </c>
      <c r="GZ65" s="65"/>
      <c r="HA65" s="66">
        <v>0</v>
      </c>
      <c r="HB65" s="66"/>
      <c r="HC65" s="66"/>
      <c r="HD65" s="66"/>
      <c r="HE65" s="66"/>
      <c r="HF65" s="66"/>
      <c r="HG65" s="66"/>
      <c r="HH65" s="66"/>
      <c r="HI65" s="66"/>
      <c r="HJ65" s="66"/>
      <c r="HK65" s="66"/>
      <c r="HL65" s="66"/>
      <c r="HM65" s="66"/>
      <c r="HN65" s="66"/>
      <c r="HO65" s="66"/>
      <c r="HP65" s="66"/>
      <c r="HQ65" s="66"/>
      <c r="HR65" s="66"/>
      <c r="HS65" s="66"/>
      <c r="HT65" s="66"/>
      <c r="HU65" s="66"/>
      <c r="HV65" s="66"/>
      <c r="HW65" s="66"/>
      <c r="HX65" s="66"/>
      <c r="HY65" s="66">
        <f t="shared" si="6"/>
        <v>0</v>
      </c>
      <c r="HZ65" s="66"/>
      <c r="IA65" s="67" t="s">
        <v>2326</v>
      </c>
      <c r="IB65" s="67" t="s">
        <v>2328</v>
      </c>
      <c r="IC65" s="67" t="s">
        <v>2326</v>
      </c>
      <c r="ID65" s="67" t="s">
        <v>2326</v>
      </c>
      <c r="IE65" s="67" t="s">
        <v>2326</v>
      </c>
      <c r="IF65" s="67"/>
      <c r="IG65" s="67"/>
      <c r="IH65" s="67"/>
      <c r="II65" s="67"/>
      <c r="IJ65" s="67"/>
      <c r="IK65" s="67"/>
      <c r="IL65" s="67"/>
      <c r="IM65" s="67"/>
      <c r="IN65" s="67"/>
      <c r="IO65" s="67"/>
      <c r="IP65" s="67"/>
      <c r="IQ65" s="67"/>
      <c r="IR65" s="67"/>
      <c r="IS65" s="67"/>
      <c r="IT65" s="67"/>
      <c r="IU65" s="67"/>
      <c r="IV65" s="67"/>
      <c r="IW65" s="67"/>
      <c r="IX65" s="67"/>
      <c r="IY65" s="67"/>
      <c r="IZ65" s="67"/>
      <c r="JA65" s="67"/>
      <c r="JB65" s="67"/>
      <c r="JC65" s="67"/>
      <c r="JD65" s="67"/>
      <c r="JE65" s="67"/>
      <c r="JF65" s="67"/>
      <c r="JG65" s="67"/>
      <c r="JH65" s="67"/>
      <c r="JI65" s="67"/>
      <c r="JJ65" s="67"/>
      <c r="JK65" s="67"/>
      <c r="JL65" s="67"/>
      <c r="JM65" s="67"/>
      <c r="JN65" s="67"/>
      <c r="JO65" s="67"/>
      <c r="JP65" s="67"/>
      <c r="JQ65" s="67"/>
      <c r="JR65" s="67"/>
      <c r="JS65" s="67"/>
      <c r="JT65" s="67"/>
      <c r="JU65" s="67"/>
      <c r="JV65" s="67"/>
      <c r="JW65" s="67"/>
      <c r="JX65" s="67"/>
      <c r="JY65" s="67"/>
      <c r="JZ65" s="67"/>
      <c r="KA65" s="67"/>
      <c r="KB65" s="67"/>
      <c r="KC65" s="67"/>
      <c r="KD65" s="67"/>
      <c r="KE65" s="67"/>
      <c r="KF65" s="67"/>
      <c r="KG65" s="67"/>
      <c r="KH65" s="67"/>
      <c r="KI65" s="67"/>
      <c r="KJ65" s="67"/>
      <c r="KK65" s="67"/>
      <c r="KL65" s="67"/>
      <c r="KM65" s="67"/>
      <c r="KN65" s="66">
        <v>1</v>
      </c>
      <c r="KO65" s="66">
        <v>0</v>
      </c>
      <c r="KP65" s="66">
        <v>1</v>
      </c>
      <c r="KQ65" s="66">
        <v>2</v>
      </c>
      <c r="KR65" s="66">
        <v>1</v>
      </c>
      <c r="KS65" s="66">
        <v>1</v>
      </c>
      <c r="KT65" s="66">
        <v>0</v>
      </c>
      <c r="KU65" s="66">
        <v>0</v>
      </c>
      <c r="KV65" s="66">
        <v>0</v>
      </c>
      <c r="KW65" s="66">
        <v>1</v>
      </c>
      <c r="KX65" s="66">
        <v>0</v>
      </c>
      <c r="KY65" s="66">
        <v>0</v>
      </c>
      <c r="KZ65" s="66">
        <v>0</v>
      </c>
      <c r="LA65" s="66">
        <v>0</v>
      </c>
      <c r="LB65" s="66">
        <v>0</v>
      </c>
      <c r="LC65" s="68">
        <v>0</v>
      </c>
      <c r="LD65" s="68">
        <v>1</v>
      </c>
      <c r="LE65" s="68">
        <v>0</v>
      </c>
      <c r="LF65" s="68">
        <v>0</v>
      </c>
      <c r="LG65" s="68">
        <v>0</v>
      </c>
      <c r="LH65" s="68">
        <v>0</v>
      </c>
      <c r="LI65" s="68">
        <v>0</v>
      </c>
      <c r="LJ65" s="68">
        <v>1</v>
      </c>
      <c r="LK65" s="68">
        <v>1</v>
      </c>
      <c r="LL65" s="68" t="s">
        <v>2644</v>
      </c>
      <c r="LM65" s="69">
        <v>1</v>
      </c>
      <c r="LN65" s="69" t="s">
        <v>2560</v>
      </c>
      <c r="LO65" s="69">
        <v>0</v>
      </c>
      <c r="LP65" s="69"/>
      <c r="LQ65" s="70">
        <v>1</v>
      </c>
      <c r="LR65" s="71" t="s">
        <v>2645</v>
      </c>
      <c r="LS65" s="72">
        <f t="shared" si="7"/>
        <v>0</v>
      </c>
      <c r="LT65" s="73">
        <f t="shared" si="8"/>
        <v>0</v>
      </c>
      <c r="LU65" s="73">
        <f t="shared" si="9"/>
        <v>0</v>
      </c>
      <c r="LV65" s="74">
        <f t="shared" si="10"/>
        <v>1</v>
      </c>
      <c r="LW65" s="72">
        <f t="shared" si="11"/>
        <v>1</v>
      </c>
      <c r="LX65" s="73">
        <f t="shared" si="12"/>
        <v>0</v>
      </c>
      <c r="LY65" s="73">
        <f t="shared" si="13"/>
        <v>0</v>
      </c>
      <c r="LZ65" s="74">
        <f t="shared" si="14"/>
        <v>0</v>
      </c>
      <c r="MA65" s="72">
        <f t="shared" si="15"/>
        <v>0</v>
      </c>
      <c r="MB65" s="73">
        <f t="shared" si="16"/>
        <v>0</v>
      </c>
      <c r="MC65" s="73">
        <f t="shared" si="17"/>
        <v>0</v>
      </c>
      <c r="MD65" s="74">
        <f t="shared" si="18"/>
        <v>1</v>
      </c>
      <c r="ME65" s="72">
        <f t="shared" si="19"/>
        <v>0</v>
      </c>
      <c r="MF65" s="73">
        <f t="shared" si="20"/>
        <v>0</v>
      </c>
      <c r="MG65" s="73">
        <f t="shared" si="21"/>
        <v>0</v>
      </c>
      <c r="MH65" s="74">
        <f t="shared" si="22"/>
        <v>1</v>
      </c>
    </row>
    <row r="66" spans="1:346" ht="39.5" x14ac:dyDescent="0.35">
      <c r="A66" s="57">
        <v>46</v>
      </c>
      <c r="B66" s="57" t="s">
        <v>2362</v>
      </c>
      <c r="C66" s="57" t="s">
        <v>2641</v>
      </c>
      <c r="D66" s="58">
        <v>41603</v>
      </c>
      <c r="E66" s="57">
        <v>4</v>
      </c>
      <c r="F66" s="57">
        <v>20</v>
      </c>
      <c r="G66" s="57" t="s">
        <v>2646</v>
      </c>
      <c r="H66" s="57" t="s">
        <v>2646</v>
      </c>
      <c r="I66" s="57">
        <v>46007531</v>
      </c>
      <c r="J66" s="57" t="s">
        <v>2634</v>
      </c>
      <c r="K66" s="57" t="s">
        <v>2647</v>
      </c>
      <c r="L66" s="57">
        <v>0</v>
      </c>
      <c r="M66" s="57">
        <v>1</v>
      </c>
      <c r="N66" s="57">
        <v>43</v>
      </c>
      <c r="O66" s="59">
        <v>0</v>
      </c>
      <c r="P66" s="59">
        <v>0</v>
      </c>
      <c r="Q66" s="59">
        <v>0</v>
      </c>
      <c r="R66" s="59">
        <v>0</v>
      </c>
      <c r="S66" s="59">
        <v>0</v>
      </c>
      <c r="T66" s="59">
        <v>1</v>
      </c>
      <c r="U66" s="59">
        <v>0</v>
      </c>
      <c r="V66" s="59">
        <v>0</v>
      </c>
      <c r="W66" s="59">
        <v>0</v>
      </c>
      <c r="X66" s="59">
        <v>0</v>
      </c>
      <c r="Y66" s="59"/>
      <c r="Z66" s="60">
        <v>6</v>
      </c>
      <c r="AA66" s="60">
        <v>2</v>
      </c>
      <c r="AB66" s="60">
        <v>1.5</v>
      </c>
      <c r="AC66" s="60">
        <v>23</v>
      </c>
      <c r="AD66" s="60">
        <v>15</v>
      </c>
      <c r="AE66" s="60">
        <v>1</v>
      </c>
      <c r="AF66" s="60">
        <v>0</v>
      </c>
      <c r="AG66" s="60">
        <v>0</v>
      </c>
      <c r="AH66" s="60">
        <v>2</v>
      </c>
      <c r="AI66" s="60">
        <v>1</v>
      </c>
      <c r="AJ66" s="60">
        <v>7</v>
      </c>
      <c r="AK66" s="60">
        <v>5</v>
      </c>
      <c r="AL66" s="60">
        <v>7</v>
      </c>
      <c r="AM66" s="59">
        <v>0</v>
      </c>
      <c r="AN66" s="59"/>
      <c r="AO66" s="59"/>
      <c r="AP66" s="59"/>
      <c r="AQ66" s="59"/>
      <c r="AR66" s="59"/>
      <c r="AS66" s="59"/>
      <c r="AT66" s="59"/>
      <c r="AU66" s="59"/>
      <c r="AV66" s="59"/>
      <c r="AW66" s="59"/>
      <c r="AX66" s="59"/>
      <c r="AY66" s="59"/>
      <c r="AZ66" s="59"/>
      <c r="BA66" s="59"/>
      <c r="BB66" s="59"/>
      <c r="BC66" s="59">
        <v>0</v>
      </c>
      <c r="BD66" s="59"/>
      <c r="BE66" s="59"/>
      <c r="BF66" s="59"/>
      <c r="BG66" s="59">
        <v>0</v>
      </c>
      <c r="BH66" s="59"/>
      <c r="BI66" s="59"/>
      <c r="BJ66" s="59"/>
      <c r="BK66" s="59">
        <v>0</v>
      </c>
      <c r="BL66" s="59"/>
      <c r="BM66" s="59"/>
      <c r="BN66" s="59"/>
      <c r="BO66" s="59">
        <f t="shared" si="0"/>
        <v>0</v>
      </c>
      <c r="BP66" s="59"/>
      <c r="BQ66" s="60">
        <v>1</v>
      </c>
      <c r="BR66" s="60">
        <v>2</v>
      </c>
      <c r="BS66" s="60">
        <v>4</v>
      </c>
      <c r="BT66" s="60">
        <v>1</v>
      </c>
      <c r="BU66" s="60">
        <v>3</v>
      </c>
      <c r="BV66" s="60">
        <v>1</v>
      </c>
      <c r="BW66" s="60">
        <v>0</v>
      </c>
      <c r="BX66" s="60">
        <v>1</v>
      </c>
      <c r="BY66" s="60">
        <v>1</v>
      </c>
      <c r="BZ66" s="60">
        <v>0</v>
      </c>
      <c r="CA66" s="60">
        <v>0</v>
      </c>
      <c r="CB66" s="60"/>
      <c r="CC66" s="60"/>
      <c r="CD66" s="60"/>
      <c r="CE66" s="60"/>
      <c r="CF66" s="60"/>
      <c r="CG66" s="60"/>
      <c r="CH66" s="60"/>
      <c r="CI66" s="60"/>
      <c r="CJ66" s="60">
        <v>0</v>
      </c>
      <c r="CK66" s="60"/>
      <c r="CL66" s="60"/>
      <c r="CM66" s="60"/>
      <c r="CN66" s="60"/>
      <c r="CO66" s="60"/>
      <c r="CP66" s="60"/>
      <c r="CQ66" s="60"/>
      <c r="CR66" s="60"/>
      <c r="CS66" s="60">
        <v>0</v>
      </c>
      <c r="CT66" s="60"/>
      <c r="CU66" s="60"/>
      <c r="CV66" s="60"/>
      <c r="CW66" s="60"/>
      <c r="CX66" s="60"/>
      <c r="CY66" s="60"/>
      <c r="CZ66" s="60"/>
      <c r="DA66" s="60"/>
      <c r="DB66" s="60"/>
      <c r="DC66" s="60">
        <v>0</v>
      </c>
      <c r="DD66" s="60"/>
      <c r="DE66" s="60"/>
      <c r="DF66" s="60">
        <v>1</v>
      </c>
      <c r="DG66" s="60">
        <v>4</v>
      </c>
      <c r="DH66" s="60">
        <v>90</v>
      </c>
      <c r="DI66" s="60">
        <v>0</v>
      </c>
      <c r="DJ66" s="60"/>
      <c r="DK66" s="60"/>
      <c r="DL66" s="60">
        <v>0</v>
      </c>
      <c r="DM66" s="60"/>
      <c r="DN66" s="60"/>
      <c r="DO66" s="60"/>
      <c r="DP66" s="60"/>
      <c r="DQ66" s="60">
        <v>23</v>
      </c>
      <c r="DR66" s="60">
        <v>1</v>
      </c>
      <c r="DS66" s="60">
        <v>5</v>
      </c>
      <c r="DT66" s="61">
        <f t="shared" si="1"/>
        <v>1</v>
      </c>
      <c r="DU66" s="62">
        <f t="shared" si="2"/>
        <v>1</v>
      </c>
      <c r="DV66" s="63">
        <v>0</v>
      </c>
      <c r="DW66" s="63"/>
      <c r="DX66" s="63"/>
      <c r="DY66" s="63"/>
      <c r="DZ66" s="63"/>
      <c r="EA66" s="63"/>
      <c r="EB66" s="63"/>
      <c r="EC66" s="63"/>
      <c r="ED66" s="63"/>
      <c r="EE66" s="63"/>
      <c r="EF66" s="63"/>
      <c r="EG66" s="63"/>
      <c r="EH66" s="63"/>
      <c r="EI66" s="63"/>
      <c r="EJ66" s="63"/>
      <c r="EK66" s="63"/>
      <c r="EL66" s="63"/>
      <c r="EM66" s="63"/>
      <c r="EN66" s="63"/>
      <c r="EO66" s="63"/>
      <c r="EP66" s="63"/>
      <c r="EQ66" s="63"/>
      <c r="ER66" s="63"/>
      <c r="ES66" s="63">
        <f t="shared" si="3"/>
        <v>0</v>
      </c>
      <c r="ET66" s="63"/>
      <c r="EU66" s="64">
        <v>0</v>
      </c>
      <c r="EV66" s="64"/>
      <c r="EW66" s="64"/>
      <c r="EX66" s="64"/>
      <c r="EY66" s="64"/>
      <c r="EZ66" s="64"/>
      <c r="FA66" s="64"/>
      <c r="FB66" s="64"/>
      <c r="FC66" s="64"/>
      <c r="FD66" s="64"/>
      <c r="FE66" s="64"/>
      <c r="FF66" s="64"/>
      <c r="FG66" s="64"/>
      <c r="FH66" s="64"/>
      <c r="FI66" s="64"/>
      <c r="FJ66" s="64"/>
      <c r="FK66" s="64"/>
      <c r="FL66" s="64"/>
      <c r="FM66" s="64"/>
      <c r="FN66" s="64"/>
      <c r="FO66" s="64"/>
      <c r="FP66" s="64"/>
      <c r="FQ66" s="64"/>
      <c r="FR66" s="64"/>
      <c r="FS66" s="64"/>
      <c r="FT66" s="64"/>
      <c r="FU66" s="64"/>
      <c r="FV66" s="64"/>
      <c r="FW66" s="64"/>
      <c r="FX66" s="64"/>
      <c r="FY66" s="64"/>
      <c r="FZ66" s="64"/>
      <c r="GA66" s="64"/>
      <c r="GB66" s="64"/>
      <c r="GC66" s="64"/>
      <c r="GD66" s="64"/>
      <c r="GE66" s="64"/>
      <c r="GF66" s="64"/>
      <c r="GG66" s="64">
        <f t="shared" si="4"/>
        <v>0</v>
      </c>
      <c r="GH66" s="64">
        <f t="shared" si="5"/>
        <v>0</v>
      </c>
      <c r="GI66" s="65">
        <v>0</v>
      </c>
      <c r="GJ66" s="65">
        <v>0</v>
      </c>
      <c r="GK66" s="65">
        <v>0</v>
      </c>
      <c r="GL66" s="65">
        <v>0</v>
      </c>
      <c r="GM66" s="65">
        <v>0</v>
      </c>
      <c r="GN66" s="65">
        <v>0</v>
      </c>
      <c r="GO66" s="65">
        <v>0</v>
      </c>
      <c r="GP66" s="65">
        <v>0</v>
      </c>
      <c r="GQ66" s="65"/>
      <c r="GR66" s="65">
        <v>0</v>
      </c>
      <c r="GS66" s="65">
        <v>0</v>
      </c>
      <c r="GT66" s="65">
        <v>0</v>
      </c>
      <c r="GU66" s="65">
        <v>0</v>
      </c>
      <c r="GV66" s="65">
        <v>0</v>
      </c>
      <c r="GW66" s="65">
        <v>0</v>
      </c>
      <c r="GX66" s="65">
        <v>0</v>
      </c>
      <c r="GY66" s="65">
        <v>1</v>
      </c>
      <c r="GZ66" s="65" t="s">
        <v>2648</v>
      </c>
      <c r="HA66" s="66">
        <v>0</v>
      </c>
      <c r="HB66" s="66"/>
      <c r="HC66" s="66"/>
      <c r="HD66" s="66"/>
      <c r="HE66" s="66"/>
      <c r="HF66" s="66"/>
      <c r="HG66" s="66"/>
      <c r="HH66" s="66"/>
      <c r="HI66" s="66"/>
      <c r="HJ66" s="66"/>
      <c r="HK66" s="66"/>
      <c r="HL66" s="66"/>
      <c r="HM66" s="66"/>
      <c r="HN66" s="66"/>
      <c r="HO66" s="66"/>
      <c r="HP66" s="66"/>
      <c r="HQ66" s="66"/>
      <c r="HR66" s="66"/>
      <c r="HS66" s="66"/>
      <c r="HT66" s="66"/>
      <c r="HU66" s="66"/>
      <c r="HV66" s="66"/>
      <c r="HW66" s="66"/>
      <c r="HX66" s="66"/>
      <c r="HY66" s="66">
        <f t="shared" si="6"/>
        <v>0</v>
      </c>
      <c r="HZ66" s="66"/>
      <c r="IA66" s="67" t="s">
        <v>2326</v>
      </c>
      <c r="IB66" s="67" t="s">
        <v>2328</v>
      </c>
      <c r="IC66" s="67" t="s">
        <v>2326</v>
      </c>
      <c r="ID66" s="67" t="s">
        <v>2326</v>
      </c>
      <c r="IE66" s="67" t="s">
        <v>2326</v>
      </c>
      <c r="IF66" s="67"/>
      <c r="IG66" s="67"/>
      <c r="IH66" s="67"/>
      <c r="II66" s="67"/>
      <c r="IJ66" s="67"/>
      <c r="IK66" s="67"/>
      <c r="IL66" s="67"/>
      <c r="IM66" s="67"/>
      <c r="IN66" s="67"/>
      <c r="IO66" s="67"/>
      <c r="IP66" s="67"/>
      <c r="IQ66" s="67"/>
      <c r="IR66" s="67"/>
      <c r="IS66" s="67"/>
      <c r="IT66" s="67"/>
      <c r="IU66" s="67"/>
      <c r="IV66" s="67"/>
      <c r="IW66" s="67"/>
      <c r="IX66" s="67"/>
      <c r="IY66" s="67"/>
      <c r="IZ66" s="67"/>
      <c r="JA66" s="67"/>
      <c r="JB66" s="67"/>
      <c r="JC66" s="67"/>
      <c r="JD66" s="67"/>
      <c r="JE66" s="67"/>
      <c r="JF66" s="67"/>
      <c r="JG66" s="67"/>
      <c r="JH66" s="67"/>
      <c r="JI66" s="67"/>
      <c r="JJ66" s="67"/>
      <c r="JK66" s="67"/>
      <c r="JL66" s="67"/>
      <c r="JM66" s="67"/>
      <c r="JN66" s="67"/>
      <c r="JO66" s="67"/>
      <c r="JP66" s="67"/>
      <c r="JQ66" s="67"/>
      <c r="JR66" s="67"/>
      <c r="JS66" s="67"/>
      <c r="JT66" s="67"/>
      <c r="JU66" s="67"/>
      <c r="JV66" s="67"/>
      <c r="JW66" s="67"/>
      <c r="JX66" s="67"/>
      <c r="JY66" s="67"/>
      <c r="JZ66" s="67"/>
      <c r="KA66" s="67"/>
      <c r="KB66" s="67"/>
      <c r="KC66" s="67"/>
      <c r="KD66" s="67"/>
      <c r="KE66" s="67"/>
      <c r="KF66" s="67"/>
      <c r="KG66" s="67"/>
      <c r="KH66" s="67"/>
      <c r="KI66" s="67"/>
      <c r="KJ66" s="67"/>
      <c r="KK66" s="67"/>
      <c r="KL66" s="67"/>
      <c r="KM66" s="67"/>
      <c r="KN66" s="66">
        <v>0</v>
      </c>
      <c r="KO66" s="66">
        <v>0</v>
      </c>
      <c r="KP66" s="66">
        <v>1</v>
      </c>
      <c r="KQ66" s="66">
        <v>2</v>
      </c>
      <c r="KR66" s="66">
        <v>1</v>
      </c>
      <c r="KS66" s="66">
        <v>1</v>
      </c>
      <c r="KT66" s="66">
        <v>0</v>
      </c>
      <c r="KU66" s="66">
        <v>0</v>
      </c>
      <c r="KV66" s="66">
        <v>0</v>
      </c>
      <c r="KW66" s="66">
        <v>1</v>
      </c>
      <c r="KX66" s="66">
        <v>0</v>
      </c>
      <c r="KY66" s="66">
        <v>0</v>
      </c>
      <c r="KZ66" s="66">
        <v>0</v>
      </c>
      <c r="LA66" s="66">
        <v>0</v>
      </c>
      <c r="LB66" s="66">
        <v>0</v>
      </c>
      <c r="LC66" s="68">
        <v>0</v>
      </c>
      <c r="LD66" s="68">
        <v>1</v>
      </c>
      <c r="LE66" s="68">
        <v>0</v>
      </c>
      <c r="LF66" s="68">
        <v>0</v>
      </c>
      <c r="LG66" s="68">
        <v>0</v>
      </c>
      <c r="LH66" s="68">
        <v>0</v>
      </c>
      <c r="LI66" s="68">
        <v>0</v>
      </c>
      <c r="LJ66" s="68">
        <v>1</v>
      </c>
      <c r="LK66" s="68">
        <v>1</v>
      </c>
      <c r="LL66" s="68" t="s">
        <v>2649</v>
      </c>
      <c r="LM66" s="69">
        <v>1</v>
      </c>
      <c r="LN66" s="69" t="s">
        <v>2650</v>
      </c>
      <c r="LO66" s="69">
        <v>0</v>
      </c>
      <c r="LP66" s="69"/>
      <c r="LQ66" s="70">
        <v>1</v>
      </c>
      <c r="LR66" s="71"/>
      <c r="LS66" s="72">
        <f t="shared" si="7"/>
        <v>0</v>
      </c>
      <c r="LT66" s="73">
        <f t="shared" si="8"/>
        <v>0</v>
      </c>
      <c r="LU66" s="73">
        <f t="shared" si="9"/>
        <v>0</v>
      </c>
      <c r="LV66" s="74">
        <f t="shared" si="10"/>
        <v>1</v>
      </c>
      <c r="LW66" s="72">
        <f t="shared" si="11"/>
        <v>1</v>
      </c>
      <c r="LX66" s="73">
        <f t="shared" si="12"/>
        <v>0</v>
      </c>
      <c r="LY66" s="73">
        <f t="shared" si="13"/>
        <v>0</v>
      </c>
      <c r="LZ66" s="74">
        <f t="shared" si="14"/>
        <v>0</v>
      </c>
      <c r="MA66" s="72">
        <f t="shared" si="15"/>
        <v>0</v>
      </c>
      <c r="MB66" s="73">
        <f t="shared" si="16"/>
        <v>0</v>
      </c>
      <c r="MC66" s="73">
        <f t="shared" si="17"/>
        <v>0</v>
      </c>
      <c r="MD66" s="74">
        <f t="shared" si="18"/>
        <v>1</v>
      </c>
      <c r="ME66" s="72">
        <f t="shared" si="19"/>
        <v>0</v>
      </c>
      <c r="MF66" s="73">
        <f t="shared" si="20"/>
        <v>0</v>
      </c>
      <c r="MG66" s="73">
        <f t="shared" si="21"/>
        <v>0</v>
      </c>
      <c r="MH66" s="74">
        <f t="shared" si="22"/>
        <v>1</v>
      </c>
    </row>
    <row r="67" spans="1:346" ht="52.5" x14ac:dyDescent="0.35">
      <c r="A67" s="57">
        <v>55</v>
      </c>
      <c r="B67" s="57" t="s">
        <v>2362</v>
      </c>
      <c r="C67" s="57" t="s">
        <v>2641</v>
      </c>
      <c r="D67" s="58">
        <v>41604</v>
      </c>
      <c r="E67" s="57">
        <v>4</v>
      </c>
      <c r="F67" s="57">
        <v>24</v>
      </c>
      <c r="G67" s="57" t="s">
        <v>2651</v>
      </c>
      <c r="H67" s="57" t="s">
        <v>2651</v>
      </c>
      <c r="I67" s="57"/>
      <c r="J67" s="57" t="s">
        <v>2634</v>
      </c>
      <c r="K67" s="57" t="s">
        <v>2652</v>
      </c>
      <c r="L67" s="57">
        <v>0</v>
      </c>
      <c r="M67" s="57">
        <v>1</v>
      </c>
      <c r="N67" s="57">
        <v>38</v>
      </c>
      <c r="O67" s="59">
        <v>0</v>
      </c>
      <c r="P67" s="59">
        <v>0</v>
      </c>
      <c r="Q67" s="59">
        <v>0</v>
      </c>
      <c r="R67" s="59">
        <v>0</v>
      </c>
      <c r="S67" s="59">
        <v>0</v>
      </c>
      <c r="T67" s="59">
        <v>0</v>
      </c>
      <c r="U67" s="59">
        <v>0</v>
      </c>
      <c r="V67" s="59">
        <v>0</v>
      </c>
      <c r="W67" s="59">
        <v>0</v>
      </c>
      <c r="X67" s="59">
        <v>1</v>
      </c>
      <c r="Y67" s="59" t="s">
        <v>2653</v>
      </c>
      <c r="Z67" s="60">
        <v>7</v>
      </c>
      <c r="AA67" s="60">
        <v>0</v>
      </c>
      <c r="AB67" s="60">
        <v>0</v>
      </c>
      <c r="AC67" s="60">
        <v>28</v>
      </c>
      <c r="AD67" s="60">
        <v>13</v>
      </c>
      <c r="AE67" s="60">
        <v>1</v>
      </c>
      <c r="AF67" s="60">
        <v>0</v>
      </c>
      <c r="AG67" s="60">
        <v>0</v>
      </c>
      <c r="AH67" s="60">
        <v>2</v>
      </c>
      <c r="AI67" s="60">
        <v>1</v>
      </c>
      <c r="AJ67" s="60">
        <v>8</v>
      </c>
      <c r="AK67" s="60">
        <v>1</v>
      </c>
      <c r="AL67" s="60">
        <v>2</v>
      </c>
      <c r="AM67" s="59">
        <v>0</v>
      </c>
      <c r="AN67" s="59"/>
      <c r="AO67" s="59"/>
      <c r="AP67" s="59"/>
      <c r="AQ67" s="59"/>
      <c r="AR67" s="59"/>
      <c r="AS67" s="59"/>
      <c r="AT67" s="59"/>
      <c r="AU67" s="59"/>
      <c r="AV67" s="59"/>
      <c r="AW67" s="59"/>
      <c r="AX67" s="59"/>
      <c r="AY67" s="59"/>
      <c r="AZ67" s="59"/>
      <c r="BA67" s="59"/>
      <c r="BB67" s="59"/>
      <c r="BC67" s="59">
        <v>0</v>
      </c>
      <c r="BD67" s="59"/>
      <c r="BE67" s="59"/>
      <c r="BF67" s="59"/>
      <c r="BG67" s="59">
        <v>0</v>
      </c>
      <c r="BH67" s="59"/>
      <c r="BI67" s="59"/>
      <c r="BJ67" s="59"/>
      <c r="BK67" s="59">
        <v>0</v>
      </c>
      <c r="BL67" s="59"/>
      <c r="BM67" s="59"/>
      <c r="BN67" s="59"/>
      <c r="BO67" s="59">
        <f t="shared" ref="BO67:BO130" si="23">MIN(AO67,AW67)</f>
        <v>0</v>
      </c>
      <c r="BP67" s="59"/>
      <c r="BQ67" s="60">
        <v>1</v>
      </c>
      <c r="BR67" s="60">
        <v>1</v>
      </c>
      <c r="BS67" s="60">
        <v>2</v>
      </c>
      <c r="BT67" s="60">
        <v>1</v>
      </c>
      <c r="BU67" s="60">
        <v>4</v>
      </c>
      <c r="BV67" s="60">
        <v>1</v>
      </c>
      <c r="BW67" s="60">
        <v>0</v>
      </c>
      <c r="BX67" s="60">
        <v>1</v>
      </c>
      <c r="BY67" s="60">
        <v>1</v>
      </c>
      <c r="BZ67" s="60">
        <v>0</v>
      </c>
      <c r="CA67" s="60">
        <v>0</v>
      </c>
      <c r="CB67" s="60"/>
      <c r="CC67" s="60"/>
      <c r="CD67" s="60"/>
      <c r="CE67" s="60"/>
      <c r="CF67" s="60"/>
      <c r="CG67" s="60"/>
      <c r="CH67" s="60"/>
      <c r="CI67" s="60"/>
      <c r="CJ67" s="60">
        <v>0</v>
      </c>
      <c r="CK67" s="60"/>
      <c r="CL67" s="60"/>
      <c r="CM67" s="60"/>
      <c r="CN67" s="60"/>
      <c r="CO67" s="60"/>
      <c r="CP67" s="60"/>
      <c r="CQ67" s="60"/>
      <c r="CR67" s="60"/>
      <c r="CS67" s="60">
        <v>0</v>
      </c>
      <c r="CT67" s="60"/>
      <c r="CU67" s="60"/>
      <c r="CV67" s="60"/>
      <c r="CW67" s="60"/>
      <c r="CX67" s="60"/>
      <c r="CY67" s="60"/>
      <c r="CZ67" s="60"/>
      <c r="DA67" s="60"/>
      <c r="DB67" s="60"/>
      <c r="DC67" s="60">
        <v>0</v>
      </c>
      <c r="DD67" s="60"/>
      <c r="DE67" s="60"/>
      <c r="DF67" s="60">
        <v>1</v>
      </c>
      <c r="DG67" s="60">
        <v>6</v>
      </c>
      <c r="DH67" s="60">
        <v>60</v>
      </c>
      <c r="DI67" s="60">
        <v>0</v>
      </c>
      <c r="DJ67" s="60"/>
      <c r="DK67" s="60"/>
      <c r="DL67" s="60">
        <v>0</v>
      </c>
      <c r="DM67" s="60"/>
      <c r="DN67" s="60"/>
      <c r="DO67" s="60"/>
      <c r="DP67" s="60"/>
      <c r="DQ67" s="60">
        <v>5</v>
      </c>
      <c r="DR67" s="60">
        <v>0</v>
      </c>
      <c r="DS67" s="60">
        <v>0</v>
      </c>
      <c r="DT67" s="61">
        <f t="shared" ref="DT67:DT130" si="24">MIN(BT67,CC67,CL67,CV67)</f>
        <v>1</v>
      </c>
      <c r="DU67" s="62">
        <f t="shared" ref="DU67:DU130" si="25">IF(DT67=1,1,0)</f>
        <v>1</v>
      </c>
      <c r="DV67" s="63">
        <v>0</v>
      </c>
      <c r="DW67" s="63"/>
      <c r="DX67" s="63"/>
      <c r="DY67" s="63"/>
      <c r="DZ67" s="63"/>
      <c r="EA67" s="63"/>
      <c r="EB67" s="63"/>
      <c r="EC67" s="63"/>
      <c r="ED67" s="63"/>
      <c r="EE67" s="63"/>
      <c r="EF67" s="63"/>
      <c r="EG67" s="63"/>
      <c r="EH67" s="63"/>
      <c r="EI67" s="63"/>
      <c r="EJ67" s="63"/>
      <c r="EK67" s="63"/>
      <c r="EL67" s="63"/>
      <c r="EM67" s="63"/>
      <c r="EN67" s="63"/>
      <c r="EO67" s="63"/>
      <c r="EP67" s="63"/>
      <c r="EQ67" s="63"/>
      <c r="ER67" s="63"/>
      <c r="ES67" s="63">
        <f t="shared" ref="ES67:ES130" si="26">MIN(DY67,EG67)</f>
        <v>0</v>
      </c>
      <c r="ET67" s="63"/>
      <c r="EU67" s="64">
        <v>0</v>
      </c>
      <c r="EV67" s="64"/>
      <c r="EW67" s="64"/>
      <c r="EX67" s="64"/>
      <c r="EY67" s="64"/>
      <c r="EZ67" s="64"/>
      <c r="FA67" s="64"/>
      <c r="FB67" s="64"/>
      <c r="FC67" s="64"/>
      <c r="FD67" s="64"/>
      <c r="FE67" s="64"/>
      <c r="FF67" s="64"/>
      <c r="FG67" s="64"/>
      <c r="FH67" s="64"/>
      <c r="FI67" s="64"/>
      <c r="FJ67" s="64"/>
      <c r="FK67" s="64"/>
      <c r="FL67" s="64"/>
      <c r="FM67" s="64"/>
      <c r="FN67" s="64"/>
      <c r="FO67" s="64"/>
      <c r="FP67" s="64"/>
      <c r="FQ67" s="64"/>
      <c r="FR67" s="64"/>
      <c r="FS67" s="64"/>
      <c r="FT67" s="64"/>
      <c r="FU67" s="64"/>
      <c r="FV67" s="64"/>
      <c r="FW67" s="64"/>
      <c r="FX67" s="64"/>
      <c r="FY67" s="64"/>
      <c r="FZ67" s="64"/>
      <c r="GA67" s="64"/>
      <c r="GB67" s="64"/>
      <c r="GC67" s="64"/>
      <c r="GD67" s="64"/>
      <c r="GE67" s="64"/>
      <c r="GF67" s="64"/>
      <c r="GG67" s="64">
        <f t="shared" ref="GG67:GG130" si="27">MIN(EX67,FE67,FL67,FT67)</f>
        <v>0</v>
      </c>
      <c r="GH67" s="64">
        <f t="shared" ref="GH67:GH130" si="28">IF(GG67=1,1,0)</f>
        <v>0</v>
      </c>
      <c r="GI67" s="65">
        <v>0</v>
      </c>
      <c r="GJ67" s="65">
        <v>0</v>
      </c>
      <c r="GK67" s="65">
        <v>0</v>
      </c>
      <c r="GL67" s="65">
        <v>0</v>
      </c>
      <c r="GM67" s="65">
        <v>0</v>
      </c>
      <c r="GN67" s="65">
        <v>0</v>
      </c>
      <c r="GO67" s="65">
        <v>0</v>
      </c>
      <c r="GP67" s="65">
        <v>0</v>
      </c>
      <c r="GQ67" s="65"/>
      <c r="GR67" s="65">
        <v>0</v>
      </c>
      <c r="GS67" s="65">
        <v>0</v>
      </c>
      <c r="GT67" s="65">
        <v>0</v>
      </c>
      <c r="GU67" s="65">
        <v>0</v>
      </c>
      <c r="GV67" s="65">
        <v>0</v>
      </c>
      <c r="GW67" s="65">
        <v>0</v>
      </c>
      <c r="GX67" s="65">
        <v>0</v>
      </c>
      <c r="GY67" s="65">
        <v>1</v>
      </c>
      <c r="GZ67" s="65" t="s">
        <v>2654</v>
      </c>
      <c r="HA67" s="66">
        <v>0</v>
      </c>
      <c r="HB67" s="66"/>
      <c r="HC67" s="66"/>
      <c r="HD67" s="66"/>
      <c r="HE67" s="66"/>
      <c r="HF67" s="66"/>
      <c r="HG67" s="66"/>
      <c r="HH67" s="66"/>
      <c r="HI67" s="66"/>
      <c r="HJ67" s="66"/>
      <c r="HK67" s="66"/>
      <c r="HL67" s="66"/>
      <c r="HM67" s="66"/>
      <c r="HN67" s="66"/>
      <c r="HO67" s="66"/>
      <c r="HP67" s="66"/>
      <c r="HQ67" s="66"/>
      <c r="HR67" s="66"/>
      <c r="HS67" s="66"/>
      <c r="HT67" s="66"/>
      <c r="HU67" s="66"/>
      <c r="HV67" s="66"/>
      <c r="HW67" s="66"/>
      <c r="HX67" s="66"/>
      <c r="HY67" s="66">
        <f t="shared" ref="HY67:HY130" si="29">MIN(HD67,HK67)</f>
        <v>0</v>
      </c>
      <c r="HZ67" s="66"/>
      <c r="IA67" s="67" t="s">
        <v>2326</v>
      </c>
      <c r="IB67" s="67" t="s">
        <v>2328</v>
      </c>
      <c r="IC67" s="67" t="s">
        <v>2326</v>
      </c>
      <c r="ID67" s="67" t="s">
        <v>2326</v>
      </c>
      <c r="IE67" s="67" t="s">
        <v>2326</v>
      </c>
      <c r="IF67" s="67"/>
      <c r="IG67" s="67"/>
      <c r="IH67" s="67"/>
      <c r="II67" s="67"/>
      <c r="IJ67" s="67"/>
      <c r="IK67" s="67"/>
      <c r="IL67" s="67"/>
      <c r="IM67" s="67"/>
      <c r="IN67" s="67"/>
      <c r="IO67" s="67"/>
      <c r="IP67" s="67"/>
      <c r="IQ67" s="67"/>
      <c r="IR67" s="67"/>
      <c r="IS67" s="67"/>
      <c r="IT67" s="67"/>
      <c r="IU67" s="67"/>
      <c r="IV67" s="67"/>
      <c r="IW67" s="67"/>
      <c r="IX67" s="67"/>
      <c r="IY67" s="67"/>
      <c r="IZ67" s="67"/>
      <c r="JA67" s="67"/>
      <c r="JB67" s="67"/>
      <c r="JC67" s="67"/>
      <c r="JD67" s="67"/>
      <c r="JE67" s="67"/>
      <c r="JF67" s="67"/>
      <c r="JG67" s="67"/>
      <c r="JH67" s="67"/>
      <c r="JI67" s="67"/>
      <c r="JJ67" s="67"/>
      <c r="JK67" s="67"/>
      <c r="JL67" s="67"/>
      <c r="JM67" s="67"/>
      <c r="JN67" s="67"/>
      <c r="JO67" s="67"/>
      <c r="JP67" s="67"/>
      <c r="JQ67" s="67"/>
      <c r="JR67" s="67"/>
      <c r="JS67" s="67"/>
      <c r="JT67" s="67"/>
      <c r="JU67" s="67"/>
      <c r="JV67" s="67"/>
      <c r="JW67" s="67"/>
      <c r="JX67" s="67"/>
      <c r="JY67" s="67"/>
      <c r="JZ67" s="67"/>
      <c r="KA67" s="67"/>
      <c r="KB67" s="67"/>
      <c r="KC67" s="67"/>
      <c r="KD67" s="67"/>
      <c r="KE67" s="67"/>
      <c r="KF67" s="67"/>
      <c r="KG67" s="67"/>
      <c r="KH67" s="67"/>
      <c r="KI67" s="67"/>
      <c r="KJ67" s="67"/>
      <c r="KK67" s="67"/>
      <c r="KL67" s="67"/>
      <c r="KM67" s="67"/>
      <c r="KN67" s="66">
        <v>0</v>
      </c>
      <c r="KO67" s="66">
        <v>0</v>
      </c>
      <c r="KP67" s="66">
        <v>1</v>
      </c>
      <c r="KQ67" s="66">
        <v>2</v>
      </c>
      <c r="KR67" s="66">
        <v>1</v>
      </c>
      <c r="KS67" s="66">
        <v>1</v>
      </c>
      <c r="KT67" s="66">
        <v>0</v>
      </c>
      <c r="KU67" s="66">
        <v>0</v>
      </c>
      <c r="KV67" s="66">
        <v>0</v>
      </c>
      <c r="KW67" s="66">
        <v>1</v>
      </c>
      <c r="KX67" s="66">
        <v>0</v>
      </c>
      <c r="KY67" s="66">
        <v>0</v>
      </c>
      <c r="KZ67" s="66">
        <v>0</v>
      </c>
      <c r="LA67" s="66">
        <v>0</v>
      </c>
      <c r="LB67" s="66">
        <v>0</v>
      </c>
      <c r="LC67" s="68">
        <v>0</v>
      </c>
      <c r="LD67" s="68">
        <v>1</v>
      </c>
      <c r="LE67" s="68">
        <v>0</v>
      </c>
      <c r="LF67" s="68">
        <v>0</v>
      </c>
      <c r="LG67" s="68">
        <v>0</v>
      </c>
      <c r="LH67" s="68">
        <v>0</v>
      </c>
      <c r="LI67" s="68">
        <v>0</v>
      </c>
      <c r="LJ67" s="68">
        <v>1</v>
      </c>
      <c r="LK67" s="68">
        <v>1</v>
      </c>
      <c r="LL67" s="68" t="s">
        <v>2655</v>
      </c>
      <c r="LM67" s="69">
        <v>1</v>
      </c>
      <c r="LN67" s="69" t="s">
        <v>2560</v>
      </c>
      <c r="LO67" s="69">
        <v>0</v>
      </c>
      <c r="LP67" s="69"/>
      <c r="LQ67" s="70">
        <v>1</v>
      </c>
      <c r="LR67" s="71"/>
      <c r="LS67" s="72">
        <f t="shared" ref="LS67:LS130" si="30">IF(OR(AO67=1,AW67=1)=TRUE,1,0)</f>
        <v>0</v>
      </c>
      <c r="LT67" s="73">
        <f t="shared" ref="LT67:LT130" si="31">IF(AND(OR(AO67=2,AW67=2)=TRUE,LS67=0),1,0)</f>
        <v>0</v>
      </c>
      <c r="LU67" s="73">
        <f t="shared" ref="LU67:LU130" si="32">IF(AND(OR(AO67=3,AW67=3)=TRUE,LS67+LT67=0),1,0)</f>
        <v>0</v>
      </c>
      <c r="LV67" s="74">
        <f t="shared" ref="LV67:LV130" si="33">IF(AM67=0,1,0)</f>
        <v>1</v>
      </c>
      <c r="LW67" s="72">
        <f t="shared" ref="LW67:LW130" si="34">IF(OR(BT67=1,CC67=1,CL67=1,CV67=1)=TRUE,1,0)</f>
        <v>1</v>
      </c>
      <c r="LX67" s="73">
        <f t="shared" ref="LX67:LX130" si="35">IF(AND(OR(BU67=2,CC67=2,CL67=2,CV67=2)=TRUE,LW67=0),1,0)</f>
        <v>0</v>
      </c>
      <c r="LY67" s="73">
        <f t="shared" ref="LY67:LY130" si="36">IF(AND(OR(BU67=3,CC67=3,CL67=3,CV67=3)=TRUE,LW67+LX67=0),1,0)</f>
        <v>0</v>
      </c>
      <c r="LZ67" s="74">
        <f t="shared" ref="LZ67:LZ130" si="37">IF(BQ67=0,1,0)</f>
        <v>0</v>
      </c>
      <c r="MA67" s="72">
        <f t="shared" ref="MA67:MA130" si="38">IF(OR(DY67=1,EG67=1)=TRUE,1,0)</f>
        <v>0</v>
      </c>
      <c r="MB67" s="73">
        <f t="shared" ref="MB67:MB130" si="39">IF(AND(OR(DY67=2,EG67=2)=TRUE,MA67=0),1,0)</f>
        <v>0</v>
      </c>
      <c r="MC67" s="73">
        <f t="shared" ref="MC67:MC130" si="40">IF(AND(OR(DY67=3,EG67=3)=TRUE,MA67+MB67=0),1,0)</f>
        <v>0</v>
      </c>
      <c r="MD67" s="74">
        <f t="shared" ref="MD67:MD130" si="41">IF(DV67=0,1,0)</f>
        <v>1</v>
      </c>
      <c r="ME67" s="72">
        <f t="shared" ref="ME67:ME130" si="42">IF(OR(EX67=1,FE67=1,FL67=1,FT67=1),1,0)</f>
        <v>0</v>
      </c>
      <c r="MF67" s="73">
        <f t="shared" ref="MF67:MF130" si="43">IF(AND(ME67=0,OR(EX67=2,FE67=2,FL67=2,FT67=2)),1,0)</f>
        <v>0</v>
      </c>
      <c r="MG67" s="73">
        <f t="shared" ref="MG67:MG130" si="44">IF(AND(ME67+MF67=0,OR(EX67=3,FE67=3,FL67=3,FT67=3)),1,0)</f>
        <v>0</v>
      </c>
      <c r="MH67" s="74">
        <f t="shared" ref="MH67:MH130" si="45">IF(EU67=0,1,0)</f>
        <v>1</v>
      </c>
    </row>
    <row r="68" spans="1:346" x14ac:dyDescent="0.35">
      <c r="A68" s="57">
        <v>56</v>
      </c>
      <c r="B68" s="57" t="s">
        <v>2362</v>
      </c>
      <c r="C68" s="57" t="s">
        <v>2575</v>
      </c>
      <c r="D68" s="58">
        <v>41604</v>
      </c>
      <c r="E68" s="57">
        <v>4</v>
      </c>
      <c r="F68" s="57">
        <v>21</v>
      </c>
      <c r="G68" s="57" t="s">
        <v>2656</v>
      </c>
      <c r="H68" s="57" t="s">
        <v>2656</v>
      </c>
      <c r="I68" s="57">
        <v>31526372</v>
      </c>
      <c r="J68" s="57" t="s">
        <v>2634</v>
      </c>
      <c r="K68" s="57" t="s">
        <v>2657</v>
      </c>
      <c r="L68" s="57">
        <v>0</v>
      </c>
      <c r="M68" s="57">
        <v>1</v>
      </c>
      <c r="N68" s="57">
        <v>38</v>
      </c>
      <c r="O68" s="59">
        <v>0</v>
      </c>
      <c r="P68" s="59">
        <v>1</v>
      </c>
      <c r="Q68" s="59">
        <v>0</v>
      </c>
      <c r="R68" s="59">
        <v>0</v>
      </c>
      <c r="S68" s="59">
        <v>0</v>
      </c>
      <c r="T68" s="59">
        <v>1</v>
      </c>
      <c r="U68" s="59">
        <v>0</v>
      </c>
      <c r="V68" s="59">
        <v>0</v>
      </c>
      <c r="W68" s="59">
        <v>0</v>
      </c>
      <c r="X68" s="59">
        <v>1</v>
      </c>
      <c r="Y68" s="59" t="s">
        <v>2658</v>
      </c>
      <c r="Z68" s="60">
        <v>7</v>
      </c>
      <c r="AA68" s="60">
        <v>5</v>
      </c>
      <c r="AB68" s="60">
        <v>2.5</v>
      </c>
      <c r="AC68" s="60">
        <v>65</v>
      </c>
      <c r="AD68" s="60">
        <v>40</v>
      </c>
      <c r="AE68" s="60">
        <v>0</v>
      </c>
      <c r="AF68" s="60">
        <v>1</v>
      </c>
      <c r="AG68" s="60">
        <v>0</v>
      </c>
      <c r="AH68" s="60">
        <v>6</v>
      </c>
      <c r="AI68" s="60">
        <v>1</v>
      </c>
      <c r="AJ68" s="60">
        <v>8</v>
      </c>
      <c r="AK68" s="60">
        <v>5</v>
      </c>
      <c r="AL68" s="60">
        <v>15</v>
      </c>
      <c r="AM68" s="59">
        <v>0</v>
      </c>
      <c r="AN68" s="59"/>
      <c r="AO68" s="59"/>
      <c r="AP68" s="59"/>
      <c r="AQ68" s="59"/>
      <c r="AR68" s="59"/>
      <c r="AS68" s="59"/>
      <c r="AT68" s="59"/>
      <c r="AU68" s="59"/>
      <c r="AV68" s="59"/>
      <c r="AW68" s="59"/>
      <c r="AX68" s="59"/>
      <c r="AY68" s="59"/>
      <c r="AZ68" s="59"/>
      <c r="BA68" s="59"/>
      <c r="BB68" s="59"/>
      <c r="BC68" s="59">
        <v>0</v>
      </c>
      <c r="BD68" s="59"/>
      <c r="BE68" s="59"/>
      <c r="BF68" s="59"/>
      <c r="BG68" s="59">
        <v>0</v>
      </c>
      <c r="BH68" s="59"/>
      <c r="BI68" s="59"/>
      <c r="BJ68" s="59"/>
      <c r="BK68" s="59">
        <v>0</v>
      </c>
      <c r="BL68" s="59"/>
      <c r="BM68" s="59"/>
      <c r="BN68" s="59"/>
      <c r="BO68" s="59">
        <f t="shared" si="23"/>
        <v>0</v>
      </c>
      <c r="BP68" s="59"/>
      <c r="BQ68" s="60">
        <v>1</v>
      </c>
      <c r="BR68" s="60">
        <v>1</v>
      </c>
      <c r="BS68" s="60">
        <v>1</v>
      </c>
      <c r="BT68" s="60">
        <v>1</v>
      </c>
      <c r="BU68" s="60">
        <v>1</v>
      </c>
      <c r="BV68" s="60">
        <v>1</v>
      </c>
      <c r="BW68" s="60">
        <v>0</v>
      </c>
      <c r="BX68" s="60">
        <v>1</v>
      </c>
      <c r="BY68" s="60">
        <v>0</v>
      </c>
      <c r="BZ68" s="60">
        <v>0</v>
      </c>
      <c r="CA68" s="60">
        <v>3</v>
      </c>
      <c r="CB68" s="60">
        <v>3</v>
      </c>
      <c r="CC68" s="60">
        <v>1</v>
      </c>
      <c r="CD68" s="60">
        <v>1</v>
      </c>
      <c r="CE68" s="60">
        <v>1</v>
      </c>
      <c r="CF68" s="60">
        <v>0</v>
      </c>
      <c r="CG68" s="60">
        <v>1</v>
      </c>
      <c r="CH68" s="60">
        <v>0</v>
      </c>
      <c r="CI68" s="60">
        <v>0</v>
      </c>
      <c r="CJ68" s="60">
        <v>0</v>
      </c>
      <c r="CK68" s="60"/>
      <c r="CL68" s="60"/>
      <c r="CM68" s="60"/>
      <c r="CN68" s="60"/>
      <c r="CO68" s="60"/>
      <c r="CP68" s="60"/>
      <c r="CQ68" s="60"/>
      <c r="CR68" s="60"/>
      <c r="CS68" s="60">
        <v>0</v>
      </c>
      <c r="CT68" s="60"/>
      <c r="CU68" s="60"/>
      <c r="CV68" s="60"/>
      <c r="CW68" s="60"/>
      <c r="CX68" s="60"/>
      <c r="CY68" s="60"/>
      <c r="CZ68" s="60"/>
      <c r="DA68" s="60"/>
      <c r="DB68" s="60"/>
      <c r="DC68" s="60">
        <v>1</v>
      </c>
      <c r="DD68" s="60">
        <v>56</v>
      </c>
      <c r="DE68" s="60">
        <v>5</v>
      </c>
      <c r="DF68" s="60">
        <v>0</v>
      </c>
      <c r="DG68" s="60"/>
      <c r="DH68" s="60"/>
      <c r="DI68" s="60">
        <v>0</v>
      </c>
      <c r="DJ68" s="60"/>
      <c r="DK68" s="60"/>
      <c r="DL68" s="60">
        <v>0</v>
      </c>
      <c r="DM68" s="60"/>
      <c r="DN68" s="60"/>
      <c r="DO68" s="60"/>
      <c r="DP68" s="60"/>
      <c r="DQ68" s="60">
        <v>5</v>
      </c>
      <c r="DR68" s="60">
        <v>0</v>
      </c>
      <c r="DS68" s="60">
        <v>0</v>
      </c>
      <c r="DT68" s="61">
        <f t="shared" si="24"/>
        <v>1</v>
      </c>
      <c r="DU68" s="62">
        <f t="shared" si="25"/>
        <v>1</v>
      </c>
      <c r="DV68" s="63">
        <v>0</v>
      </c>
      <c r="DW68" s="63"/>
      <c r="DX68" s="63"/>
      <c r="DY68" s="63"/>
      <c r="DZ68" s="63"/>
      <c r="EA68" s="63"/>
      <c r="EB68" s="63"/>
      <c r="EC68" s="63"/>
      <c r="ED68" s="63"/>
      <c r="EE68" s="63"/>
      <c r="EF68" s="63"/>
      <c r="EG68" s="63"/>
      <c r="EH68" s="63"/>
      <c r="EI68" s="63"/>
      <c r="EJ68" s="63"/>
      <c r="EK68" s="63"/>
      <c r="EL68" s="63"/>
      <c r="EM68" s="63"/>
      <c r="EN68" s="63"/>
      <c r="EO68" s="63"/>
      <c r="EP68" s="63"/>
      <c r="EQ68" s="63"/>
      <c r="ER68" s="63"/>
      <c r="ES68" s="63">
        <f t="shared" si="26"/>
        <v>0</v>
      </c>
      <c r="ET68" s="63"/>
      <c r="EU68" s="64">
        <v>0</v>
      </c>
      <c r="EV68" s="64"/>
      <c r="EW68" s="64"/>
      <c r="EX68" s="64"/>
      <c r="EY68" s="64"/>
      <c r="EZ68" s="64"/>
      <c r="FA68" s="64"/>
      <c r="FB68" s="64"/>
      <c r="FC68" s="64"/>
      <c r="FD68" s="64"/>
      <c r="FE68" s="64"/>
      <c r="FF68" s="64"/>
      <c r="FG68" s="64"/>
      <c r="FH68" s="64"/>
      <c r="FI68" s="64"/>
      <c r="FJ68" s="64"/>
      <c r="FK68" s="64"/>
      <c r="FL68" s="64"/>
      <c r="FM68" s="64"/>
      <c r="FN68" s="64"/>
      <c r="FO68" s="64"/>
      <c r="FP68" s="64"/>
      <c r="FQ68" s="64"/>
      <c r="FR68" s="64"/>
      <c r="FS68" s="64"/>
      <c r="FT68" s="64"/>
      <c r="FU68" s="64"/>
      <c r="FV68" s="64"/>
      <c r="FW68" s="64"/>
      <c r="FX68" s="64"/>
      <c r="FY68" s="64"/>
      <c r="FZ68" s="64"/>
      <c r="GA68" s="64"/>
      <c r="GB68" s="64"/>
      <c r="GC68" s="64"/>
      <c r="GD68" s="64"/>
      <c r="GE68" s="64"/>
      <c r="GF68" s="64"/>
      <c r="GG68" s="64">
        <f t="shared" si="27"/>
        <v>0</v>
      </c>
      <c r="GH68" s="64">
        <f t="shared" si="28"/>
        <v>0</v>
      </c>
      <c r="GI68" s="65">
        <v>0</v>
      </c>
      <c r="GJ68" s="65">
        <v>0</v>
      </c>
      <c r="GK68" s="65">
        <v>0</v>
      </c>
      <c r="GL68" s="65">
        <v>0</v>
      </c>
      <c r="GM68" s="65">
        <v>0</v>
      </c>
      <c r="GN68" s="65">
        <v>0</v>
      </c>
      <c r="GO68" s="65">
        <v>0</v>
      </c>
      <c r="GP68" s="65">
        <v>0</v>
      </c>
      <c r="GQ68" s="65"/>
      <c r="GR68" s="65">
        <v>0</v>
      </c>
      <c r="GS68" s="65">
        <v>0</v>
      </c>
      <c r="GT68" s="65">
        <v>0</v>
      </c>
      <c r="GU68" s="65">
        <v>0</v>
      </c>
      <c r="GV68" s="65">
        <v>0</v>
      </c>
      <c r="GW68" s="65">
        <v>1</v>
      </c>
      <c r="GX68" s="65">
        <v>0</v>
      </c>
      <c r="GY68" s="65">
        <v>0</v>
      </c>
      <c r="GZ68" s="65"/>
      <c r="HA68" s="66">
        <v>0</v>
      </c>
      <c r="HB68" s="66"/>
      <c r="HC68" s="66"/>
      <c r="HD68" s="66"/>
      <c r="HE68" s="66"/>
      <c r="HF68" s="66"/>
      <c r="HG68" s="66"/>
      <c r="HH68" s="66"/>
      <c r="HI68" s="66"/>
      <c r="HJ68" s="66"/>
      <c r="HK68" s="66"/>
      <c r="HL68" s="66"/>
      <c r="HM68" s="66"/>
      <c r="HN68" s="66"/>
      <c r="HO68" s="66"/>
      <c r="HP68" s="66"/>
      <c r="HQ68" s="66"/>
      <c r="HR68" s="66"/>
      <c r="HS68" s="66"/>
      <c r="HT68" s="66"/>
      <c r="HU68" s="66"/>
      <c r="HV68" s="66"/>
      <c r="HW68" s="66"/>
      <c r="HX68" s="66"/>
      <c r="HY68" s="66">
        <f t="shared" si="29"/>
        <v>0</v>
      </c>
      <c r="HZ68" s="66"/>
      <c r="IA68" s="67" t="s">
        <v>2326</v>
      </c>
      <c r="IB68" s="67" t="s">
        <v>2328</v>
      </c>
      <c r="IC68" s="67" t="s">
        <v>2326</v>
      </c>
      <c r="ID68" s="67" t="s">
        <v>2326</v>
      </c>
      <c r="IE68" s="67" t="s">
        <v>2326</v>
      </c>
      <c r="IF68" s="67"/>
      <c r="IG68" s="67"/>
      <c r="IH68" s="67"/>
      <c r="II68" s="67"/>
      <c r="IJ68" s="67"/>
      <c r="IK68" s="67"/>
      <c r="IL68" s="67"/>
      <c r="IM68" s="67"/>
      <c r="IN68" s="67"/>
      <c r="IO68" s="67"/>
      <c r="IP68" s="67"/>
      <c r="IQ68" s="67"/>
      <c r="IR68" s="67"/>
      <c r="IS68" s="67"/>
      <c r="IT68" s="67"/>
      <c r="IU68" s="67"/>
      <c r="IV68" s="67"/>
      <c r="IW68" s="67"/>
      <c r="IX68" s="67"/>
      <c r="IY68" s="67"/>
      <c r="IZ68" s="67"/>
      <c r="JA68" s="67"/>
      <c r="JB68" s="67"/>
      <c r="JC68" s="67"/>
      <c r="JD68" s="67"/>
      <c r="JE68" s="67"/>
      <c r="JF68" s="67"/>
      <c r="JG68" s="67"/>
      <c r="JH68" s="67"/>
      <c r="JI68" s="67"/>
      <c r="JJ68" s="67"/>
      <c r="JK68" s="67"/>
      <c r="JL68" s="67"/>
      <c r="JM68" s="67"/>
      <c r="JN68" s="67"/>
      <c r="JO68" s="67"/>
      <c r="JP68" s="67"/>
      <c r="JQ68" s="67"/>
      <c r="JR68" s="67"/>
      <c r="JS68" s="67"/>
      <c r="JT68" s="67"/>
      <c r="JU68" s="67"/>
      <c r="JV68" s="67"/>
      <c r="JW68" s="67"/>
      <c r="JX68" s="67"/>
      <c r="JY68" s="67"/>
      <c r="JZ68" s="67"/>
      <c r="KA68" s="67"/>
      <c r="KB68" s="67"/>
      <c r="KC68" s="67"/>
      <c r="KD68" s="67"/>
      <c r="KE68" s="67"/>
      <c r="KF68" s="67"/>
      <c r="KG68" s="67"/>
      <c r="KH68" s="67"/>
      <c r="KI68" s="67"/>
      <c r="KJ68" s="67"/>
      <c r="KK68" s="67"/>
      <c r="KL68" s="67"/>
      <c r="KM68" s="67"/>
      <c r="KN68" s="66">
        <v>0</v>
      </c>
      <c r="KO68" s="66">
        <v>0</v>
      </c>
      <c r="KP68" s="66">
        <v>1</v>
      </c>
      <c r="KQ68" s="66">
        <v>1</v>
      </c>
      <c r="KR68" s="66">
        <v>1</v>
      </c>
      <c r="KS68" s="66">
        <v>1</v>
      </c>
      <c r="KT68" s="66">
        <v>0</v>
      </c>
      <c r="KU68" s="66">
        <v>0</v>
      </c>
      <c r="KV68" s="66">
        <v>0</v>
      </c>
      <c r="KW68" s="66">
        <v>1</v>
      </c>
      <c r="KX68" s="66">
        <v>0</v>
      </c>
      <c r="KY68" s="66">
        <v>0</v>
      </c>
      <c r="KZ68" s="66">
        <v>0</v>
      </c>
      <c r="LA68" s="66">
        <v>0</v>
      </c>
      <c r="LB68" s="66">
        <v>0</v>
      </c>
      <c r="LC68" s="68">
        <v>0</v>
      </c>
      <c r="LD68" s="68">
        <v>1</v>
      </c>
      <c r="LE68" s="68">
        <v>0</v>
      </c>
      <c r="LF68" s="68">
        <v>0</v>
      </c>
      <c r="LG68" s="68">
        <v>0</v>
      </c>
      <c r="LH68" s="68">
        <v>0</v>
      </c>
      <c r="LI68" s="68">
        <v>0</v>
      </c>
      <c r="LJ68" s="68">
        <v>1</v>
      </c>
      <c r="LK68" s="68">
        <v>0</v>
      </c>
      <c r="LL68" s="68"/>
      <c r="LM68" s="69">
        <v>0</v>
      </c>
      <c r="LN68" s="69"/>
      <c r="LO68" s="69">
        <v>0</v>
      </c>
      <c r="LP68" s="69"/>
      <c r="LQ68" s="70">
        <v>1</v>
      </c>
      <c r="LR68" s="71" t="s">
        <v>2659</v>
      </c>
      <c r="LS68" s="72">
        <f t="shared" si="30"/>
        <v>0</v>
      </c>
      <c r="LT68" s="73">
        <f t="shared" si="31"/>
        <v>0</v>
      </c>
      <c r="LU68" s="73">
        <f t="shared" si="32"/>
        <v>0</v>
      </c>
      <c r="LV68" s="74">
        <f t="shared" si="33"/>
        <v>1</v>
      </c>
      <c r="LW68" s="72">
        <f t="shared" si="34"/>
        <v>1</v>
      </c>
      <c r="LX68" s="73">
        <f t="shared" si="35"/>
        <v>0</v>
      </c>
      <c r="LY68" s="73">
        <f t="shared" si="36"/>
        <v>0</v>
      </c>
      <c r="LZ68" s="74">
        <f t="shared" si="37"/>
        <v>0</v>
      </c>
      <c r="MA68" s="72">
        <f t="shared" si="38"/>
        <v>0</v>
      </c>
      <c r="MB68" s="73">
        <f t="shared" si="39"/>
        <v>0</v>
      </c>
      <c r="MC68" s="73">
        <f t="shared" si="40"/>
        <v>0</v>
      </c>
      <c r="MD68" s="74">
        <f t="shared" si="41"/>
        <v>1</v>
      </c>
      <c r="ME68" s="72">
        <f t="shared" si="42"/>
        <v>0</v>
      </c>
      <c r="MF68" s="73">
        <f t="shared" si="43"/>
        <v>0</v>
      </c>
      <c r="MG68" s="73">
        <f t="shared" si="44"/>
        <v>0</v>
      </c>
      <c r="MH68" s="74">
        <f t="shared" si="45"/>
        <v>1</v>
      </c>
    </row>
    <row r="69" spans="1:346" ht="52.5" x14ac:dyDescent="0.35">
      <c r="A69" s="57">
        <v>38</v>
      </c>
      <c r="B69" s="57" t="s">
        <v>2320</v>
      </c>
      <c r="C69" s="57" t="s">
        <v>2561</v>
      </c>
      <c r="D69" s="58">
        <v>41605</v>
      </c>
      <c r="E69" s="57">
        <v>5</v>
      </c>
      <c r="F69" s="57">
        <v>2</v>
      </c>
      <c r="G69" s="57" t="s">
        <v>2660</v>
      </c>
      <c r="H69" s="57" t="s">
        <v>2660</v>
      </c>
      <c r="I69" s="57" t="s">
        <v>2661</v>
      </c>
      <c r="J69" s="57" t="s">
        <v>2662</v>
      </c>
      <c r="K69" s="57" t="s">
        <v>2663</v>
      </c>
      <c r="L69" s="57">
        <v>0</v>
      </c>
      <c r="M69" s="57">
        <v>1</v>
      </c>
      <c r="N69" s="57">
        <v>50</v>
      </c>
      <c r="O69" s="59">
        <v>0</v>
      </c>
      <c r="P69" s="59">
        <v>0</v>
      </c>
      <c r="Q69" s="59">
        <v>0</v>
      </c>
      <c r="R69" s="59">
        <v>0</v>
      </c>
      <c r="S69" s="59">
        <v>0</v>
      </c>
      <c r="T69" s="59">
        <v>0</v>
      </c>
      <c r="U69" s="59">
        <v>0</v>
      </c>
      <c r="V69" s="59">
        <v>0</v>
      </c>
      <c r="W69" s="59">
        <v>1</v>
      </c>
      <c r="X69" s="59">
        <v>0</v>
      </c>
      <c r="Y69" s="59"/>
      <c r="Z69" s="60">
        <v>6</v>
      </c>
      <c r="AA69" s="60">
        <v>0</v>
      </c>
      <c r="AB69" s="60">
        <v>0</v>
      </c>
      <c r="AC69" s="60">
        <v>25</v>
      </c>
      <c r="AD69" s="60">
        <v>15</v>
      </c>
      <c r="AE69" s="60">
        <v>0</v>
      </c>
      <c r="AF69" s="60">
        <v>0</v>
      </c>
      <c r="AG69" s="60">
        <v>1</v>
      </c>
      <c r="AH69" s="60">
        <v>4</v>
      </c>
      <c r="AI69" s="60">
        <v>1</v>
      </c>
      <c r="AJ69" s="60">
        <v>3</v>
      </c>
      <c r="AK69" s="60">
        <v>10</v>
      </c>
      <c r="AL69" s="60">
        <v>10</v>
      </c>
      <c r="AM69" s="59">
        <v>0</v>
      </c>
      <c r="AN69" s="59"/>
      <c r="AO69" s="59"/>
      <c r="AP69" s="59"/>
      <c r="AQ69" s="59"/>
      <c r="AR69" s="59"/>
      <c r="AS69" s="59"/>
      <c r="AT69" s="59"/>
      <c r="AU69" s="59"/>
      <c r="AV69" s="59"/>
      <c r="AW69" s="59"/>
      <c r="AX69" s="59"/>
      <c r="AY69" s="59"/>
      <c r="AZ69" s="59"/>
      <c r="BA69" s="59"/>
      <c r="BB69" s="59"/>
      <c r="BC69" s="59">
        <v>0</v>
      </c>
      <c r="BD69" s="59"/>
      <c r="BE69" s="59"/>
      <c r="BF69" s="59"/>
      <c r="BG69" s="59">
        <v>0</v>
      </c>
      <c r="BH69" s="59"/>
      <c r="BI69" s="59"/>
      <c r="BJ69" s="59"/>
      <c r="BK69" s="59">
        <v>0</v>
      </c>
      <c r="BL69" s="59"/>
      <c r="BM69" s="59"/>
      <c r="BN69" s="59"/>
      <c r="BO69" s="59">
        <f t="shared" si="23"/>
        <v>0</v>
      </c>
      <c r="BP69" s="59"/>
      <c r="BQ69" s="60">
        <v>1</v>
      </c>
      <c r="BR69" s="60">
        <v>1</v>
      </c>
      <c r="BS69" s="60">
        <v>1</v>
      </c>
      <c r="BT69" s="60">
        <v>1</v>
      </c>
      <c r="BU69" s="60">
        <v>4</v>
      </c>
      <c r="BV69" s="60">
        <v>1</v>
      </c>
      <c r="BW69" s="60">
        <v>0</v>
      </c>
      <c r="BX69" s="60">
        <v>1</v>
      </c>
      <c r="BY69" s="60">
        <v>1</v>
      </c>
      <c r="BZ69" s="60">
        <v>0</v>
      </c>
      <c r="CA69" s="60">
        <v>0</v>
      </c>
      <c r="CB69" s="60"/>
      <c r="CC69" s="60"/>
      <c r="CD69" s="60"/>
      <c r="CE69" s="60"/>
      <c r="CF69" s="60"/>
      <c r="CG69" s="60"/>
      <c r="CH69" s="60"/>
      <c r="CI69" s="60"/>
      <c r="CJ69" s="60">
        <v>0</v>
      </c>
      <c r="CK69" s="60"/>
      <c r="CL69" s="60"/>
      <c r="CM69" s="60"/>
      <c r="CN69" s="60"/>
      <c r="CO69" s="60"/>
      <c r="CP69" s="60"/>
      <c r="CQ69" s="60"/>
      <c r="CR69" s="60"/>
      <c r="CS69" s="60">
        <v>0</v>
      </c>
      <c r="CT69" s="60"/>
      <c r="CU69" s="60"/>
      <c r="CV69" s="60"/>
      <c r="CW69" s="60"/>
      <c r="CX69" s="60"/>
      <c r="CY69" s="60"/>
      <c r="CZ69" s="60"/>
      <c r="DA69" s="60"/>
      <c r="DB69" s="60"/>
      <c r="DC69" s="60">
        <v>0</v>
      </c>
      <c r="DD69" s="60"/>
      <c r="DE69" s="60"/>
      <c r="DF69" s="60">
        <v>1</v>
      </c>
      <c r="DG69" s="60">
        <v>23.5</v>
      </c>
      <c r="DH69" s="60">
        <v>60</v>
      </c>
      <c r="DI69" s="60">
        <v>0</v>
      </c>
      <c r="DJ69" s="60"/>
      <c r="DK69" s="60"/>
      <c r="DL69" s="60">
        <v>0</v>
      </c>
      <c r="DM69" s="60"/>
      <c r="DN69" s="60"/>
      <c r="DO69" s="60"/>
      <c r="DP69" s="60"/>
      <c r="DQ69" s="60">
        <v>27.5</v>
      </c>
      <c r="DR69" s="60">
        <v>1</v>
      </c>
      <c r="DS69" s="60">
        <v>10</v>
      </c>
      <c r="DT69" s="61">
        <f t="shared" si="24"/>
        <v>1</v>
      </c>
      <c r="DU69" s="62">
        <f t="shared" si="25"/>
        <v>1</v>
      </c>
      <c r="DV69" s="63">
        <v>1</v>
      </c>
      <c r="DW69" s="63">
        <v>1</v>
      </c>
      <c r="DX69" s="63">
        <v>1</v>
      </c>
      <c r="DY69" s="63">
        <v>1</v>
      </c>
      <c r="DZ69" s="63">
        <v>3</v>
      </c>
      <c r="EA69" s="63">
        <v>1</v>
      </c>
      <c r="EB69" s="63">
        <v>0</v>
      </c>
      <c r="EC69" s="63">
        <v>0</v>
      </c>
      <c r="ED69" s="63">
        <v>0</v>
      </c>
      <c r="EE69" s="63"/>
      <c r="EF69" s="63"/>
      <c r="EG69" s="63"/>
      <c r="EH69" s="63"/>
      <c r="EI69" s="63"/>
      <c r="EJ69" s="63"/>
      <c r="EK69" s="63"/>
      <c r="EL69" s="63">
        <v>1</v>
      </c>
      <c r="EM69" s="63">
        <v>36</v>
      </c>
      <c r="EN69" s="63">
        <v>1</v>
      </c>
      <c r="EO69" s="63">
        <v>1</v>
      </c>
      <c r="EP69" s="63">
        <v>25</v>
      </c>
      <c r="EQ69" s="63">
        <v>0</v>
      </c>
      <c r="ER69" s="63">
        <v>0</v>
      </c>
      <c r="ES69" s="63">
        <f t="shared" si="26"/>
        <v>1</v>
      </c>
      <c r="ET69" s="63"/>
      <c r="EU69" s="64">
        <v>0</v>
      </c>
      <c r="EV69" s="64"/>
      <c r="EW69" s="64"/>
      <c r="EX69" s="64"/>
      <c r="EY69" s="64"/>
      <c r="EZ69" s="64"/>
      <c r="FA69" s="64"/>
      <c r="FB69" s="64"/>
      <c r="FC69" s="64"/>
      <c r="FD69" s="64"/>
      <c r="FE69" s="64"/>
      <c r="FF69" s="64"/>
      <c r="FG69" s="64"/>
      <c r="FH69" s="64"/>
      <c r="FI69" s="64"/>
      <c r="FJ69" s="64"/>
      <c r="FK69" s="64"/>
      <c r="FL69" s="64"/>
      <c r="FM69" s="64"/>
      <c r="FN69" s="64"/>
      <c r="FO69" s="64"/>
      <c r="FP69" s="64"/>
      <c r="FQ69" s="64"/>
      <c r="FR69" s="64"/>
      <c r="FS69" s="64"/>
      <c r="FT69" s="64"/>
      <c r="FU69" s="64"/>
      <c r="FV69" s="64"/>
      <c r="FW69" s="64"/>
      <c r="FX69" s="64"/>
      <c r="FY69" s="64"/>
      <c r="FZ69" s="64"/>
      <c r="GA69" s="64"/>
      <c r="GB69" s="64"/>
      <c r="GC69" s="64"/>
      <c r="GD69" s="64"/>
      <c r="GE69" s="64"/>
      <c r="GF69" s="64"/>
      <c r="GG69" s="64">
        <f t="shared" si="27"/>
        <v>0</v>
      </c>
      <c r="GH69" s="64">
        <f t="shared" si="28"/>
        <v>0</v>
      </c>
      <c r="GI69" s="65">
        <v>0</v>
      </c>
      <c r="GJ69" s="65">
        <v>0</v>
      </c>
      <c r="GK69" s="65">
        <v>0</v>
      </c>
      <c r="GL69" s="65">
        <v>0</v>
      </c>
      <c r="GM69" s="65">
        <v>0</v>
      </c>
      <c r="GN69" s="65">
        <v>0</v>
      </c>
      <c r="GO69" s="65">
        <v>0</v>
      </c>
      <c r="GP69" s="65">
        <v>0</v>
      </c>
      <c r="GQ69" s="65"/>
      <c r="GR69" s="65">
        <v>0</v>
      </c>
      <c r="GS69" s="65">
        <v>0</v>
      </c>
      <c r="GT69" s="65">
        <v>0</v>
      </c>
      <c r="GU69" s="65">
        <v>1</v>
      </c>
      <c r="GV69" s="65">
        <v>0</v>
      </c>
      <c r="GW69" s="65">
        <v>0</v>
      </c>
      <c r="GX69" s="65">
        <v>0</v>
      </c>
      <c r="GY69" s="65">
        <v>0</v>
      </c>
      <c r="GZ69" s="65"/>
      <c r="HA69" s="66">
        <v>0</v>
      </c>
      <c r="HB69" s="66"/>
      <c r="HC69" s="66"/>
      <c r="HD69" s="66"/>
      <c r="HE69" s="66"/>
      <c r="HF69" s="66"/>
      <c r="HG69" s="66"/>
      <c r="HH69" s="66"/>
      <c r="HI69" s="66"/>
      <c r="HJ69" s="66"/>
      <c r="HK69" s="66"/>
      <c r="HL69" s="66"/>
      <c r="HM69" s="66"/>
      <c r="HN69" s="66"/>
      <c r="HO69" s="66"/>
      <c r="HP69" s="66"/>
      <c r="HQ69" s="66"/>
      <c r="HR69" s="66"/>
      <c r="HS69" s="66"/>
      <c r="HT69" s="66"/>
      <c r="HU69" s="66"/>
      <c r="HV69" s="66"/>
      <c r="HW69" s="66"/>
      <c r="HX69" s="66"/>
      <c r="HY69" s="66">
        <f t="shared" si="29"/>
        <v>0</v>
      </c>
      <c r="HZ69" s="66"/>
      <c r="IA69" s="67" t="s">
        <v>2326</v>
      </c>
      <c r="IB69" s="67" t="s">
        <v>2328</v>
      </c>
      <c r="IC69" s="67" t="s">
        <v>2328</v>
      </c>
      <c r="ID69" s="67" t="s">
        <v>2326</v>
      </c>
      <c r="IE69" s="67" t="s">
        <v>2326</v>
      </c>
      <c r="IF69" s="67"/>
      <c r="IG69" s="67"/>
      <c r="IH69" s="67"/>
      <c r="II69" s="67"/>
      <c r="IJ69" s="67"/>
      <c r="IK69" s="67"/>
      <c r="IL69" s="67"/>
      <c r="IM69" s="67"/>
      <c r="IN69" s="67"/>
      <c r="IO69" s="67"/>
      <c r="IP69" s="67"/>
      <c r="IQ69" s="67"/>
      <c r="IR69" s="67"/>
      <c r="IS69" s="67"/>
      <c r="IT69" s="67"/>
      <c r="IU69" s="67"/>
      <c r="IV69" s="67"/>
      <c r="IW69" s="67"/>
      <c r="IX69" s="67"/>
      <c r="IY69" s="67"/>
      <c r="IZ69" s="67"/>
      <c r="JA69" s="67"/>
      <c r="JB69" s="67"/>
      <c r="JC69" s="67"/>
      <c r="JD69" s="67"/>
      <c r="JE69" s="67"/>
      <c r="JF69" s="67"/>
      <c r="JG69" s="67"/>
      <c r="JH69" s="67"/>
      <c r="JI69" s="67"/>
      <c r="JJ69" s="67"/>
      <c r="JK69" s="67"/>
      <c r="JL69" s="67"/>
      <c r="JM69" s="67"/>
      <c r="JN69" s="67"/>
      <c r="JO69" s="67"/>
      <c r="JP69" s="67"/>
      <c r="JQ69" s="67"/>
      <c r="JR69" s="67"/>
      <c r="JS69" s="67"/>
      <c r="JT69" s="67"/>
      <c r="JU69" s="67"/>
      <c r="JV69" s="67"/>
      <c r="JW69" s="67"/>
      <c r="JX69" s="67"/>
      <c r="JY69" s="67"/>
      <c r="JZ69" s="67"/>
      <c r="KA69" s="67"/>
      <c r="KB69" s="67"/>
      <c r="KC69" s="67"/>
      <c r="KD69" s="67"/>
      <c r="KE69" s="67"/>
      <c r="KF69" s="67"/>
      <c r="KG69" s="67"/>
      <c r="KH69" s="67"/>
      <c r="KI69" s="67"/>
      <c r="KJ69" s="67"/>
      <c r="KK69" s="67"/>
      <c r="KL69" s="67"/>
      <c r="KM69" s="67"/>
      <c r="KN69" s="66">
        <v>0</v>
      </c>
      <c r="KO69" s="66">
        <v>0</v>
      </c>
      <c r="KP69" s="66">
        <v>1</v>
      </c>
      <c r="KQ69" s="66">
        <v>2</v>
      </c>
      <c r="KR69" s="66">
        <v>1</v>
      </c>
      <c r="KS69" s="66">
        <v>1</v>
      </c>
      <c r="KT69" s="66">
        <v>0</v>
      </c>
      <c r="KU69" s="66">
        <v>0</v>
      </c>
      <c r="KV69" s="66">
        <v>0</v>
      </c>
      <c r="KW69" s="66">
        <v>1</v>
      </c>
      <c r="KX69" s="66">
        <v>0</v>
      </c>
      <c r="KY69" s="66">
        <v>0</v>
      </c>
      <c r="KZ69" s="66">
        <v>0</v>
      </c>
      <c r="LA69" s="66">
        <v>0</v>
      </c>
      <c r="LB69" s="66">
        <v>0</v>
      </c>
      <c r="LC69" s="68">
        <v>0</v>
      </c>
      <c r="LD69" s="68">
        <v>1</v>
      </c>
      <c r="LE69" s="68">
        <v>0</v>
      </c>
      <c r="LF69" s="68">
        <v>0</v>
      </c>
      <c r="LG69" s="68">
        <v>0</v>
      </c>
      <c r="LH69" s="68">
        <v>0</v>
      </c>
      <c r="LI69" s="68">
        <v>0</v>
      </c>
      <c r="LJ69" s="68">
        <v>1</v>
      </c>
      <c r="LK69" s="68">
        <v>0</v>
      </c>
      <c r="LL69" s="68"/>
      <c r="LM69" s="69">
        <v>1</v>
      </c>
      <c r="LN69" s="69" t="s">
        <v>2664</v>
      </c>
      <c r="LO69" s="69">
        <v>0</v>
      </c>
      <c r="LP69" s="69"/>
      <c r="LQ69" s="70">
        <v>1</v>
      </c>
      <c r="LR69" s="71"/>
      <c r="LS69" s="72">
        <f t="shared" si="30"/>
        <v>0</v>
      </c>
      <c r="LT69" s="73">
        <f t="shared" si="31"/>
        <v>0</v>
      </c>
      <c r="LU69" s="73">
        <f t="shared" si="32"/>
        <v>0</v>
      </c>
      <c r="LV69" s="74">
        <f t="shared" si="33"/>
        <v>1</v>
      </c>
      <c r="LW69" s="72">
        <f t="shared" si="34"/>
        <v>1</v>
      </c>
      <c r="LX69" s="73">
        <f t="shared" si="35"/>
        <v>0</v>
      </c>
      <c r="LY69" s="73">
        <f t="shared" si="36"/>
        <v>0</v>
      </c>
      <c r="LZ69" s="74">
        <f t="shared" si="37"/>
        <v>0</v>
      </c>
      <c r="MA69" s="72">
        <f t="shared" si="38"/>
        <v>1</v>
      </c>
      <c r="MB69" s="73">
        <f t="shared" si="39"/>
        <v>0</v>
      </c>
      <c r="MC69" s="73">
        <f t="shared" si="40"/>
        <v>0</v>
      </c>
      <c r="MD69" s="74">
        <f t="shared" si="41"/>
        <v>0</v>
      </c>
      <c r="ME69" s="72">
        <f t="shared" si="42"/>
        <v>0</v>
      </c>
      <c r="MF69" s="73">
        <f t="shared" si="43"/>
        <v>0</v>
      </c>
      <c r="MG69" s="73">
        <f t="shared" si="44"/>
        <v>0</v>
      </c>
      <c r="MH69" s="74">
        <f t="shared" si="45"/>
        <v>1</v>
      </c>
    </row>
    <row r="70" spans="1:346" ht="26.5" x14ac:dyDescent="0.35">
      <c r="A70" s="57">
        <v>39</v>
      </c>
      <c r="B70" s="57" t="s">
        <v>2320</v>
      </c>
      <c r="C70" s="57" t="s">
        <v>2321</v>
      </c>
      <c r="D70" s="58">
        <v>41605</v>
      </c>
      <c r="E70" s="57">
        <v>5</v>
      </c>
      <c r="F70" s="57">
        <v>9</v>
      </c>
      <c r="G70" s="57" t="s">
        <v>2665</v>
      </c>
      <c r="H70" s="57" t="s">
        <v>2665</v>
      </c>
      <c r="I70" s="57" t="s">
        <v>2666</v>
      </c>
      <c r="J70" s="57" t="s">
        <v>2662</v>
      </c>
      <c r="K70" s="57" t="s">
        <v>2667</v>
      </c>
      <c r="L70" s="57">
        <v>0</v>
      </c>
      <c r="M70" s="57">
        <v>1</v>
      </c>
      <c r="N70" s="57">
        <v>43</v>
      </c>
      <c r="O70" s="59">
        <v>1</v>
      </c>
      <c r="P70" s="59">
        <v>0</v>
      </c>
      <c r="Q70" s="59">
        <v>0</v>
      </c>
      <c r="R70" s="59">
        <v>0</v>
      </c>
      <c r="S70" s="59">
        <v>0</v>
      </c>
      <c r="T70" s="59">
        <v>0</v>
      </c>
      <c r="U70" s="59">
        <v>0</v>
      </c>
      <c r="V70" s="59">
        <v>0</v>
      </c>
      <c r="W70" s="59">
        <v>0</v>
      </c>
      <c r="X70" s="59">
        <v>0</v>
      </c>
      <c r="Y70" s="59"/>
      <c r="Z70" s="60">
        <v>6</v>
      </c>
      <c r="AA70" s="60">
        <v>0</v>
      </c>
      <c r="AB70" s="60">
        <v>0</v>
      </c>
      <c r="AC70" s="60">
        <v>364</v>
      </c>
      <c r="AD70" s="60">
        <v>80</v>
      </c>
      <c r="AE70" s="60">
        <v>1</v>
      </c>
      <c r="AF70" s="60">
        <v>0</v>
      </c>
      <c r="AG70" s="60">
        <v>0</v>
      </c>
      <c r="AH70" s="60">
        <v>3</v>
      </c>
      <c r="AI70" s="60">
        <v>1</v>
      </c>
      <c r="AJ70" s="60">
        <v>10</v>
      </c>
      <c r="AK70" s="60">
        <v>1</v>
      </c>
      <c r="AL70" s="60">
        <v>10</v>
      </c>
      <c r="AM70" s="59">
        <v>0</v>
      </c>
      <c r="AN70" s="59"/>
      <c r="AO70" s="59"/>
      <c r="AP70" s="59"/>
      <c r="AQ70" s="59"/>
      <c r="AR70" s="59"/>
      <c r="AS70" s="59"/>
      <c r="AT70" s="59"/>
      <c r="AU70" s="59"/>
      <c r="AV70" s="59"/>
      <c r="AW70" s="59"/>
      <c r="AX70" s="59"/>
      <c r="AY70" s="59"/>
      <c r="AZ70" s="59"/>
      <c r="BA70" s="59"/>
      <c r="BB70" s="59"/>
      <c r="BC70" s="59">
        <v>0</v>
      </c>
      <c r="BD70" s="59"/>
      <c r="BE70" s="59"/>
      <c r="BF70" s="59"/>
      <c r="BG70" s="59">
        <v>0</v>
      </c>
      <c r="BH70" s="59"/>
      <c r="BI70" s="59"/>
      <c r="BJ70" s="59"/>
      <c r="BK70" s="59">
        <v>0</v>
      </c>
      <c r="BL70" s="59"/>
      <c r="BM70" s="59"/>
      <c r="BN70" s="59"/>
      <c r="BO70" s="59">
        <f t="shared" si="23"/>
        <v>0</v>
      </c>
      <c r="BP70" s="59"/>
      <c r="BQ70" s="60">
        <v>1</v>
      </c>
      <c r="BR70" s="60">
        <v>3</v>
      </c>
      <c r="BS70" s="60">
        <v>3</v>
      </c>
      <c r="BT70" s="60">
        <v>1</v>
      </c>
      <c r="BU70" s="60">
        <v>4</v>
      </c>
      <c r="BV70" s="60">
        <v>1</v>
      </c>
      <c r="BW70" s="60">
        <v>0</v>
      </c>
      <c r="BX70" s="60">
        <v>1</v>
      </c>
      <c r="BY70" s="60">
        <v>1</v>
      </c>
      <c r="BZ70" s="60">
        <v>0</v>
      </c>
      <c r="CA70" s="60">
        <v>0</v>
      </c>
      <c r="CB70" s="60"/>
      <c r="CC70" s="60"/>
      <c r="CD70" s="60"/>
      <c r="CE70" s="60"/>
      <c r="CF70" s="60"/>
      <c r="CG70" s="60"/>
      <c r="CH70" s="60"/>
      <c r="CI70" s="60"/>
      <c r="CJ70" s="60">
        <v>0</v>
      </c>
      <c r="CK70" s="60"/>
      <c r="CL70" s="60"/>
      <c r="CM70" s="60"/>
      <c r="CN70" s="60"/>
      <c r="CO70" s="60"/>
      <c r="CP70" s="60"/>
      <c r="CQ70" s="60"/>
      <c r="CR70" s="60"/>
      <c r="CS70" s="60">
        <v>0</v>
      </c>
      <c r="CT70" s="60"/>
      <c r="CU70" s="60"/>
      <c r="CV70" s="60"/>
      <c r="CW70" s="60"/>
      <c r="CX70" s="60"/>
      <c r="CY70" s="60"/>
      <c r="CZ70" s="60"/>
      <c r="DA70" s="60"/>
      <c r="DB70" s="60"/>
      <c r="DC70" s="60">
        <v>0</v>
      </c>
      <c r="DD70" s="60"/>
      <c r="DE70" s="60"/>
      <c r="DF70" s="60">
        <v>1</v>
      </c>
      <c r="DG70" s="60">
        <v>15</v>
      </c>
      <c r="DH70" s="60">
        <v>160</v>
      </c>
      <c r="DI70" s="60">
        <v>0</v>
      </c>
      <c r="DJ70" s="60"/>
      <c r="DK70" s="60"/>
      <c r="DL70" s="60">
        <v>0</v>
      </c>
      <c r="DM70" s="60"/>
      <c r="DN70" s="60"/>
      <c r="DO70" s="60"/>
      <c r="DP70" s="60"/>
      <c r="DQ70" s="60">
        <v>30</v>
      </c>
      <c r="DR70" s="60">
        <v>1</v>
      </c>
      <c r="DS70" s="60">
        <v>10</v>
      </c>
      <c r="DT70" s="61">
        <f t="shared" si="24"/>
        <v>1</v>
      </c>
      <c r="DU70" s="62">
        <f t="shared" si="25"/>
        <v>1</v>
      </c>
      <c r="DV70" s="63">
        <v>0</v>
      </c>
      <c r="DW70" s="63"/>
      <c r="DX70" s="63"/>
      <c r="DY70" s="63"/>
      <c r="DZ70" s="63"/>
      <c r="EA70" s="63"/>
      <c r="EB70" s="63"/>
      <c r="EC70" s="63"/>
      <c r="ED70" s="63"/>
      <c r="EE70" s="63"/>
      <c r="EF70" s="63"/>
      <c r="EG70" s="63"/>
      <c r="EH70" s="63"/>
      <c r="EI70" s="63"/>
      <c r="EJ70" s="63"/>
      <c r="EK70" s="63"/>
      <c r="EL70" s="63"/>
      <c r="EM70" s="63"/>
      <c r="EN70" s="63"/>
      <c r="EO70" s="63"/>
      <c r="EP70" s="63"/>
      <c r="EQ70" s="63"/>
      <c r="ER70" s="63"/>
      <c r="ES70" s="63">
        <f t="shared" si="26"/>
        <v>0</v>
      </c>
      <c r="ET70" s="63"/>
      <c r="EU70" s="64">
        <v>0</v>
      </c>
      <c r="EV70" s="64"/>
      <c r="EW70" s="64"/>
      <c r="EX70" s="64"/>
      <c r="EY70" s="64"/>
      <c r="EZ70" s="64"/>
      <c r="FA70" s="64"/>
      <c r="FB70" s="64"/>
      <c r="FC70" s="64"/>
      <c r="FD70" s="64"/>
      <c r="FE70" s="64"/>
      <c r="FF70" s="64"/>
      <c r="FG70" s="64"/>
      <c r="FH70" s="64"/>
      <c r="FI70" s="64"/>
      <c r="FJ70" s="64"/>
      <c r="FK70" s="64"/>
      <c r="FL70" s="64"/>
      <c r="FM70" s="64"/>
      <c r="FN70" s="64"/>
      <c r="FO70" s="64"/>
      <c r="FP70" s="64"/>
      <c r="FQ70" s="64"/>
      <c r="FR70" s="64"/>
      <c r="FS70" s="64"/>
      <c r="FT70" s="64"/>
      <c r="FU70" s="64"/>
      <c r="FV70" s="64"/>
      <c r="FW70" s="64"/>
      <c r="FX70" s="64"/>
      <c r="FY70" s="64"/>
      <c r="FZ70" s="64"/>
      <c r="GA70" s="64"/>
      <c r="GB70" s="64"/>
      <c r="GC70" s="64"/>
      <c r="GD70" s="64"/>
      <c r="GE70" s="64"/>
      <c r="GF70" s="64"/>
      <c r="GG70" s="64">
        <f t="shared" si="27"/>
        <v>0</v>
      </c>
      <c r="GH70" s="64">
        <f t="shared" si="28"/>
        <v>0</v>
      </c>
      <c r="GI70" s="65">
        <v>0</v>
      </c>
      <c r="GJ70" s="65">
        <v>0</v>
      </c>
      <c r="GK70" s="65">
        <v>0</v>
      </c>
      <c r="GL70" s="65">
        <v>0</v>
      </c>
      <c r="GM70" s="65">
        <v>0</v>
      </c>
      <c r="GN70" s="65">
        <v>0</v>
      </c>
      <c r="GO70" s="65">
        <v>0</v>
      </c>
      <c r="GP70" s="65">
        <v>0</v>
      </c>
      <c r="GQ70" s="65"/>
      <c r="GR70" s="65">
        <v>1</v>
      </c>
      <c r="GS70" s="65">
        <v>0</v>
      </c>
      <c r="GT70" s="65">
        <v>0</v>
      </c>
      <c r="GU70" s="65">
        <v>0</v>
      </c>
      <c r="GV70" s="65">
        <v>0</v>
      </c>
      <c r="GW70" s="65">
        <v>0</v>
      </c>
      <c r="GX70" s="65">
        <v>0</v>
      </c>
      <c r="GY70" s="65">
        <v>0</v>
      </c>
      <c r="GZ70" s="65"/>
      <c r="HA70" s="66">
        <v>0</v>
      </c>
      <c r="HB70" s="66"/>
      <c r="HC70" s="66"/>
      <c r="HD70" s="66"/>
      <c r="HE70" s="66"/>
      <c r="HF70" s="66"/>
      <c r="HG70" s="66"/>
      <c r="HH70" s="66"/>
      <c r="HI70" s="66"/>
      <c r="HJ70" s="66"/>
      <c r="HK70" s="66"/>
      <c r="HL70" s="66"/>
      <c r="HM70" s="66"/>
      <c r="HN70" s="66"/>
      <c r="HO70" s="66"/>
      <c r="HP70" s="66"/>
      <c r="HQ70" s="66"/>
      <c r="HR70" s="66"/>
      <c r="HS70" s="66"/>
      <c r="HT70" s="66"/>
      <c r="HU70" s="66"/>
      <c r="HV70" s="66"/>
      <c r="HW70" s="66"/>
      <c r="HX70" s="66"/>
      <c r="HY70" s="66">
        <f t="shared" si="29"/>
        <v>0</v>
      </c>
      <c r="HZ70" s="66"/>
      <c r="IA70" s="67" t="s">
        <v>2326</v>
      </c>
      <c r="IB70" s="67" t="s">
        <v>2328</v>
      </c>
      <c r="IC70" s="67" t="s">
        <v>2326</v>
      </c>
      <c r="ID70" s="67" t="s">
        <v>2326</v>
      </c>
      <c r="IE70" s="67" t="s">
        <v>2326</v>
      </c>
      <c r="IF70" s="67"/>
      <c r="IG70" s="67"/>
      <c r="IH70" s="67"/>
      <c r="II70" s="67"/>
      <c r="IJ70" s="67"/>
      <c r="IK70" s="67"/>
      <c r="IL70" s="67"/>
      <c r="IM70" s="67"/>
      <c r="IN70" s="67"/>
      <c r="IO70" s="67"/>
      <c r="IP70" s="67"/>
      <c r="IQ70" s="67"/>
      <c r="IR70" s="67"/>
      <c r="IS70" s="67"/>
      <c r="IT70" s="67"/>
      <c r="IU70" s="67"/>
      <c r="IV70" s="67"/>
      <c r="IW70" s="67"/>
      <c r="IX70" s="67"/>
      <c r="IY70" s="67"/>
      <c r="IZ70" s="67"/>
      <c r="JA70" s="67"/>
      <c r="JB70" s="67"/>
      <c r="JC70" s="67"/>
      <c r="JD70" s="67"/>
      <c r="JE70" s="67"/>
      <c r="JF70" s="67"/>
      <c r="JG70" s="67"/>
      <c r="JH70" s="67"/>
      <c r="JI70" s="67"/>
      <c r="JJ70" s="67"/>
      <c r="JK70" s="67"/>
      <c r="JL70" s="67"/>
      <c r="JM70" s="67"/>
      <c r="JN70" s="67"/>
      <c r="JO70" s="67"/>
      <c r="JP70" s="67"/>
      <c r="JQ70" s="67"/>
      <c r="JR70" s="67"/>
      <c r="JS70" s="67"/>
      <c r="JT70" s="67"/>
      <c r="JU70" s="67"/>
      <c r="JV70" s="67"/>
      <c r="JW70" s="67"/>
      <c r="JX70" s="67"/>
      <c r="JY70" s="67"/>
      <c r="JZ70" s="67"/>
      <c r="KA70" s="67"/>
      <c r="KB70" s="67"/>
      <c r="KC70" s="67"/>
      <c r="KD70" s="67"/>
      <c r="KE70" s="67"/>
      <c r="KF70" s="67"/>
      <c r="KG70" s="67"/>
      <c r="KH70" s="67"/>
      <c r="KI70" s="67"/>
      <c r="KJ70" s="67"/>
      <c r="KK70" s="67"/>
      <c r="KL70" s="67"/>
      <c r="KM70" s="67"/>
      <c r="KN70" s="66">
        <v>2</v>
      </c>
      <c r="KO70" s="66">
        <v>1</v>
      </c>
      <c r="KP70" s="66">
        <v>0</v>
      </c>
      <c r="KQ70" s="66">
        <v>0</v>
      </c>
      <c r="KR70" s="66">
        <v>1</v>
      </c>
      <c r="KS70" s="66">
        <v>1</v>
      </c>
      <c r="KT70" s="66">
        <v>0</v>
      </c>
      <c r="KU70" s="66">
        <v>0</v>
      </c>
      <c r="KV70" s="66">
        <v>0</v>
      </c>
      <c r="KW70" s="66">
        <v>1</v>
      </c>
      <c r="KX70" s="66">
        <v>0</v>
      </c>
      <c r="KY70" s="66">
        <v>0</v>
      </c>
      <c r="KZ70" s="66">
        <v>0</v>
      </c>
      <c r="LA70" s="66">
        <v>0</v>
      </c>
      <c r="LB70" s="66">
        <v>0</v>
      </c>
      <c r="LC70" s="68">
        <v>0</v>
      </c>
      <c r="LD70" s="68">
        <v>0</v>
      </c>
      <c r="LE70" s="68">
        <v>0</v>
      </c>
      <c r="LF70" s="68">
        <v>0</v>
      </c>
      <c r="LG70" s="68">
        <v>0</v>
      </c>
      <c r="LH70" s="68">
        <v>0</v>
      </c>
      <c r="LI70" s="68">
        <v>0</v>
      </c>
      <c r="LJ70" s="68">
        <v>0</v>
      </c>
      <c r="LK70" s="68">
        <v>1</v>
      </c>
      <c r="LL70" s="68" t="s">
        <v>2668</v>
      </c>
      <c r="LM70" s="69">
        <v>1</v>
      </c>
      <c r="LN70" s="69" t="s">
        <v>2669</v>
      </c>
      <c r="LO70" s="69">
        <v>0</v>
      </c>
      <c r="LP70" s="69"/>
      <c r="LQ70" s="70">
        <v>1</v>
      </c>
      <c r="LR70" s="71"/>
      <c r="LS70" s="72">
        <f t="shared" si="30"/>
        <v>0</v>
      </c>
      <c r="LT70" s="73">
        <f t="shared" si="31"/>
        <v>0</v>
      </c>
      <c r="LU70" s="73">
        <f t="shared" si="32"/>
        <v>0</v>
      </c>
      <c r="LV70" s="74">
        <f t="shared" si="33"/>
        <v>1</v>
      </c>
      <c r="LW70" s="72">
        <f t="shared" si="34"/>
        <v>1</v>
      </c>
      <c r="LX70" s="73">
        <f t="shared" si="35"/>
        <v>0</v>
      </c>
      <c r="LY70" s="73">
        <f t="shared" si="36"/>
        <v>0</v>
      </c>
      <c r="LZ70" s="74">
        <f t="shared" si="37"/>
        <v>0</v>
      </c>
      <c r="MA70" s="72">
        <f t="shared" si="38"/>
        <v>0</v>
      </c>
      <c r="MB70" s="73">
        <f t="shared" si="39"/>
        <v>0</v>
      </c>
      <c r="MC70" s="73">
        <f t="shared" si="40"/>
        <v>0</v>
      </c>
      <c r="MD70" s="74">
        <f t="shared" si="41"/>
        <v>1</v>
      </c>
      <c r="ME70" s="72">
        <f t="shared" si="42"/>
        <v>0</v>
      </c>
      <c r="MF70" s="73">
        <f t="shared" si="43"/>
        <v>0</v>
      </c>
      <c r="MG70" s="73">
        <f t="shared" si="44"/>
        <v>0</v>
      </c>
      <c r="MH70" s="74">
        <f t="shared" si="45"/>
        <v>1</v>
      </c>
    </row>
    <row r="71" spans="1:346" x14ac:dyDescent="0.35">
      <c r="A71" s="57">
        <v>40</v>
      </c>
      <c r="B71" s="57" t="s">
        <v>2320</v>
      </c>
      <c r="C71" s="57" t="s">
        <v>2330</v>
      </c>
      <c r="D71" s="58">
        <v>41605</v>
      </c>
      <c r="E71" s="57">
        <v>5</v>
      </c>
      <c r="F71" s="57">
        <v>7</v>
      </c>
      <c r="G71" s="57" t="s">
        <v>2670</v>
      </c>
      <c r="H71" s="57" t="s">
        <v>2670</v>
      </c>
      <c r="I71" s="57" t="s">
        <v>2671</v>
      </c>
      <c r="J71" s="57" t="s">
        <v>2662</v>
      </c>
      <c r="K71" s="57" t="s">
        <v>2672</v>
      </c>
      <c r="L71" s="57">
        <v>0</v>
      </c>
      <c r="M71" s="57">
        <v>1</v>
      </c>
      <c r="N71" s="57">
        <v>53</v>
      </c>
      <c r="O71" s="59">
        <v>0</v>
      </c>
      <c r="P71" s="59">
        <v>0</v>
      </c>
      <c r="Q71" s="59">
        <v>1</v>
      </c>
      <c r="R71" s="59">
        <v>0</v>
      </c>
      <c r="S71" s="59">
        <v>0</v>
      </c>
      <c r="T71" s="59">
        <v>0</v>
      </c>
      <c r="U71" s="59">
        <v>0</v>
      </c>
      <c r="V71" s="59">
        <v>0</v>
      </c>
      <c r="W71" s="59">
        <v>0</v>
      </c>
      <c r="X71" s="59">
        <v>0</v>
      </c>
      <c r="Y71" s="59"/>
      <c r="Z71" s="60">
        <v>6</v>
      </c>
      <c r="AA71" s="60">
        <v>2.5</v>
      </c>
      <c r="AB71" s="60">
        <v>1.5</v>
      </c>
      <c r="AC71" s="60">
        <v>30</v>
      </c>
      <c r="AD71" s="60">
        <v>15</v>
      </c>
      <c r="AE71" s="60">
        <v>0</v>
      </c>
      <c r="AF71" s="60">
        <v>1</v>
      </c>
      <c r="AG71" s="60">
        <v>0</v>
      </c>
      <c r="AH71" s="60">
        <v>12</v>
      </c>
      <c r="AI71" s="60">
        <v>1</v>
      </c>
      <c r="AJ71" s="60">
        <v>4</v>
      </c>
      <c r="AK71" s="60">
        <v>10</v>
      </c>
      <c r="AL71" s="60">
        <v>15</v>
      </c>
      <c r="AM71" s="59">
        <v>0</v>
      </c>
      <c r="AN71" s="59"/>
      <c r="AO71" s="59"/>
      <c r="AP71" s="59"/>
      <c r="AQ71" s="59"/>
      <c r="AR71" s="59"/>
      <c r="AS71" s="59"/>
      <c r="AT71" s="59"/>
      <c r="AU71" s="59"/>
      <c r="AV71" s="59"/>
      <c r="AW71" s="59"/>
      <c r="AX71" s="59"/>
      <c r="AY71" s="59"/>
      <c r="AZ71" s="59"/>
      <c r="BA71" s="59"/>
      <c r="BB71" s="59"/>
      <c r="BC71" s="59">
        <v>0</v>
      </c>
      <c r="BD71" s="59"/>
      <c r="BE71" s="59"/>
      <c r="BF71" s="59"/>
      <c r="BG71" s="59">
        <v>0</v>
      </c>
      <c r="BH71" s="59"/>
      <c r="BI71" s="59"/>
      <c r="BJ71" s="59"/>
      <c r="BK71" s="59">
        <v>0</v>
      </c>
      <c r="BL71" s="59"/>
      <c r="BM71" s="59"/>
      <c r="BN71" s="59"/>
      <c r="BO71" s="59">
        <f t="shared" si="23"/>
        <v>0</v>
      </c>
      <c r="BP71" s="59"/>
      <c r="BQ71" s="60">
        <v>1</v>
      </c>
      <c r="BR71" s="60">
        <v>0</v>
      </c>
      <c r="BS71" s="60"/>
      <c r="BT71" s="60"/>
      <c r="BU71" s="60"/>
      <c r="BV71" s="60"/>
      <c r="BW71" s="60"/>
      <c r="BX71" s="60"/>
      <c r="BY71" s="60"/>
      <c r="BZ71" s="60"/>
      <c r="CA71" s="60">
        <v>4</v>
      </c>
      <c r="CB71" s="60">
        <v>4</v>
      </c>
      <c r="CC71" s="60">
        <v>1</v>
      </c>
      <c r="CD71" s="60">
        <v>2</v>
      </c>
      <c r="CE71" s="60">
        <v>1</v>
      </c>
      <c r="CF71" s="60">
        <v>0</v>
      </c>
      <c r="CG71" s="60">
        <v>1</v>
      </c>
      <c r="CH71" s="60">
        <v>1</v>
      </c>
      <c r="CI71" s="60">
        <v>0</v>
      </c>
      <c r="CJ71" s="60">
        <v>0</v>
      </c>
      <c r="CK71" s="60"/>
      <c r="CL71" s="60"/>
      <c r="CM71" s="60"/>
      <c r="CN71" s="60"/>
      <c r="CO71" s="60"/>
      <c r="CP71" s="60"/>
      <c r="CQ71" s="60"/>
      <c r="CR71" s="60"/>
      <c r="CS71" s="60">
        <v>0</v>
      </c>
      <c r="CT71" s="60"/>
      <c r="CU71" s="60"/>
      <c r="CV71" s="60"/>
      <c r="CW71" s="60"/>
      <c r="CX71" s="60"/>
      <c r="CY71" s="60"/>
      <c r="CZ71" s="60"/>
      <c r="DA71" s="60"/>
      <c r="DB71" s="60"/>
      <c r="DC71" s="60">
        <v>1</v>
      </c>
      <c r="DD71" s="60">
        <v>36</v>
      </c>
      <c r="DE71" s="60">
        <v>5</v>
      </c>
      <c r="DF71" s="60">
        <v>0</v>
      </c>
      <c r="DG71" s="60"/>
      <c r="DH71" s="60"/>
      <c r="DI71" s="60">
        <v>0</v>
      </c>
      <c r="DJ71" s="60"/>
      <c r="DK71" s="60"/>
      <c r="DL71" s="60">
        <v>0</v>
      </c>
      <c r="DM71" s="60"/>
      <c r="DN71" s="60"/>
      <c r="DO71" s="60"/>
      <c r="DP71" s="60"/>
      <c r="DQ71" s="60">
        <v>60</v>
      </c>
      <c r="DR71" s="60">
        <v>0</v>
      </c>
      <c r="DS71" s="60">
        <v>0</v>
      </c>
      <c r="DT71" s="61">
        <f t="shared" si="24"/>
        <v>1</v>
      </c>
      <c r="DU71" s="62">
        <f t="shared" si="25"/>
        <v>1</v>
      </c>
      <c r="DV71" s="63">
        <v>0</v>
      </c>
      <c r="DW71" s="63"/>
      <c r="DX71" s="63"/>
      <c r="DY71" s="63"/>
      <c r="DZ71" s="63"/>
      <c r="EA71" s="63"/>
      <c r="EB71" s="63"/>
      <c r="EC71" s="63"/>
      <c r="ED71" s="63"/>
      <c r="EE71" s="63"/>
      <c r="EF71" s="63"/>
      <c r="EG71" s="63"/>
      <c r="EH71" s="63"/>
      <c r="EI71" s="63"/>
      <c r="EJ71" s="63"/>
      <c r="EK71" s="63"/>
      <c r="EL71" s="63"/>
      <c r="EM71" s="63"/>
      <c r="EN71" s="63"/>
      <c r="EO71" s="63"/>
      <c r="EP71" s="63"/>
      <c r="EQ71" s="63"/>
      <c r="ER71" s="63"/>
      <c r="ES71" s="63">
        <f t="shared" si="26"/>
        <v>0</v>
      </c>
      <c r="ET71" s="63"/>
      <c r="EU71" s="64">
        <v>0</v>
      </c>
      <c r="EV71" s="64"/>
      <c r="EW71" s="64"/>
      <c r="EX71" s="64"/>
      <c r="EY71" s="64"/>
      <c r="EZ71" s="64"/>
      <c r="FA71" s="64"/>
      <c r="FB71" s="64"/>
      <c r="FC71" s="64"/>
      <c r="FD71" s="64"/>
      <c r="FE71" s="64"/>
      <c r="FF71" s="64"/>
      <c r="FG71" s="64"/>
      <c r="FH71" s="64"/>
      <c r="FI71" s="64"/>
      <c r="FJ71" s="64"/>
      <c r="FK71" s="64"/>
      <c r="FL71" s="64"/>
      <c r="FM71" s="64"/>
      <c r="FN71" s="64"/>
      <c r="FO71" s="64"/>
      <c r="FP71" s="64"/>
      <c r="FQ71" s="64"/>
      <c r="FR71" s="64"/>
      <c r="FS71" s="64"/>
      <c r="FT71" s="64"/>
      <c r="FU71" s="64"/>
      <c r="FV71" s="64"/>
      <c r="FW71" s="64"/>
      <c r="FX71" s="64"/>
      <c r="FY71" s="64"/>
      <c r="FZ71" s="64"/>
      <c r="GA71" s="64"/>
      <c r="GB71" s="64"/>
      <c r="GC71" s="64"/>
      <c r="GD71" s="64"/>
      <c r="GE71" s="64"/>
      <c r="GF71" s="64"/>
      <c r="GG71" s="64">
        <f t="shared" si="27"/>
        <v>0</v>
      </c>
      <c r="GH71" s="64">
        <f t="shared" si="28"/>
        <v>0</v>
      </c>
      <c r="GI71" s="65">
        <v>0</v>
      </c>
      <c r="GJ71" s="65">
        <v>0</v>
      </c>
      <c r="GK71" s="65">
        <v>0</v>
      </c>
      <c r="GL71" s="65">
        <v>0</v>
      </c>
      <c r="GM71" s="65">
        <v>0</v>
      </c>
      <c r="GN71" s="65">
        <v>0</v>
      </c>
      <c r="GO71" s="65">
        <v>0</v>
      </c>
      <c r="GP71" s="65">
        <v>0</v>
      </c>
      <c r="GQ71" s="65"/>
      <c r="GR71" s="65">
        <v>0</v>
      </c>
      <c r="GS71" s="65">
        <v>0</v>
      </c>
      <c r="GT71" s="65">
        <v>0</v>
      </c>
      <c r="GU71" s="65">
        <v>1</v>
      </c>
      <c r="GV71" s="65">
        <v>0</v>
      </c>
      <c r="GW71" s="65">
        <v>0</v>
      </c>
      <c r="GX71" s="65">
        <v>0</v>
      </c>
      <c r="GY71" s="65">
        <v>0</v>
      </c>
      <c r="GZ71" s="65"/>
      <c r="HA71" s="66">
        <v>0</v>
      </c>
      <c r="HB71" s="66"/>
      <c r="HC71" s="66"/>
      <c r="HD71" s="66"/>
      <c r="HE71" s="66"/>
      <c r="HF71" s="66"/>
      <c r="HG71" s="66"/>
      <c r="HH71" s="66"/>
      <c r="HI71" s="66"/>
      <c r="HJ71" s="66"/>
      <c r="HK71" s="66"/>
      <c r="HL71" s="66"/>
      <c r="HM71" s="66"/>
      <c r="HN71" s="66"/>
      <c r="HO71" s="66"/>
      <c r="HP71" s="66"/>
      <c r="HQ71" s="66"/>
      <c r="HR71" s="66"/>
      <c r="HS71" s="66"/>
      <c r="HT71" s="66"/>
      <c r="HU71" s="66"/>
      <c r="HV71" s="66"/>
      <c r="HW71" s="66"/>
      <c r="HX71" s="66"/>
      <c r="HY71" s="66">
        <f t="shared" si="29"/>
        <v>0</v>
      </c>
      <c r="HZ71" s="66"/>
      <c r="IA71" s="67" t="s">
        <v>2326</v>
      </c>
      <c r="IB71" s="67" t="s">
        <v>2328</v>
      </c>
      <c r="IC71" s="67" t="s">
        <v>2326</v>
      </c>
      <c r="ID71" s="67" t="s">
        <v>2326</v>
      </c>
      <c r="IE71" s="67" t="s">
        <v>2326</v>
      </c>
      <c r="IF71" s="67"/>
      <c r="IG71" s="67"/>
      <c r="IH71" s="67"/>
      <c r="II71" s="67"/>
      <c r="IJ71" s="67"/>
      <c r="IK71" s="67"/>
      <c r="IL71" s="67"/>
      <c r="IM71" s="67"/>
      <c r="IN71" s="67"/>
      <c r="IO71" s="67"/>
      <c r="IP71" s="67"/>
      <c r="IQ71" s="67"/>
      <c r="IR71" s="67"/>
      <c r="IS71" s="67"/>
      <c r="IT71" s="67"/>
      <c r="IU71" s="67"/>
      <c r="IV71" s="67"/>
      <c r="IW71" s="67"/>
      <c r="IX71" s="67"/>
      <c r="IY71" s="67"/>
      <c r="IZ71" s="67"/>
      <c r="JA71" s="67"/>
      <c r="JB71" s="67"/>
      <c r="JC71" s="67"/>
      <c r="JD71" s="67"/>
      <c r="JE71" s="67"/>
      <c r="JF71" s="67"/>
      <c r="JG71" s="67"/>
      <c r="JH71" s="67"/>
      <c r="JI71" s="67"/>
      <c r="JJ71" s="67"/>
      <c r="JK71" s="67"/>
      <c r="JL71" s="67"/>
      <c r="JM71" s="67"/>
      <c r="JN71" s="67"/>
      <c r="JO71" s="67"/>
      <c r="JP71" s="67"/>
      <c r="JQ71" s="67"/>
      <c r="JR71" s="67"/>
      <c r="JS71" s="67"/>
      <c r="JT71" s="67"/>
      <c r="JU71" s="67"/>
      <c r="JV71" s="67"/>
      <c r="JW71" s="67"/>
      <c r="JX71" s="67"/>
      <c r="JY71" s="67"/>
      <c r="JZ71" s="67"/>
      <c r="KA71" s="67"/>
      <c r="KB71" s="67"/>
      <c r="KC71" s="67"/>
      <c r="KD71" s="67"/>
      <c r="KE71" s="67"/>
      <c r="KF71" s="67"/>
      <c r="KG71" s="67"/>
      <c r="KH71" s="67"/>
      <c r="KI71" s="67"/>
      <c r="KJ71" s="67"/>
      <c r="KK71" s="67"/>
      <c r="KL71" s="67"/>
      <c r="KM71" s="67"/>
      <c r="KN71" s="66">
        <v>1</v>
      </c>
      <c r="KO71" s="66">
        <v>0</v>
      </c>
      <c r="KP71" s="66">
        <v>1</v>
      </c>
      <c r="KQ71" s="66">
        <v>0</v>
      </c>
      <c r="KR71" s="66">
        <v>1</v>
      </c>
      <c r="KS71" s="66">
        <v>0</v>
      </c>
      <c r="KT71" s="66">
        <v>0</v>
      </c>
      <c r="KU71" s="66">
        <v>0</v>
      </c>
      <c r="KV71" s="66">
        <v>0</v>
      </c>
      <c r="KW71" s="66">
        <v>1</v>
      </c>
      <c r="KX71" s="66">
        <v>0</v>
      </c>
      <c r="KY71" s="66">
        <v>0</v>
      </c>
      <c r="KZ71" s="66">
        <v>0</v>
      </c>
      <c r="LA71" s="66">
        <v>0</v>
      </c>
      <c r="LB71" s="66">
        <v>0</v>
      </c>
      <c r="LC71" s="68">
        <v>0</v>
      </c>
      <c r="LD71" s="68">
        <v>1</v>
      </c>
      <c r="LE71" s="68">
        <v>0</v>
      </c>
      <c r="LF71" s="68">
        <v>0</v>
      </c>
      <c r="LG71" s="68">
        <v>0</v>
      </c>
      <c r="LH71" s="68">
        <v>0</v>
      </c>
      <c r="LI71" s="68">
        <v>0</v>
      </c>
      <c r="LJ71" s="68">
        <v>0</v>
      </c>
      <c r="LK71" s="68">
        <v>0</v>
      </c>
      <c r="LL71" s="68"/>
      <c r="LM71" s="69">
        <v>1</v>
      </c>
      <c r="LN71" s="69" t="s">
        <v>2673</v>
      </c>
      <c r="LO71" s="69">
        <v>0</v>
      </c>
      <c r="LP71" s="69"/>
      <c r="LQ71" s="70">
        <v>1</v>
      </c>
      <c r="LR71" s="71"/>
      <c r="LS71" s="72">
        <f t="shared" si="30"/>
        <v>0</v>
      </c>
      <c r="LT71" s="73">
        <f t="shared" si="31"/>
        <v>0</v>
      </c>
      <c r="LU71" s="73">
        <f t="shared" si="32"/>
        <v>0</v>
      </c>
      <c r="LV71" s="74">
        <f t="shared" si="33"/>
        <v>1</v>
      </c>
      <c r="LW71" s="72">
        <f t="shared" si="34"/>
        <v>1</v>
      </c>
      <c r="LX71" s="73">
        <f t="shared" si="35"/>
        <v>0</v>
      </c>
      <c r="LY71" s="73">
        <f t="shared" si="36"/>
        <v>0</v>
      </c>
      <c r="LZ71" s="74">
        <f t="shared" si="37"/>
        <v>0</v>
      </c>
      <c r="MA71" s="72">
        <f t="shared" si="38"/>
        <v>0</v>
      </c>
      <c r="MB71" s="73">
        <f t="shared" si="39"/>
        <v>0</v>
      </c>
      <c r="MC71" s="73">
        <f t="shared" si="40"/>
        <v>0</v>
      </c>
      <c r="MD71" s="74">
        <f t="shared" si="41"/>
        <v>1</v>
      </c>
      <c r="ME71" s="72">
        <f t="shared" si="42"/>
        <v>0</v>
      </c>
      <c r="MF71" s="73">
        <f t="shared" si="43"/>
        <v>0</v>
      </c>
      <c r="MG71" s="73">
        <f t="shared" si="44"/>
        <v>0</v>
      </c>
      <c r="MH71" s="74">
        <f t="shared" si="45"/>
        <v>1</v>
      </c>
    </row>
    <row r="72" spans="1:346" x14ac:dyDescent="0.35">
      <c r="A72" s="57">
        <v>44</v>
      </c>
      <c r="B72" s="57" t="s">
        <v>2320</v>
      </c>
      <c r="C72" s="57" t="s">
        <v>2321</v>
      </c>
      <c r="D72" s="58">
        <v>41606</v>
      </c>
      <c r="E72" s="57">
        <v>5</v>
      </c>
      <c r="F72" s="57">
        <v>10</v>
      </c>
      <c r="G72" s="57" t="s">
        <v>2674</v>
      </c>
      <c r="H72" s="57" t="s">
        <v>2674</v>
      </c>
      <c r="I72" s="57">
        <v>38186147</v>
      </c>
      <c r="J72" s="57" t="s">
        <v>2675</v>
      </c>
      <c r="K72" s="57" t="s">
        <v>2667</v>
      </c>
      <c r="L72" s="57">
        <v>0</v>
      </c>
      <c r="M72" s="57">
        <v>1</v>
      </c>
      <c r="N72" s="57">
        <v>37</v>
      </c>
      <c r="O72" s="59">
        <v>1</v>
      </c>
      <c r="P72" s="59">
        <v>0</v>
      </c>
      <c r="Q72" s="59">
        <v>0</v>
      </c>
      <c r="R72" s="59">
        <v>0</v>
      </c>
      <c r="S72" s="59">
        <v>0</v>
      </c>
      <c r="T72" s="59">
        <v>0</v>
      </c>
      <c r="U72" s="59">
        <v>0</v>
      </c>
      <c r="V72" s="59">
        <v>0</v>
      </c>
      <c r="W72" s="59">
        <v>0</v>
      </c>
      <c r="X72" s="59">
        <v>0</v>
      </c>
      <c r="Y72" s="59"/>
      <c r="Z72" s="60">
        <v>5</v>
      </c>
      <c r="AA72" s="60">
        <v>0</v>
      </c>
      <c r="AB72" s="60">
        <v>0</v>
      </c>
      <c r="AC72" s="60">
        <v>200</v>
      </c>
      <c r="AD72" s="60">
        <v>80</v>
      </c>
      <c r="AE72" s="60">
        <v>1</v>
      </c>
      <c r="AF72" s="60">
        <v>0</v>
      </c>
      <c r="AG72" s="60">
        <v>0</v>
      </c>
      <c r="AH72" s="60">
        <v>2</v>
      </c>
      <c r="AI72" s="60">
        <v>1</v>
      </c>
      <c r="AJ72" s="60">
        <v>7</v>
      </c>
      <c r="AK72" s="60">
        <v>1</v>
      </c>
      <c r="AL72" s="60">
        <v>10</v>
      </c>
      <c r="AM72" s="59">
        <v>0</v>
      </c>
      <c r="AN72" s="59"/>
      <c r="AO72" s="59"/>
      <c r="AP72" s="59"/>
      <c r="AQ72" s="59"/>
      <c r="AR72" s="59"/>
      <c r="AS72" s="59"/>
      <c r="AT72" s="59"/>
      <c r="AU72" s="59"/>
      <c r="AV72" s="59"/>
      <c r="AW72" s="59"/>
      <c r="AX72" s="59"/>
      <c r="AY72" s="59"/>
      <c r="AZ72" s="59"/>
      <c r="BA72" s="59"/>
      <c r="BB72" s="59"/>
      <c r="BC72" s="59">
        <v>0</v>
      </c>
      <c r="BD72" s="59"/>
      <c r="BE72" s="59"/>
      <c r="BF72" s="59"/>
      <c r="BG72" s="59">
        <v>0</v>
      </c>
      <c r="BH72" s="59"/>
      <c r="BI72" s="59"/>
      <c r="BJ72" s="59"/>
      <c r="BK72" s="59">
        <v>0</v>
      </c>
      <c r="BL72" s="59"/>
      <c r="BM72" s="59"/>
      <c r="BN72" s="59"/>
      <c r="BO72" s="59">
        <f t="shared" si="23"/>
        <v>0</v>
      </c>
      <c r="BP72" s="59"/>
      <c r="BQ72" s="60">
        <v>1</v>
      </c>
      <c r="BR72" s="60">
        <v>0</v>
      </c>
      <c r="BS72" s="60"/>
      <c r="BT72" s="60"/>
      <c r="BU72" s="60"/>
      <c r="BV72" s="60"/>
      <c r="BW72" s="60"/>
      <c r="BX72" s="60"/>
      <c r="BY72" s="60"/>
      <c r="BZ72" s="60"/>
      <c r="CA72" s="60">
        <v>1</v>
      </c>
      <c r="CB72" s="60">
        <v>1</v>
      </c>
      <c r="CC72" s="60">
        <v>1</v>
      </c>
      <c r="CD72" s="60">
        <v>2</v>
      </c>
      <c r="CE72" s="60">
        <v>1</v>
      </c>
      <c r="CF72" s="60">
        <v>0</v>
      </c>
      <c r="CG72" s="60">
        <v>1</v>
      </c>
      <c r="CH72" s="60">
        <v>1</v>
      </c>
      <c r="CI72" s="60">
        <v>0</v>
      </c>
      <c r="CJ72" s="60">
        <v>0</v>
      </c>
      <c r="CK72" s="60"/>
      <c r="CL72" s="60"/>
      <c r="CM72" s="60"/>
      <c r="CN72" s="60"/>
      <c r="CO72" s="60"/>
      <c r="CP72" s="60"/>
      <c r="CQ72" s="60"/>
      <c r="CR72" s="60"/>
      <c r="CS72" s="60">
        <v>0</v>
      </c>
      <c r="CT72" s="60"/>
      <c r="CU72" s="60"/>
      <c r="CV72" s="60"/>
      <c r="CW72" s="60"/>
      <c r="CX72" s="60"/>
      <c r="CY72" s="60"/>
      <c r="CZ72" s="60"/>
      <c r="DA72" s="60"/>
      <c r="DB72" s="60"/>
      <c r="DC72" s="60">
        <v>1</v>
      </c>
      <c r="DD72" s="60">
        <v>5</v>
      </c>
      <c r="DE72" s="60">
        <v>5</v>
      </c>
      <c r="DF72" s="60">
        <v>0</v>
      </c>
      <c r="DG72" s="60"/>
      <c r="DH72" s="60"/>
      <c r="DI72" s="60">
        <v>0</v>
      </c>
      <c r="DJ72" s="60"/>
      <c r="DK72" s="60"/>
      <c r="DL72" s="60">
        <v>0</v>
      </c>
      <c r="DM72" s="60"/>
      <c r="DN72" s="60"/>
      <c r="DO72" s="60"/>
      <c r="DP72" s="60"/>
      <c r="DQ72" s="60">
        <v>30</v>
      </c>
      <c r="DR72" s="60">
        <v>0</v>
      </c>
      <c r="DS72" s="60">
        <v>0</v>
      </c>
      <c r="DT72" s="61">
        <f t="shared" si="24"/>
        <v>1</v>
      </c>
      <c r="DU72" s="62">
        <f t="shared" si="25"/>
        <v>1</v>
      </c>
      <c r="DV72" s="63">
        <v>0</v>
      </c>
      <c r="DW72" s="63"/>
      <c r="DX72" s="63"/>
      <c r="DY72" s="63"/>
      <c r="DZ72" s="63"/>
      <c r="EA72" s="63"/>
      <c r="EB72" s="63"/>
      <c r="EC72" s="63"/>
      <c r="ED72" s="63"/>
      <c r="EE72" s="63"/>
      <c r="EF72" s="63"/>
      <c r="EG72" s="63"/>
      <c r="EH72" s="63"/>
      <c r="EI72" s="63"/>
      <c r="EJ72" s="63"/>
      <c r="EK72" s="63"/>
      <c r="EL72" s="63"/>
      <c r="EM72" s="63"/>
      <c r="EN72" s="63"/>
      <c r="EO72" s="63"/>
      <c r="EP72" s="63"/>
      <c r="EQ72" s="63"/>
      <c r="ER72" s="63"/>
      <c r="ES72" s="63">
        <f t="shared" si="26"/>
        <v>0</v>
      </c>
      <c r="ET72" s="63"/>
      <c r="EU72" s="64">
        <v>0</v>
      </c>
      <c r="EV72" s="64"/>
      <c r="EW72" s="64"/>
      <c r="EX72" s="64"/>
      <c r="EY72" s="64"/>
      <c r="EZ72" s="64"/>
      <c r="FA72" s="64"/>
      <c r="FB72" s="64"/>
      <c r="FC72" s="64"/>
      <c r="FD72" s="64"/>
      <c r="FE72" s="64"/>
      <c r="FF72" s="64"/>
      <c r="FG72" s="64"/>
      <c r="FH72" s="64"/>
      <c r="FI72" s="64"/>
      <c r="FJ72" s="64"/>
      <c r="FK72" s="64"/>
      <c r="FL72" s="64"/>
      <c r="FM72" s="64"/>
      <c r="FN72" s="64"/>
      <c r="FO72" s="64"/>
      <c r="FP72" s="64"/>
      <c r="FQ72" s="64"/>
      <c r="FR72" s="64"/>
      <c r="FS72" s="64"/>
      <c r="FT72" s="64"/>
      <c r="FU72" s="64"/>
      <c r="FV72" s="64"/>
      <c r="FW72" s="64"/>
      <c r="FX72" s="64"/>
      <c r="FY72" s="64"/>
      <c r="FZ72" s="64"/>
      <c r="GA72" s="64"/>
      <c r="GB72" s="64"/>
      <c r="GC72" s="64"/>
      <c r="GD72" s="64"/>
      <c r="GE72" s="64"/>
      <c r="GF72" s="64"/>
      <c r="GG72" s="64">
        <f t="shared" si="27"/>
        <v>0</v>
      </c>
      <c r="GH72" s="64">
        <f t="shared" si="28"/>
        <v>0</v>
      </c>
      <c r="GI72" s="65">
        <v>0</v>
      </c>
      <c r="GJ72" s="65">
        <v>0</v>
      </c>
      <c r="GK72" s="65">
        <v>0</v>
      </c>
      <c r="GL72" s="65">
        <v>0</v>
      </c>
      <c r="GM72" s="65">
        <v>0</v>
      </c>
      <c r="GN72" s="65">
        <v>0</v>
      </c>
      <c r="GO72" s="65">
        <v>0</v>
      </c>
      <c r="GP72" s="65">
        <v>0</v>
      </c>
      <c r="GQ72" s="65"/>
      <c r="GR72" s="65">
        <v>1</v>
      </c>
      <c r="GS72" s="65">
        <v>0</v>
      </c>
      <c r="GT72" s="65">
        <v>0</v>
      </c>
      <c r="GU72" s="65">
        <v>0</v>
      </c>
      <c r="GV72" s="65">
        <v>0</v>
      </c>
      <c r="GW72" s="65">
        <v>0</v>
      </c>
      <c r="GX72" s="65">
        <v>0</v>
      </c>
      <c r="GY72" s="65">
        <v>0</v>
      </c>
      <c r="GZ72" s="65"/>
      <c r="HA72" s="66">
        <v>0</v>
      </c>
      <c r="HB72" s="66"/>
      <c r="HC72" s="66"/>
      <c r="HD72" s="66"/>
      <c r="HE72" s="66"/>
      <c r="HF72" s="66"/>
      <c r="HG72" s="66"/>
      <c r="HH72" s="66"/>
      <c r="HI72" s="66"/>
      <c r="HJ72" s="66"/>
      <c r="HK72" s="66"/>
      <c r="HL72" s="66"/>
      <c r="HM72" s="66"/>
      <c r="HN72" s="66"/>
      <c r="HO72" s="66"/>
      <c r="HP72" s="66"/>
      <c r="HQ72" s="66"/>
      <c r="HR72" s="66"/>
      <c r="HS72" s="66"/>
      <c r="HT72" s="66"/>
      <c r="HU72" s="66"/>
      <c r="HV72" s="66"/>
      <c r="HW72" s="66"/>
      <c r="HX72" s="66"/>
      <c r="HY72" s="66">
        <f t="shared" si="29"/>
        <v>0</v>
      </c>
      <c r="HZ72" s="66"/>
      <c r="IA72" s="67" t="s">
        <v>2326</v>
      </c>
      <c r="IB72" s="67" t="s">
        <v>2327</v>
      </c>
      <c r="IC72" s="67" t="s">
        <v>2326</v>
      </c>
      <c r="ID72" s="67" t="s">
        <v>2326</v>
      </c>
      <c r="IE72" s="67" t="s">
        <v>2326</v>
      </c>
      <c r="IF72" s="67"/>
      <c r="IG72" s="67"/>
      <c r="IH72" s="67"/>
      <c r="II72" s="67"/>
      <c r="IJ72" s="67"/>
      <c r="IK72" s="67"/>
      <c r="IL72" s="67"/>
      <c r="IM72" s="67"/>
      <c r="IN72" s="67"/>
      <c r="IO72" s="67"/>
      <c r="IP72" s="67"/>
      <c r="IQ72" s="67"/>
      <c r="IR72" s="67">
        <v>-1</v>
      </c>
      <c r="IS72" s="67"/>
      <c r="IT72" s="67"/>
      <c r="IU72" s="67"/>
      <c r="IV72" s="67"/>
      <c r="IW72" s="67"/>
      <c r="IX72" s="67"/>
      <c r="IY72" s="67"/>
      <c r="IZ72" s="67"/>
      <c r="JA72" s="67"/>
      <c r="JB72" s="67"/>
      <c r="JC72" s="67"/>
      <c r="JD72" s="67"/>
      <c r="JE72" s="67"/>
      <c r="JF72" s="67"/>
      <c r="JG72" s="67"/>
      <c r="JH72" s="67"/>
      <c r="JI72" s="67"/>
      <c r="JJ72" s="67"/>
      <c r="JK72" s="67"/>
      <c r="JL72" s="67"/>
      <c r="JM72" s="67"/>
      <c r="JN72" s="67"/>
      <c r="JO72" s="67"/>
      <c r="JP72" s="67"/>
      <c r="JQ72" s="67"/>
      <c r="JR72" s="67"/>
      <c r="JS72" s="67"/>
      <c r="JT72" s="67"/>
      <c r="JU72" s="67"/>
      <c r="JV72" s="67"/>
      <c r="JW72" s="67"/>
      <c r="JX72" s="67"/>
      <c r="JY72" s="67"/>
      <c r="JZ72" s="67"/>
      <c r="KA72" s="67"/>
      <c r="KB72" s="67"/>
      <c r="KC72" s="67"/>
      <c r="KD72" s="67"/>
      <c r="KE72" s="67"/>
      <c r="KF72" s="67"/>
      <c r="KG72" s="67"/>
      <c r="KH72" s="67"/>
      <c r="KI72" s="67"/>
      <c r="KJ72" s="67"/>
      <c r="KK72" s="67"/>
      <c r="KL72" s="67"/>
      <c r="KM72" s="67"/>
      <c r="KN72" s="66">
        <v>1</v>
      </c>
      <c r="KO72" s="66">
        <v>0</v>
      </c>
      <c r="KP72" s="66">
        <v>1</v>
      </c>
      <c r="KQ72" s="66">
        <v>0</v>
      </c>
      <c r="KR72" s="66">
        <v>0</v>
      </c>
      <c r="KS72" s="66">
        <v>0</v>
      </c>
      <c r="KT72" s="66">
        <v>0</v>
      </c>
      <c r="KU72" s="66">
        <v>0</v>
      </c>
      <c r="KV72" s="66">
        <v>0</v>
      </c>
      <c r="KW72" s="66">
        <v>1</v>
      </c>
      <c r="KX72" s="66">
        <v>0</v>
      </c>
      <c r="KY72" s="66">
        <v>0</v>
      </c>
      <c r="KZ72" s="66">
        <v>0</v>
      </c>
      <c r="LA72" s="66">
        <v>0</v>
      </c>
      <c r="LB72" s="66">
        <v>0</v>
      </c>
      <c r="LC72" s="68">
        <v>0</v>
      </c>
      <c r="LD72" s="68">
        <v>0</v>
      </c>
      <c r="LE72" s="68">
        <v>0</v>
      </c>
      <c r="LF72" s="68">
        <v>0</v>
      </c>
      <c r="LG72" s="68">
        <v>0</v>
      </c>
      <c r="LH72" s="68">
        <v>0</v>
      </c>
      <c r="LI72" s="68">
        <v>0</v>
      </c>
      <c r="LJ72" s="68">
        <v>0</v>
      </c>
      <c r="LK72" s="68">
        <v>1</v>
      </c>
      <c r="LL72" s="68" t="s">
        <v>2676</v>
      </c>
      <c r="LM72" s="69">
        <v>1</v>
      </c>
      <c r="LN72" s="69" t="s">
        <v>2677</v>
      </c>
      <c r="LO72" s="69">
        <v>0</v>
      </c>
      <c r="LP72" s="69"/>
      <c r="LQ72" s="70">
        <v>1</v>
      </c>
      <c r="LR72" s="71"/>
      <c r="LS72" s="72">
        <f t="shared" si="30"/>
        <v>0</v>
      </c>
      <c r="LT72" s="73">
        <f t="shared" si="31"/>
        <v>0</v>
      </c>
      <c r="LU72" s="73">
        <f t="shared" si="32"/>
        <v>0</v>
      </c>
      <c r="LV72" s="74">
        <f t="shared" si="33"/>
        <v>1</v>
      </c>
      <c r="LW72" s="72">
        <f t="shared" si="34"/>
        <v>1</v>
      </c>
      <c r="LX72" s="73">
        <f t="shared" si="35"/>
        <v>0</v>
      </c>
      <c r="LY72" s="73">
        <f t="shared" si="36"/>
        <v>0</v>
      </c>
      <c r="LZ72" s="74">
        <f t="shared" si="37"/>
        <v>0</v>
      </c>
      <c r="MA72" s="72">
        <f t="shared" si="38"/>
        <v>0</v>
      </c>
      <c r="MB72" s="73">
        <f t="shared" si="39"/>
        <v>0</v>
      </c>
      <c r="MC72" s="73">
        <f t="shared" si="40"/>
        <v>0</v>
      </c>
      <c r="MD72" s="74">
        <f t="shared" si="41"/>
        <v>1</v>
      </c>
      <c r="ME72" s="72">
        <f t="shared" si="42"/>
        <v>0</v>
      </c>
      <c r="MF72" s="73">
        <f t="shared" si="43"/>
        <v>0</v>
      </c>
      <c r="MG72" s="73">
        <f t="shared" si="44"/>
        <v>0</v>
      </c>
      <c r="MH72" s="74">
        <f t="shared" si="45"/>
        <v>1</v>
      </c>
    </row>
    <row r="73" spans="1:346" ht="26.5" x14ac:dyDescent="0.35">
      <c r="A73" s="57">
        <v>51</v>
      </c>
      <c r="B73" s="57" t="s">
        <v>2329</v>
      </c>
      <c r="C73" s="57" t="s">
        <v>2583</v>
      </c>
      <c r="D73" s="58">
        <v>41605</v>
      </c>
      <c r="E73" s="57">
        <v>5</v>
      </c>
      <c r="F73" s="57">
        <v>1</v>
      </c>
      <c r="G73" s="57" t="s">
        <v>2678</v>
      </c>
      <c r="H73" s="57" t="s">
        <v>2678</v>
      </c>
      <c r="I73" s="57" t="s">
        <v>2679</v>
      </c>
      <c r="J73" s="57" t="s">
        <v>2675</v>
      </c>
      <c r="K73" s="57" t="s">
        <v>2680</v>
      </c>
      <c r="L73" s="57">
        <v>0</v>
      </c>
      <c r="M73" s="57">
        <v>1</v>
      </c>
      <c r="N73" s="57">
        <v>33</v>
      </c>
      <c r="O73" s="59">
        <v>0</v>
      </c>
      <c r="P73" s="59">
        <v>0</v>
      </c>
      <c r="Q73" s="59">
        <v>0</v>
      </c>
      <c r="R73" s="59">
        <v>0</v>
      </c>
      <c r="S73" s="59">
        <v>1</v>
      </c>
      <c r="T73" s="59">
        <v>1</v>
      </c>
      <c r="U73" s="59">
        <v>0</v>
      </c>
      <c r="V73" s="59">
        <v>0</v>
      </c>
      <c r="W73" s="59">
        <v>0</v>
      </c>
      <c r="X73" s="59">
        <v>1</v>
      </c>
      <c r="Y73" s="59" t="s">
        <v>2681</v>
      </c>
      <c r="Z73" s="60">
        <v>6</v>
      </c>
      <c r="AA73" s="60">
        <v>6</v>
      </c>
      <c r="AB73" s="60">
        <v>3</v>
      </c>
      <c r="AC73" s="60">
        <v>210</v>
      </c>
      <c r="AD73" s="60">
        <v>175</v>
      </c>
      <c r="AE73" s="60">
        <v>1</v>
      </c>
      <c r="AF73" s="60">
        <v>0</v>
      </c>
      <c r="AG73" s="60">
        <v>1</v>
      </c>
      <c r="AH73" s="60">
        <v>5</v>
      </c>
      <c r="AI73" s="60">
        <v>1</v>
      </c>
      <c r="AJ73" s="60">
        <v>5</v>
      </c>
      <c r="AK73" s="60">
        <v>15</v>
      </c>
      <c r="AL73" s="60">
        <v>20</v>
      </c>
      <c r="AM73" s="59">
        <v>0</v>
      </c>
      <c r="AN73" s="59"/>
      <c r="AO73" s="59"/>
      <c r="AP73" s="59"/>
      <c r="AQ73" s="59"/>
      <c r="AR73" s="59"/>
      <c r="AS73" s="59"/>
      <c r="AT73" s="59"/>
      <c r="AU73" s="59"/>
      <c r="AV73" s="59"/>
      <c r="AW73" s="59"/>
      <c r="AX73" s="59"/>
      <c r="AY73" s="59"/>
      <c r="AZ73" s="59"/>
      <c r="BA73" s="59"/>
      <c r="BB73" s="59"/>
      <c r="BC73" s="59">
        <v>0</v>
      </c>
      <c r="BD73" s="59"/>
      <c r="BE73" s="59"/>
      <c r="BF73" s="59"/>
      <c r="BG73" s="59">
        <v>0</v>
      </c>
      <c r="BH73" s="59"/>
      <c r="BI73" s="59"/>
      <c r="BJ73" s="59"/>
      <c r="BK73" s="59">
        <v>0</v>
      </c>
      <c r="BL73" s="59"/>
      <c r="BM73" s="59"/>
      <c r="BN73" s="59"/>
      <c r="BO73" s="59">
        <f t="shared" si="23"/>
        <v>0</v>
      </c>
      <c r="BP73" s="59"/>
      <c r="BQ73" s="60">
        <v>1</v>
      </c>
      <c r="BR73" s="60">
        <v>0</v>
      </c>
      <c r="BS73" s="60"/>
      <c r="BT73" s="60"/>
      <c r="BU73" s="60"/>
      <c r="BV73" s="60"/>
      <c r="BW73" s="60"/>
      <c r="BX73" s="60"/>
      <c r="BY73" s="60"/>
      <c r="BZ73" s="60"/>
      <c r="CA73" s="60">
        <v>4</v>
      </c>
      <c r="CB73" s="60">
        <v>4</v>
      </c>
      <c r="CC73" s="60">
        <v>1</v>
      </c>
      <c r="CD73" s="60">
        <v>1</v>
      </c>
      <c r="CE73" s="60">
        <v>1</v>
      </c>
      <c r="CF73" s="60">
        <v>0</v>
      </c>
      <c r="CG73" s="60">
        <v>1</v>
      </c>
      <c r="CH73" s="60">
        <v>1</v>
      </c>
      <c r="CI73" s="60">
        <v>0</v>
      </c>
      <c r="CJ73" s="60">
        <v>0</v>
      </c>
      <c r="CK73" s="60"/>
      <c r="CL73" s="60"/>
      <c r="CM73" s="60"/>
      <c r="CN73" s="60"/>
      <c r="CO73" s="60"/>
      <c r="CP73" s="60"/>
      <c r="CQ73" s="60"/>
      <c r="CR73" s="60"/>
      <c r="CS73" s="60">
        <v>0</v>
      </c>
      <c r="CT73" s="60"/>
      <c r="CU73" s="60"/>
      <c r="CV73" s="60"/>
      <c r="CW73" s="60"/>
      <c r="CX73" s="60"/>
      <c r="CY73" s="60"/>
      <c r="CZ73" s="60"/>
      <c r="DA73" s="60"/>
      <c r="DB73" s="60"/>
      <c r="DC73" s="60">
        <v>0</v>
      </c>
      <c r="DD73" s="60"/>
      <c r="DE73" s="60"/>
      <c r="DF73" s="60">
        <v>1</v>
      </c>
      <c r="DG73" s="60">
        <v>1</v>
      </c>
      <c r="DH73" s="60">
        <v>65</v>
      </c>
      <c r="DI73" s="60">
        <v>0</v>
      </c>
      <c r="DJ73" s="60"/>
      <c r="DK73" s="60"/>
      <c r="DL73" s="60">
        <v>0</v>
      </c>
      <c r="DM73" s="60"/>
      <c r="DN73" s="60"/>
      <c r="DO73" s="60"/>
      <c r="DP73" s="60"/>
      <c r="DQ73" s="60">
        <v>75</v>
      </c>
      <c r="DR73" s="60">
        <v>1</v>
      </c>
      <c r="DS73" s="60">
        <v>20</v>
      </c>
      <c r="DT73" s="61">
        <f t="shared" si="24"/>
        <v>1</v>
      </c>
      <c r="DU73" s="62">
        <f t="shared" si="25"/>
        <v>1</v>
      </c>
      <c r="DV73" s="63">
        <v>0</v>
      </c>
      <c r="DW73" s="63"/>
      <c r="DX73" s="63"/>
      <c r="DY73" s="63"/>
      <c r="DZ73" s="63"/>
      <c r="EA73" s="63"/>
      <c r="EB73" s="63"/>
      <c r="EC73" s="63"/>
      <c r="ED73" s="63"/>
      <c r="EE73" s="63"/>
      <c r="EF73" s="63"/>
      <c r="EG73" s="63"/>
      <c r="EH73" s="63"/>
      <c r="EI73" s="63"/>
      <c r="EJ73" s="63"/>
      <c r="EK73" s="63"/>
      <c r="EL73" s="63"/>
      <c r="EM73" s="63"/>
      <c r="EN73" s="63"/>
      <c r="EO73" s="63"/>
      <c r="EP73" s="63"/>
      <c r="EQ73" s="63"/>
      <c r="ER73" s="63"/>
      <c r="ES73" s="63">
        <f t="shared" si="26"/>
        <v>0</v>
      </c>
      <c r="ET73" s="63"/>
      <c r="EU73" s="64">
        <v>0</v>
      </c>
      <c r="EV73" s="64"/>
      <c r="EW73" s="64"/>
      <c r="EX73" s="64"/>
      <c r="EY73" s="64"/>
      <c r="EZ73" s="64"/>
      <c r="FA73" s="64"/>
      <c r="FB73" s="64"/>
      <c r="FC73" s="64"/>
      <c r="FD73" s="64"/>
      <c r="FE73" s="64"/>
      <c r="FF73" s="64"/>
      <c r="FG73" s="64"/>
      <c r="FH73" s="64"/>
      <c r="FI73" s="64"/>
      <c r="FJ73" s="64"/>
      <c r="FK73" s="64"/>
      <c r="FL73" s="64"/>
      <c r="FM73" s="64"/>
      <c r="FN73" s="64"/>
      <c r="FO73" s="64"/>
      <c r="FP73" s="64"/>
      <c r="FQ73" s="64"/>
      <c r="FR73" s="64"/>
      <c r="FS73" s="64"/>
      <c r="FT73" s="64"/>
      <c r="FU73" s="64"/>
      <c r="FV73" s="64"/>
      <c r="FW73" s="64"/>
      <c r="FX73" s="64"/>
      <c r="FY73" s="64"/>
      <c r="FZ73" s="64"/>
      <c r="GA73" s="64"/>
      <c r="GB73" s="64"/>
      <c r="GC73" s="64"/>
      <c r="GD73" s="64"/>
      <c r="GE73" s="64"/>
      <c r="GF73" s="64"/>
      <c r="GG73" s="64">
        <f t="shared" si="27"/>
        <v>0</v>
      </c>
      <c r="GH73" s="64">
        <f t="shared" si="28"/>
        <v>0</v>
      </c>
      <c r="GI73" s="65">
        <v>0</v>
      </c>
      <c r="GJ73" s="65">
        <v>0</v>
      </c>
      <c r="GK73" s="65">
        <v>0</v>
      </c>
      <c r="GL73" s="65">
        <v>0</v>
      </c>
      <c r="GM73" s="65">
        <v>0</v>
      </c>
      <c r="GN73" s="65">
        <v>0</v>
      </c>
      <c r="GO73" s="65">
        <v>0</v>
      </c>
      <c r="GP73" s="65">
        <v>0</v>
      </c>
      <c r="GQ73" s="65"/>
      <c r="GR73" s="65">
        <v>0</v>
      </c>
      <c r="GS73" s="65">
        <v>0</v>
      </c>
      <c r="GT73" s="65">
        <v>0</v>
      </c>
      <c r="GU73" s="65">
        <v>1</v>
      </c>
      <c r="GV73" s="65">
        <v>0</v>
      </c>
      <c r="GW73" s="65">
        <v>0</v>
      </c>
      <c r="GX73" s="65">
        <v>0</v>
      </c>
      <c r="GY73" s="65">
        <v>0</v>
      </c>
      <c r="GZ73" s="65"/>
      <c r="HA73" s="66">
        <v>0</v>
      </c>
      <c r="HB73" s="66"/>
      <c r="HC73" s="66"/>
      <c r="HD73" s="66"/>
      <c r="HE73" s="66"/>
      <c r="HF73" s="66"/>
      <c r="HG73" s="66"/>
      <c r="HH73" s="66"/>
      <c r="HI73" s="66"/>
      <c r="HJ73" s="66"/>
      <c r="HK73" s="66"/>
      <c r="HL73" s="66"/>
      <c r="HM73" s="66"/>
      <c r="HN73" s="66"/>
      <c r="HO73" s="66"/>
      <c r="HP73" s="66"/>
      <c r="HQ73" s="66"/>
      <c r="HR73" s="66"/>
      <c r="HS73" s="66"/>
      <c r="HT73" s="66"/>
      <c r="HU73" s="66"/>
      <c r="HV73" s="66"/>
      <c r="HW73" s="66"/>
      <c r="HX73" s="66"/>
      <c r="HY73" s="66">
        <f t="shared" si="29"/>
        <v>0</v>
      </c>
      <c r="HZ73" s="66"/>
      <c r="IA73" s="67" t="s">
        <v>2326</v>
      </c>
      <c r="IB73" s="67" t="s">
        <v>2328</v>
      </c>
      <c r="IC73" s="67" t="s">
        <v>2326</v>
      </c>
      <c r="ID73" s="67" t="s">
        <v>2326</v>
      </c>
      <c r="IE73" s="67" t="s">
        <v>2326</v>
      </c>
      <c r="IF73" s="67"/>
      <c r="IG73" s="67"/>
      <c r="IH73" s="67"/>
      <c r="II73" s="67"/>
      <c r="IJ73" s="67"/>
      <c r="IK73" s="67"/>
      <c r="IL73" s="67"/>
      <c r="IM73" s="67"/>
      <c r="IN73" s="67"/>
      <c r="IO73" s="67"/>
      <c r="IP73" s="67"/>
      <c r="IQ73" s="67"/>
      <c r="IR73" s="67"/>
      <c r="IS73" s="67"/>
      <c r="IT73" s="67"/>
      <c r="IU73" s="67"/>
      <c r="IV73" s="67"/>
      <c r="IW73" s="67"/>
      <c r="IX73" s="67"/>
      <c r="IY73" s="67"/>
      <c r="IZ73" s="67"/>
      <c r="JA73" s="67"/>
      <c r="JB73" s="67"/>
      <c r="JC73" s="67"/>
      <c r="JD73" s="67"/>
      <c r="JE73" s="67"/>
      <c r="JF73" s="67"/>
      <c r="JG73" s="67"/>
      <c r="JH73" s="67"/>
      <c r="JI73" s="67"/>
      <c r="JJ73" s="67"/>
      <c r="JK73" s="67"/>
      <c r="JL73" s="67"/>
      <c r="JM73" s="67"/>
      <c r="JN73" s="67"/>
      <c r="JO73" s="67"/>
      <c r="JP73" s="67"/>
      <c r="JQ73" s="67"/>
      <c r="JR73" s="67"/>
      <c r="JS73" s="67"/>
      <c r="JT73" s="67"/>
      <c r="JU73" s="67"/>
      <c r="JV73" s="67"/>
      <c r="JW73" s="67"/>
      <c r="JX73" s="67"/>
      <c r="JY73" s="67"/>
      <c r="JZ73" s="67"/>
      <c r="KA73" s="67"/>
      <c r="KB73" s="67"/>
      <c r="KC73" s="67"/>
      <c r="KD73" s="67"/>
      <c r="KE73" s="67"/>
      <c r="KF73" s="67"/>
      <c r="KG73" s="67"/>
      <c r="KH73" s="67"/>
      <c r="KI73" s="67"/>
      <c r="KJ73" s="67"/>
      <c r="KK73" s="67"/>
      <c r="KL73" s="67"/>
      <c r="KM73" s="67"/>
      <c r="KN73" s="66">
        <v>0</v>
      </c>
      <c r="KO73" s="66">
        <v>0</v>
      </c>
      <c r="KP73" s="66">
        <v>1</v>
      </c>
      <c r="KQ73" s="66">
        <v>0</v>
      </c>
      <c r="KR73" s="66">
        <v>0</v>
      </c>
      <c r="KS73" s="66">
        <v>1</v>
      </c>
      <c r="KT73" s="66">
        <v>0</v>
      </c>
      <c r="KU73" s="66">
        <v>0</v>
      </c>
      <c r="KV73" s="66">
        <v>0</v>
      </c>
      <c r="KW73" s="66">
        <v>1</v>
      </c>
      <c r="KX73" s="66">
        <v>0</v>
      </c>
      <c r="KY73" s="66">
        <v>0</v>
      </c>
      <c r="KZ73" s="66">
        <v>0</v>
      </c>
      <c r="LA73" s="66">
        <v>0</v>
      </c>
      <c r="LB73" s="66">
        <v>0</v>
      </c>
      <c r="LC73" s="68">
        <v>0</v>
      </c>
      <c r="LD73" s="68">
        <v>1</v>
      </c>
      <c r="LE73" s="68">
        <v>0</v>
      </c>
      <c r="LF73" s="68">
        <v>0</v>
      </c>
      <c r="LG73" s="68">
        <v>0</v>
      </c>
      <c r="LH73" s="68">
        <v>0</v>
      </c>
      <c r="LI73" s="68">
        <v>0</v>
      </c>
      <c r="LJ73" s="68">
        <v>1</v>
      </c>
      <c r="LK73" s="68">
        <v>1</v>
      </c>
      <c r="LL73" s="68" t="s">
        <v>2465</v>
      </c>
      <c r="LM73" s="69">
        <v>1</v>
      </c>
      <c r="LN73" s="69" t="s">
        <v>2682</v>
      </c>
      <c r="LO73" s="69">
        <v>0</v>
      </c>
      <c r="LP73" s="69"/>
      <c r="LQ73" s="70">
        <v>1</v>
      </c>
      <c r="LR73" s="71" t="s">
        <v>2683</v>
      </c>
      <c r="LS73" s="72">
        <f t="shared" si="30"/>
        <v>0</v>
      </c>
      <c r="LT73" s="73">
        <f t="shared" si="31"/>
        <v>0</v>
      </c>
      <c r="LU73" s="73">
        <f t="shared" si="32"/>
        <v>0</v>
      </c>
      <c r="LV73" s="74">
        <f t="shared" si="33"/>
        <v>1</v>
      </c>
      <c r="LW73" s="72">
        <f t="shared" si="34"/>
        <v>1</v>
      </c>
      <c r="LX73" s="73">
        <f t="shared" si="35"/>
        <v>0</v>
      </c>
      <c r="LY73" s="73">
        <f t="shared" si="36"/>
        <v>0</v>
      </c>
      <c r="LZ73" s="74">
        <f t="shared" si="37"/>
        <v>0</v>
      </c>
      <c r="MA73" s="72">
        <f t="shared" si="38"/>
        <v>0</v>
      </c>
      <c r="MB73" s="73">
        <f t="shared" si="39"/>
        <v>0</v>
      </c>
      <c r="MC73" s="73">
        <f t="shared" si="40"/>
        <v>0</v>
      </c>
      <c r="MD73" s="74">
        <f t="shared" si="41"/>
        <v>1</v>
      </c>
      <c r="ME73" s="72">
        <f t="shared" si="42"/>
        <v>0</v>
      </c>
      <c r="MF73" s="73">
        <f t="shared" si="43"/>
        <v>0</v>
      </c>
      <c r="MG73" s="73">
        <f t="shared" si="44"/>
        <v>0</v>
      </c>
      <c r="MH73" s="74">
        <f t="shared" si="45"/>
        <v>1</v>
      </c>
    </row>
    <row r="74" spans="1:346" ht="39.5" x14ac:dyDescent="0.35">
      <c r="A74" s="57">
        <v>52</v>
      </c>
      <c r="B74" s="57" t="s">
        <v>2329</v>
      </c>
      <c r="C74" s="57" t="s">
        <v>2575</v>
      </c>
      <c r="D74" s="58">
        <v>41605</v>
      </c>
      <c r="E74" s="57">
        <v>5</v>
      </c>
      <c r="F74" s="57">
        <v>4</v>
      </c>
      <c r="G74" s="57" t="s">
        <v>2684</v>
      </c>
      <c r="H74" s="57" t="s">
        <v>2685</v>
      </c>
      <c r="I74" s="57" t="s">
        <v>2686</v>
      </c>
      <c r="J74" s="57" t="s">
        <v>2675</v>
      </c>
      <c r="K74" s="57" t="s">
        <v>2687</v>
      </c>
      <c r="L74" s="57">
        <v>0</v>
      </c>
      <c r="M74" s="57">
        <v>1</v>
      </c>
      <c r="N74" s="57">
        <v>46</v>
      </c>
      <c r="O74" s="59">
        <v>0</v>
      </c>
      <c r="P74" s="59">
        <v>1</v>
      </c>
      <c r="Q74" s="59">
        <v>0</v>
      </c>
      <c r="R74" s="59">
        <v>0</v>
      </c>
      <c r="S74" s="59">
        <v>0</v>
      </c>
      <c r="T74" s="59">
        <v>1</v>
      </c>
      <c r="U74" s="59">
        <v>0</v>
      </c>
      <c r="V74" s="59">
        <v>0</v>
      </c>
      <c r="W74" s="59">
        <v>0</v>
      </c>
      <c r="X74" s="59">
        <v>1</v>
      </c>
      <c r="Y74" s="59" t="s">
        <v>2626</v>
      </c>
      <c r="Z74" s="60">
        <v>6</v>
      </c>
      <c r="AA74" s="60">
        <v>4</v>
      </c>
      <c r="AB74" s="60">
        <v>4</v>
      </c>
      <c r="AC74" s="60">
        <v>40</v>
      </c>
      <c r="AD74" s="60">
        <v>25</v>
      </c>
      <c r="AE74" s="60">
        <v>0</v>
      </c>
      <c r="AF74" s="60">
        <v>1</v>
      </c>
      <c r="AG74" s="60">
        <v>0</v>
      </c>
      <c r="AH74" s="60">
        <v>4</v>
      </c>
      <c r="AI74" s="60">
        <v>1</v>
      </c>
      <c r="AJ74" s="60">
        <v>7</v>
      </c>
      <c r="AK74" s="60">
        <v>12</v>
      </c>
      <c r="AL74" s="60">
        <v>20</v>
      </c>
      <c r="AM74" s="59">
        <v>0</v>
      </c>
      <c r="AN74" s="59"/>
      <c r="AO74" s="59"/>
      <c r="AP74" s="59"/>
      <c r="AQ74" s="59"/>
      <c r="AR74" s="59"/>
      <c r="AS74" s="59"/>
      <c r="AT74" s="59"/>
      <c r="AU74" s="59"/>
      <c r="AV74" s="59"/>
      <c r="AW74" s="59"/>
      <c r="AX74" s="59"/>
      <c r="AY74" s="59"/>
      <c r="AZ74" s="59"/>
      <c r="BA74" s="59"/>
      <c r="BB74" s="59"/>
      <c r="BC74" s="59">
        <v>0</v>
      </c>
      <c r="BD74" s="59"/>
      <c r="BE74" s="59"/>
      <c r="BF74" s="59"/>
      <c r="BG74" s="59">
        <v>0</v>
      </c>
      <c r="BH74" s="59"/>
      <c r="BI74" s="59"/>
      <c r="BJ74" s="59"/>
      <c r="BK74" s="59">
        <v>0</v>
      </c>
      <c r="BL74" s="59"/>
      <c r="BM74" s="59"/>
      <c r="BN74" s="59"/>
      <c r="BO74" s="59">
        <f t="shared" si="23"/>
        <v>0</v>
      </c>
      <c r="BP74" s="59"/>
      <c r="BQ74" s="60">
        <v>1</v>
      </c>
      <c r="BR74" s="60">
        <v>2</v>
      </c>
      <c r="BS74" s="60">
        <v>4</v>
      </c>
      <c r="BT74" s="60">
        <v>1</v>
      </c>
      <c r="BU74" s="60">
        <v>4</v>
      </c>
      <c r="BV74" s="60">
        <v>1</v>
      </c>
      <c r="BW74" s="60">
        <v>0</v>
      </c>
      <c r="BX74" s="60">
        <v>1</v>
      </c>
      <c r="BY74" s="60">
        <v>0</v>
      </c>
      <c r="BZ74" s="60">
        <v>0</v>
      </c>
      <c r="CA74" s="60">
        <v>1</v>
      </c>
      <c r="CB74" s="60">
        <v>1</v>
      </c>
      <c r="CC74" s="60">
        <v>1</v>
      </c>
      <c r="CD74" s="60">
        <v>1</v>
      </c>
      <c r="CE74" s="60">
        <v>1</v>
      </c>
      <c r="CF74" s="60">
        <v>0</v>
      </c>
      <c r="CG74" s="60">
        <v>1</v>
      </c>
      <c r="CH74" s="60">
        <v>0</v>
      </c>
      <c r="CI74" s="60">
        <v>0</v>
      </c>
      <c r="CJ74" s="60">
        <v>0</v>
      </c>
      <c r="CK74" s="60"/>
      <c r="CL74" s="60"/>
      <c r="CM74" s="60"/>
      <c r="CN74" s="60"/>
      <c r="CO74" s="60"/>
      <c r="CP74" s="60"/>
      <c r="CQ74" s="60"/>
      <c r="CR74" s="60"/>
      <c r="CS74" s="60">
        <v>0</v>
      </c>
      <c r="CT74" s="60"/>
      <c r="CU74" s="60"/>
      <c r="CV74" s="60"/>
      <c r="CW74" s="60"/>
      <c r="CX74" s="60"/>
      <c r="CY74" s="60"/>
      <c r="CZ74" s="60"/>
      <c r="DA74" s="60"/>
      <c r="DB74" s="60"/>
      <c r="DC74" s="60">
        <v>1</v>
      </c>
      <c r="DD74" s="60">
        <v>36</v>
      </c>
      <c r="DE74" s="60">
        <v>5</v>
      </c>
      <c r="DF74" s="60">
        <v>0</v>
      </c>
      <c r="DG74" s="60"/>
      <c r="DH74" s="60"/>
      <c r="DI74" s="60">
        <v>0</v>
      </c>
      <c r="DJ74" s="60"/>
      <c r="DK74" s="60"/>
      <c r="DL74" s="60">
        <v>0</v>
      </c>
      <c r="DM74" s="60"/>
      <c r="DN74" s="60"/>
      <c r="DO74" s="60"/>
      <c r="DP74" s="60"/>
      <c r="DQ74" s="60">
        <v>0</v>
      </c>
      <c r="DR74" s="60">
        <v>0</v>
      </c>
      <c r="DS74" s="60">
        <v>0</v>
      </c>
      <c r="DT74" s="61">
        <f t="shared" si="24"/>
        <v>1</v>
      </c>
      <c r="DU74" s="62">
        <f t="shared" si="25"/>
        <v>1</v>
      </c>
      <c r="DV74" s="63">
        <v>0</v>
      </c>
      <c r="DW74" s="63"/>
      <c r="DX74" s="63"/>
      <c r="DY74" s="63"/>
      <c r="DZ74" s="63"/>
      <c r="EA74" s="63"/>
      <c r="EB74" s="63"/>
      <c r="EC74" s="63"/>
      <c r="ED74" s="63"/>
      <c r="EE74" s="63"/>
      <c r="EF74" s="63"/>
      <c r="EG74" s="63"/>
      <c r="EH74" s="63"/>
      <c r="EI74" s="63"/>
      <c r="EJ74" s="63"/>
      <c r="EK74" s="63"/>
      <c r="EL74" s="63"/>
      <c r="EM74" s="63"/>
      <c r="EN74" s="63"/>
      <c r="EO74" s="63"/>
      <c r="EP74" s="63"/>
      <c r="EQ74" s="63"/>
      <c r="ER74" s="63"/>
      <c r="ES74" s="63">
        <f t="shared" si="26"/>
        <v>0</v>
      </c>
      <c r="ET74" s="63"/>
      <c r="EU74" s="64">
        <v>0</v>
      </c>
      <c r="EV74" s="64"/>
      <c r="EW74" s="64"/>
      <c r="EX74" s="64"/>
      <c r="EY74" s="64"/>
      <c r="EZ74" s="64"/>
      <c r="FA74" s="64"/>
      <c r="FB74" s="64"/>
      <c r="FC74" s="64"/>
      <c r="FD74" s="64"/>
      <c r="FE74" s="64"/>
      <c r="FF74" s="64"/>
      <c r="FG74" s="64"/>
      <c r="FH74" s="64"/>
      <c r="FI74" s="64"/>
      <c r="FJ74" s="64"/>
      <c r="FK74" s="64"/>
      <c r="FL74" s="64"/>
      <c r="FM74" s="64"/>
      <c r="FN74" s="64"/>
      <c r="FO74" s="64"/>
      <c r="FP74" s="64"/>
      <c r="FQ74" s="64"/>
      <c r="FR74" s="64"/>
      <c r="FS74" s="64"/>
      <c r="FT74" s="64"/>
      <c r="FU74" s="64"/>
      <c r="FV74" s="64"/>
      <c r="FW74" s="64"/>
      <c r="FX74" s="64"/>
      <c r="FY74" s="64"/>
      <c r="FZ74" s="64"/>
      <c r="GA74" s="64"/>
      <c r="GB74" s="64"/>
      <c r="GC74" s="64"/>
      <c r="GD74" s="64"/>
      <c r="GE74" s="64"/>
      <c r="GF74" s="64"/>
      <c r="GG74" s="64">
        <f t="shared" si="27"/>
        <v>0</v>
      </c>
      <c r="GH74" s="64">
        <f t="shared" si="28"/>
        <v>0</v>
      </c>
      <c r="GI74" s="65">
        <v>0</v>
      </c>
      <c r="GJ74" s="65">
        <v>0</v>
      </c>
      <c r="GK74" s="65">
        <v>0</v>
      </c>
      <c r="GL74" s="65">
        <v>0</v>
      </c>
      <c r="GM74" s="65">
        <v>0</v>
      </c>
      <c r="GN74" s="65">
        <v>0</v>
      </c>
      <c r="GO74" s="65">
        <v>0</v>
      </c>
      <c r="GP74" s="65">
        <v>0</v>
      </c>
      <c r="GQ74" s="65"/>
      <c r="GR74" s="65">
        <v>1</v>
      </c>
      <c r="GS74" s="65">
        <v>0</v>
      </c>
      <c r="GT74" s="65">
        <v>0</v>
      </c>
      <c r="GU74" s="65">
        <v>0</v>
      </c>
      <c r="GV74" s="65">
        <v>0</v>
      </c>
      <c r="GW74" s="65">
        <v>0</v>
      </c>
      <c r="GX74" s="65">
        <v>1</v>
      </c>
      <c r="GY74" s="65">
        <v>1</v>
      </c>
      <c r="GZ74" s="65" t="s">
        <v>2688</v>
      </c>
      <c r="HA74" s="66">
        <v>0</v>
      </c>
      <c r="HB74" s="66"/>
      <c r="HC74" s="66"/>
      <c r="HD74" s="66"/>
      <c r="HE74" s="66"/>
      <c r="HF74" s="66"/>
      <c r="HG74" s="66"/>
      <c r="HH74" s="66"/>
      <c r="HI74" s="66"/>
      <c r="HJ74" s="66"/>
      <c r="HK74" s="66"/>
      <c r="HL74" s="66"/>
      <c r="HM74" s="66"/>
      <c r="HN74" s="66"/>
      <c r="HO74" s="66"/>
      <c r="HP74" s="66"/>
      <c r="HQ74" s="66"/>
      <c r="HR74" s="66"/>
      <c r="HS74" s="66"/>
      <c r="HT74" s="66"/>
      <c r="HU74" s="66"/>
      <c r="HV74" s="66"/>
      <c r="HW74" s="66"/>
      <c r="HX74" s="66"/>
      <c r="HY74" s="66">
        <f t="shared" si="29"/>
        <v>0</v>
      </c>
      <c r="HZ74" s="66"/>
      <c r="IA74" s="67" t="s">
        <v>2326</v>
      </c>
      <c r="IB74" s="67" t="s">
        <v>2327</v>
      </c>
      <c r="IC74" s="67" t="s">
        <v>2326</v>
      </c>
      <c r="ID74" s="67" t="s">
        <v>2326</v>
      </c>
      <c r="IE74" s="67" t="s">
        <v>2326</v>
      </c>
      <c r="IF74" s="67"/>
      <c r="IG74" s="67"/>
      <c r="IH74" s="67"/>
      <c r="II74" s="67"/>
      <c r="IJ74" s="67"/>
      <c r="IK74" s="67"/>
      <c r="IL74" s="67"/>
      <c r="IM74" s="67"/>
      <c r="IN74" s="67"/>
      <c r="IO74" s="67"/>
      <c r="IP74" s="67"/>
      <c r="IQ74" s="67"/>
      <c r="IR74" s="67"/>
      <c r="IS74" s="67"/>
      <c r="IT74" s="67"/>
      <c r="IU74" s="67">
        <v>1</v>
      </c>
      <c r="IV74" s="67"/>
      <c r="IW74" s="67"/>
      <c r="IX74" s="67"/>
      <c r="IY74" s="67"/>
      <c r="IZ74" s="67"/>
      <c r="JA74" s="67"/>
      <c r="JB74" s="67"/>
      <c r="JC74" s="67">
        <v>1</v>
      </c>
      <c r="JD74" s="67"/>
      <c r="JE74" s="67"/>
      <c r="JF74" s="67"/>
      <c r="JG74" s="67"/>
      <c r="JH74" s="67"/>
      <c r="JI74" s="67"/>
      <c r="JJ74" s="67"/>
      <c r="JK74" s="67"/>
      <c r="JL74" s="67"/>
      <c r="JM74" s="67"/>
      <c r="JN74" s="67"/>
      <c r="JO74" s="67"/>
      <c r="JP74" s="67"/>
      <c r="JQ74" s="67"/>
      <c r="JR74" s="67"/>
      <c r="JS74" s="67"/>
      <c r="JT74" s="67"/>
      <c r="JU74" s="67"/>
      <c r="JV74" s="67"/>
      <c r="JW74" s="67"/>
      <c r="JX74" s="67"/>
      <c r="JY74" s="67"/>
      <c r="JZ74" s="67"/>
      <c r="KA74" s="67"/>
      <c r="KB74" s="67"/>
      <c r="KC74" s="67"/>
      <c r="KD74" s="67"/>
      <c r="KE74" s="67"/>
      <c r="KF74" s="67"/>
      <c r="KG74" s="67"/>
      <c r="KH74" s="67"/>
      <c r="KI74" s="67"/>
      <c r="KJ74" s="67"/>
      <c r="KK74" s="67"/>
      <c r="KL74" s="67"/>
      <c r="KM74" s="67"/>
      <c r="KN74" s="66">
        <v>0</v>
      </c>
      <c r="KO74" s="66">
        <v>0</v>
      </c>
      <c r="KP74" s="66">
        <v>1</v>
      </c>
      <c r="KQ74" s="66">
        <v>0</v>
      </c>
      <c r="KR74" s="66">
        <v>0</v>
      </c>
      <c r="KS74" s="66">
        <v>0</v>
      </c>
      <c r="KT74" s="66">
        <v>0</v>
      </c>
      <c r="KU74" s="66">
        <v>0</v>
      </c>
      <c r="KV74" s="66">
        <v>0</v>
      </c>
      <c r="KW74" s="66">
        <v>1</v>
      </c>
      <c r="KX74" s="66">
        <v>0</v>
      </c>
      <c r="KY74" s="66">
        <v>0</v>
      </c>
      <c r="KZ74" s="66">
        <v>0</v>
      </c>
      <c r="LA74" s="66">
        <v>0</v>
      </c>
      <c r="LB74" s="66">
        <v>0</v>
      </c>
      <c r="LC74" s="68">
        <v>0</v>
      </c>
      <c r="LD74" s="68">
        <v>1</v>
      </c>
      <c r="LE74" s="68">
        <v>0</v>
      </c>
      <c r="LF74" s="68">
        <v>1</v>
      </c>
      <c r="LG74" s="68">
        <v>0</v>
      </c>
      <c r="LH74" s="68">
        <v>0</v>
      </c>
      <c r="LI74" s="68">
        <v>0</v>
      </c>
      <c r="LJ74" s="68">
        <v>0</v>
      </c>
      <c r="LK74" s="68">
        <v>0</v>
      </c>
      <c r="LL74" s="68"/>
      <c r="LM74" s="69">
        <v>1</v>
      </c>
      <c r="LN74" s="69" t="s">
        <v>2513</v>
      </c>
      <c r="LO74" s="69">
        <v>0</v>
      </c>
      <c r="LP74" s="69"/>
      <c r="LQ74" s="70">
        <v>1</v>
      </c>
      <c r="LR74" s="71"/>
      <c r="LS74" s="72">
        <f t="shared" si="30"/>
        <v>0</v>
      </c>
      <c r="LT74" s="73">
        <f t="shared" si="31"/>
        <v>0</v>
      </c>
      <c r="LU74" s="73">
        <f t="shared" si="32"/>
        <v>0</v>
      </c>
      <c r="LV74" s="74">
        <f t="shared" si="33"/>
        <v>1</v>
      </c>
      <c r="LW74" s="72">
        <f t="shared" si="34"/>
        <v>1</v>
      </c>
      <c r="LX74" s="73">
        <f t="shared" si="35"/>
        <v>0</v>
      </c>
      <c r="LY74" s="73">
        <f t="shared" si="36"/>
        <v>0</v>
      </c>
      <c r="LZ74" s="74">
        <f t="shared" si="37"/>
        <v>0</v>
      </c>
      <c r="MA74" s="72">
        <f t="shared" si="38"/>
        <v>0</v>
      </c>
      <c r="MB74" s="73">
        <f t="shared" si="39"/>
        <v>0</v>
      </c>
      <c r="MC74" s="73">
        <f t="shared" si="40"/>
        <v>0</v>
      </c>
      <c r="MD74" s="74">
        <f t="shared" si="41"/>
        <v>1</v>
      </c>
      <c r="ME74" s="72">
        <f t="shared" si="42"/>
        <v>0</v>
      </c>
      <c r="MF74" s="73">
        <f t="shared" si="43"/>
        <v>0</v>
      </c>
      <c r="MG74" s="73">
        <f t="shared" si="44"/>
        <v>0</v>
      </c>
      <c r="MH74" s="74">
        <f t="shared" si="45"/>
        <v>1</v>
      </c>
    </row>
    <row r="75" spans="1:346" x14ac:dyDescent="0.35">
      <c r="A75" s="57">
        <v>53</v>
      </c>
      <c r="B75" s="57" t="s">
        <v>2329</v>
      </c>
      <c r="C75" s="57" t="s">
        <v>2330</v>
      </c>
      <c r="D75" s="58">
        <v>41605</v>
      </c>
      <c r="E75" s="57">
        <v>5</v>
      </c>
      <c r="F75" s="57">
        <v>5</v>
      </c>
      <c r="G75" s="57" t="s">
        <v>2689</v>
      </c>
      <c r="H75" s="57" t="s">
        <v>2689</v>
      </c>
      <c r="I75" s="57" t="s">
        <v>2690</v>
      </c>
      <c r="J75" s="57" t="s">
        <v>2675</v>
      </c>
      <c r="K75" s="57" t="s">
        <v>2691</v>
      </c>
      <c r="L75" s="57">
        <v>0</v>
      </c>
      <c r="M75" s="57">
        <v>1</v>
      </c>
      <c r="N75" s="57">
        <v>27</v>
      </c>
      <c r="O75" s="59">
        <v>0</v>
      </c>
      <c r="P75" s="59">
        <v>0</v>
      </c>
      <c r="Q75" s="59">
        <v>0</v>
      </c>
      <c r="R75" s="59">
        <v>0</v>
      </c>
      <c r="S75" s="59">
        <v>0</v>
      </c>
      <c r="T75" s="59">
        <v>1</v>
      </c>
      <c r="U75" s="59">
        <v>0</v>
      </c>
      <c r="V75" s="59">
        <v>0</v>
      </c>
      <c r="W75" s="59">
        <v>0</v>
      </c>
      <c r="X75" s="59">
        <v>0</v>
      </c>
      <c r="Y75" s="59"/>
      <c r="Z75" s="60">
        <v>6</v>
      </c>
      <c r="AA75" s="60">
        <v>2</v>
      </c>
      <c r="AB75" s="60">
        <v>1</v>
      </c>
      <c r="AC75" s="60">
        <v>30</v>
      </c>
      <c r="AD75" s="60">
        <v>20</v>
      </c>
      <c r="AE75" s="60">
        <v>0</v>
      </c>
      <c r="AF75" s="60">
        <v>1</v>
      </c>
      <c r="AG75" s="60">
        <v>0</v>
      </c>
      <c r="AH75" s="60">
        <v>6</v>
      </c>
      <c r="AI75" s="60">
        <v>1</v>
      </c>
      <c r="AJ75" s="60">
        <v>5</v>
      </c>
      <c r="AK75" s="60">
        <v>10</v>
      </c>
      <c r="AL75" s="60">
        <v>15</v>
      </c>
      <c r="AM75" s="59">
        <v>0</v>
      </c>
      <c r="AN75" s="59"/>
      <c r="AO75" s="59"/>
      <c r="AP75" s="59"/>
      <c r="AQ75" s="59"/>
      <c r="AR75" s="59"/>
      <c r="AS75" s="59"/>
      <c r="AT75" s="59"/>
      <c r="AU75" s="59"/>
      <c r="AV75" s="59"/>
      <c r="AW75" s="59"/>
      <c r="AX75" s="59"/>
      <c r="AY75" s="59"/>
      <c r="AZ75" s="59"/>
      <c r="BA75" s="59"/>
      <c r="BB75" s="59"/>
      <c r="BC75" s="59">
        <v>0</v>
      </c>
      <c r="BD75" s="59"/>
      <c r="BE75" s="59"/>
      <c r="BF75" s="59"/>
      <c r="BG75" s="59">
        <v>0</v>
      </c>
      <c r="BH75" s="59"/>
      <c r="BI75" s="59"/>
      <c r="BJ75" s="59"/>
      <c r="BK75" s="59">
        <v>0</v>
      </c>
      <c r="BL75" s="59"/>
      <c r="BM75" s="59"/>
      <c r="BN75" s="59"/>
      <c r="BO75" s="59">
        <f t="shared" si="23"/>
        <v>0</v>
      </c>
      <c r="BP75" s="59"/>
      <c r="BQ75" s="60">
        <v>1</v>
      </c>
      <c r="BR75" s="60">
        <v>1</v>
      </c>
      <c r="BS75" s="60">
        <v>3</v>
      </c>
      <c r="BT75" s="60">
        <v>1</v>
      </c>
      <c r="BU75" s="60">
        <v>1</v>
      </c>
      <c r="BV75" s="60">
        <v>1</v>
      </c>
      <c r="BW75" s="60">
        <v>0</v>
      </c>
      <c r="BX75" s="60">
        <v>1</v>
      </c>
      <c r="BY75" s="60">
        <v>0</v>
      </c>
      <c r="BZ75" s="60">
        <v>0</v>
      </c>
      <c r="CA75" s="60">
        <v>2</v>
      </c>
      <c r="CB75" s="60">
        <v>2</v>
      </c>
      <c r="CC75" s="60">
        <v>1</v>
      </c>
      <c r="CD75" s="60">
        <v>2</v>
      </c>
      <c r="CE75" s="60">
        <v>1</v>
      </c>
      <c r="CF75" s="60">
        <v>0</v>
      </c>
      <c r="CG75" s="60">
        <v>1</v>
      </c>
      <c r="CH75" s="60">
        <v>0</v>
      </c>
      <c r="CI75" s="60">
        <v>0</v>
      </c>
      <c r="CJ75" s="60">
        <v>0</v>
      </c>
      <c r="CK75" s="60"/>
      <c r="CL75" s="60"/>
      <c r="CM75" s="60"/>
      <c r="CN75" s="60"/>
      <c r="CO75" s="60"/>
      <c r="CP75" s="60"/>
      <c r="CQ75" s="60"/>
      <c r="CR75" s="60"/>
      <c r="CS75" s="60">
        <v>0</v>
      </c>
      <c r="CT75" s="60"/>
      <c r="CU75" s="60"/>
      <c r="CV75" s="60"/>
      <c r="CW75" s="60"/>
      <c r="CX75" s="60"/>
      <c r="CY75" s="60"/>
      <c r="CZ75" s="60"/>
      <c r="DA75" s="60"/>
      <c r="DB75" s="60"/>
      <c r="DC75" s="60">
        <v>1</v>
      </c>
      <c r="DD75" s="60">
        <v>36</v>
      </c>
      <c r="DE75" s="60">
        <v>5</v>
      </c>
      <c r="DF75" s="60">
        <v>0</v>
      </c>
      <c r="DG75" s="60"/>
      <c r="DH75" s="60"/>
      <c r="DI75" s="60">
        <v>0</v>
      </c>
      <c r="DJ75" s="60"/>
      <c r="DK75" s="60"/>
      <c r="DL75" s="60">
        <v>0</v>
      </c>
      <c r="DM75" s="60"/>
      <c r="DN75" s="60"/>
      <c r="DO75" s="60"/>
      <c r="DP75" s="60"/>
      <c r="DQ75" s="60">
        <v>5</v>
      </c>
      <c r="DR75" s="60">
        <v>0</v>
      </c>
      <c r="DS75" s="60">
        <v>0</v>
      </c>
      <c r="DT75" s="61">
        <f t="shared" si="24"/>
        <v>1</v>
      </c>
      <c r="DU75" s="62">
        <f t="shared" si="25"/>
        <v>1</v>
      </c>
      <c r="DV75" s="63">
        <v>0</v>
      </c>
      <c r="DW75" s="63"/>
      <c r="DX75" s="63"/>
      <c r="DY75" s="63"/>
      <c r="DZ75" s="63"/>
      <c r="EA75" s="63"/>
      <c r="EB75" s="63"/>
      <c r="EC75" s="63"/>
      <c r="ED75" s="63"/>
      <c r="EE75" s="63"/>
      <c r="EF75" s="63"/>
      <c r="EG75" s="63"/>
      <c r="EH75" s="63"/>
      <c r="EI75" s="63"/>
      <c r="EJ75" s="63"/>
      <c r="EK75" s="63"/>
      <c r="EL75" s="63"/>
      <c r="EM75" s="63"/>
      <c r="EN75" s="63"/>
      <c r="EO75" s="63"/>
      <c r="EP75" s="63"/>
      <c r="EQ75" s="63"/>
      <c r="ER75" s="63"/>
      <c r="ES75" s="63">
        <f t="shared" si="26"/>
        <v>0</v>
      </c>
      <c r="ET75" s="63"/>
      <c r="EU75" s="64">
        <v>0</v>
      </c>
      <c r="EV75" s="64"/>
      <c r="EW75" s="64"/>
      <c r="EX75" s="64"/>
      <c r="EY75" s="64"/>
      <c r="EZ75" s="64"/>
      <c r="FA75" s="64"/>
      <c r="FB75" s="64"/>
      <c r="FC75" s="64"/>
      <c r="FD75" s="64"/>
      <c r="FE75" s="64"/>
      <c r="FF75" s="64"/>
      <c r="FG75" s="64"/>
      <c r="FH75" s="64"/>
      <c r="FI75" s="64"/>
      <c r="FJ75" s="64"/>
      <c r="FK75" s="64"/>
      <c r="FL75" s="64"/>
      <c r="FM75" s="64"/>
      <c r="FN75" s="64"/>
      <c r="FO75" s="64"/>
      <c r="FP75" s="64"/>
      <c r="FQ75" s="64"/>
      <c r="FR75" s="64"/>
      <c r="FS75" s="64"/>
      <c r="FT75" s="64"/>
      <c r="FU75" s="64"/>
      <c r="FV75" s="64"/>
      <c r="FW75" s="64"/>
      <c r="FX75" s="64"/>
      <c r="FY75" s="64"/>
      <c r="FZ75" s="64"/>
      <c r="GA75" s="64"/>
      <c r="GB75" s="64"/>
      <c r="GC75" s="64"/>
      <c r="GD75" s="64"/>
      <c r="GE75" s="64"/>
      <c r="GF75" s="64"/>
      <c r="GG75" s="64">
        <f t="shared" si="27"/>
        <v>0</v>
      </c>
      <c r="GH75" s="64">
        <f t="shared" si="28"/>
        <v>0</v>
      </c>
      <c r="GI75" s="65">
        <v>0</v>
      </c>
      <c r="GJ75" s="65">
        <v>0</v>
      </c>
      <c r="GK75" s="65">
        <v>0</v>
      </c>
      <c r="GL75" s="65">
        <v>0</v>
      </c>
      <c r="GM75" s="65">
        <v>0</v>
      </c>
      <c r="GN75" s="65">
        <v>0</v>
      </c>
      <c r="GO75" s="65">
        <v>0</v>
      </c>
      <c r="GP75" s="65">
        <v>0</v>
      </c>
      <c r="GQ75" s="65"/>
      <c r="GR75" s="65">
        <v>1</v>
      </c>
      <c r="GS75" s="65">
        <v>0</v>
      </c>
      <c r="GT75" s="65">
        <v>0</v>
      </c>
      <c r="GU75" s="65">
        <v>0</v>
      </c>
      <c r="GV75" s="65">
        <v>0</v>
      </c>
      <c r="GW75" s="65">
        <v>0</v>
      </c>
      <c r="GX75" s="65">
        <v>0</v>
      </c>
      <c r="GY75" s="65">
        <v>0</v>
      </c>
      <c r="GZ75" s="65"/>
      <c r="HA75" s="66">
        <v>0</v>
      </c>
      <c r="HB75" s="66"/>
      <c r="HC75" s="66"/>
      <c r="HD75" s="66"/>
      <c r="HE75" s="66"/>
      <c r="HF75" s="66"/>
      <c r="HG75" s="66"/>
      <c r="HH75" s="66"/>
      <c r="HI75" s="66"/>
      <c r="HJ75" s="66"/>
      <c r="HK75" s="66"/>
      <c r="HL75" s="66"/>
      <c r="HM75" s="66"/>
      <c r="HN75" s="66"/>
      <c r="HO75" s="66"/>
      <c r="HP75" s="66"/>
      <c r="HQ75" s="66"/>
      <c r="HR75" s="66"/>
      <c r="HS75" s="66"/>
      <c r="HT75" s="66"/>
      <c r="HU75" s="66"/>
      <c r="HV75" s="66"/>
      <c r="HW75" s="66"/>
      <c r="HX75" s="66"/>
      <c r="HY75" s="66">
        <f t="shared" si="29"/>
        <v>0</v>
      </c>
      <c r="HZ75" s="66"/>
      <c r="IA75" s="67" t="s">
        <v>2326</v>
      </c>
      <c r="IB75" s="67" t="s">
        <v>2328</v>
      </c>
      <c r="IC75" s="67" t="s">
        <v>2326</v>
      </c>
      <c r="ID75" s="67" t="s">
        <v>2326</v>
      </c>
      <c r="IE75" s="67" t="s">
        <v>2326</v>
      </c>
      <c r="IF75" s="67"/>
      <c r="IG75" s="67"/>
      <c r="IH75" s="67"/>
      <c r="II75" s="67"/>
      <c r="IJ75" s="67"/>
      <c r="IK75" s="67"/>
      <c r="IL75" s="67"/>
      <c r="IM75" s="67"/>
      <c r="IN75" s="67"/>
      <c r="IO75" s="67"/>
      <c r="IP75" s="67"/>
      <c r="IQ75" s="67"/>
      <c r="IR75" s="67"/>
      <c r="IS75" s="67"/>
      <c r="IT75" s="67"/>
      <c r="IU75" s="67"/>
      <c r="IV75" s="67"/>
      <c r="IW75" s="67"/>
      <c r="IX75" s="67"/>
      <c r="IY75" s="67"/>
      <c r="IZ75" s="67"/>
      <c r="JA75" s="67"/>
      <c r="JB75" s="67"/>
      <c r="JC75" s="67"/>
      <c r="JD75" s="67"/>
      <c r="JE75" s="67"/>
      <c r="JF75" s="67"/>
      <c r="JG75" s="67"/>
      <c r="JH75" s="67"/>
      <c r="JI75" s="67"/>
      <c r="JJ75" s="67"/>
      <c r="JK75" s="67"/>
      <c r="JL75" s="67"/>
      <c r="JM75" s="67"/>
      <c r="JN75" s="67"/>
      <c r="JO75" s="67"/>
      <c r="JP75" s="67"/>
      <c r="JQ75" s="67"/>
      <c r="JR75" s="67"/>
      <c r="JS75" s="67"/>
      <c r="JT75" s="67"/>
      <c r="JU75" s="67"/>
      <c r="JV75" s="67"/>
      <c r="JW75" s="67"/>
      <c r="JX75" s="67"/>
      <c r="JY75" s="67"/>
      <c r="JZ75" s="67"/>
      <c r="KA75" s="67"/>
      <c r="KB75" s="67"/>
      <c r="KC75" s="67"/>
      <c r="KD75" s="67"/>
      <c r="KE75" s="67"/>
      <c r="KF75" s="67"/>
      <c r="KG75" s="67"/>
      <c r="KH75" s="67"/>
      <c r="KI75" s="67"/>
      <c r="KJ75" s="67"/>
      <c r="KK75" s="67"/>
      <c r="KL75" s="67"/>
      <c r="KM75" s="67"/>
      <c r="KN75" s="66">
        <v>1</v>
      </c>
      <c r="KO75" s="66">
        <v>1</v>
      </c>
      <c r="KP75" s="66">
        <v>0</v>
      </c>
      <c r="KQ75" s="66">
        <v>0</v>
      </c>
      <c r="KR75" s="66">
        <v>0</v>
      </c>
      <c r="KS75" s="66">
        <v>0</v>
      </c>
      <c r="KT75" s="66">
        <v>1</v>
      </c>
      <c r="KU75" s="66">
        <v>0</v>
      </c>
      <c r="KV75" s="66">
        <v>0</v>
      </c>
      <c r="KW75" s="66">
        <v>0</v>
      </c>
      <c r="KX75" s="66">
        <v>0</v>
      </c>
      <c r="KY75" s="66">
        <v>1</v>
      </c>
      <c r="KZ75" s="66">
        <v>0</v>
      </c>
      <c r="LA75" s="66">
        <v>0</v>
      </c>
      <c r="LB75" s="66">
        <v>0</v>
      </c>
      <c r="LC75" s="68">
        <v>1</v>
      </c>
      <c r="LD75" s="68">
        <v>1</v>
      </c>
      <c r="LE75" s="68">
        <v>0</v>
      </c>
      <c r="LF75" s="68">
        <v>0</v>
      </c>
      <c r="LG75" s="68">
        <v>0</v>
      </c>
      <c r="LH75" s="68">
        <v>0</v>
      </c>
      <c r="LI75" s="68">
        <v>0</v>
      </c>
      <c r="LJ75" s="68">
        <v>0</v>
      </c>
      <c r="LK75" s="68">
        <v>0</v>
      </c>
      <c r="LL75" s="68"/>
      <c r="LM75" s="69">
        <v>1</v>
      </c>
      <c r="LN75" s="69" t="s">
        <v>2692</v>
      </c>
      <c r="LO75" s="69">
        <v>0</v>
      </c>
      <c r="LP75" s="69"/>
      <c r="LQ75" s="70">
        <v>1</v>
      </c>
      <c r="LR75" s="71"/>
      <c r="LS75" s="72">
        <f t="shared" si="30"/>
        <v>0</v>
      </c>
      <c r="LT75" s="73">
        <f t="shared" si="31"/>
        <v>0</v>
      </c>
      <c r="LU75" s="73">
        <f t="shared" si="32"/>
        <v>0</v>
      </c>
      <c r="LV75" s="74">
        <f t="shared" si="33"/>
        <v>1</v>
      </c>
      <c r="LW75" s="72">
        <f t="shared" si="34"/>
        <v>1</v>
      </c>
      <c r="LX75" s="73">
        <f t="shared" si="35"/>
        <v>0</v>
      </c>
      <c r="LY75" s="73">
        <f t="shared" si="36"/>
        <v>0</v>
      </c>
      <c r="LZ75" s="74">
        <f t="shared" si="37"/>
        <v>0</v>
      </c>
      <c r="MA75" s="72">
        <f t="shared" si="38"/>
        <v>0</v>
      </c>
      <c r="MB75" s="73">
        <f t="shared" si="39"/>
        <v>0</v>
      </c>
      <c r="MC75" s="73">
        <f t="shared" si="40"/>
        <v>0</v>
      </c>
      <c r="MD75" s="74">
        <f t="shared" si="41"/>
        <v>1</v>
      </c>
      <c r="ME75" s="72">
        <f t="shared" si="42"/>
        <v>0</v>
      </c>
      <c r="MF75" s="73">
        <f t="shared" si="43"/>
        <v>0</v>
      </c>
      <c r="MG75" s="73">
        <f t="shared" si="44"/>
        <v>0</v>
      </c>
      <c r="MH75" s="74">
        <f t="shared" si="45"/>
        <v>1</v>
      </c>
    </row>
    <row r="76" spans="1:346" ht="39.5" x14ac:dyDescent="0.35">
      <c r="A76" s="57">
        <v>62</v>
      </c>
      <c r="B76" s="57" t="s">
        <v>2362</v>
      </c>
      <c r="C76" s="57" t="s">
        <v>2575</v>
      </c>
      <c r="D76" s="58">
        <v>41605</v>
      </c>
      <c r="E76" s="57">
        <v>5</v>
      </c>
      <c r="F76" s="57">
        <v>3</v>
      </c>
      <c r="G76" s="57" t="s">
        <v>2693</v>
      </c>
      <c r="H76" s="57" t="s">
        <v>2693</v>
      </c>
      <c r="I76" s="57">
        <v>37296376</v>
      </c>
      <c r="J76" s="57" t="s">
        <v>2675</v>
      </c>
      <c r="K76" s="57" t="s">
        <v>2694</v>
      </c>
      <c r="L76" s="57">
        <v>1</v>
      </c>
      <c r="M76" s="57">
        <v>0</v>
      </c>
      <c r="N76" s="57">
        <v>52</v>
      </c>
      <c r="O76" s="59">
        <v>1</v>
      </c>
      <c r="P76" s="59">
        <v>0</v>
      </c>
      <c r="Q76" s="59">
        <v>0</v>
      </c>
      <c r="R76" s="59">
        <v>0</v>
      </c>
      <c r="S76" s="59">
        <v>0</v>
      </c>
      <c r="T76" s="59">
        <v>0</v>
      </c>
      <c r="U76" s="59">
        <v>0</v>
      </c>
      <c r="V76" s="59">
        <v>0</v>
      </c>
      <c r="W76" s="59">
        <v>0</v>
      </c>
      <c r="X76" s="59">
        <v>0</v>
      </c>
      <c r="Y76" s="59"/>
      <c r="Z76" s="60">
        <v>6</v>
      </c>
      <c r="AA76" s="60">
        <v>0</v>
      </c>
      <c r="AB76" s="60">
        <v>0</v>
      </c>
      <c r="AC76" s="60">
        <v>50</v>
      </c>
      <c r="AD76" s="60">
        <v>30</v>
      </c>
      <c r="AE76" s="60">
        <v>0</v>
      </c>
      <c r="AF76" s="60">
        <v>1</v>
      </c>
      <c r="AG76" s="60">
        <v>0</v>
      </c>
      <c r="AH76" s="60">
        <v>4</v>
      </c>
      <c r="AI76" s="60">
        <v>1</v>
      </c>
      <c r="AJ76" s="60">
        <v>5</v>
      </c>
      <c r="AK76" s="60">
        <v>1</v>
      </c>
      <c r="AL76" s="60">
        <v>20</v>
      </c>
      <c r="AM76" s="59">
        <v>0</v>
      </c>
      <c r="AN76" s="59"/>
      <c r="AO76" s="59"/>
      <c r="AP76" s="59"/>
      <c r="AQ76" s="59"/>
      <c r="AR76" s="59"/>
      <c r="AS76" s="59"/>
      <c r="AT76" s="59"/>
      <c r="AU76" s="59"/>
      <c r="AV76" s="59"/>
      <c r="AW76" s="59"/>
      <c r="AX76" s="59"/>
      <c r="AY76" s="59"/>
      <c r="AZ76" s="59"/>
      <c r="BA76" s="59"/>
      <c r="BB76" s="59"/>
      <c r="BC76" s="59">
        <v>0</v>
      </c>
      <c r="BD76" s="59"/>
      <c r="BE76" s="59"/>
      <c r="BF76" s="59"/>
      <c r="BG76" s="59">
        <v>0</v>
      </c>
      <c r="BH76" s="59"/>
      <c r="BI76" s="59"/>
      <c r="BJ76" s="59"/>
      <c r="BK76" s="59">
        <v>0</v>
      </c>
      <c r="BL76" s="59"/>
      <c r="BM76" s="59"/>
      <c r="BN76" s="59"/>
      <c r="BO76" s="59">
        <f t="shared" si="23"/>
        <v>0</v>
      </c>
      <c r="BP76" s="59"/>
      <c r="BQ76" s="60">
        <v>1</v>
      </c>
      <c r="BR76" s="60">
        <v>0</v>
      </c>
      <c r="BS76" s="60"/>
      <c r="BT76" s="60"/>
      <c r="BU76" s="60"/>
      <c r="BV76" s="60"/>
      <c r="BW76" s="60"/>
      <c r="BX76" s="60"/>
      <c r="BY76" s="60"/>
      <c r="BZ76" s="60"/>
      <c r="CA76" s="60">
        <v>2</v>
      </c>
      <c r="CB76" s="60">
        <v>2</v>
      </c>
      <c r="CC76" s="60">
        <v>1</v>
      </c>
      <c r="CD76" s="60">
        <v>2</v>
      </c>
      <c r="CE76" s="60">
        <v>1</v>
      </c>
      <c r="CF76" s="60">
        <v>0</v>
      </c>
      <c r="CG76" s="60">
        <v>1</v>
      </c>
      <c r="CH76" s="60">
        <v>0</v>
      </c>
      <c r="CI76" s="60">
        <v>0</v>
      </c>
      <c r="CJ76" s="60">
        <v>0</v>
      </c>
      <c r="CK76" s="60"/>
      <c r="CL76" s="60"/>
      <c r="CM76" s="60"/>
      <c r="CN76" s="60"/>
      <c r="CO76" s="60"/>
      <c r="CP76" s="60"/>
      <c r="CQ76" s="60"/>
      <c r="CR76" s="60"/>
      <c r="CS76" s="60">
        <v>0</v>
      </c>
      <c r="CT76" s="60"/>
      <c r="CU76" s="60"/>
      <c r="CV76" s="60"/>
      <c r="CW76" s="60"/>
      <c r="CX76" s="60"/>
      <c r="CY76" s="60"/>
      <c r="CZ76" s="60"/>
      <c r="DA76" s="60"/>
      <c r="DB76" s="60"/>
      <c r="DC76" s="60">
        <v>0</v>
      </c>
      <c r="DD76" s="60"/>
      <c r="DE76" s="60"/>
      <c r="DF76" s="60">
        <v>1</v>
      </c>
      <c r="DG76" s="60">
        <v>6</v>
      </c>
      <c r="DH76" s="60">
        <v>120</v>
      </c>
      <c r="DI76" s="60">
        <v>0</v>
      </c>
      <c r="DJ76" s="60"/>
      <c r="DK76" s="60"/>
      <c r="DL76" s="60">
        <v>0</v>
      </c>
      <c r="DM76" s="60"/>
      <c r="DN76" s="60"/>
      <c r="DO76" s="60"/>
      <c r="DP76" s="60"/>
      <c r="DQ76" s="60">
        <v>30</v>
      </c>
      <c r="DR76" s="60">
        <v>1</v>
      </c>
      <c r="DS76" s="60">
        <v>10</v>
      </c>
      <c r="DT76" s="61">
        <f t="shared" si="24"/>
        <v>1</v>
      </c>
      <c r="DU76" s="62">
        <f t="shared" si="25"/>
        <v>1</v>
      </c>
      <c r="DV76" s="63">
        <v>0</v>
      </c>
      <c r="DW76" s="63"/>
      <c r="DX76" s="63"/>
      <c r="DY76" s="63"/>
      <c r="DZ76" s="63"/>
      <c r="EA76" s="63"/>
      <c r="EB76" s="63"/>
      <c r="EC76" s="63"/>
      <c r="ED76" s="63"/>
      <c r="EE76" s="63"/>
      <c r="EF76" s="63"/>
      <c r="EG76" s="63"/>
      <c r="EH76" s="63"/>
      <c r="EI76" s="63"/>
      <c r="EJ76" s="63"/>
      <c r="EK76" s="63"/>
      <c r="EL76" s="63"/>
      <c r="EM76" s="63"/>
      <c r="EN76" s="63"/>
      <c r="EO76" s="63"/>
      <c r="EP76" s="63"/>
      <c r="EQ76" s="63"/>
      <c r="ER76" s="63"/>
      <c r="ES76" s="63">
        <f t="shared" si="26"/>
        <v>0</v>
      </c>
      <c r="ET76" s="63"/>
      <c r="EU76" s="64">
        <v>0</v>
      </c>
      <c r="EV76" s="64"/>
      <c r="EW76" s="64"/>
      <c r="EX76" s="64"/>
      <c r="EY76" s="64"/>
      <c r="EZ76" s="64"/>
      <c r="FA76" s="64"/>
      <c r="FB76" s="64"/>
      <c r="FC76" s="64"/>
      <c r="FD76" s="64"/>
      <c r="FE76" s="64"/>
      <c r="FF76" s="64"/>
      <c r="FG76" s="64"/>
      <c r="FH76" s="64"/>
      <c r="FI76" s="64"/>
      <c r="FJ76" s="64"/>
      <c r="FK76" s="64"/>
      <c r="FL76" s="64"/>
      <c r="FM76" s="64"/>
      <c r="FN76" s="64"/>
      <c r="FO76" s="64"/>
      <c r="FP76" s="64"/>
      <c r="FQ76" s="64"/>
      <c r="FR76" s="64"/>
      <c r="FS76" s="64"/>
      <c r="FT76" s="64"/>
      <c r="FU76" s="64"/>
      <c r="FV76" s="64"/>
      <c r="FW76" s="64"/>
      <c r="FX76" s="64"/>
      <c r="FY76" s="64"/>
      <c r="FZ76" s="64"/>
      <c r="GA76" s="64"/>
      <c r="GB76" s="64"/>
      <c r="GC76" s="64"/>
      <c r="GD76" s="64"/>
      <c r="GE76" s="64"/>
      <c r="GF76" s="64"/>
      <c r="GG76" s="64">
        <f t="shared" si="27"/>
        <v>0</v>
      </c>
      <c r="GH76" s="64">
        <f t="shared" si="28"/>
        <v>0</v>
      </c>
      <c r="GI76" s="65">
        <v>0</v>
      </c>
      <c r="GJ76" s="65">
        <v>0</v>
      </c>
      <c r="GK76" s="65">
        <v>0</v>
      </c>
      <c r="GL76" s="65">
        <v>0</v>
      </c>
      <c r="GM76" s="65">
        <v>0</v>
      </c>
      <c r="GN76" s="65">
        <v>0</v>
      </c>
      <c r="GO76" s="65">
        <v>0</v>
      </c>
      <c r="GP76" s="65">
        <v>0</v>
      </c>
      <c r="GQ76" s="65"/>
      <c r="GR76" s="65">
        <v>1</v>
      </c>
      <c r="GS76" s="65">
        <v>0</v>
      </c>
      <c r="GT76" s="65">
        <v>0</v>
      </c>
      <c r="GU76" s="65">
        <v>0</v>
      </c>
      <c r="GV76" s="65">
        <v>0</v>
      </c>
      <c r="GW76" s="65">
        <v>0</v>
      </c>
      <c r="GX76" s="65">
        <v>0</v>
      </c>
      <c r="GY76" s="65">
        <v>0</v>
      </c>
      <c r="GZ76" s="65"/>
      <c r="HA76" s="66">
        <v>0</v>
      </c>
      <c r="HB76" s="66"/>
      <c r="HC76" s="66"/>
      <c r="HD76" s="66"/>
      <c r="HE76" s="66"/>
      <c r="HF76" s="66"/>
      <c r="HG76" s="66"/>
      <c r="HH76" s="66"/>
      <c r="HI76" s="66"/>
      <c r="HJ76" s="66"/>
      <c r="HK76" s="66"/>
      <c r="HL76" s="66"/>
      <c r="HM76" s="66"/>
      <c r="HN76" s="66"/>
      <c r="HO76" s="66"/>
      <c r="HP76" s="66"/>
      <c r="HQ76" s="66"/>
      <c r="HR76" s="66"/>
      <c r="HS76" s="66"/>
      <c r="HT76" s="66"/>
      <c r="HU76" s="66"/>
      <c r="HV76" s="66"/>
      <c r="HW76" s="66"/>
      <c r="HX76" s="66"/>
      <c r="HY76" s="66">
        <f t="shared" si="29"/>
        <v>0</v>
      </c>
      <c r="HZ76" s="66"/>
      <c r="IA76" s="67" t="s">
        <v>2326</v>
      </c>
      <c r="IB76" s="67" t="s">
        <v>2327</v>
      </c>
      <c r="IC76" s="67" t="s">
        <v>2326</v>
      </c>
      <c r="ID76" s="67" t="s">
        <v>2326</v>
      </c>
      <c r="IE76" s="67" t="s">
        <v>2326</v>
      </c>
      <c r="IF76" s="67"/>
      <c r="IG76" s="67"/>
      <c r="IH76" s="67"/>
      <c r="II76" s="67"/>
      <c r="IJ76" s="67"/>
      <c r="IK76" s="67"/>
      <c r="IL76" s="67"/>
      <c r="IM76" s="67"/>
      <c r="IN76" s="67"/>
      <c r="IO76" s="67"/>
      <c r="IP76" s="67"/>
      <c r="IQ76" s="67"/>
      <c r="IR76" s="67"/>
      <c r="IS76" s="67"/>
      <c r="IT76" s="67"/>
      <c r="IU76" s="67"/>
      <c r="IV76" s="67"/>
      <c r="IW76" s="67"/>
      <c r="IX76" s="67">
        <v>1</v>
      </c>
      <c r="IY76" s="67">
        <v>1</v>
      </c>
      <c r="IZ76" s="67"/>
      <c r="JA76" s="67"/>
      <c r="JB76" s="67"/>
      <c r="JC76" s="67">
        <v>1</v>
      </c>
      <c r="JD76" s="67"/>
      <c r="JE76" s="67"/>
      <c r="JF76" s="67"/>
      <c r="JG76" s="67"/>
      <c r="JH76" s="67"/>
      <c r="JI76" s="67"/>
      <c r="JJ76" s="67"/>
      <c r="JK76" s="67"/>
      <c r="JL76" s="67"/>
      <c r="JM76" s="67"/>
      <c r="JN76" s="67"/>
      <c r="JO76" s="67"/>
      <c r="JP76" s="67"/>
      <c r="JQ76" s="67"/>
      <c r="JR76" s="67"/>
      <c r="JS76" s="67"/>
      <c r="JT76" s="67"/>
      <c r="JU76" s="67"/>
      <c r="JV76" s="67"/>
      <c r="JW76" s="67"/>
      <c r="JX76" s="67"/>
      <c r="JY76" s="67"/>
      <c r="JZ76" s="67"/>
      <c r="KA76" s="67"/>
      <c r="KB76" s="67"/>
      <c r="KC76" s="67"/>
      <c r="KD76" s="67"/>
      <c r="KE76" s="67"/>
      <c r="KF76" s="67"/>
      <c r="KG76" s="67"/>
      <c r="KH76" s="67"/>
      <c r="KI76" s="67"/>
      <c r="KJ76" s="67"/>
      <c r="KK76" s="67"/>
      <c r="KL76" s="67"/>
      <c r="KM76" s="67"/>
      <c r="KN76" s="66">
        <v>0</v>
      </c>
      <c r="KO76" s="66">
        <v>0</v>
      </c>
      <c r="KP76" s="66">
        <v>1</v>
      </c>
      <c r="KQ76" s="66">
        <v>1</v>
      </c>
      <c r="KR76" s="66">
        <v>1</v>
      </c>
      <c r="KS76" s="66">
        <v>1</v>
      </c>
      <c r="KT76" s="66">
        <v>1</v>
      </c>
      <c r="KU76" s="66">
        <v>0</v>
      </c>
      <c r="KV76" s="66">
        <v>0</v>
      </c>
      <c r="KW76" s="66">
        <v>0</v>
      </c>
      <c r="KX76" s="66">
        <v>0</v>
      </c>
      <c r="KY76" s="66">
        <v>1</v>
      </c>
      <c r="KZ76" s="66">
        <v>0</v>
      </c>
      <c r="LA76" s="66">
        <v>0</v>
      </c>
      <c r="LB76" s="66">
        <v>0</v>
      </c>
      <c r="LC76" s="68">
        <v>0</v>
      </c>
      <c r="LD76" s="68">
        <v>0</v>
      </c>
      <c r="LE76" s="68">
        <v>1</v>
      </c>
      <c r="LF76" s="68">
        <v>1</v>
      </c>
      <c r="LG76" s="68">
        <v>0</v>
      </c>
      <c r="LH76" s="68">
        <v>0</v>
      </c>
      <c r="LI76" s="68">
        <v>0</v>
      </c>
      <c r="LJ76" s="68">
        <v>0</v>
      </c>
      <c r="LK76" s="68">
        <v>1</v>
      </c>
      <c r="LL76" s="68" t="s">
        <v>2695</v>
      </c>
      <c r="LM76" s="69">
        <v>1</v>
      </c>
      <c r="LN76" s="69" t="s">
        <v>2560</v>
      </c>
      <c r="LO76" s="69">
        <v>0</v>
      </c>
      <c r="LP76" s="69"/>
      <c r="LQ76" s="70">
        <v>1</v>
      </c>
      <c r="LR76" s="71"/>
      <c r="LS76" s="72">
        <f t="shared" si="30"/>
        <v>0</v>
      </c>
      <c r="LT76" s="73">
        <f t="shared" si="31"/>
        <v>0</v>
      </c>
      <c r="LU76" s="73">
        <f t="shared" si="32"/>
        <v>0</v>
      </c>
      <c r="LV76" s="74">
        <f t="shared" si="33"/>
        <v>1</v>
      </c>
      <c r="LW76" s="72">
        <f t="shared" si="34"/>
        <v>1</v>
      </c>
      <c r="LX76" s="73">
        <f t="shared" si="35"/>
        <v>0</v>
      </c>
      <c r="LY76" s="73">
        <f t="shared" si="36"/>
        <v>0</v>
      </c>
      <c r="LZ76" s="74">
        <f t="shared" si="37"/>
        <v>0</v>
      </c>
      <c r="MA76" s="72">
        <f t="shared" si="38"/>
        <v>0</v>
      </c>
      <c r="MB76" s="73">
        <f t="shared" si="39"/>
        <v>0</v>
      </c>
      <c r="MC76" s="73">
        <f t="shared" si="40"/>
        <v>0</v>
      </c>
      <c r="MD76" s="74">
        <f t="shared" si="41"/>
        <v>1</v>
      </c>
      <c r="ME76" s="72">
        <f t="shared" si="42"/>
        <v>0</v>
      </c>
      <c r="MF76" s="73">
        <f t="shared" si="43"/>
        <v>0</v>
      </c>
      <c r="MG76" s="73">
        <f t="shared" si="44"/>
        <v>0</v>
      </c>
      <c r="MH76" s="74">
        <f t="shared" si="45"/>
        <v>1</v>
      </c>
    </row>
    <row r="77" spans="1:346" ht="26.5" x14ac:dyDescent="0.35">
      <c r="A77" s="57">
        <v>63</v>
      </c>
      <c r="B77" s="57" t="s">
        <v>2362</v>
      </c>
      <c r="C77" s="57" t="s">
        <v>2321</v>
      </c>
      <c r="D77" s="58">
        <v>41605</v>
      </c>
      <c r="E77" s="57">
        <v>5</v>
      </c>
      <c r="F77" s="57">
        <v>8</v>
      </c>
      <c r="G77" s="57" t="s">
        <v>2696</v>
      </c>
      <c r="H77" s="57" t="s">
        <v>2696</v>
      </c>
      <c r="I77" s="57">
        <v>36290134</v>
      </c>
      <c r="J77" s="57" t="s">
        <v>2675</v>
      </c>
      <c r="K77" s="57" t="s">
        <v>2697</v>
      </c>
      <c r="L77" s="57">
        <v>0</v>
      </c>
      <c r="M77" s="57">
        <v>1</v>
      </c>
      <c r="N77" s="57">
        <v>45</v>
      </c>
      <c r="O77" s="59">
        <v>0</v>
      </c>
      <c r="P77" s="59">
        <v>0</v>
      </c>
      <c r="Q77" s="59">
        <v>0</v>
      </c>
      <c r="R77" s="59">
        <v>0</v>
      </c>
      <c r="S77" s="59">
        <v>0</v>
      </c>
      <c r="T77" s="59">
        <v>0</v>
      </c>
      <c r="U77" s="59">
        <v>0</v>
      </c>
      <c r="V77" s="59">
        <v>0</v>
      </c>
      <c r="W77" s="59">
        <v>0</v>
      </c>
      <c r="X77" s="59">
        <v>1</v>
      </c>
      <c r="Y77" s="59" t="s">
        <v>2698</v>
      </c>
      <c r="Z77" s="60">
        <v>5</v>
      </c>
      <c r="AA77" s="60">
        <v>0</v>
      </c>
      <c r="AB77" s="60">
        <v>0</v>
      </c>
      <c r="AC77" s="60">
        <v>84</v>
      </c>
      <c r="AD77" s="60">
        <v>35</v>
      </c>
      <c r="AE77" s="60">
        <v>1</v>
      </c>
      <c r="AF77" s="60">
        <v>0</v>
      </c>
      <c r="AG77" s="60">
        <v>0</v>
      </c>
      <c r="AH77" s="60">
        <v>3</v>
      </c>
      <c r="AI77" s="60">
        <v>1</v>
      </c>
      <c r="AJ77" s="60">
        <v>11</v>
      </c>
      <c r="AK77" s="60">
        <v>2</v>
      </c>
      <c r="AL77" s="60">
        <v>4</v>
      </c>
      <c r="AM77" s="59">
        <v>0</v>
      </c>
      <c r="AN77" s="59"/>
      <c r="AO77" s="59"/>
      <c r="AP77" s="59"/>
      <c r="AQ77" s="59"/>
      <c r="AR77" s="59"/>
      <c r="AS77" s="59"/>
      <c r="AT77" s="59"/>
      <c r="AU77" s="59"/>
      <c r="AV77" s="59"/>
      <c r="AW77" s="59"/>
      <c r="AX77" s="59"/>
      <c r="AY77" s="59"/>
      <c r="AZ77" s="59"/>
      <c r="BA77" s="59"/>
      <c r="BB77" s="59"/>
      <c r="BC77" s="59">
        <v>0</v>
      </c>
      <c r="BD77" s="59"/>
      <c r="BE77" s="59"/>
      <c r="BF77" s="59"/>
      <c r="BG77" s="59">
        <v>0</v>
      </c>
      <c r="BH77" s="59"/>
      <c r="BI77" s="59"/>
      <c r="BJ77" s="59"/>
      <c r="BK77" s="59">
        <v>0</v>
      </c>
      <c r="BL77" s="59"/>
      <c r="BM77" s="59"/>
      <c r="BN77" s="59"/>
      <c r="BO77" s="59">
        <f t="shared" si="23"/>
        <v>0</v>
      </c>
      <c r="BP77" s="59"/>
      <c r="BQ77" s="60">
        <v>1</v>
      </c>
      <c r="BR77" s="60">
        <v>1</v>
      </c>
      <c r="BS77" s="60">
        <v>1</v>
      </c>
      <c r="BT77" s="60">
        <v>1</v>
      </c>
      <c r="BU77" s="60">
        <v>4</v>
      </c>
      <c r="BV77" s="60">
        <v>1</v>
      </c>
      <c r="BW77" s="60">
        <v>0</v>
      </c>
      <c r="BX77" s="60">
        <v>1</v>
      </c>
      <c r="BY77" s="60">
        <v>0</v>
      </c>
      <c r="BZ77" s="60">
        <v>0</v>
      </c>
      <c r="CA77" s="60">
        <v>0</v>
      </c>
      <c r="CB77" s="60"/>
      <c r="CC77" s="60"/>
      <c r="CD77" s="60"/>
      <c r="CE77" s="60"/>
      <c r="CF77" s="60"/>
      <c r="CG77" s="60"/>
      <c r="CH77" s="60"/>
      <c r="CI77" s="60"/>
      <c r="CJ77" s="60">
        <v>0</v>
      </c>
      <c r="CK77" s="60"/>
      <c r="CL77" s="60"/>
      <c r="CM77" s="60"/>
      <c r="CN77" s="60"/>
      <c r="CO77" s="60"/>
      <c r="CP77" s="60"/>
      <c r="CQ77" s="60"/>
      <c r="CR77" s="60"/>
      <c r="CS77" s="60">
        <v>0</v>
      </c>
      <c r="CT77" s="60"/>
      <c r="CU77" s="60"/>
      <c r="CV77" s="60"/>
      <c r="CW77" s="60"/>
      <c r="CX77" s="60"/>
      <c r="CY77" s="60"/>
      <c r="CZ77" s="60"/>
      <c r="DA77" s="60"/>
      <c r="DB77" s="60"/>
      <c r="DC77" s="60">
        <v>1</v>
      </c>
      <c r="DD77" s="60">
        <v>5</v>
      </c>
      <c r="DE77" s="60">
        <v>6</v>
      </c>
      <c r="DF77" s="60">
        <v>0</v>
      </c>
      <c r="DG77" s="60"/>
      <c r="DH77" s="60"/>
      <c r="DI77" s="60">
        <v>0</v>
      </c>
      <c r="DJ77" s="60"/>
      <c r="DK77" s="60"/>
      <c r="DL77" s="60">
        <v>0</v>
      </c>
      <c r="DM77" s="60"/>
      <c r="DN77" s="60"/>
      <c r="DO77" s="60"/>
      <c r="DP77" s="60"/>
      <c r="DQ77" s="60">
        <v>3</v>
      </c>
      <c r="DR77" s="60">
        <v>0</v>
      </c>
      <c r="DS77" s="60">
        <v>0</v>
      </c>
      <c r="DT77" s="61">
        <f t="shared" si="24"/>
        <v>1</v>
      </c>
      <c r="DU77" s="62">
        <f t="shared" si="25"/>
        <v>1</v>
      </c>
      <c r="DV77" s="63">
        <v>0</v>
      </c>
      <c r="DW77" s="63"/>
      <c r="DX77" s="63"/>
      <c r="DY77" s="63"/>
      <c r="DZ77" s="63"/>
      <c r="EA77" s="63"/>
      <c r="EB77" s="63"/>
      <c r="EC77" s="63"/>
      <c r="ED77" s="63"/>
      <c r="EE77" s="63"/>
      <c r="EF77" s="63"/>
      <c r="EG77" s="63"/>
      <c r="EH77" s="63"/>
      <c r="EI77" s="63"/>
      <c r="EJ77" s="63"/>
      <c r="EK77" s="63"/>
      <c r="EL77" s="63"/>
      <c r="EM77" s="63"/>
      <c r="EN77" s="63"/>
      <c r="EO77" s="63"/>
      <c r="EP77" s="63"/>
      <c r="EQ77" s="63"/>
      <c r="ER77" s="63"/>
      <c r="ES77" s="63">
        <f t="shared" si="26"/>
        <v>0</v>
      </c>
      <c r="ET77" s="63"/>
      <c r="EU77" s="64">
        <v>0</v>
      </c>
      <c r="EV77" s="64"/>
      <c r="EW77" s="64"/>
      <c r="EX77" s="64"/>
      <c r="EY77" s="64"/>
      <c r="EZ77" s="64"/>
      <c r="FA77" s="64"/>
      <c r="FB77" s="64"/>
      <c r="FC77" s="64"/>
      <c r="FD77" s="64"/>
      <c r="FE77" s="64"/>
      <c r="FF77" s="64"/>
      <c r="FG77" s="64"/>
      <c r="FH77" s="64"/>
      <c r="FI77" s="64"/>
      <c r="FJ77" s="64"/>
      <c r="FK77" s="64"/>
      <c r="FL77" s="64"/>
      <c r="FM77" s="64"/>
      <c r="FN77" s="64"/>
      <c r="FO77" s="64"/>
      <c r="FP77" s="64"/>
      <c r="FQ77" s="64"/>
      <c r="FR77" s="64"/>
      <c r="FS77" s="64"/>
      <c r="FT77" s="64"/>
      <c r="FU77" s="64"/>
      <c r="FV77" s="64"/>
      <c r="FW77" s="64"/>
      <c r="FX77" s="64"/>
      <c r="FY77" s="64"/>
      <c r="FZ77" s="64"/>
      <c r="GA77" s="64"/>
      <c r="GB77" s="64"/>
      <c r="GC77" s="64"/>
      <c r="GD77" s="64"/>
      <c r="GE77" s="64"/>
      <c r="GF77" s="64"/>
      <c r="GG77" s="64">
        <f t="shared" si="27"/>
        <v>0</v>
      </c>
      <c r="GH77" s="64">
        <f t="shared" si="28"/>
        <v>0</v>
      </c>
      <c r="GI77" s="65">
        <v>0</v>
      </c>
      <c r="GJ77" s="65">
        <v>0</v>
      </c>
      <c r="GK77" s="65">
        <v>0</v>
      </c>
      <c r="GL77" s="65">
        <v>0</v>
      </c>
      <c r="GM77" s="65">
        <v>0</v>
      </c>
      <c r="GN77" s="65">
        <v>0</v>
      </c>
      <c r="GO77" s="65">
        <v>0</v>
      </c>
      <c r="GP77" s="65">
        <v>0</v>
      </c>
      <c r="GQ77" s="65"/>
      <c r="GR77" s="65">
        <v>0</v>
      </c>
      <c r="GS77" s="65">
        <v>0</v>
      </c>
      <c r="GT77" s="65">
        <v>0</v>
      </c>
      <c r="GU77" s="65">
        <v>0</v>
      </c>
      <c r="GV77" s="65">
        <v>0</v>
      </c>
      <c r="GW77" s="65">
        <v>1</v>
      </c>
      <c r="GX77" s="65">
        <v>0</v>
      </c>
      <c r="GY77" s="65">
        <v>0</v>
      </c>
      <c r="GZ77" s="65"/>
      <c r="HA77" s="66">
        <v>0</v>
      </c>
      <c r="HB77" s="66"/>
      <c r="HC77" s="66"/>
      <c r="HD77" s="66"/>
      <c r="HE77" s="66"/>
      <c r="HF77" s="66"/>
      <c r="HG77" s="66"/>
      <c r="HH77" s="66"/>
      <c r="HI77" s="66"/>
      <c r="HJ77" s="66"/>
      <c r="HK77" s="66"/>
      <c r="HL77" s="66"/>
      <c r="HM77" s="66"/>
      <c r="HN77" s="66"/>
      <c r="HO77" s="66"/>
      <c r="HP77" s="66"/>
      <c r="HQ77" s="66"/>
      <c r="HR77" s="66"/>
      <c r="HS77" s="66"/>
      <c r="HT77" s="66"/>
      <c r="HU77" s="66"/>
      <c r="HV77" s="66"/>
      <c r="HW77" s="66"/>
      <c r="HX77" s="66"/>
      <c r="HY77" s="66">
        <f t="shared" si="29"/>
        <v>0</v>
      </c>
      <c r="HZ77" s="66"/>
      <c r="IA77" s="67" t="s">
        <v>2326</v>
      </c>
      <c r="IB77" s="67" t="s">
        <v>2328</v>
      </c>
      <c r="IC77" s="67" t="s">
        <v>2326</v>
      </c>
      <c r="ID77" s="67" t="s">
        <v>2326</v>
      </c>
      <c r="IE77" s="67" t="s">
        <v>2326</v>
      </c>
      <c r="IF77" s="67"/>
      <c r="IG77" s="67"/>
      <c r="IH77" s="67"/>
      <c r="II77" s="67"/>
      <c r="IJ77" s="67"/>
      <c r="IK77" s="67"/>
      <c r="IL77" s="67"/>
      <c r="IM77" s="67"/>
      <c r="IN77" s="67"/>
      <c r="IO77" s="67"/>
      <c r="IP77" s="67"/>
      <c r="IQ77" s="67"/>
      <c r="IR77" s="67"/>
      <c r="IS77" s="67"/>
      <c r="IT77" s="67"/>
      <c r="IU77" s="67"/>
      <c r="IV77" s="67"/>
      <c r="IW77" s="67"/>
      <c r="IX77" s="67"/>
      <c r="IY77" s="67"/>
      <c r="IZ77" s="67"/>
      <c r="JA77" s="67"/>
      <c r="JB77" s="67"/>
      <c r="JC77" s="67"/>
      <c r="JD77" s="67"/>
      <c r="JE77" s="67"/>
      <c r="JF77" s="67"/>
      <c r="JG77" s="67"/>
      <c r="JH77" s="67"/>
      <c r="JI77" s="67"/>
      <c r="JJ77" s="67"/>
      <c r="JK77" s="67"/>
      <c r="JL77" s="67"/>
      <c r="JM77" s="67"/>
      <c r="JN77" s="67"/>
      <c r="JO77" s="67"/>
      <c r="JP77" s="67"/>
      <c r="JQ77" s="67"/>
      <c r="JR77" s="67"/>
      <c r="JS77" s="67"/>
      <c r="JT77" s="67"/>
      <c r="JU77" s="67"/>
      <c r="JV77" s="67"/>
      <c r="JW77" s="67"/>
      <c r="JX77" s="67"/>
      <c r="JY77" s="67"/>
      <c r="JZ77" s="67"/>
      <c r="KA77" s="67"/>
      <c r="KB77" s="67"/>
      <c r="KC77" s="67"/>
      <c r="KD77" s="67"/>
      <c r="KE77" s="67"/>
      <c r="KF77" s="67"/>
      <c r="KG77" s="67"/>
      <c r="KH77" s="67"/>
      <c r="KI77" s="67"/>
      <c r="KJ77" s="67"/>
      <c r="KK77" s="67"/>
      <c r="KL77" s="67"/>
      <c r="KM77" s="67"/>
      <c r="KN77" s="66">
        <v>1</v>
      </c>
      <c r="KO77" s="66">
        <v>0</v>
      </c>
      <c r="KP77" s="66">
        <v>0</v>
      </c>
      <c r="KQ77" s="66">
        <v>1</v>
      </c>
      <c r="KR77" s="66">
        <v>0</v>
      </c>
      <c r="KS77" s="66">
        <v>1</v>
      </c>
      <c r="KT77" s="66">
        <v>0</v>
      </c>
      <c r="KU77" s="66">
        <v>0</v>
      </c>
      <c r="KV77" s="66">
        <v>0</v>
      </c>
      <c r="KW77" s="66">
        <v>1</v>
      </c>
      <c r="KX77" s="66">
        <v>0</v>
      </c>
      <c r="KY77" s="66">
        <v>0</v>
      </c>
      <c r="KZ77" s="66">
        <v>0</v>
      </c>
      <c r="LA77" s="66">
        <v>0</v>
      </c>
      <c r="LB77" s="66">
        <v>0</v>
      </c>
      <c r="LC77" s="68">
        <v>0</v>
      </c>
      <c r="LD77" s="68">
        <v>0</v>
      </c>
      <c r="LE77" s="68">
        <v>0</v>
      </c>
      <c r="LF77" s="68">
        <v>0</v>
      </c>
      <c r="LG77" s="68">
        <v>0</v>
      </c>
      <c r="LH77" s="68">
        <v>0</v>
      </c>
      <c r="LI77" s="68">
        <v>0</v>
      </c>
      <c r="LJ77" s="68">
        <v>0</v>
      </c>
      <c r="LK77" s="68">
        <v>1</v>
      </c>
      <c r="LL77" s="68" t="s">
        <v>2699</v>
      </c>
      <c r="LM77" s="69">
        <v>1</v>
      </c>
      <c r="LN77" s="69" t="s">
        <v>2382</v>
      </c>
      <c r="LO77" s="69">
        <v>0</v>
      </c>
      <c r="LP77" s="69"/>
      <c r="LQ77" s="70">
        <v>1</v>
      </c>
      <c r="LR77" s="71"/>
      <c r="LS77" s="72">
        <f t="shared" si="30"/>
        <v>0</v>
      </c>
      <c r="LT77" s="73">
        <f t="shared" si="31"/>
        <v>0</v>
      </c>
      <c r="LU77" s="73">
        <f t="shared" si="32"/>
        <v>0</v>
      </c>
      <c r="LV77" s="74">
        <f t="shared" si="33"/>
        <v>1</v>
      </c>
      <c r="LW77" s="72">
        <f t="shared" si="34"/>
        <v>1</v>
      </c>
      <c r="LX77" s="73">
        <f t="shared" si="35"/>
        <v>0</v>
      </c>
      <c r="LY77" s="73">
        <f t="shared" si="36"/>
        <v>0</v>
      </c>
      <c r="LZ77" s="74">
        <f t="shared" si="37"/>
        <v>0</v>
      </c>
      <c r="MA77" s="72">
        <f t="shared" si="38"/>
        <v>0</v>
      </c>
      <c r="MB77" s="73">
        <f t="shared" si="39"/>
        <v>0</v>
      </c>
      <c r="MC77" s="73">
        <f t="shared" si="40"/>
        <v>0</v>
      </c>
      <c r="MD77" s="74">
        <f t="shared" si="41"/>
        <v>1</v>
      </c>
      <c r="ME77" s="72">
        <f t="shared" si="42"/>
        <v>0</v>
      </c>
      <c r="MF77" s="73">
        <f t="shared" si="43"/>
        <v>0</v>
      </c>
      <c r="MG77" s="73">
        <f t="shared" si="44"/>
        <v>0</v>
      </c>
      <c r="MH77" s="74">
        <f t="shared" si="45"/>
        <v>1</v>
      </c>
    </row>
    <row r="78" spans="1:346" x14ac:dyDescent="0.35">
      <c r="A78" s="57">
        <v>66</v>
      </c>
      <c r="B78" s="57" t="s">
        <v>2362</v>
      </c>
      <c r="C78" s="57" t="s">
        <v>2321</v>
      </c>
      <c r="D78" s="58">
        <v>41606</v>
      </c>
      <c r="E78" s="57">
        <v>5</v>
      </c>
      <c r="F78" s="57">
        <v>11</v>
      </c>
      <c r="G78" s="57" t="s">
        <v>2700</v>
      </c>
      <c r="H78" s="57" t="s">
        <v>2700</v>
      </c>
      <c r="I78" s="57">
        <v>31018818</v>
      </c>
      <c r="J78" s="57" t="s">
        <v>2675</v>
      </c>
      <c r="K78" s="57" t="s">
        <v>2701</v>
      </c>
      <c r="L78" s="57">
        <v>0</v>
      </c>
      <c r="M78" s="57">
        <v>1</v>
      </c>
      <c r="N78" s="57">
        <v>52</v>
      </c>
      <c r="O78" s="59">
        <v>1</v>
      </c>
      <c r="P78" s="59">
        <v>0</v>
      </c>
      <c r="Q78" s="59">
        <v>0</v>
      </c>
      <c r="R78" s="59">
        <v>0</v>
      </c>
      <c r="S78" s="59">
        <v>0</v>
      </c>
      <c r="T78" s="59">
        <v>0</v>
      </c>
      <c r="U78" s="59">
        <v>0</v>
      </c>
      <c r="V78" s="59">
        <v>0</v>
      </c>
      <c r="W78" s="59">
        <v>0</v>
      </c>
      <c r="X78" s="59">
        <v>0</v>
      </c>
      <c r="Y78" s="59"/>
      <c r="Z78" s="60">
        <v>5</v>
      </c>
      <c r="AA78" s="60">
        <v>0</v>
      </c>
      <c r="AB78" s="60">
        <v>0</v>
      </c>
      <c r="AC78" s="60">
        <v>150</v>
      </c>
      <c r="AD78" s="60">
        <v>100</v>
      </c>
      <c r="AE78" s="60">
        <v>1</v>
      </c>
      <c r="AF78" s="60">
        <v>0</v>
      </c>
      <c r="AG78" s="60">
        <v>0</v>
      </c>
      <c r="AH78" s="60">
        <v>3</v>
      </c>
      <c r="AI78" s="60">
        <v>1</v>
      </c>
      <c r="AJ78" s="60">
        <v>4</v>
      </c>
      <c r="AK78" s="60">
        <v>2</v>
      </c>
      <c r="AL78" s="60">
        <v>5</v>
      </c>
      <c r="AM78" s="59">
        <v>0</v>
      </c>
      <c r="AN78" s="59"/>
      <c r="AO78" s="59"/>
      <c r="AP78" s="59"/>
      <c r="AQ78" s="59"/>
      <c r="AR78" s="59"/>
      <c r="AS78" s="59"/>
      <c r="AT78" s="59"/>
      <c r="AU78" s="59"/>
      <c r="AV78" s="59"/>
      <c r="AW78" s="59"/>
      <c r="AX78" s="59"/>
      <c r="AY78" s="59"/>
      <c r="AZ78" s="59"/>
      <c r="BA78" s="59"/>
      <c r="BB78" s="59"/>
      <c r="BC78" s="59">
        <v>0</v>
      </c>
      <c r="BD78" s="59"/>
      <c r="BE78" s="59"/>
      <c r="BF78" s="59"/>
      <c r="BG78" s="59">
        <v>0</v>
      </c>
      <c r="BH78" s="59"/>
      <c r="BI78" s="59"/>
      <c r="BJ78" s="59"/>
      <c r="BK78" s="59">
        <v>0</v>
      </c>
      <c r="BL78" s="59"/>
      <c r="BM78" s="59"/>
      <c r="BN78" s="59"/>
      <c r="BO78" s="59">
        <f t="shared" si="23"/>
        <v>0</v>
      </c>
      <c r="BP78" s="59"/>
      <c r="BQ78" s="60">
        <v>1</v>
      </c>
      <c r="BR78" s="60">
        <v>1</v>
      </c>
      <c r="BS78" s="60">
        <v>1</v>
      </c>
      <c r="BT78" s="60">
        <v>1</v>
      </c>
      <c r="BU78" s="60">
        <v>4</v>
      </c>
      <c r="BV78" s="60">
        <v>1</v>
      </c>
      <c r="BW78" s="60">
        <v>0</v>
      </c>
      <c r="BX78" s="60">
        <v>1</v>
      </c>
      <c r="BY78" s="60">
        <v>1</v>
      </c>
      <c r="BZ78" s="60">
        <v>0</v>
      </c>
      <c r="CA78" s="60">
        <v>0</v>
      </c>
      <c r="CB78" s="60"/>
      <c r="CC78" s="60"/>
      <c r="CD78" s="60"/>
      <c r="CE78" s="60"/>
      <c r="CF78" s="60"/>
      <c r="CG78" s="60"/>
      <c r="CH78" s="60"/>
      <c r="CI78" s="60"/>
      <c r="CJ78" s="60">
        <v>0</v>
      </c>
      <c r="CK78" s="60"/>
      <c r="CL78" s="60"/>
      <c r="CM78" s="60"/>
      <c r="CN78" s="60"/>
      <c r="CO78" s="60"/>
      <c r="CP78" s="60"/>
      <c r="CQ78" s="60"/>
      <c r="CR78" s="60"/>
      <c r="CS78" s="60">
        <v>0</v>
      </c>
      <c r="CT78" s="60"/>
      <c r="CU78" s="60"/>
      <c r="CV78" s="60"/>
      <c r="CW78" s="60"/>
      <c r="CX78" s="60"/>
      <c r="CY78" s="60"/>
      <c r="CZ78" s="60"/>
      <c r="DA78" s="60"/>
      <c r="DB78" s="60"/>
      <c r="DC78" s="60">
        <v>1</v>
      </c>
      <c r="DD78" s="60">
        <v>5</v>
      </c>
      <c r="DE78" s="60">
        <v>7</v>
      </c>
      <c r="DF78" s="60">
        <v>0</v>
      </c>
      <c r="DG78" s="60"/>
      <c r="DH78" s="60"/>
      <c r="DI78" s="60">
        <v>0</v>
      </c>
      <c r="DJ78" s="60"/>
      <c r="DK78" s="60"/>
      <c r="DL78" s="60">
        <v>0</v>
      </c>
      <c r="DM78" s="60"/>
      <c r="DN78" s="60"/>
      <c r="DO78" s="60"/>
      <c r="DP78" s="60"/>
      <c r="DQ78" s="60">
        <v>3</v>
      </c>
      <c r="DR78" s="60">
        <v>0</v>
      </c>
      <c r="DS78" s="60">
        <v>0</v>
      </c>
      <c r="DT78" s="61">
        <f t="shared" si="24"/>
        <v>1</v>
      </c>
      <c r="DU78" s="62">
        <f t="shared" si="25"/>
        <v>1</v>
      </c>
      <c r="DV78" s="63">
        <v>0</v>
      </c>
      <c r="DW78" s="63"/>
      <c r="DX78" s="63"/>
      <c r="DY78" s="63"/>
      <c r="DZ78" s="63"/>
      <c r="EA78" s="63"/>
      <c r="EB78" s="63"/>
      <c r="EC78" s="63"/>
      <c r="ED78" s="63"/>
      <c r="EE78" s="63"/>
      <c r="EF78" s="63"/>
      <c r="EG78" s="63"/>
      <c r="EH78" s="63"/>
      <c r="EI78" s="63"/>
      <c r="EJ78" s="63"/>
      <c r="EK78" s="63"/>
      <c r="EL78" s="63"/>
      <c r="EM78" s="63"/>
      <c r="EN78" s="63"/>
      <c r="EO78" s="63"/>
      <c r="EP78" s="63"/>
      <c r="EQ78" s="63"/>
      <c r="ER78" s="63"/>
      <c r="ES78" s="63">
        <f t="shared" si="26"/>
        <v>0</v>
      </c>
      <c r="ET78" s="63"/>
      <c r="EU78" s="64">
        <v>0</v>
      </c>
      <c r="EV78" s="64"/>
      <c r="EW78" s="64"/>
      <c r="EX78" s="64"/>
      <c r="EY78" s="64"/>
      <c r="EZ78" s="64"/>
      <c r="FA78" s="64"/>
      <c r="FB78" s="64"/>
      <c r="FC78" s="64"/>
      <c r="FD78" s="64"/>
      <c r="FE78" s="64"/>
      <c r="FF78" s="64"/>
      <c r="FG78" s="64"/>
      <c r="FH78" s="64"/>
      <c r="FI78" s="64"/>
      <c r="FJ78" s="64"/>
      <c r="FK78" s="64"/>
      <c r="FL78" s="64"/>
      <c r="FM78" s="64"/>
      <c r="FN78" s="64"/>
      <c r="FO78" s="64"/>
      <c r="FP78" s="64"/>
      <c r="FQ78" s="64"/>
      <c r="FR78" s="64"/>
      <c r="FS78" s="64"/>
      <c r="FT78" s="64"/>
      <c r="FU78" s="64"/>
      <c r="FV78" s="64"/>
      <c r="FW78" s="64"/>
      <c r="FX78" s="64"/>
      <c r="FY78" s="64"/>
      <c r="FZ78" s="64"/>
      <c r="GA78" s="64"/>
      <c r="GB78" s="64"/>
      <c r="GC78" s="64"/>
      <c r="GD78" s="64"/>
      <c r="GE78" s="64"/>
      <c r="GF78" s="64"/>
      <c r="GG78" s="64">
        <f t="shared" si="27"/>
        <v>0</v>
      </c>
      <c r="GH78" s="64">
        <f t="shared" si="28"/>
        <v>0</v>
      </c>
      <c r="GI78" s="65">
        <v>0</v>
      </c>
      <c r="GJ78" s="65">
        <v>0</v>
      </c>
      <c r="GK78" s="65">
        <v>0</v>
      </c>
      <c r="GL78" s="65">
        <v>0</v>
      </c>
      <c r="GM78" s="65">
        <v>0</v>
      </c>
      <c r="GN78" s="65">
        <v>0</v>
      </c>
      <c r="GO78" s="65">
        <v>0</v>
      </c>
      <c r="GP78" s="65">
        <v>0</v>
      </c>
      <c r="GQ78" s="65"/>
      <c r="GR78" s="65">
        <v>0</v>
      </c>
      <c r="GS78" s="65">
        <v>0</v>
      </c>
      <c r="GT78" s="65">
        <v>0</v>
      </c>
      <c r="GU78" s="65">
        <v>1</v>
      </c>
      <c r="GV78" s="65">
        <v>0</v>
      </c>
      <c r="GW78" s="65">
        <v>0</v>
      </c>
      <c r="GX78" s="65">
        <v>0</v>
      </c>
      <c r="GY78" s="65">
        <v>0</v>
      </c>
      <c r="GZ78" s="65"/>
      <c r="HA78" s="66">
        <v>0</v>
      </c>
      <c r="HB78" s="66"/>
      <c r="HC78" s="66"/>
      <c r="HD78" s="66"/>
      <c r="HE78" s="66"/>
      <c r="HF78" s="66"/>
      <c r="HG78" s="66"/>
      <c r="HH78" s="66"/>
      <c r="HI78" s="66"/>
      <c r="HJ78" s="66"/>
      <c r="HK78" s="66"/>
      <c r="HL78" s="66"/>
      <c r="HM78" s="66"/>
      <c r="HN78" s="66"/>
      <c r="HO78" s="66"/>
      <c r="HP78" s="66"/>
      <c r="HQ78" s="66"/>
      <c r="HR78" s="66"/>
      <c r="HS78" s="66"/>
      <c r="HT78" s="66"/>
      <c r="HU78" s="66"/>
      <c r="HV78" s="66"/>
      <c r="HW78" s="66"/>
      <c r="HX78" s="66"/>
      <c r="HY78" s="66">
        <f t="shared" si="29"/>
        <v>0</v>
      </c>
      <c r="HZ78" s="66"/>
      <c r="IA78" s="67" t="s">
        <v>2326</v>
      </c>
      <c r="IB78" s="67" t="s">
        <v>2328</v>
      </c>
      <c r="IC78" s="67" t="s">
        <v>2326</v>
      </c>
      <c r="ID78" s="67" t="s">
        <v>2326</v>
      </c>
      <c r="IE78" s="67" t="s">
        <v>2326</v>
      </c>
      <c r="IF78" s="67"/>
      <c r="IG78" s="67"/>
      <c r="IH78" s="67"/>
      <c r="II78" s="67"/>
      <c r="IJ78" s="67"/>
      <c r="IK78" s="67"/>
      <c r="IL78" s="67"/>
      <c r="IM78" s="67"/>
      <c r="IN78" s="67"/>
      <c r="IO78" s="67"/>
      <c r="IP78" s="67"/>
      <c r="IQ78" s="67"/>
      <c r="IR78" s="67"/>
      <c r="IS78" s="67"/>
      <c r="IT78" s="67"/>
      <c r="IU78" s="67"/>
      <c r="IV78" s="67"/>
      <c r="IW78" s="67"/>
      <c r="IX78" s="67"/>
      <c r="IY78" s="67"/>
      <c r="IZ78" s="67"/>
      <c r="JA78" s="67"/>
      <c r="JB78" s="67"/>
      <c r="JC78" s="67"/>
      <c r="JD78" s="67"/>
      <c r="JE78" s="67"/>
      <c r="JF78" s="67"/>
      <c r="JG78" s="67"/>
      <c r="JH78" s="67"/>
      <c r="JI78" s="67"/>
      <c r="JJ78" s="67"/>
      <c r="JK78" s="67"/>
      <c r="JL78" s="67"/>
      <c r="JM78" s="67"/>
      <c r="JN78" s="67"/>
      <c r="JO78" s="67"/>
      <c r="JP78" s="67"/>
      <c r="JQ78" s="67"/>
      <c r="JR78" s="67"/>
      <c r="JS78" s="67"/>
      <c r="JT78" s="67"/>
      <c r="JU78" s="67"/>
      <c r="JV78" s="67"/>
      <c r="JW78" s="67"/>
      <c r="JX78" s="67"/>
      <c r="JY78" s="67"/>
      <c r="JZ78" s="67"/>
      <c r="KA78" s="67"/>
      <c r="KB78" s="67"/>
      <c r="KC78" s="67"/>
      <c r="KD78" s="67"/>
      <c r="KE78" s="67"/>
      <c r="KF78" s="67"/>
      <c r="KG78" s="67"/>
      <c r="KH78" s="67"/>
      <c r="KI78" s="67"/>
      <c r="KJ78" s="67"/>
      <c r="KK78" s="67"/>
      <c r="KL78" s="67"/>
      <c r="KM78" s="67"/>
      <c r="KN78" s="66">
        <v>1</v>
      </c>
      <c r="KO78" s="66">
        <v>0</v>
      </c>
      <c r="KP78" s="66">
        <v>0</v>
      </c>
      <c r="KQ78" s="66">
        <v>1</v>
      </c>
      <c r="KR78" s="66">
        <v>0</v>
      </c>
      <c r="KS78" s="66">
        <v>0</v>
      </c>
      <c r="KT78" s="66">
        <v>0</v>
      </c>
      <c r="KU78" s="66">
        <v>0</v>
      </c>
      <c r="KV78" s="66">
        <v>0</v>
      </c>
      <c r="KW78" s="66">
        <v>1</v>
      </c>
      <c r="KX78" s="66">
        <v>0</v>
      </c>
      <c r="KY78" s="66">
        <v>0</v>
      </c>
      <c r="KZ78" s="66">
        <v>0</v>
      </c>
      <c r="LA78" s="66">
        <v>0</v>
      </c>
      <c r="LB78" s="66">
        <v>0</v>
      </c>
      <c r="LC78" s="68">
        <v>0</v>
      </c>
      <c r="LD78" s="68">
        <v>0</v>
      </c>
      <c r="LE78" s="68">
        <v>0</v>
      </c>
      <c r="LF78" s="68">
        <v>0</v>
      </c>
      <c r="LG78" s="68">
        <v>0</v>
      </c>
      <c r="LH78" s="68">
        <v>0</v>
      </c>
      <c r="LI78" s="68">
        <v>0</v>
      </c>
      <c r="LJ78" s="68">
        <v>0</v>
      </c>
      <c r="LK78" s="68">
        <v>1</v>
      </c>
      <c r="LL78" s="68" t="s">
        <v>2702</v>
      </c>
      <c r="LM78" s="69">
        <v>1</v>
      </c>
      <c r="LN78" s="69" t="s">
        <v>2703</v>
      </c>
      <c r="LO78" s="69">
        <v>0</v>
      </c>
      <c r="LP78" s="69"/>
      <c r="LQ78" s="70">
        <v>1</v>
      </c>
      <c r="LR78" s="71"/>
      <c r="LS78" s="72">
        <f t="shared" si="30"/>
        <v>0</v>
      </c>
      <c r="LT78" s="73">
        <f t="shared" si="31"/>
        <v>0</v>
      </c>
      <c r="LU78" s="73">
        <f t="shared" si="32"/>
        <v>0</v>
      </c>
      <c r="LV78" s="74">
        <f t="shared" si="33"/>
        <v>1</v>
      </c>
      <c r="LW78" s="72">
        <f t="shared" si="34"/>
        <v>1</v>
      </c>
      <c r="LX78" s="73">
        <f t="shared" si="35"/>
        <v>0</v>
      </c>
      <c r="LY78" s="73">
        <f t="shared" si="36"/>
        <v>0</v>
      </c>
      <c r="LZ78" s="74">
        <f t="shared" si="37"/>
        <v>0</v>
      </c>
      <c r="MA78" s="72">
        <f t="shared" si="38"/>
        <v>0</v>
      </c>
      <c r="MB78" s="73">
        <f t="shared" si="39"/>
        <v>0</v>
      </c>
      <c r="MC78" s="73">
        <f t="shared" si="40"/>
        <v>0</v>
      </c>
      <c r="MD78" s="74">
        <f t="shared" si="41"/>
        <v>1</v>
      </c>
      <c r="ME78" s="72">
        <f t="shared" si="42"/>
        <v>0</v>
      </c>
      <c r="MF78" s="73">
        <f t="shared" si="43"/>
        <v>0</v>
      </c>
      <c r="MG78" s="73">
        <f t="shared" si="44"/>
        <v>0</v>
      </c>
      <c r="MH78" s="74">
        <f t="shared" si="45"/>
        <v>1</v>
      </c>
    </row>
    <row r="79" spans="1:346" ht="39.5" x14ac:dyDescent="0.35">
      <c r="A79" s="57">
        <v>2</v>
      </c>
      <c r="B79" s="57" t="s">
        <v>2320</v>
      </c>
      <c r="C79" s="57" t="s">
        <v>2575</v>
      </c>
      <c r="D79" s="58">
        <v>370315</v>
      </c>
      <c r="E79" s="57">
        <v>6</v>
      </c>
      <c r="F79" s="57">
        <v>5</v>
      </c>
      <c r="G79" s="57" t="s">
        <v>2704</v>
      </c>
      <c r="H79" s="57" t="s">
        <v>2704</v>
      </c>
      <c r="I79" s="57" t="s">
        <v>2705</v>
      </c>
      <c r="J79" s="57" t="s">
        <v>2706</v>
      </c>
      <c r="K79" s="57" t="s">
        <v>2707</v>
      </c>
      <c r="L79" s="57">
        <v>0</v>
      </c>
      <c r="M79" s="57">
        <v>1</v>
      </c>
      <c r="N79" s="57">
        <v>22</v>
      </c>
      <c r="O79" s="59">
        <v>0</v>
      </c>
      <c r="P79" s="59">
        <v>0</v>
      </c>
      <c r="Q79" s="59">
        <v>0</v>
      </c>
      <c r="R79" s="59">
        <v>0</v>
      </c>
      <c r="S79" s="59">
        <v>0</v>
      </c>
      <c r="T79" s="59">
        <v>0</v>
      </c>
      <c r="U79" s="59">
        <v>0</v>
      </c>
      <c r="V79" s="59">
        <v>0</v>
      </c>
      <c r="W79" s="59">
        <v>0</v>
      </c>
      <c r="X79" s="59">
        <v>1</v>
      </c>
      <c r="Y79" s="59" t="s">
        <v>2708</v>
      </c>
      <c r="Z79" s="60">
        <v>7</v>
      </c>
      <c r="AA79" s="60">
        <v>0</v>
      </c>
      <c r="AB79" s="60">
        <v>0</v>
      </c>
      <c r="AC79" s="60">
        <v>15</v>
      </c>
      <c r="AD79" s="60">
        <v>10</v>
      </c>
      <c r="AE79" s="60">
        <v>0</v>
      </c>
      <c r="AF79" s="60">
        <v>1</v>
      </c>
      <c r="AG79" s="60">
        <v>0</v>
      </c>
      <c r="AH79" s="60">
        <v>3</v>
      </c>
      <c r="AI79" s="60">
        <v>1</v>
      </c>
      <c r="AJ79" s="60">
        <v>4</v>
      </c>
      <c r="AK79" s="60">
        <v>10</v>
      </c>
      <c r="AL79" s="60">
        <v>12</v>
      </c>
      <c r="AM79" s="59">
        <v>0</v>
      </c>
      <c r="AN79" s="59"/>
      <c r="AO79" s="59"/>
      <c r="AP79" s="59"/>
      <c r="AQ79" s="59"/>
      <c r="AR79" s="59"/>
      <c r="AS79" s="59"/>
      <c r="AT79" s="59"/>
      <c r="AU79" s="59"/>
      <c r="AV79" s="59"/>
      <c r="AW79" s="59"/>
      <c r="AX79" s="59"/>
      <c r="AY79" s="59"/>
      <c r="AZ79" s="59"/>
      <c r="BA79" s="59"/>
      <c r="BB79" s="59"/>
      <c r="BC79" s="59">
        <v>0</v>
      </c>
      <c r="BD79" s="59"/>
      <c r="BE79" s="59"/>
      <c r="BF79" s="59"/>
      <c r="BG79" s="59">
        <v>0</v>
      </c>
      <c r="BH79" s="59"/>
      <c r="BI79" s="59"/>
      <c r="BJ79" s="59"/>
      <c r="BK79" s="59">
        <v>0</v>
      </c>
      <c r="BL79" s="59"/>
      <c r="BM79" s="59"/>
      <c r="BN79" s="59"/>
      <c r="BO79" s="59">
        <f t="shared" si="23"/>
        <v>0</v>
      </c>
      <c r="BP79" s="59"/>
      <c r="BQ79" s="60">
        <v>1</v>
      </c>
      <c r="BR79" s="60">
        <v>1</v>
      </c>
      <c r="BS79" s="60">
        <v>2</v>
      </c>
      <c r="BT79" s="60">
        <v>1</v>
      </c>
      <c r="BU79" s="60">
        <v>4</v>
      </c>
      <c r="BV79" s="60">
        <v>1</v>
      </c>
      <c r="BW79" s="60">
        <v>0</v>
      </c>
      <c r="BX79" s="60">
        <v>1</v>
      </c>
      <c r="BY79" s="60">
        <v>0</v>
      </c>
      <c r="BZ79" s="60">
        <v>0</v>
      </c>
      <c r="CA79" s="60">
        <v>0</v>
      </c>
      <c r="CB79" s="60"/>
      <c r="CC79" s="60"/>
      <c r="CD79" s="60"/>
      <c r="CE79" s="60"/>
      <c r="CF79" s="60"/>
      <c r="CG79" s="60"/>
      <c r="CH79" s="60"/>
      <c r="CI79" s="60"/>
      <c r="CJ79" s="60">
        <v>0</v>
      </c>
      <c r="CK79" s="60"/>
      <c r="CL79" s="60"/>
      <c r="CM79" s="60"/>
      <c r="CN79" s="60"/>
      <c r="CO79" s="60"/>
      <c r="CP79" s="60"/>
      <c r="CQ79" s="60"/>
      <c r="CR79" s="60"/>
      <c r="CS79" s="60">
        <v>0</v>
      </c>
      <c r="CT79" s="60"/>
      <c r="CU79" s="60"/>
      <c r="CV79" s="60"/>
      <c r="CW79" s="60"/>
      <c r="CX79" s="60"/>
      <c r="CY79" s="60"/>
      <c r="CZ79" s="60"/>
      <c r="DA79" s="60"/>
      <c r="DB79" s="60"/>
      <c r="DC79" s="60">
        <v>1</v>
      </c>
      <c r="DD79" s="60">
        <v>7</v>
      </c>
      <c r="DE79" s="60">
        <v>5</v>
      </c>
      <c r="DF79" s="60">
        <v>0</v>
      </c>
      <c r="DG79" s="60"/>
      <c r="DH79" s="60"/>
      <c r="DI79" s="60">
        <v>0</v>
      </c>
      <c r="DJ79" s="60"/>
      <c r="DK79" s="60"/>
      <c r="DL79" s="60">
        <v>0</v>
      </c>
      <c r="DM79" s="60"/>
      <c r="DN79" s="60"/>
      <c r="DO79" s="60"/>
      <c r="DP79" s="60"/>
      <c r="DQ79" s="60">
        <v>5</v>
      </c>
      <c r="DR79" s="60">
        <v>0</v>
      </c>
      <c r="DS79" s="60">
        <v>0</v>
      </c>
      <c r="DT79" s="61">
        <f t="shared" si="24"/>
        <v>1</v>
      </c>
      <c r="DU79" s="62">
        <f t="shared" si="25"/>
        <v>1</v>
      </c>
      <c r="DV79" s="63">
        <v>0</v>
      </c>
      <c r="DW79" s="63"/>
      <c r="DX79" s="63"/>
      <c r="DY79" s="63"/>
      <c r="DZ79" s="63"/>
      <c r="EA79" s="63"/>
      <c r="EB79" s="63"/>
      <c r="EC79" s="63"/>
      <c r="ED79" s="63"/>
      <c r="EE79" s="63"/>
      <c r="EF79" s="63"/>
      <c r="EG79" s="63"/>
      <c r="EH79" s="63"/>
      <c r="EI79" s="63"/>
      <c r="EJ79" s="63"/>
      <c r="EK79" s="63"/>
      <c r="EL79" s="63"/>
      <c r="EM79" s="63"/>
      <c r="EN79" s="63"/>
      <c r="EO79" s="63"/>
      <c r="EP79" s="63"/>
      <c r="EQ79" s="63"/>
      <c r="ER79" s="63"/>
      <c r="ES79" s="63">
        <f t="shared" si="26"/>
        <v>0</v>
      </c>
      <c r="ET79" s="63"/>
      <c r="EU79" s="64">
        <v>0</v>
      </c>
      <c r="EV79" s="64"/>
      <c r="EW79" s="64"/>
      <c r="EX79" s="64"/>
      <c r="EY79" s="64"/>
      <c r="EZ79" s="64"/>
      <c r="FA79" s="64"/>
      <c r="FB79" s="64"/>
      <c r="FC79" s="64"/>
      <c r="FD79" s="64"/>
      <c r="FE79" s="64"/>
      <c r="FF79" s="64"/>
      <c r="FG79" s="64"/>
      <c r="FH79" s="64"/>
      <c r="FI79" s="64"/>
      <c r="FJ79" s="64"/>
      <c r="FK79" s="64"/>
      <c r="FL79" s="64"/>
      <c r="FM79" s="64"/>
      <c r="FN79" s="64"/>
      <c r="FO79" s="64"/>
      <c r="FP79" s="64"/>
      <c r="FQ79" s="64"/>
      <c r="FR79" s="64"/>
      <c r="FS79" s="64"/>
      <c r="FT79" s="64"/>
      <c r="FU79" s="64"/>
      <c r="FV79" s="64"/>
      <c r="FW79" s="64"/>
      <c r="FX79" s="64"/>
      <c r="FY79" s="64"/>
      <c r="FZ79" s="64"/>
      <c r="GA79" s="64"/>
      <c r="GB79" s="64"/>
      <c r="GC79" s="64"/>
      <c r="GD79" s="64"/>
      <c r="GE79" s="64"/>
      <c r="GF79" s="64"/>
      <c r="GG79" s="64">
        <f t="shared" si="27"/>
        <v>0</v>
      </c>
      <c r="GH79" s="64">
        <f t="shared" si="28"/>
        <v>0</v>
      </c>
      <c r="GI79" s="65">
        <v>0</v>
      </c>
      <c r="GJ79" s="65">
        <v>0</v>
      </c>
      <c r="GK79" s="65">
        <v>0</v>
      </c>
      <c r="GL79" s="65">
        <v>0</v>
      </c>
      <c r="GM79" s="65">
        <v>0</v>
      </c>
      <c r="GN79" s="65">
        <v>0</v>
      </c>
      <c r="GO79" s="65">
        <v>0</v>
      </c>
      <c r="GP79" s="65">
        <v>0</v>
      </c>
      <c r="GQ79" s="65"/>
      <c r="GR79" s="65">
        <v>1</v>
      </c>
      <c r="GS79" s="65">
        <v>0</v>
      </c>
      <c r="GT79" s="65">
        <v>0</v>
      </c>
      <c r="GU79" s="65">
        <v>0</v>
      </c>
      <c r="GV79" s="65">
        <v>0</v>
      </c>
      <c r="GW79" s="65">
        <v>0</v>
      </c>
      <c r="GX79" s="65">
        <v>0</v>
      </c>
      <c r="GY79" s="65">
        <v>0</v>
      </c>
      <c r="GZ79" s="65"/>
      <c r="HA79" s="66">
        <v>0</v>
      </c>
      <c r="HB79" s="66"/>
      <c r="HC79" s="66"/>
      <c r="HD79" s="66"/>
      <c r="HE79" s="66"/>
      <c r="HF79" s="66"/>
      <c r="HG79" s="66"/>
      <c r="HH79" s="66"/>
      <c r="HI79" s="66"/>
      <c r="HJ79" s="66"/>
      <c r="HK79" s="66"/>
      <c r="HL79" s="66"/>
      <c r="HM79" s="66"/>
      <c r="HN79" s="66"/>
      <c r="HO79" s="66"/>
      <c r="HP79" s="66"/>
      <c r="HQ79" s="66"/>
      <c r="HR79" s="66"/>
      <c r="HS79" s="66"/>
      <c r="HT79" s="66"/>
      <c r="HU79" s="66"/>
      <c r="HV79" s="66"/>
      <c r="HW79" s="66"/>
      <c r="HX79" s="66"/>
      <c r="HY79" s="66">
        <f t="shared" si="29"/>
        <v>0</v>
      </c>
      <c r="HZ79" s="66"/>
      <c r="IA79" s="67" t="s">
        <v>2326</v>
      </c>
      <c r="IB79" s="67" t="s">
        <v>2328</v>
      </c>
      <c r="IC79" s="67" t="s">
        <v>2326</v>
      </c>
      <c r="ID79" s="67" t="s">
        <v>2326</v>
      </c>
      <c r="IE79" s="67" t="s">
        <v>2326</v>
      </c>
      <c r="IF79" s="67"/>
      <c r="IG79" s="67"/>
      <c r="IH79" s="67"/>
      <c r="II79" s="67"/>
      <c r="IJ79" s="67"/>
      <c r="IK79" s="67"/>
      <c r="IL79" s="67"/>
      <c r="IM79" s="67"/>
      <c r="IN79" s="67"/>
      <c r="IO79" s="67"/>
      <c r="IP79" s="67"/>
      <c r="IQ79" s="67"/>
      <c r="IR79" s="67"/>
      <c r="IS79" s="67"/>
      <c r="IT79" s="67"/>
      <c r="IU79" s="67"/>
      <c r="IV79" s="67"/>
      <c r="IW79" s="67"/>
      <c r="IX79" s="67"/>
      <c r="IY79" s="67"/>
      <c r="IZ79" s="67"/>
      <c r="JA79" s="67"/>
      <c r="JB79" s="67"/>
      <c r="JC79" s="67"/>
      <c r="JD79" s="67"/>
      <c r="JE79" s="67"/>
      <c r="JF79" s="67"/>
      <c r="JG79" s="67"/>
      <c r="JH79" s="67"/>
      <c r="JI79" s="67"/>
      <c r="JJ79" s="67"/>
      <c r="JK79" s="67"/>
      <c r="JL79" s="67"/>
      <c r="JM79" s="67"/>
      <c r="JN79" s="67"/>
      <c r="JO79" s="67"/>
      <c r="JP79" s="67"/>
      <c r="JQ79" s="67"/>
      <c r="JR79" s="67"/>
      <c r="JS79" s="67"/>
      <c r="JT79" s="67"/>
      <c r="JU79" s="67"/>
      <c r="JV79" s="67"/>
      <c r="JW79" s="67"/>
      <c r="JX79" s="67"/>
      <c r="JY79" s="67"/>
      <c r="JZ79" s="67"/>
      <c r="KA79" s="67"/>
      <c r="KB79" s="67"/>
      <c r="KC79" s="67"/>
      <c r="KD79" s="67"/>
      <c r="KE79" s="67"/>
      <c r="KF79" s="67"/>
      <c r="KG79" s="67"/>
      <c r="KH79" s="67"/>
      <c r="KI79" s="67"/>
      <c r="KJ79" s="67"/>
      <c r="KK79" s="67"/>
      <c r="KL79" s="67"/>
      <c r="KM79" s="67"/>
      <c r="KN79" s="66">
        <v>2</v>
      </c>
      <c r="KO79" s="66">
        <v>1</v>
      </c>
      <c r="KP79" s="66">
        <v>1</v>
      </c>
      <c r="KQ79" s="66">
        <v>0</v>
      </c>
      <c r="KR79" s="66">
        <v>0</v>
      </c>
      <c r="KS79" s="66">
        <v>0</v>
      </c>
      <c r="KT79" s="66">
        <v>1</v>
      </c>
      <c r="KU79" s="66">
        <v>0</v>
      </c>
      <c r="KV79" s="66">
        <v>0</v>
      </c>
      <c r="KW79" s="66">
        <v>0</v>
      </c>
      <c r="KX79" s="66">
        <v>0</v>
      </c>
      <c r="KY79" s="66">
        <v>1</v>
      </c>
      <c r="KZ79" s="66">
        <v>0</v>
      </c>
      <c r="LA79" s="66">
        <v>0</v>
      </c>
      <c r="LB79" s="66">
        <v>0</v>
      </c>
      <c r="LC79" s="68">
        <v>0</v>
      </c>
      <c r="LD79" s="68">
        <v>0</v>
      </c>
      <c r="LE79" s="68">
        <v>1</v>
      </c>
      <c r="LF79" s="68">
        <v>0</v>
      </c>
      <c r="LG79" s="68">
        <v>1</v>
      </c>
      <c r="LH79" s="68">
        <v>0</v>
      </c>
      <c r="LI79" s="68">
        <v>0</v>
      </c>
      <c r="LJ79" s="68">
        <v>0</v>
      </c>
      <c r="LK79" s="68">
        <v>1</v>
      </c>
      <c r="LL79" s="68" t="s">
        <v>2709</v>
      </c>
      <c r="LM79" s="69">
        <v>1</v>
      </c>
      <c r="LN79" s="69" t="s">
        <v>2560</v>
      </c>
      <c r="LO79" s="69">
        <v>0</v>
      </c>
      <c r="LP79" s="69"/>
      <c r="LQ79" s="70">
        <v>1</v>
      </c>
      <c r="LR79" s="71"/>
      <c r="LS79" s="72">
        <f t="shared" si="30"/>
        <v>0</v>
      </c>
      <c r="LT79" s="73">
        <f t="shared" si="31"/>
        <v>0</v>
      </c>
      <c r="LU79" s="73">
        <f t="shared" si="32"/>
        <v>0</v>
      </c>
      <c r="LV79" s="74">
        <f t="shared" si="33"/>
        <v>1</v>
      </c>
      <c r="LW79" s="72">
        <f t="shared" si="34"/>
        <v>1</v>
      </c>
      <c r="LX79" s="73">
        <f t="shared" si="35"/>
        <v>0</v>
      </c>
      <c r="LY79" s="73">
        <f t="shared" si="36"/>
        <v>0</v>
      </c>
      <c r="LZ79" s="74">
        <f t="shared" si="37"/>
        <v>0</v>
      </c>
      <c r="MA79" s="72">
        <f t="shared" si="38"/>
        <v>0</v>
      </c>
      <c r="MB79" s="73">
        <f t="shared" si="39"/>
        <v>0</v>
      </c>
      <c r="MC79" s="73">
        <f t="shared" si="40"/>
        <v>0</v>
      </c>
      <c r="MD79" s="74">
        <f t="shared" si="41"/>
        <v>1</v>
      </c>
      <c r="ME79" s="72">
        <f t="shared" si="42"/>
        <v>0</v>
      </c>
      <c r="MF79" s="73">
        <f t="shared" si="43"/>
        <v>0</v>
      </c>
      <c r="MG79" s="73">
        <f t="shared" si="44"/>
        <v>0</v>
      </c>
      <c r="MH79" s="74">
        <f t="shared" si="45"/>
        <v>1</v>
      </c>
    </row>
    <row r="80" spans="1:346" ht="52.5" x14ac:dyDescent="0.35">
      <c r="A80" s="57">
        <v>3</v>
      </c>
      <c r="B80" s="57" t="s">
        <v>2320</v>
      </c>
      <c r="C80" s="57" t="s">
        <v>2575</v>
      </c>
      <c r="D80" s="58">
        <v>41597</v>
      </c>
      <c r="E80" s="57">
        <v>6</v>
      </c>
      <c r="F80" s="57">
        <v>7</v>
      </c>
      <c r="G80" s="57" t="s">
        <v>2710</v>
      </c>
      <c r="H80" s="57" t="s">
        <v>2710</v>
      </c>
      <c r="I80" s="57" t="s">
        <v>2711</v>
      </c>
      <c r="J80" s="57" t="s">
        <v>2712</v>
      </c>
      <c r="K80" s="57" t="s">
        <v>2713</v>
      </c>
      <c r="L80" s="57">
        <v>0</v>
      </c>
      <c r="M80" s="57">
        <v>1</v>
      </c>
      <c r="N80" s="57">
        <v>48</v>
      </c>
      <c r="O80" s="59">
        <v>1</v>
      </c>
      <c r="P80" s="59">
        <v>0</v>
      </c>
      <c r="Q80" s="59">
        <v>0</v>
      </c>
      <c r="R80" s="59">
        <v>0</v>
      </c>
      <c r="S80" s="59">
        <v>0</v>
      </c>
      <c r="T80" s="59">
        <v>0</v>
      </c>
      <c r="U80" s="59">
        <v>0</v>
      </c>
      <c r="V80" s="59">
        <v>0</v>
      </c>
      <c r="W80" s="59">
        <v>0</v>
      </c>
      <c r="X80" s="59">
        <v>0</v>
      </c>
      <c r="Y80" s="59"/>
      <c r="Z80" s="60">
        <v>6</v>
      </c>
      <c r="AA80" s="60">
        <v>0</v>
      </c>
      <c r="AB80" s="60">
        <v>0</v>
      </c>
      <c r="AC80" s="60">
        <v>20</v>
      </c>
      <c r="AD80" s="60">
        <v>15</v>
      </c>
      <c r="AE80" s="60">
        <v>0</v>
      </c>
      <c r="AF80" s="60">
        <v>1</v>
      </c>
      <c r="AG80" s="60">
        <v>0</v>
      </c>
      <c r="AH80" s="60">
        <v>2</v>
      </c>
      <c r="AI80" s="60">
        <v>1</v>
      </c>
      <c r="AJ80" s="60">
        <v>7</v>
      </c>
      <c r="AK80" s="60">
        <v>10</v>
      </c>
      <c r="AL80" s="60">
        <v>20</v>
      </c>
      <c r="AM80" s="59">
        <v>0</v>
      </c>
      <c r="AN80" s="59"/>
      <c r="AO80" s="59"/>
      <c r="AP80" s="59"/>
      <c r="AQ80" s="59"/>
      <c r="AR80" s="59"/>
      <c r="AS80" s="59"/>
      <c r="AT80" s="59"/>
      <c r="AU80" s="59"/>
      <c r="AV80" s="59"/>
      <c r="AW80" s="59"/>
      <c r="AX80" s="59"/>
      <c r="AY80" s="59"/>
      <c r="AZ80" s="59"/>
      <c r="BA80" s="59"/>
      <c r="BB80" s="59"/>
      <c r="BC80" s="59">
        <v>0</v>
      </c>
      <c r="BD80" s="59"/>
      <c r="BE80" s="59"/>
      <c r="BF80" s="59"/>
      <c r="BG80" s="59">
        <v>0</v>
      </c>
      <c r="BH80" s="59"/>
      <c r="BI80" s="59"/>
      <c r="BJ80" s="59"/>
      <c r="BK80" s="59">
        <v>0</v>
      </c>
      <c r="BL80" s="59"/>
      <c r="BM80" s="59"/>
      <c r="BN80" s="59"/>
      <c r="BO80" s="59">
        <f t="shared" si="23"/>
        <v>0</v>
      </c>
      <c r="BP80" s="59"/>
      <c r="BQ80" s="60">
        <v>1</v>
      </c>
      <c r="BR80" s="60">
        <v>0</v>
      </c>
      <c r="BS80" s="60"/>
      <c r="BT80" s="60"/>
      <c r="BU80" s="60"/>
      <c r="BV80" s="60"/>
      <c r="BW80" s="60"/>
      <c r="BX80" s="60"/>
      <c r="BY80" s="60"/>
      <c r="BZ80" s="60"/>
      <c r="CA80" s="60">
        <v>1</v>
      </c>
      <c r="CB80" s="60">
        <v>1</v>
      </c>
      <c r="CC80" s="60">
        <v>1</v>
      </c>
      <c r="CD80" s="60">
        <v>2</v>
      </c>
      <c r="CE80" s="60">
        <v>1</v>
      </c>
      <c r="CF80" s="60">
        <v>0</v>
      </c>
      <c r="CG80" s="60">
        <v>1</v>
      </c>
      <c r="CH80" s="60">
        <v>0</v>
      </c>
      <c r="CI80" s="60">
        <v>0</v>
      </c>
      <c r="CJ80" s="60">
        <v>0</v>
      </c>
      <c r="CK80" s="60"/>
      <c r="CL80" s="60"/>
      <c r="CM80" s="60"/>
      <c r="CN80" s="60"/>
      <c r="CO80" s="60"/>
      <c r="CP80" s="60"/>
      <c r="CQ80" s="60"/>
      <c r="CR80" s="60"/>
      <c r="CS80" s="60">
        <v>0</v>
      </c>
      <c r="CT80" s="60"/>
      <c r="CU80" s="60"/>
      <c r="CV80" s="60"/>
      <c r="CW80" s="60"/>
      <c r="CX80" s="60"/>
      <c r="CY80" s="60"/>
      <c r="CZ80" s="60"/>
      <c r="DA80" s="60"/>
      <c r="DB80" s="60"/>
      <c r="DC80" s="60">
        <v>0</v>
      </c>
      <c r="DD80" s="60"/>
      <c r="DE80" s="60"/>
      <c r="DF80" s="60">
        <v>1</v>
      </c>
      <c r="DG80" s="60">
        <v>4</v>
      </c>
      <c r="DH80" s="60">
        <v>120</v>
      </c>
      <c r="DI80" s="60">
        <v>0</v>
      </c>
      <c r="DJ80" s="60"/>
      <c r="DK80" s="60"/>
      <c r="DL80" s="60">
        <v>0</v>
      </c>
      <c r="DM80" s="60"/>
      <c r="DN80" s="60"/>
      <c r="DO80" s="60"/>
      <c r="DP80" s="60"/>
      <c r="DQ80" s="60">
        <v>5</v>
      </c>
      <c r="DR80" s="60">
        <v>1</v>
      </c>
      <c r="DS80" s="60">
        <v>5</v>
      </c>
      <c r="DT80" s="61">
        <f t="shared" si="24"/>
        <v>1</v>
      </c>
      <c r="DU80" s="62">
        <f t="shared" si="25"/>
        <v>1</v>
      </c>
      <c r="DV80" s="63">
        <v>0</v>
      </c>
      <c r="DW80" s="63"/>
      <c r="DX80" s="63"/>
      <c r="DY80" s="63"/>
      <c r="DZ80" s="63"/>
      <c r="EA80" s="63"/>
      <c r="EB80" s="63"/>
      <c r="EC80" s="63"/>
      <c r="ED80" s="63"/>
      <c r="EE80" s="63"/>
      <c r="EF80" s="63"/>
      <c r="EG80" s="63"/>
      <c r="EH80" s="63"/>
      <c r="EI80" s="63"/>
      <c r="EJ80" s="63"/>
      <c r="EK80" s="63"/>
      <c r="EL80" s="63"/>
      <c r="EM80" s="63"/>
      <c r="EN80" s="63"/>
      <c r="EO80" s="63"/>
      <c r="EP80" s="63"/>
      <c r="EQ80" s="63"/>
      <c r="ER80" s="63"/>
      <c r="ES80" s="63">
        <f t="shared" si="26"/>
        <v>0</v>
      </c>
      <c r="ET80" s="63"/>
      <c r="EU80" s="64">
        <v>0</v>
      </c>
      <c r="EV80" s="64"/>
      <c r="EW80" s="64"/>
      <c r="EX80" s="64"/>
      <c r="EY80" s="64"/>
      <c r="EZ80" s="64"/>
      <c r="FA80" s="64"/>
      <c r="FB80" s="64"/>
      <c r="FC80" s="64"/>
      <c r="FD80" s="64"/>
      <c r="FE80" s="64"/>
      <c r="FF80" s="64"/>
      <c r="FG80" s="64"/>
      <c r="FH80" s="64"/>
      <c r="FI80" s="64"/>
      <c r="FJ80" s="64"/>
      <c r="FK80" s="64"/>
      <c r="FL80" s="64"/>
      <c r="FM80" s="64"/>
      <c r="FN80" s="64"/>
      <c r="FO80" s="64"/>
      <c r="FP80" s="64"/>
      <c r="FQ80" s="64"/>
      <c r="FR80" s="64"/>
      <c r="FS80" s="64"/>
      <c r="FT80" s="64"/>
      <c r="FU80" s="64"/>
      <c r="FV80" s="64"/>
      <c r="FW80" s="64"/>
      <c r="FX80" s="64"/>
      <c r="FY80" s="64"/>
      <c r="FZ80" s="64"/>
      <c r="GA80" s="64"/>
      <c r="GB80" s="64"/>
      <c r="GC80" s="64"/>
      <c r="GD80" s="64"/>
      <c r="GE80" s="64"/>
      <c r="GF80" s="64"/>
      <c r="GG80" s="64">
        <f t="shared" si="27"/>
        <v>0</v>
      </c>
      <c r="GH80" s="64">
        <f t="shared" si="28"/>
        <v>0</v>
      </c>
      <c r="GI80" s="65">
        <v>0</v>
      </c>
      <c r="GJ80" s="65">
        <v>0</v>
      </c>
      <c r="GK80" s="65">
        <v>0</v>
      </c>
      <c r="GL80" s="65">
        <v>0</v>
      </c>
      <c r="GM80" s="65">
        <v>0</v>
      </c>
      <c r="GN80" s="65">
        <v>0</v>
      </c>
      <c r="GO80" s="65">
        <v>0</v>
      </c>
      <c r="GP80" s="65">
        <v>0</v>
      </c>
      <c r="GQ80" s="65"/>
      <c r="GR80" s="65">
        <v>1</v>
      </c>
      <c r="GS80" s="65">
        <v>0</v>
      </c>
      <c r="GT80" s="65">
        <v>0</v>
      </c>
      <c r="GU80" s="65">
        <v>1</v>
      </c>
      <c r="GV80" s="65">
        <v>0</v>
      </c>
      <c r="GW80" s="65">
        <v>0</v>
      </c>
      <c r="GX80" s="65">
        <v>0</v>
      </c>
      <c r="GY80" s="65">
        <v>0</v>
      </c>
      <c r="GZ80" s="65"/>
      <c r="HA80" s="66">
        <v>0</v>
      </c>
      <c r="HB80" s="66"/>
      <c r="HC80" s="66"/>
      <c r="HD80" s="66"/>
      <c r="HE80" s="66"/>
      <c r="HF80" s="66"/>
      <c r="HG80" s="66"/>
      <c r="HH80" s="66"/>
      <c r="HI80" s="66"/>
      <c r="HJ80" s="66"/>
      <c r="HK80" s="66"/>
      <c r="HL80" s="66"/>
      <c r="HM80" s="66"/>
      <c r="HN80" s="66"/>
      <c r="HO80" s="66"/>
      <c r="HP80" s="66"/>
      <c r="HQ80" s="66"/>
      <c r="HR80" s="66"/>
      <c r="HS80" s="66"/>
      <c r="HT80" s="66"/>
      <c r="HU80" s="66"/>
      <c r="HV80" s="66"/>
      <c r="HW80" s="66"/>
      <c r="HX80" s="66"/>
      <c r="HY80" s="66">
        <f t="shared" si="29"/>
        <v>0</v>
      </c>
      <c r="HZ80" s="66"/>
      <c r="IA80" s="67" t="s">
        <v>2326</v>
      </c>
      <c r="IB80" s="67" t="s">
        <v>2328</v>
      </c>
      <c r="IC80" s="67" t="s">
        <v>2326</v>
      </c>
      <c r="ID80" s="67" t="s">
        <v>2326</v>
      </c>
      <c r="IE80" s="67" t="s">
        <v>2326</v>
      </c>
      <c r="IF80" s="67"/>
      <c r="IG80" s="67"/>
      <c r="IH80" s="67"/>
      <c r="II80" s="67"/>
      <c r="IJ80" s="67"/>
      <c r="IK80" s="67"/>
      <c r="IL80" s="67"/>
      <c r="IM80" s="67"/>
      <c r="IN80" s="67"/>
      <c r="IO80" s="67"/>
      <c r="IP80" s="67"/>
      <c r="IQ80" s="67"/>
      <c r="IR80" s="67"/>
      <c r="IS80" s="67"/>
      <c r="IT80" s="67"/>
      <c r="IU80" s="67"/>
      <c r="IV80" s="67"/>
      <c r="IW80" s="67"/>
      <c r="IX80" s="67"/>
      <c r="IY80" s="67"/>
      <c r="IZ80" s="67"/>
      <c r="JA80" s="67"/>
      <c r="JB80" s="67"/>
      <c r="JC80" s="67"/>
      <c r="JD80" s="67"/>
      <c r="JE80" s="67"/>
      <c r="JF80" s="67"/>
      <c r="JG80" s="67"/>
      <c r="JH80" s="67"/>
      <c r="JI80" s="67"/>
      <c r="JJ80" s="67"/>
      <c r="JK80" s="67"/>
      <c r="JL80" s="67"/>
      <c r="JM80" s="67"/>
      <c r="JN80" s="67"/>
      <c r="JO80" s="67"/>
      <c r="JP80" s="67"/>
      <c r="JQ80" s="67"/>
      <c r="JR80" s="67"/>
      <c r="JS80" s="67"/>
      <c r="JT80" s="67"/>
      <c r="JU80" s="67"/>
      <c r="JV80" s="67"/>
      <c r="JW80" s="67"/>
      <c r="JX80" s="67"/>
      <c r="JY80" s="67"/>
      <c r="JZ80" s="67"/>
      <c r="KA80" s="67"/>
      <c r="KB80" s="67"/>
      <c r="KC80" s="67"/>
      <c r="KD80" s="67"/>
      <c r="KE80" s="67"/>
      <c r="KF80" s="67"/>
      <c r="KG80" s="67"/>
      <c r="KH80" s="67"/>
      <c r="KI80" s="67"/>
      <c r="KJ80" s="67"/>
      <c r="KK80" s="67"/>
      <c r="KL80" s="67"/>
      <c r="KM80" s="67"/>
      <c r="KN80" s="66">
        <v>1</v>
      </c>
      <c r="KO80" s="66">
        <v>0</v>
      </c>
      <c r="KP80" s="66">
        <v>0</v>
      </c>
      <c r="KQ80" s="66">
        <v>0</v>
      </c>
      <c r="KR80" s="66">
        <v>0</v>
      </c>
      <c r="KS80" s="66">
        <v>0</v>
      </c>
      <c r="KT80" s="66">
        <v>0</v>
      </c>
      <c r="KU80" s="66">
        <v>0</v>
      </c>
      <c r="KV80" s="66">
        <v>0</v>
      </c>
      <c r="KW80" s="66">
        <v>1</v>
      </c>
      <c r="KX80" s="66">
        <v>0</v>
      </c>
      <c r="KY80" s="66">
        <v>0</v>
      </c>
      <c r="KZ80" s="66">
        <v>0</v>
      </c>
      <c r="LA80" s="66">
        <v>0</v>
      </c>
      <c r="LB80" s="66">
        <v>0</v>
      </c>
      <c r="LC80" s="68">
        <v>0</v>
      </c>
      <c r="LD80" s="68">
        <v>1</v>
      </c>
      <c r="LE80" s="68">
        <v>0</v>
      </c>
      <c r="LF80" s="68">
        <v>0</v>
      </c>
      <c r="LG80" s="68">
        <v>0</v>
      </c>
      <c r="LH80" s="68">
        <v>1</v>
      </c>
      <c r="LI80" s="68">
        <v>0</v>
      </c>
      <c r="LJ80" s="68">
        <v>0</v>
      </c>
      <c r="LK80" s="68">
        <v>0</v>
      </c>
      <c r="LL80" s="68"/>
      <c r="LM80" s="69">
        <v>1</v>
      </c>
      <c r="LN80" s="69" t="s">
        <v>2453</v>
      </c>
      <c r="LO80" s="69">
        <v>0</v>
      </c>
      <c r="LP80" s="69"/>
      <c r="LQ80" s="70">
        <v>1</v>
      </c>
      <c r="LR80" s="71"/>
      <c r="LS80" s="72">
        <f t="shared" si="30"/>
        <v>0</v>
      </c>
      <c r="LT80" s="73">
        <f t="shared" si="31"/>
        <v>0</v>
      </c>
      <c r="LU80" s="73">
        <f t="shared" si="32"/>
        <v>0</v>
      </c>
      <c r="LV80" s="74">
        <f t="shared" si="33"/>
        <v>1</v>
      </c>
      <c r="LW80" s="72">
        <f t="shared" si="34"/>
        <v>1</v>
      </c>
      <c r="LX80" s="73">
        <f t="shared" si="35"/>
        <v>0</v>
      </c>
      <c r="LY80" s="73">
        <f t="shared" si="36"/>
        <v>0</v>
      </c>
      <c r="LZ80" s="74">
        <f t="shared" si="37"/>
        <v>0</v>
      </c>
      <c r="MA80" s="72">
        <f t="shared" si="38"/>
        <v>0</v>
      </c>
      <c r="MB80" s="73">
        <f t="shared" si="39"/>
        <v>0</v>
      </c>
      <c r="MC80" s="73">
        <f t="shared" si="40"/>
        <v>0</v>
      </c>
      <c r="MD80" s="74">
        <f t="shared" si="41"/>
        <v>1</v>
      </c>
      <c r="ME80" s="72">
        <f t="shared" si="42"/>
        <v>0</v>
      </c>
      <c r="MF80" s="73">
        <f t="shared" si="43"/>
        <v>0</v>
      </c>
      <c r="MG80" s="73">
        <f t="shared" si="44"/>
        <v>0</v>
      </c>
      <c r="MH80" s="74">
        <f t="shared" si="45"/>
        <v>1</v>
      </c>
    </row>
    <row r="81" spans="1:346" ht="78.5" x14ac:dyDescent="0.35">
      <c r="A81" s="57">
        <v>4</v>
      </c>
      <c r="B81" s="57" t="s">
        <v>2320</v>
      </c>
      <c r="C81" s="57" t="s">
        <v>2561</v>
      </c>
      <c r="D81" s="58">
        <v>41597</v>
      </c>
      <c r="E81" s="57">
        <v>6</v>
      </c>
      <c r="F81" s="57">
        <v>16</v>
      </c>
      <c r="G81" s="57" t="s">
        <v>2714</v>
      </c>
      <c r="H81" s="57" t="s">
        <v>2714</v>
      </c>
      <c r="I81" s="57" t="s">
        <v>2715</v>
      </c>
      <c r="J81" s="57" t="s">
        <v>2712</v>
      </c>
      <c r="K81" s="57" t="s">
        <v>2716</v>
      </c>
      <c r="L81" s="57">
        <v>0</v>
      </c>
      <c r="M81" s="57">
        <v>1</v>
      </c>
      <c r="N81" s="57">
        <v>65</v>
      </c>
      <c r="O81" s="59">
        <v>0</v>
      </c>
      <c r="P81" s="59">
        <v>0</v>
      </c>
      <c r="Q81" s="59">
        <v>0</v>
      </c>
      <c r="R81" s="59">
        <v>0</v>
      </c>
      <c r="S81" s="59">
        <v>0</v>
      </c>
      <c r="T81" s="59">
        <v>0</v>
      </c>
      <c r="U81" s="59">
        <v>1</v>
      </c>
      <c r="V81" s="59">
        <v>0</v>
      </c>
      <c r="W81" s="59">
        <v>0</v>
      </c>
      <c r="X81" s="59">
        <v>0</v>
      </c>
      <c r="Y81" s="59"/>
      <c r="Z81" s="60">
        <v>6</v>
      </c>
      <c r="AA81" s="60">
        <v>0</v>
      </c>
      <c r="AB81" s="60">
        <v>0</v>
      </c>
      <c r="AC81" s="60">
        <v>23</v>
      </c>
      <c r="AD81" s="60">
        <v>13</v>
      </c>
      <c r="AE81" s="60">
        <v>1</v>
      </c>
      <c r="AF81" s="60">
        <v>0</v>
      </c>
      <c r="AG81" s="60">
        <v>0</v>
      </c>
      <c r="AH81" s="60">
        <v>2.4</v>
      </c>
      <c r="AI81" s="60">
        <v>1</v>
      </c>
      <c r="AJ81" s="60">
        <v>5</v>
      </c>
      <c r="AK81" s="60">
        <v>5</v>
      </c>
      <c r="AL81" s="60">
        <v>5</v>
      </c>
      <c r="AM81" s="59">
        <v>0</v>
      </c>
      <c r="AN81" s="59"/>
      <c r="AO81" s="59"/>
      <c r="AP81" s="59"/>
      <c r="AQ81" s="59"/>
      <c r="AR81" s="59"/>
      <c r="AS81" s="59"/>
      <c r="AT81" s="59"/>
      <c r="AU81" s="59"/>
      <c r="AV81" s="59"/>
      <c r="AW81" s="59"/>
      <c r="AX81" s="59"/>
      <c r="AY81" s="59"/>
      <c r="AZ81" s="59"/>
      <c r="BA81" s="59"/>
      <c r="BB81" s="59"/>
      <c r="BC81" s="59">
        <v>0</v>
      </c>
      <c r="BD81" s="59"/>
      <c r="BE81" s="59"/>
      <c r="BF81" s="59"/>
      <c r="BG81" s="59">
        <v>0</v>
      </c>
      <c r="BH81" s="59"/>
      <c r="BI81" s="59"/>
      <c r="BJ81" s="59"/>
      <c r="BK81" s="59">
        <v>0</v>
      </c>
      <c r="BL81" s="59"/>
      <c r="BM81" s="59"/>
      <c r="BN81" s="59"/>
      <c r="BO81" s="59">
        <f t="shared" si="23"/>
        <v>0</v>
      </c>
      <c r="BP81" s="59"/>
      <c r="BQ81" s="60">
        <v>0</v>
      </c>
      <c r="BR81" s="60"/>
      <c r="BS81" s="60"/>
      <c r="BT81" s="60"/>
      <c r="BU81" s="60"/>
      <c r="BV81" s="60"/>
      <c r="BW81" s="60"/>
      <c r="BX81" s="60"/>
      <c r="BY81" s="60"/>
      <c r="BZ81" s="60"/>
      <c r="CA81" s="60"/>
      <c r="CB81" s="60"/>
      <c r="CC81" s="60"/>
      <c r="CD81" s="60"/>
      <c r="CE81" s="60"/>
      <c r="CF81" s="60"/>
      <c r="CG81" s="60"/>
      <c r="CH81" s="60"/>
      <c r="CI81" s="60"/>
      <c r="CJ81" s="60"/>
      <c r="CK81" s="60"/>
      <c r="CL81" s="60"/>
      <c r="CM81" s="60"/>
      <c r="CN81" s="60"/>
      <c r="CO81" s="60"/>
      <c r="CP81" s="60"/>
      <c r="CQ81" s="60"/>
      <c r="CR81" s="60"/>
      <c r="CS81" s="60"/>
      <c r="CT81" s="60"/>
      <c r="CU81" s="60"/>
      <c r="CV81" s="60"/>
      <c r="CW81" s="60"/>
      <c r="CX81" s="60"/>
      <c r="CY81" s="60"/>
      <c r="CZ81" s="60"/>
      <c r="DA81" s="60"/>
      <c r="DB81" s="60"/>
      <c r="DC81" s="60">
        <v>0</v>
      </c>
      <c r="DD81" s="60"/>
      <c r="DE81" s="60"/>
      <c r="DF81" s="60">
        <v>0</v>
      </c>
      <c r="DG81" s="60"/>
      <c r="DH81" s="60"/>
      <c r="DI81" s="60">
        <v>0</v>
      </c>
      <c r="DJ81" s="60"/>
      <c r="DK81" s="60"/>
      <c r="DL81" s="60"/>
      <c r="DM81" s="60"/>
      <c r="DN81" s="60"/>
      <c r="DO81" s="60"/>
      <c r="DP81" s="60"/>
      <c r="DQ81" s="60"/>
      <c r="DR81" s="60"/>
      <c r="DS81" s="60"/>
      <c r="DT81" s="61">
        <f t="shared" si="24"/>
        <v>0</v>
      </c>
      <c r="DU81" s="62">
        <f t="shared" si="25"/>
        <v>0</v>
      </c>
      <c r="DV81" s="63">
        <v>0</v>
      </c>
      <c r="DW81" s="63"/>
      <c r="DX81" s="63"/>
      <c r="DY81" s="63"/>
      <c r="DZ81" s="63"/>
      <c r="EA81" s="63"/>
      <c r="EB81" s="63"/>
      <c r="EC81" s="63"/>
      <c r="ED81" s="63"/>
      <c r="EE81" s="63"/>
      <c r="EF81" s="63"/>
      <c r="EG81" s="63"/>
      <c r="EH81" s="63"/>
      <c r="EI81" s="63"/>
      <c r="EJ81" s="63"/>
      <c r="EK81" s="63"/>
      <c r="EL81" s="63"/>
      <c r="EM81" s="63"/>
      <c r="EN81" s="63"/>
      <c r="EO81" s="63"/>
      <c r="EP81" s="63"/>
      <c r="EQ81" s="63"/>
      <c r="ER81" s="63"/>
      <c r="ES81" s="63">
        <f t="shared" si="26"/>
        <v>0</v>
      </c>
      <c r="ET81" s="63"/>
      <c r="EU81" s="64">
        <v>1</v>
      </c>
      <c r="EV81" s="64">
        <v>0</v>
      </c>
      <c r="EW81" s="64"/>
      <c r="EX81" s="64"/>
      <c r="EY81" s="64"/>
      <c r="EZ81" s="64"/>
      <c r="FA81" s="64"/>
      <c r="FB81" s="64"/>
      <c r="FC81" s="64">
        <v>1</v>
      </c>
      <c r="FD81" s="64">
        <v>1</v>
      </c>
      <c r="FE81" s="64">
        <v>1</v>
      </c>
      <c r="FF81" s="64">
        <v>4</v>
      </c>
      <c r="FG81" s="64">
        <v>1</v>
      </c>
      <c r="FH81" s="64">
        <v>0</v>
      </c>
      <c r="FI81" s="64">
        <v>0</v>
      </c>
      <c r="FJ81" s="64">
        <v>0</v>
      </c>
      <c r="FK81" s="64"/>
      <c r="FL81" s="64"/>
      <c r="FM81" s="64"/>
      <c r="FN81" s="64"/>
      <c r="FO81" s="64"/>
      <c r="FP81" s="64"/>
      <c r="FQ81" s="64">
        <v>0</v>
      </c>
      <c r="FR81" s="64"/>
      <c r="FS81" s="64"/>
      <c r="FT81" s="64"/>
      <c r="FU81" s="64"/>
      <c r="FV81" s="64"/>
      <c r="FW81" s="64"/>
      <c r="FX81" s="64"/>
      <c r="FY81" s="64" t="s">
        <v>1965</v>
      </c>
      <c r="FZ81" s="64"/>
      <c r="GA81" s="64">
        <v>5</v>
      </c>
      <c r="GB81" s="64">
        <v>5.5</v>
      </c>
      <c r="GC81" s="64">
        <v>37</v>
      </c>
      <c r="GD81" s="64">
        <v>25</v>
      </c>
      <c r="GE81" s="64">
        <v>0</v>
      </c>
      <c r="GF81" s="64">
        <v>0</v>
      </c>
      <c r="GG81" s="64">
        <f t="shared" si="27"/>
        <v>1</v>
      </c>
      <c r="GH81" s="64">
        <f t="shared" si="28"/>
        <v>1</v>
      </c>
      <c r="GI81" s="65">
        <v>1</v>
      </c>
      <c r="GJ81" s="65">
        <v>0</v>
      </c>
      <c r="GK81" s="65">
        <v>0</v>
      </c>
      <c r="GL81" s="65">
        <v>0</v>
      </c>
      <c r="GM81" s="65">
        <v>0</v>
      </c>
      <c r="GN81" s="65">
        <v>0</v>
      </c>
      <c r="GO81" s="65">
        <v>1</v>
      </c>
      <c r="GP81" s="65">
        <v>0</v>
      </c>
      <c r="GQ81" s="65"/>
      <c r="GR81" s="65">
        <v>0</v>
      </c>
      <c r="GS81" s="65">
        <v>0</v>
      </c>
      <c r="GT81" s="65">
        <v>0</v>
      </c>
      <c r="GU81" s="65">
        <v>0</v>
      </c>
      <c r="GV81" s="65">
        <v>0</v>
      </c>
      <c r="GW81" s="65">
        <v>0</v>
      </c>
      <c r="GX81" s="65">
        <v>0</v>
      </c>
      <c r="GY81" s="65">
        <v>0</v>
      </c>
      <c r="GZ81" s="65"/>
      <c r="HA81" s="66">
        <v>0</v>
      </c>
      <c r="HB81" s="66"/>
      <c r="HC81" s="66"/>
      <c r="HD81" s="66"/>
      <c r="HE81" s="66"/>
      <c r="HF81" s="66"/>
      <c r="HG81" s="66"/>
      <c r="HH81" s="66"/>
      <c r="HI81" s="66"/>
      <c r="HJ81" s="66"/>
      <c r="HK81" s="66"/>
      <c r="HL81" s="66"/>
      <c r="HM81" s="66"/>
      <c r="HN81" s="66"/>
      <c r="HO81" s="66"/>
      <c r="HP81" s="66"/>
      <c r="HQ81" s="66"/>
      <c r="HR81" s="66"/>
      <c r="HS81" s="66"/>
      <c r="HT81" s="66"/>
      <c r="HU81" s="66"/>
      <c r="HV81" s="66"/>
      <c r="HW81" s="66"/>
      <c r="HX81" s="66"/>
      <c r="HY81" s="66">
        <f t="shared" si="29"/>
        <v>0</v>
      </c>
      <c r="HZ81" s="66"/>
      <c r="IA81" s="67" t="s">
        <v>2326</v>
      </c>
      <c r="IB81" s="67" t="s">
        <v>2326</v>
      </c>
      <c r="IC81" s="67" t="s">
        <v>2326</v>
      </c>
      <c r="ID81" s="67" t="s">
        <v>2328</v>
      </c>
      <c r="IE81" s="67" t="s">
        <v>2326</v>
      </c>
      <c r="IF81" s="67"/>
      <c r="IG81" s="67"/>
      <c r="IH81" s="67"/>
      <c r="II81" s="67"/>
      <c r="IJ81" s="67"/>
      <c r="IK81" s="67"/>
      <c r="IL81" s="67"/>
      <c r="IM81" s="67"/>
      <c r="IN81" s="67"/>
      <c r="IO81" s="67"/>
      <c r="IP81" s="67"/>
      <c r="IQ81" s="67"/>
      <c r="IR81" s="67"/>
      <c r="IS81" s="67"/>
      <c r="IT81" s="67"/>
      <c r="IU81" s="67"/>
      <c r="IV81" s="67"/>
      <c r="IW81" s="67"/>
      <c r="IX81" s="67"/>
      <c r="IY81" s="67"/>
      <c r="IZ81" s="67"/>
      <c r="JA81" s="67"/>
      <c r="JB81" s="67"/>
      <c r="JC81" s="67"/>
      <c r="JD81" s="67"/>
      <c r="JE81" s="67"/>
      <c r="JF81" s="67"/>
      <c r="JG81" s="67"/>
      <c r="JH81" s="67"/>
      <c r="JI81" s="67"/>
      <c r="JJ81" s="67"/>
      <c r="JK81" s="67"/>
      <c r="JL81" s="67"/>
      <c r="JM81" s="67"/>
      <c r="JN81" s="67"/>
      <c r="JO81" s="67"/>
      <c r="JP81" s="67"/>
      <c r="JQ81" s="67"/>
      <c r="JR81" s="67"/>
      <c r="JS81" s="67"/>
      <c r="JT81" s="67"/>
      <c r="JU81" s="67"/>
      <c r="JV81" s="67"/>
      <c r="JW81" s="67"/>
      <c r="JX81" s="67"/>
      <c r="JY81" s="67"/>
      <c r="JZ81" s="67"/>
      <c r="KA81" s="67"/>
      <c r="KB81" s="67"/>
      <c r="KC81" s="67"/>
      <c r="KD81" s="67"/>
      <c r="KE81" s="67"/>
      <c r="KF81" s="67"/>
      <c r="KG81" s="67"/>
      <c r="KH81" s="67"/>
      <c r="KI81" s="67"/>
      <c r="KJ81" s="67"/>
      <c r="KK81" s="67"/>
      <c r="KL81" s="67"/>
      <c r="KM81" s="67"/>
      <c r="KN81" s="66">
        <v>0</v>
      </c>
      <c r="KO81" s="66">
        <v>0</v>
      </c>
      <c r="KP81" s="66">
        <v>0</v>
      </c>
      <c r="KQ81" s="66">
        <v>0</v>
      </c>
      <c r="KR81" s="66">
        <v>0</v>
      </c>
      <c r="KS81" s="66">
        <v>0</v>
      </c>
      <c r="KT81" s="66">
        <v>0</v>
      </c>
      <c r="KU81" s="66">
        <v>0</v>
      </c>
      <c r="KV81" s="66">
        <v>0</v>
      </c>
      <c r="KW81" s="66">
        <v>1</v>
      </c>
      <c r="KX81" s="66">
        <v>0</v>
      </c>
      <c r="KY81" s="66">
        <v>0</v>
      </c>
      <c r="KZ81" s="66">
        <v>0</v>
      </c>
      <c r="LA81" s="66">
        <v>0</v>
      </c>
      <c r="LB81" s="66">
        <v>0</v>
      </c>
      <c r="LC81" s="68">
        <v>0</v>
      </c>
      <c r="LD81" s="68">
        <v>1</v>
      </c>
      <c r="LE81" s="68">
        <v>0</v>
      </c>
      <c r="LF81" s="68">
        <v>0</v>
      </c>
      <c r="LG81" s="68">
        <v>0</v>
      </c>
      <c r="LH81" s="68">
        <v>0</v>
      </c>
      <c r="LI81" s="68">
        <v>0</v>
      </c>
      <c r="LJ81" s="68">
        <v>0</v>
      </c>
      <c r="LK81" s="68">
        <v>1</v>
      </c>
      <c r="LL81" s="68" t="s">
        <v>2717</v>
      </c>
      <c r="LM81" s="69">
        <v>0</v>
      </c>
      <c r="LN81" s="69"/>
      <c r="LO81" s="69">
        <v>0</v>
      </c>
      <c r="LP81" s="69"/>
      <c r="LQ81" s="70">
        <v>1</v>
      </c>
      <c r="LR81" s="71"/>
      <c r="LS81" s="72">
        <f t="shared" si="30"/>
        <v>0</v>
      </c>
      <c r="LT81" s="73">
        <f t="shared" si="31"/>
        <v>0</v>
      </c>
      <c r="LU81" s="73">
        <f t="shared" si="32"/>
        <v>0</v>
      </c>
      <c r="LV81" s="74">
        <f t="shared" si="33"/>
        <v>1</v>
      </c>
      <c r="LW81" s="72">
        <f t="shared" si="34"/>
        <v>0</v>
      </c>
      <c r="LX81" s="73">
        <f t="shared" si="35"/>
        <v>0</v>
      </c>
      <c r="LY81" s="73">
        <f t="shared" si="36"/>
        <v>0</v>
      </c>
      <c r="LZ81" s="74">
        <f t="shared" si="37"/>
        <v>1</v>
      </c>
      <c r="MA81" s="72">
        <f t="shared" si="38"/>
        <v>0</v>
      </c>
      <c r="MB81" s="73">
        <f t="shared" si="39"/>
        <v>0</v>
      </c>
      <c r="MC81" s="73">
        <f t="shared" si="40"/>
        <v>0</v>
      </c>
      <c r="MD81" s="74">
        <f t="shared" si="41"/>
        <v>1</v>
      </c>
      <c r="ME81" s="72">
        <f t="shared" si="42"/>
        <v>1</v>
      </c>
      <c r="MF81" s="73">
        <f t="shared" si="43"/>
        <v>0</v>
      </c>
      <c r="MG81" s="73">
        <f t="shared" si="44"/>
        <v>0</v>
      </c>
      <c r="MH81" s="74">
        <f t="shared" si="45"/>
        <v>0</v>
      </c>
    </row>
    <row r="82" spans="1:346" ht="39.5" x14ac:dyDescent="0.35">
      <c r="A82" s="57">
        <v>5</v>
      </c>
      <c r="B82" s="57" t="s">
        <v>2320</v>
      </c>
      <c r="C82" s="57" t="s">
        <v>2575</v>
      </c>
      <c r="D82" s="58">
        <v>41597</v>
      </c>
      <c r="E82" s="57">
        <v>6</v>
      </c>
      <c r="F82" s="57">
        <v>1</v>
      </c>
      <c r="G82" s="57" t="s">
        <v>2718</v>
      </c>
      <c r="H82" s="57" t="s">
        <v>2718</v>
      </c>
      <c r="I82" s="57" t="s">
        <v>2719</v>
      </c>
      <c r="J82" s="57" t="s">
        <v>2712</v>
      </c>
      <c r="K82" s="57" t="s">
        <v>2720</v>
      </c>
      <c r="L82" s="57">
        <v>0</v>
      </c>
      <c r="M82" s="57">
        <v>1</v>
      </c>
      <c r="N82" s="57">
        <v>34</v>
      </c>
      <c r="O82" s="59">
        <v>0</v>
      </c>
      <c r="P82" s="59">
        <v>0</v>
      </c>
      <c r="Q82" s="59">
        <v>0</v>
      </c>
      <c r="R82" s="59">
        <v>0</v>
      </c>
      <c r="S82" s="59">
        <v>0</v>
      </c>
      <c r="T82" s="59">
        <v>0</v>
      </c>
      <c r="U82" s="59">
        <v>1</v>
      </c>
      <c r="V82" s="59">
        <v>0</v>
      </c>
      <c r="W82" s="59">
        <v>1</v>
      </c>
      <c r="X82" s="59">
        <v>1</v>
      </c>
      <c r="Y82" s="59" t="s">
        <v>2721</v>
      </c>
      <c r="Z82" s="60">
        <v>6</v>
      </c>
      <c r="AA82" s="60">
        <v>0</v>
      </c>
      <c r="AB82" s="60">
        <v>0</v>
      </c>
      <c r="AC82" s="60">
        <v>12</v>
      </c>
      <c r="AD82" s="60">
        <v>6</v>
      </c>
      <c r="AE82" s="60">
        <v>1</v>
      </c>
      <c r="AF82" s="60">
        <v>0</v>
      </c>
      <c r="AG82" s="60">
        <v>0</v>
      </c>
      <c r="AH82" s="60">
        <v>3</v>
      </c>
      <c r="AI82" s="60">
        <v>1</v>
      </c>
      <c r="AJ82" s="60">
        <v>4</v>
      </c>
      <c r="AK82" s="60">
        <v>10</v>
      </c>
      <c r="AL82" s="60">
        <v>15</v>
      </c>
      <c r="AM82" s="59">
        <v>0</v>
      </c>
      <c r="AN82" s="59"/>
      <c r="AO82" s="59"/>
      <c r="AP82" s="59"/>
      <c r="AQ82" s="59"/>
      <c r="AR82" s="59"/>
      <c r="AS82" s="59"/>
      <c r="AT82" s="59"/>
      <c r="AU82" s="59"/>
      <c r="AV82" s="59"/>
      <c r="AW82" s="59"/>
      <c r="AX82" s="59"/>
      <c r="AY82" s="59"/>
      <c r="AZ82" s="59"/>
      <c r="BA82" s="59"/>
      <c r="BB82" s="59"/>
      <c r="BC82" s="59">
        <v>0</v>
      </c>
      <c r="BD82" s="59"/>
      <c r="BE82" s="59"/>
      <c r="BF82" s="59"/>
      <c r="BG82" s="59">
        <v>0</v>
      </c>
      <c r="BH82" s="59"/>
      <c r="BI82" s="59"/>
      <c r="BJ82" s="59"/>
      <c r="BK82" s="59">
        <v>0</v>
      </c>
      <c r="BL82" s="59"/>
      <c r="BM82" s="59"/>
      <c r="BN82" s="59"/>
      <c r="BO82" s="59">
        <f t="shared" si="23"/>
        <v>0</v>
      </c>
      <c r="BP82" s="59"/>
      <c r="BQ82" s="60">
        <v>1</v>
      </c>
      <c r="BR82" s="60">
        <v>1</v>
      </c>
      <c r="BS82" s="60">
        <v>2</v>
      </c>
      <c r="BT82" s="60">
        <v>1</v>
      </c>
      <c r="BU82" s="60">
        <v>4</v>
      </c>
      <c r="BV82" s="60">
        <v>1</v>
      </c>
      <c r="BW82" s="60">
        <v>0</v>
      </c>
      <c r="BX82" s="60">
        <v>1</v>
      </c>
      <c r="BY82" s="60">
        <v>0</v>
      </c>
      <c r="BZ82" s="60">
        <v>0</v>
      </c>
      <c r="CA82" s="60">
        <v>0</v>
      </c>
      <c r="CB82" s="60"/>
      <c r="CC82" s="60"/>
      <c r="CD82" s="60"/>
      <c r="CE82" s="60"/>
      <c r="CF82" s="60"/>
      <c r="CG82" s="60"/>
      <c r="CH82" s="60"/>
      <c r="CI82" s="60"/>
      <c r="CJ82" s="60">
        <v>0</v>
      </c>
      <c r="CK82" s="60"/>
      <c r="CL82" s="60"/>
      <c r="CM82" s="60"/>
      <c r="CN82" s="60"/>
      <c r="CO82" s="60"/>
      <c r="CP82" s="60"/>
      <c r="CQ82" s="60"/>
      <c r="CR82" s="60"/>
      <c r="CS82" s="60">
        <v>0</v>
      </c>
      <c r="CT82" s="60"/>
      <c r="CU82" s="60"/>
      <c r="CV82" s="60"/>
      <c r="CW82" s="60"/>
      <c r="CX82" s="60"/>
      <c r="CY82" s="60"/>
      <c r="CZ82" s="60"/>
      <c r="DA82" s="60"/>
      <c r="DB82" s="60"/>
      <c r="DC82" s="60">
        <v>0</v>
      </c>
      <c r="DD82" s="60"/>
      <c r="DE82" s="60"/>
      <c r="DF82" s="60">
        <v>1</v>
      </c>
      <c r="DG82" s="60">
        <v>8</v>
      </c>
      <c r="DH82" s="60">
        <v>100</v>
      </c>
      <c r="DI82" s="60">
        <v>0</v>
      </c>
      <c r="DJ82" s="60"/>
      <c r="DK82" s="60"/>
      <c r="DL82" s="60">
        <v>0</v>
      </c>
      <c r="DM82" s="60"/>
      <c r="DN82" s="60"/>
      <c r="DO82" s="60"/>
      <c r="DP82" s="60"/>
      <c r="DQ82" s="60">
        <v>30</v>
      </c>
      <c r="DR82" s="60">
        <v>0</v>
      </c>
      <c r="DS82" s="60">
        <v>0</v>
      </c>
      <c r="DT82" s="61">
        <f t="shared" si="24"/>
        <v>1</v>
      </c>
      <c r="DU82" s="62">
        <f t="shared" si="25"/>
        <v>1</v>
      </c>
      <c r="DV82" s="63">
        <v>1</v>
      </c>
      <c r="DW82" s="63">
        <v>1</v>
      </c>
      <c r="DX82" s="63">
        <v>1</v>
      </c>
      <c r="DY82" s="63">
        <v>2</v>
      </c>
      <c r="DZ82" s="63">
        <v>2</v>
      </c>
      <c r="EA82" s="63">
        <v>1</v>
      </c>
      <c r="EB82" s="63">
        <v>1</v>
      </c>
      <c r="EC82" s="63">
        <v>0</v>
      </c>
      <c r="ED82" s="63">
        <v>0</v>
      </c>
      <c r="EE82" s="63"/>
      <c r="EF82" s="63"/>
      <c r="EG82" s="63"/>
      <c r="EH82" s="63"/>
      <c r="EI82" s="63"/>
      <c r="EJ82" s="63"/>
      <c r="EK82" s="63"/>
      <c r="EL82" s="63">
        <v>1</v>
      </c>
      <c r="EM82" s="63">
        <v>35</v>
      </c>
      <c r="EN82" s="63">
        <v>15</v>
      </c>
      <c r="EO82" s="63">
        <v>0</v>
      </c>
      <c r="EP82" s="63">
        <v>15</v>
      </c>
      <c r="EQ82" s="63">
        <v>1</v>
      </c>
      <c r="ER82" s="63">
        <v>5</v>
      </c>
      <c r="ES82" s="63">
        <f t="shared" si="26"/>
        <v>2</v>
      </c>
      <c r="ET82" s="63"/>
      <c r="EU82" s="64">
        <v>0</v>
      </c>
      <c r="EV82" s="64"/>
      <c r="EW82" s="64"/>
      <c r="EX82" s="64"/>
      <c r="EY82" s="64"/>
      <c r="EZ82" s="64"/>
      <c r="FA82" s="64"/>
      <c r="FB82" s="64"/>
      <c r="FC82" s="64"/>
      <c r="FD82" s="64"/>
      <c r="FE82" s="64"/>
      <c r="FF82" s="64"/>
      <c r="FG82" s="64"/>
      <c r="FH82" s="64"/>
      <c r="FI82" s="64"/>
      <c r="FJ82" s="64"/>
      <c r="FK82" s="64"/>
      <c r="FL82" s="64"/>
      <c r="FM82" s="64"/>
      <c r="FN82" s="64"/>
      <c r="FO82" s="64"/>
      <c r="FP82" s="64"/>
      <c r="FQ82" s="64"/>
      <c r="FR82" s="64"/>
      <c r="FS82" s="64"/>
      <c r="FT82" s="64"/>
      <c r="FU82" s="64"/>
      <c r="FV82" s="64"/>
      <c r="FW82" s="64"/>
      <c r="FX82" s="64"/>
      <c r="FY82" s="64"/>
      <c r="FZ82" s="64"/>
      <c r="GA82" s="64"/>
      <c r="GB82" s="64"/>
      <c r="GC82" s="64"/>
      <c r="GD82" s="64"/>
      <c r="GE82" s="64"/>
      <c r="GF82" s="64"/>
      <c r="GG82" s="64">
        <f t="shared" si="27"/>
        <v>0</v>
      </c>
      <c r="GH82" s="64">
        <f t="shared" si="28"/>
        <v>0</v>
      </c>
      <c r="GI82" s="65">
        <v>0</v>
      </c>
      <c r="GJ82" s="65">
        <v>0</v>
      </c>
      <c r="GK82" s="65">
        <v>0</v>
      </c>
      <c r="GL82" s="65">
        <v>0</v>
      </c>
      <c r="GM82" s="65">
        <v>0</v>
      </c>
      <c r="GN82" s="65">
        <v>0</v>
      </c>
      <c r="GO82" s="65">
        <v>0</v>
      </c>
      <c r="GP82" s="65">
        <v>0</v>
      </c>
      <c r="GQ82" s="65"/>
      <c r="GR82" s="65">
        <v>1</v>
      </c>
      <c r="GS82" s="65">
        <v>0</v>
      </c>
      <c r="GT82" s="65">
        <v>0</v>
      </c>
      <c r="GU82" s="65">
        <v>0</v>
      </c>
      <c r="GV82" s="65">
        <v>0</v>
      </c>
      <c r="GW82" s="65">
        <v>0</v>
      </c>
      <c r="GX82" s="65">
        <v>0</v>
      </c>
      <c r="GY82" s="65">
        <v>0</v>
      </c>
      <c r="GZ82" s="65"/>
      <c r="HA82" s="66">
        <v>0</v>
      </c>
      <c r="HB82" s="66"/>
      <c r="HC82" s="66"/>
      <c r="HD82" s="66"/>
      <c r="HE82" s="66"/>
      <c r="HF82" s="66"/>
      <c r="HG82" s="66"/>
      <c r="HH82" s="66"/>
      <c r="HI82" s="66"/>
      <c r="HJ82" s="66"/>
      <c r="HK82" s="66"/>
      <c r="HL82" s="66"/>
      <c r="HM82" s="66"/>
      <c r="HN82" s="66"/>
      <c r="HO82" s="66"/>
      <c r="HP82" s="66"/>
      <c r="HQ82" s="66"/>
      <c r="HR82" s="66"/>
      <c r="HS82" s="66"/>
      <c r="HT82" s="66"/>
      <c r="HU82" s="66"/>
      <c r="HV82" s="66"/>
      <c r="HW82" s="66"/>
      <c r="HX82" s="66"/>
      <c r="HY82" s="66">
        <f t="shared" si="29"/>
        <v>0</v>
      </c>
      <c r="HZ82" s="66"/>
      <c r="IA82" s="67" t="s">
        <v>2326</v>
      </c>
      <c r="IB82" s="67" t="s">
        <v>2327</v>
      </c>
      <c r="IC82" s="67" t="s">
        <v>2327</v>
      </c>
      <c r="ID82" s="67" t="s">
        <v>2326</v>
      </c>
      <c r="IE82" s="67" t="s">
        <v>2326</v>
      </c>
      <c r="IF82" s="67"/>
      <c r="IG82" s="67"/>
      <c r="IH82" s="67"/>
      <c r="II82" s="67"/>
      <c r="IJ82" s="67"/>
      <c r="IK82" s="67"/>
      <c r="IL82" s="67"/>
      <c r="IM82" s="67"/>
      <c r="IN82" s="67"/>
      <c r="IO82" s="67"/>
      <c r="IP82" s="67"/>
      <c r="IQ82" s="67"/>
      <c r="IR82" s="67"/>
      <c r="IS82" s="67"/>
      <c r="IT82" s="67"/>
      <c r="IU82" s="67"/>
      <c r="IV82" s="67"/>
      <c r="IW82" s="67"/>
      <c r="IX82" s="67">
        <v>1</v>
      </c>
      <c r="IY82" s="67"/>
      <c r="IZ82" s="67"/>
      <c r="JA82" s="67"/>
      <c r="JB82" s="67"/>
      <c r="JC82" s="67"/>
      <c r="JD82" s="67"/>
      <c r="JE82" s="67"/>
      <c r="JF82" s="67"/>
      <c r="JG82" s="67"/>
      <c r="JH82" s="67"/>
      <c r="JI82" s="67"/>
      <c r="JJ82" s="67">
        <v>1</v>
      </c>
      <c r="JK82" s="67"/>
      <c r="JL82" s="67"/>
      <c r="JM82" s="67"/>
      <c r="JN82" s="67"/>
      <c r="JO82" s="67"/>
      <c r="JP82" s="67"/>
      <c r="JQ82" s="67"/>
      <c r="JR82" s="67"/>
      <c r="JS82" s="67"/>
      <c r="JT82" s="67"/>
      <c r="JU82" s="67"/>
      <c r="JV82" s="67"/>
      <c r="JW82" s="67"/>
      <c r="JX82" s="67"/>
      <c r="JY82" s="67"/>
      <c r="JZ82" s="67"/>
      <c r="KA82" s="67"/>
      <c r="KB82" s="67"/>
      <c r="KC82" s="67"/>
      <c r="KD82" s="67"/>
      <c r="KE82" s="67"/>
      <c r="KF82" s="67"/>
      <c r="KG82" s="67"/>
      <c r="KH82" s="67"/>
      <c r="KI82" s="67"/>
      <c r="KJ82" s="67"/>
      <c r="KK82" s="67"/>
      <c r="KL82" s="67"/>
      <c r="KM82" s="67"/>
      <c r="KN82" s="66">
        <v>2</v>
      </c>
      <c r="KO82" s="66">
        <v>0</v>
      </c>
      <c r="KP82" s="66">
        <v>0</v>
      </c>
      <c r="KQ82" s="66">
        <v>0</v>
      </c>
      <c r="KR82" s="66">
        <v>0</v>
      </c>
      <c r="KS82" s="66">
        <v>0</v>
      </c>
      <c r="KT82" s="66">
        <v>0</v>
      </c>
      <c r="KU82" s="66">
        <v>0</v>
      </c>
      <c r="KV82" s="66">
        <v>0</v>
      </c>
      <c r="KW82" s="66">
        <v>1</v>
      </c>
      <c r="KX82" s="66">
        <v>0</v>
      </c>
      <c r="KY82" s="66">
        <v>0</v>
      </c>
      <c r="KZ82" s="66">
        <v>0</v>
      </c>
      <c r="LA82" s="66">
        <v>0</v>
      </c>
      <c r="LB82" s="66">
        <v>0</v>
      </c>
      <c r="LC82" s="68">
        <v>0</v>
      </c>
      <c r="LD82" s="68">
        <v>0</v>
      </c>
      <c r="LE82" s="68">
        <v>0</v>
      </c>
      <c r="LF82" s="68">
        <v>1</v>
      </c>
      <c r="LG82" s="68">
        <v>0</v>
      </c>
      <c r="LH82" s="68">
        <v>0</v>
      </c>
      <c r="LI82" s="68">
        <v>0</v>
      </c>
      <c r="LJ82" s="68">
        <v>0</v>
      </c>
      <c r="LK82" s="68">
        <v>0</v>
      </c>
      <c r="LL82" s="68"/>
      <c r="LM82" s="69">
        <v>0</v>
      </c>
      <c r="LN82" s="69"/>
      <c r="LO82" s="69">
        <v>0</v>
      </c>
      <c r="LP82" s="69"/>
      <c r="LQ82" s="70">
        <v>1</v>
      </c>
      <c r="LR82" s="71"/>
      <c r="LS82" s="72">
        <f t="shared" si="30"/>
        <v>0</v>
      </c>
      <c r="LT82" s="73">
        <f t="shared" si="31"/>
        <v>0</v>
      </c>
      <c r="LU82" s="73">
        <f t="shared" si="32"/>
        <v>0</v>
      </c>
      <c r="LV82" s="74">
        <f t="shared" si="33"/>
        <v>1</v>
      </c>
      <c r="LW82" s="72">
        <f t="shared" si="34"/>
        <v>1</v>
      </c>
      <c r="LX82" s="73">
        <f t="shared" si="35"/>
        <v>0</v>
      </c>
      <c r="LY82" s="73">
        <f t="shared" si="36"/>
        <v>0</v>
      </c>
      <c r="LZ82" s="74">
        <f t="shared" si="37"/>
        <v>0</v>
      </c>
      <c r="MA82" s="72">
        <f t="shared" si="38"/>
        <v>0</v>
      </c>
      <c r="MB82" s="73">
        <f t="shared" si="39"/>
        <v>1</v>
      </c>
      <c r="MC82" s="73">
        <f t="shared" si="40"/>
        <v>0</v>
      </c>
      <c r="MD82" s="74">
        <f t="shared" si="41"/>
        <v>0</v>
      </c>
      <c r="ME82" s="72">
        <f t="shared" si="42"/>
        <v>0</v>
      </c>
      <c r="MF82" s="73">
        <f t="shared" si="43"/>
        <v>0</v>
      </c>
      <c r="MG82" s="73">
        <f t="shared" si="44"/>
        <v>0</v>
      </c>
      <c r="MH82" s="74">
        <f t="shared" si="45"/>
        <v>1</v>
      </c>
    </row>
    <row r="83" spans="1:346" ht="26.5" x14ac:dyDescent="0.35">
      <c r="A83" s="57">
        <v>6</v>
      </c>
      <c r="B83" s="57" t="s">
        <v>2320</v>
      </c>
      <c r="C83" s="57" t="s">
        <v>2561</v>
      </c>
      <c r="D83" s="58">
        <v>41597</v>
      </c>
      <c r="E83" s="57">
        <v>6</v>
      </c>
      <c r="F83" s="57">
        <v>10</v>
      </c>
      <c r="G83" s="57" t="s">
        <v>2722</v>
      </c>
      <c r="H83" s="57" t="s">
        <v>2722</v>
      </c>
      <c r="I83" s="57" t="s">
        <v>2723</v>
      </c>
      <c r="J83" s="57" t="s">
        <v>2712</v>
      </c>
      <c r="K83" s="57" t="s">
        <v>2724</v>
      </c>
      <c r="L83" s="57">
        <v>0</v>
      </c>
      <c r="M83" s="57">
        <v>1</v>
      </c>
      <c r="N83" s="57">
        <v>38</v>
      </c>
      <c r="O83" s="59">
        <v>0</v>
      </c>
      <c r="P83" s="59">
        <v>0</v>
      </c>
      <c r="Q83" s="59">
        <v>0</v>
      </c>
      <c r="R83" s="59">
        <v>0</v>
      </c>
      <c r="S83" s="59">
        <v>0</v>
      </c>
      <c r="T83" s="59">
        <v>1</v>
      </c>
      <c r="U83" s="59">
        <v>0</v>
      </c>
      <c r="V83" s="59">
        <v>0</v>
      </c>
      <c r="W83" s="59">
        <v>0</v>
      </c>
      <c r="X83" s="59">
        <v>0</v>
      </c>
      <c r="Y83" s="59"/>
      <c r="Z83" s="60">
        <v>6</v>
      </c>
      <c r="AA83" s="60">
        <v>2</v>
      </c>
      <c r="AB83" s="60">
        <v>2</v>
      </c>
      <c r="AC83" s="60">
        <v>30</v>
      </c>
      <c r="AD83" s="60">
        <v>18</v>
      </c>
      <c r="AE83" s="60">
        <v>0</v>
      </c>
      <c r="AF83" s="60">
        <v>1</v>
      </c>
      <c r="AG83" s="60">
        <v>0</v>
      </c>
      <c r="AH83" s="60">
        <v>4</v>
      </c>
      <c r="AI83" s="60">
        <v>1</v>
      </c>
      <c r="AJ83" s="60">
        <v>5</v>
      </c>
      <c r="AK83" s="60">
        <v>10</v>
      </c>
      <c r="AL83" s="60">
        <v>15</v>
      </c>
      <c r="AM83" s="59">
        <v>0</v>
      </c>
      <c r="AN83" s="59"/>
      <c r="AO83" s="59"/>
      <c r="AP83" s="59"/>
      <c r="AQ83" s="59"/>
      <c r="AR83" s="59"/>
      <c r="AS83" s="59"/>
      <c r="AT83" s="59"/>
      <c r="AU83" s="59"/>
      <c r="AV83" s="59"/>
      <c r="AW83" s="59"/>
      <c r="AX83" s="59"/>
      <c r="AY83" s="59"/>
      <c r="AZ83" s="59"/>
      <c r="BA83" s="59"/>
      <c r="BB83" s="59"/>
      <c r="BC83" s="59">
        <v>0</v>
      </c>
      <c r="BD83" s="59"/>
      <c r="BE83" s="59"/>
      <c r="BF83" s="59"/>
      <c r="BG83" s="59">
        <v>0</v>
      </c>
      <c r="BH83" s="59"/>
      <c r="BI83" s="59"/>
      <c r="BJ83" s="59"/>
      <c r="BK83" s="59">
        <v>0</v>
      </c>
      <c r="BL83" s="59"/>
      <c r="BM83" s="59"/>
      <c r="BN83" s="59"/>
      <c r="BO83" s="59">
        <f t="shared" si="23"/>
        <v>0</v>
      </c>
      <c r="BP83" s="59"/>
      <c r="BQ83" s="60">
        <v>1</v>
      </c>
      <c r="BR83" s="60">
        <v>1</v>
      </c>
      <c r="BS83" s="60">
        <v>3</v>
      </c>
      <c r="BT83" s="60">
        <v>1</v>
      </c>
      <c r="BU83" s="60">
        <v>1</v>
      </c>
      <c r="BV83" s="60">
        <v>0</v>
      </c>
      <c r="BW83" s="60">
        <v>0</v>
      </c>
      <c r="BX83" s="60">
        <v>1</v>
      </c>
      <c r="BY83" s="60">
        <v>0</v>
      </c>
      <c r="BZ83" s="60">
        <v>0</v>
      </c>
      <c r="CA83" s="60">
        <v>0</v>
      </c>
      <c r="CB83" s="60"/>
      <c r="CC83" s="60"/>
      <c r="CD83" s="60"/>
      <c r="CE83" s="60"/>
      <c r="CF83" s="60"/>
      <c r="CG83" s="60"/>
      <c r="CH83" s="60"/>
      <c r="CI83" s="60"/>
      <c r="CJ83" s="60">
        <v>0</v>
      </c>
      <c r="CK83" s="60"/>
      <c r="CL83" s="60"/>
      <c r="CM83" s="60"/>
      <c r="CN83" s="60"/>
      <c r="CO83" s="60"/>
      <c r="CP83" s="60"/>
      <c r="CQ83" s="60"/>
      <c r="CR83" s="60"/>
      <c r="CS83" s="60">
        <v>0</v>
      </c>
      <c r="CT83" s="60"/>
      <c r="CU83" s="60"/>
      <c r="CV83" s="60"/>
      <c r="CW83" s="60"/>
      <c r="CX83" s="60"/>
      <c r="CY83" s="60"/>
      <c r="CZ83" s="60"/>
      <c r="DA83" s="60"/>
      <c r="DB83" s="60"/>
      <c r="DC83" s="60">
        <v>0</v>
      </c>
      <c r="DD83" s="60"/>
      <c r="DE83" s="60"/>
      <c r="DF83" s="60">
        <v>1</v>
      </c>
      <c r="DG83" s="60">
        <v>7</v>
      </c>
      <c r="DH83" s="60">
        <v>110</v>
      </c>
      <c r="DI83" s="60">
        <v>0</v>
      </c>
      <c r="DJ83" s="60"/>
      <c r="DK83" s="60"/>
      <c r="DL83" s="60">
        <v>0</v>
      </c>
      <c r="DM83" s="60"/>
      <c r="DN83" s="60"/>
      <c r="DO83" s="60"/>
      <c r="DP83" s="60"/>
      <c r="DQ83" s="60">
        <v>0</v>
      </c>
      <c r="DR83" s="60">
        <v>0</v>
      </c>
      <c r="DS83" s="60">
        <v>0</v>
      </c>
      <c r="DT83" s="61">
        <f t="shared" si="24"/>
        <v>1</v>
      </c>
      <c r="DU83" s="62">
        <f t="shared" si="25"/>
        <v>1</v>
      </c>
      <c r="DV83" s="63">
        <v>0</v>
      </c>
      <c r="DW83" s="63"/>
      <c r="DX83" s="63"/>
      <c r="DY83" s="63"/>
      <c r="DZ83" s="63"/>
      <c r="EA83" s="63"/>
      <c r="EB83" s="63"/>
      <c r="EC83" s="63"/>
      <c r="ED83" s="63"/>
      <c r="EE83" s="63"/>
      <c r="EF83" s="63"/>
      <c r="EG83" s="63"/>
      <c r="EH83" s="63"/>
      <c r="EI83" s="63"/>
      <c r="EJ83" s="63"/>
      <c r="EK83" s="63"/>
      <c r="EL83" s="63"/>
      <c r="EM83" s="63"/>
      <c r="EN83" s="63"/>
      <c r="EO83" s="63"/>
      <c r="EP83" s="63"/>
      <c r="EQ83" s="63"/>
      <c r="ER83" s="63"/>
      <c r="ES83" s="63">
        <f t="shared" si="26"/>
        <v>0</v>
      </c>
      <c r="ET83" s="63"/>
      <c r="EU83" s="64">
        <v>0</v>
      </c>
      <c r="EV83" s="64"/>
      <c r="EW83" s="64"/>
      <c r="EX83" s="64"/>
      <c r="EY83" s="64"/>
      <c r="EZ83" s="64"/>
      <c r="FA83" s="64"/>
      <c r="FB83" s="64"/>
      <c r="FC83" s="64"/>
      <c r="FD83" s="64"/>
      <c r="FE83" s="64"/>
      <c r="FF83" s="64"/>
      <c r="FG83" s="64"/>
      <c r="FH83" s="64"/>
      <c r="FI83" s="64"/>
      <c r="FJ83" s="64"/>
      <c r="FK83" s="64"/>
      <c r="FL83" s="64"/>
      <c r="FM83" s="64"/>
      <c r="FN83" s="64"/>
      <c r="FO83" s="64"/>
      <c r="FP83" s="64"/>
      <c r="FQ83" s="64"/>
      <c r="FR83" s="64"/>
      <c r="FS83" s="64"/>
      <c r="FT83" s="64"/>
      <c r="FU83" s="64"/>
      <c r="FV83" s="64"/>
      <c r="FW83" s="64"/>
      <c r="FX83" s="64"/>
      <c r="FY83" s="64"/>
      <c r="FZ83" s="64"/>
      <c r="GA83" s="64"/>
      <c r="GB83" s="64"/>
      <c r="GC83" s="64"/>
      <c r="GD83" s="64"/>
      <c r="GE83" s="64"/>
      <c r="GF83" s="64"/>
      <c r="GG83" s="64">
        <f t="shared" si="27"/>
        <v>0</v>
      </c>
      <c r="GH83" s="64">
        <f t="shared" si="28"/>
        <v>0</v>
      </c>
      <c r="GI83" s="65">
        <v>0</v>
      </c>
      <c r="GJ83" s="65">
        <v>0</v>
      </c>
      <c r="GK83" s="65">
        <v>0</v>
      </c>
      <c r="GL83" s="65">
        <v>0</v>
      </c>
      <c r="GM83" s="65">
        <v>0</v>
      </c>
      <c r="GN83" s="65">
        <v>0</v>
      </c>
      <c r="GO83" s="65">
        <v>0</v>
      </c>
      <c r="GP83" s="65">
        <v>0</v>
      </c>
      <c r="GQ83" s="65"/>
      <c r="GR83" s="65">
        <v>0</v>
      </c>
      <c r="GS83" s="65">
        <v>0</v>
      </c>
      <c r="GT83" s="65">
        <v>0</v>
      </c>
      <c r="GU83" s="65">
        <v>1</v>
      </c>
      <c r="GV83" s="65">
        <v>0</v>
      </c>
      <c r="GW83" s="65">
        <v>0</v>
      </c>
      <c r="GX83" s="65">
        <v>0</v>
      </c>
      <c r="GY83" s="65">
        <v>0</v>
      </c>
      <c r="GZ83" s="65"/>
      <c r="HA83" s="66">
        <v>0</v>
      </c>
      <c r="HB83" s="66"/>
      <c r="HC83" s="66"/>
      <c r="HD83" s="66"/>
      <c r="HE83" s="66"/>
      <c r="HF83" s="66"/>
      <c r="HG83" s="66"/>
      <c r="HH83" s="66"/>
      <c r="HI83" s="66"/>
      <c r="HJ83" s="66"/>
      <c r="HK83" s="66"/>
      <c r="HL83" s="66"/>
      <c r="HM83" s="66"/>
      <c r="HN83" s="66"/>
      <c r="HO83" s="66"/>
      <c r="HP83" s="66"/>
      <c r="HQ83" s="66"/>
      <c r="HR83" s="66"/>
      <c r="HS83" s="66"/>
      <c r="HT83" s="66"/>
      <c r="HU83" s="66"/>
      <c r="HV83" s="66"/>
      <c r="HW83" s="66"/>
      <c r="HX83" s="66"/>
      <c r="HY83" s="66">
        <f t="shared" si="29"/>
        <v>0</v>
      </c>
      <c r="HZ83" s="66"/>
      <c r="IA83" s="67" t="s">
        <v>2326</v>
      </c>
      <c r="IB83" s="67" t="s">
        <v>2328</v>
      </c>
      <c r="IC83" s="67" t="s">
        <v>2326</v>
      </c>
      <c r="ID83" s="67" t="s">
        <v>2326</v>
      </c>
      <c r="IE83" s="67" t="s">
        <v>2326</v>
      </c>
      <c r="IF83" s="67"/>
      <c r="IG83" s="67"/>
      <c r="IH83" s="67"/>
      <c r="II83" s="67"/>
      <c r="IJ83" s="67"/>
      <c r="IK83" s="67"/>
      <c r="IL83" s="67"/>
      <c r="IM83" s="67"/>
      <c r="IN83" s="67"/>
      <c r="IO83" s="67"/>
      <c r="IP83" s="67"/>
      <c r="IQ83" s="67"/>
      <c r="IR83" s="67"/>
      <c r="IS83" s="67"/>
      <c r="IT83" s="67"/>
      <c r="IU83" s="67"/>
      <c r="IV83" s="67"/>
      <c r="IW83" s="67"/>
      <c r="IX83" s="67"/>
      <c r="IY83" s="67"/>
      <c r="IZ83" s="67"/>
      <c r="JA83" s="67"/>
      <c r="JB83" s="67"/>
      <c r="JC83" s="67"/>
      <c r="JD83" s="67"/>
      <c r="JE83" s="67"/>
      <c r="JF83" s="67"/>
      <c r="JG83" s="67"/>
      <c r="JH83" s="67"/>
      <c r="JI83" s="67"/>
      <c r="JJ83" s="67"/>
      <c r="JK83" s="67"/>
      <c r="JL83" s="67"/>
      <c r="JM83" s="67"/>
      <c r="JN83" s="67"/>
      <c r="JO83" s="67"/>
      <c r="JP83" s="67"/>
      <c r="JQ83" s="67"/>
      <c r="JR83" s="67"/>
      <c r="JS83" s="67"/>
      <c r="JT83" s="67"/>
      <c r="JU83" s="67"/>
      <c r="JV83" s="67"/>
      <c r="JW83" s="67"/>
      <c r="JX83" s="67"/>
      <c r="JY83" s="67"/>
      <c r="JZ83" s="67"/>
      <c r="KA83" s="67"/>
      <c r="KB83" s="67"/>
      <c r="KC83" s="67"/>
      <c r="KD83" s="67"/>
      <c r="KE83" s="67"/>
      <c r="KF83" s="67"/>
      <c r="KG83" s="67"/>
      <c r="KH83" s="67"/>
      <c r="KI83" s="67"/>
      <c r="KJ83" s="67"/>
      <c r="KK83" s="67"/>
      <c r="KL83" s="67"/>
      <c r="KM83" s="67"/>
      <c r="KN83" s="66">
        <v>2</v>
      </c>
      <c r="KO83" s="66">
        <v>0</v>
      </c>
      <c r="KP83" s="66">
        <v>1</v>
      </c>
      <c r="KQ83" s="66">
        <v>1</v>
      </c>
      <c r="KR83" s="66">
        <v>1</v>
      </c>
      <c r="KS83" s="66">
        <v>1</v>
      </c>
      <c r="KT83" s="66">
        <v>0</v>
      </c>
      <c r="KU83" s="66">
        <v>0</v>
      </c>
      <c r="KV83" s="66">
        <v>0</v>
      </c>
      <c r="KW83" s="66">
        <v>1</v>
      </c>
      <c r="KX83" s="66">
        <v>0</v>
      </c>
      <c r="KY83" s="66">
        <v>0</v>
      </c>
      <c r="KZ83" s="66">
        <v>0</v>
      </c>
      <c r="LA83" s="66">
        <v>0</v>
      </c>
      <c r="LB83" s="66">
        <v>0</v>
      </c>
      <c r="LC83" s="68">
        <v>0</v>
      </c>
      <c r="LD83" s="68">
        <v>1</v>
      </c>
      <c r="LE83" s="68">
        <v>0</v>
      </c>
      <c r="LF83" s="68">
        <v>0</v>
      </c>
      <c r="LG83" s="68">
        <v>0</v>
      </c>
      <c r="LH83" s="68">
        <v>0</v>
      </c>
      <c r="LI83" s="68">
        <v>0</v>
      </c>
      <c r="LJ83" s="68">
        <v>1</v>
      </c>
      <c r="LK83" s="68">
        <v>1</v>
      </c>
      <c r="LL83" s="68" t="s">
        <v>2725</v>
      </c>
      <c r="LM83" s="69">
        <v>1</v>
      </c>
      <c r="LN83" s="69" t="s">
        <v>2496</v>
      </c>
      <c r="LO83" s="69">
        <v>0</v>
      </c>
      <c r="LP83" s="69"/>
      <c r="LQ83" s="70">
        <v>1</v>
      </c>
      <c r="LR83" s="71"/>
      <c r="LS83" s="72">
        <f t="shared" si="30"/>
        <v>0</v>
      </c>
      <c r="LT83" s="73">
        <f t="shared" si="31"/>
        <v>0</v>
      </c>
      <c r="LU83" s="73">
        <f t="shared" si="32"/>
        <v>0</v>
      </c>
      <c r="LV83" s="74">
        <f t="shared" si="33"/>
        <v>1</v>
      </c>
      <c r="LW83" s="72">
        <f t="shared" si="34"/>
        <v>1</v>
      </c>
      <c r="LX83" s="73">
        <f t="shared" si="35"/>
        <v>0</v>
      </c>
      <c r="LY83" s="73">
        <f t="shared" si="36"/>
        <v>0</v>
      </c>
      <c r="LZ83" s="74">
        <f t="shared" si="37"/>
        <v>0</v>
      </c>
      <c r="MA83" s="72">
        <f t="shared" si="38"/>
        <v>0</v>
      </c>
      <c r="MB83" s="73">
        <f t="shared" si="39"/>
        <v>0</v>
      </c>
      <c r="MC83" s="73">
        <f t="shared" si="40"/>
        <v>0</v>
      </c>
      <c r="MD83" s="74">
        <f t="shared" si="41"/>
        <v>1</v>
      </c>
      <c r="ME83" s="72">
        <f t="shared" si="42"/>
        <v>0</v>
      </c>
      <c r="MF83" s="73">
        <f t="shared" si="43"/>
        <v>0</v>
      </c>
      <c r="MG83" s="73">
        <f t="shared" si="44"/>
        <v>0</v>
      </c>
      <c r="MH83" s="74">
        <f t="shared" si="45"/>
        <v>1</v>
      </c>
    </row>
    <row r="84" spans="1:346" ht="52.5" x14ac:dyDescent="0.35">
      <c r="A84" s="57">
        <v>7</v>
      </c>
      <c r="B84" s="57" t="s">
        <v>2320</v>
      </c>
      <c r="C84" s="57" t="s">
        <v>2561</v>
      </c>
      <c r="D84" s="58">
        <v>41599</v>
      </c>
      <c r="E84" s="57">
        <v>6</v>
      </c>
      <c r="F84" s="57">
        <v>22</v>
      </c>
      <c r="G84" s="57" t="s">
        <v>2726</v>
      </c>
      <c r="H84" s="57" t="s">
        <v>2726</v>
      </c>
      <c r="I84" s="57" t="s">
        <v>2727</v>
      </c>
      <c r="J84" s="57" t="s">
        <v>2728</v>
      </c>
      <c r="K84" s="57" t="s">
        <v>2729</v>
      </c>
      <c r="L84" s="57">
        <v>0</v>
      </c>
      <c r="M84" s="57">
        <v>1</v>
      </c>
      <c r="N84" s="57">
        <v>53</v>
      </c>
      <c r="O84" s="59">
        <v>0</v>
      </c>
      <c r="P84" s="59">
        <v>0</v>
      </c>
      <c r="Q84" s="59">
        <v>0</v>
      </c>
      <c r="R84" s="59">
        <v>0</v>
      </c>
      <c r="S84" s="59">
        <v>0</v>
      </c>
      <c r="T84" s="59">
        <v>0</v>
      </c>
      <c r="U84" s="59">
        <v>0</v>
      </c>
      <c r="V84" s="59">
        <v>0</v>
      </c>
      <c r="W84" s="59">
        <v>0</v>
      </c>
      <c r="X84" s="59">
        <v>1</v>
      </c>
      <c r="Y84" s="59" t="s">
        <v>2730</v>
      </c>
      <c r="Z84" s="60">
        <v>6</v>
      </c>
      <c r="AA84" s="60">
        <v>0</v>
      </c>
      <c r="AB84" s="60">
        <v>0</v>
      </c>
      <c r="AC84" s="60">
        <v>80</v>
      </c>
      <c r="AD84" s="60">
        <v>60</v>
      </c>
      <c r="AE84" s="60">
        <v>1</v>
      </c>
      <c r="AF84" s="60">
        <v>0</v>
      </c>
      <c r="AG84" s="60">
        <v>0</v>
      </c>
      <c r="AH84" s="60">
        <v>1.5</v>
      </c>
      <c r="AI84" s="60">
        <v>0</v>
      </c>
      <c r="AJ84" s="60"/>
      <c r="AK84" s="60">
        <v>1</v>
      </c>
      <c r="AL84" s="60">
        <v>3</v>
      </c>
      <c r="AM84" s="59">
        <v>0</v>
      </c>
      <c r="AN84" s="59"/>
      <c r="AO84" s="59"/>
      <c r="AP84" s="59"/>
      <c r="AQ84" s="59"/>
      <c r="AR84" s="59"/>
      <c r="AS84" s="59"/>
      <c r="AT84" s="59"/>
      <c r="AU84" s="59"/>
      <c r="AV84" s="59"/>
      <c r="AW84" s="59"/>
      <c r="AX84" s="59"/>
      <c r="AY84" s="59"/>
      <c r="AZ84" s="59"/>
      <c r="BA84" s="59"/>
      <c r="BB84" s="59"/>
      <c r="BC84" s="59">
        <v>0</v>
      </c>
      <c r="BD84" s="59"/>
      <c r="BE84" s="59"/>
      <c r="BF84" s="59"/>
      <c r="BG84" s="59">
        <v>0</v>
      </c>
      <c r="BH84" s="59"/>
      <c r="BI84" s="59"/>
      <c r="BJ84" s="59"/>
      <c r="BK84" s="59">
        <v>0</v>
      </c>
      <c r="BL84" s="59"/>
      <c r="BM84" s="59"/>
      <c r="BN84" s="59"/>
      <c r="BO84" s="59">
        <f t="shared" si="23"/>
        <v>0</v>
      </c>
      <c r="BP84" s="59"/>
      <c r="BQ84" s="60">
        <v>1</v>
      </c>
      <c r="BR84" s="60">
        <v>0</v>
      </c>
      <c r="BS84" s="60"/>
      <c r="BT84" s="60"/>
      <c r="BU84" s="60"/>
      <c r="BV84" s="60"/>
      <c r="BW84" s="60"/>
      <c r="BX84" s="60"/>
      <c r="BY84" s="60"/>
      <c r="BZ84" s="60"/>
      <c r="CA84" s="60">
        <v>2</v>
      </c>
      <c r="CB84" s="60">
        <v>2</v>
      </c>
      <c r="CC84" s="60">
        <v>1</v>
      </c>
      <c r="CD84" s="60">
        <v>1</v>
      </c>
      <c r="CE84" s="60">
        <v>1</v>
      </c>
      <c r="CF84" s="60">
        <v>0</v>
      </c>
      <c r="CG84" s="60">
        <v>1</v>
      </c>
      <c r="CH84" s="60">
        <v>1</v>
      </c>
      <c r="CI84" s="60">
        <v>0</v>
      </c>
      <c r="CJ84" s="60">
        <v>0</v>
      </c>
      <c r="CK84" s="60"/>
      <c r="CL84" s="60"/>
      <c r="CM84" s="60"/>
      <c r="CN84" s="60"/>
      <c r="CO84" s="60"/>
      <c r="CP84" s="60"/>
      <c r="CQ84" s="60"/>
      <c r="CR84" s="60"/>
      <c r="CS84" s="60">
        <v>0</v>
      </c>
      <c r="CT84" s="60"/>
      <c r="CU84" s="60"/>
      <c r="CV84" s="60"/>
      <c r="CW84" s="60"/>
      <c r="CX84" s="60"/>
      <c r="CY84" s="60"/>
      <c r="CZ84" s="60"/>
      <c r="DA84" s="60"/>
      <c r="DB84" s="60"/>
      <c r="DC84" s="60">
        <v>1</v>
      </c>
      <c r="DD84" s="60">
        <v>12</v>
      </c>
      <c r="DE84" s="60">
        <v>5</v>
      </c>
      <c r="DF84" s="60">
        <v>0</v>
      </c>
      <c r="DG84" s="60"/>
      <c r="DH84" s="60"/>
      <c r="DI84" s="60">
        <v>0</v>
      </c>
      <c r="DJ84" s="60"/>
      <c r="DK84" s="60"/>
      <c r="DL84" s="60">
        <v>0</v>
      </c>
      <c r="DM84" s="60"/>
      <c r="DN84" s="60"/>
      <c r="DO84" s="60"/>
      <c r="DP84" s="60"/>
      <c r="DQ84" s="60">
        <v>8</v>
      </c>
      <c r="DR84" s="60">
        <v>0</v>
      </c>
      <c r="DS84" s="60">
        <v>0</v>
      </c>
      <c r="DT84" s="61">
        <f t="shared" si="24"/>
        <v>1</v>
      </c>
      <c r="DU84" s="62">
        <f t="shared" si="25"/>
        <v>1</v>
      </c>
      <c r="DV84" s="63">
        <v>0</v>
      </c>
      <c r="DW84" s="63"/>
      <c r="DX84" s="63"/>
      <c r="DY84" s="63"/>
      <c r="DZ84" s="63"/>
      <c r="EA84" s="63"/>
      <c r="EB84" s="63"/>
      <c r="EC84" s="63"/>
      <c r="ED84" s="63"/>
      <c r="EE84" s="63"/>
      <c r="EF84" s="63"/>
      <c r="EG84" s="63"/>
      <c r="EH84" s="63"/>
      <c r="EI84" s="63"/>
      <c r="EJ84" s="63"/>
      <c r="EK84" s="63"/>
      <c r="EL84" s="63"/>
      <c r="EM84" s="63"/>
      <c r="EN84" s="63"/>
      <c r="EO84" s="63"/>
      <c r="EP84" s="63"/>
      <c r="EQ84" s="63"/>
      <c r="ER84" s="63"/>
      <c r="ES84" s="63">
        <f t="shared" si="26"/>
        <v>0</v>
      </c>
      <c r="ET84" s="63"/>
      <c r="EU84" s="64">
        <v>0</v>
      </c>
      <c r="EV84" s="64"/>
      <c r="EW84" s="64"/>
      <c r="EX84" s="64"/>
      <c r="EY84" s="64"/>
      <c r="EZ84" s="64"/>
      <c r="FA84" s="64"/>
      <c r="FB84" s="64"/>
      <c r="FC84" s="64"/>
      <c r="FD84" s="64"/>
      <c r="FE84" s="64"/>
      <c r="FF84" s="64"/>
      <c r="FG84" s="64"/>
      <c r="FH84" s="64"/>
      <c r="FI84" s="64"/>
      <c r="FJ84" s="64"/>
      <c r="FK84" s="64"/>
      <c r="FL84" s="64"/>
      <c r="FM84" s="64"/>
      <c r="FN84" s="64"/>
      <c r="FO84" s="64"/>
      <c r="FP84" s="64"/>
      <c r="FQ84" s="64"/>
      <c r="FR84" s="64"/>
      <c r="FS84" s="64"/>
      <c r="FT84" s="64"/>
      <c r="FU84" s="64"/>
      <c r="FV84" s="64"/>
      <c r="FW84" s="64"/>
      <c r="FX84" s="64"/>
      <c r="FY84" s="64"/>
      <c r="FZ84" s="64"/>
      <c r="GA84" s="64"/>
      <c r="GB84" s="64"/>
      <c r="GC84" s="64"/>
      <c r="GD84" s="64"/>
      <c r="GE84" s="64"/>
      <c r="GF84" s="64"/>
      <c r="GG84" s="64">
        <f t="shared" si="27"/>
        <v>0</v>
      </c>
      <c r="GH84" s="64">
        <f t="shared" si="28"/>
        <v>0</v>
      </c>
      <c r="GI84" s="65">
        <v>0</v>
      </c>
      <c r="GJ84" s="65">
        <v>0</v>
      </c>
      <c r="GK84" s="65">
        <v>0</v>
      </c>
      <c r="GL84" s="65">
        <v>0</v>
      </c>
      <c r="GM84" s="65">
        <v>0</v>
      </c>
      <c r="GN84" s="65">
        <v>0</v>
      </c>
      <c r="GO84" s="65">
        <v>0</v>
      </c>
      <c r="GP84" s="65">
        <v>0</v>
      </c>
      <c r="GQ84" s="65"/>
      <c r="GR84" s="65">
        <v>0</v>
      </c>
      <c r="GS84" s="65">
        <v>0</v>
      </c>
      <c r="GT84" s="65">
        <v>0</v>
      </c>
      <c r="GU84" s="65">
        <v>0</v>
      </c>
      <c r="GV84" s="65">
        <v>0</v>
      </c>
      <c r="GW84" s="65">
        <v>0</v>
      </c>
      <c r="GX84" s="65">
        <v>1</v>
      </c>
      <c r="GY84" s="65">
        <v>0</v>
      </c>
      <c r="GZ84" s="65"/>
      <c r="HA84" s="66">
        <v>0</v>
      </c>
      <c r="HB84" s="66"/>
      <c r="HC84" s="66"/>
      <c r="HD84" s="66"/>
      <c r="HE84" s="66"/>
      <c r="HF84" s="66"/>
      <c r="HG84" s="66"/>
      <c r="HH84" s="66"/>
      <c r="HI84" s="66"/>
      <c r="HJ84" s="66"/>
      <c r="HK84" s="66"/>
      <c r="HL84" s="66"/>
      <c r="HM84" s="66"/>
      <c r="HN84" s="66"/>
      <c r="HO84" s="66"/>
      <c r="HP84" s="66"/>
      <c r="HQ84" s="66"/>
      <c r="HR84" s="66"/>
      <c r="HS84" s="66"/>
      <c r="HT84" s="66"/>
      <c r="HU84" s="66"/>
      <c r="HV84" s="66"/>
      <c r="HW84" s="66"/>
      <c r="HX84" s="66"/>
      <c r="HY84" s="66">
        <f t="shared" si="29"/>
        <v>0</v>
      </c>
      <c r="HZ84" s="66"/>
      <c r="IA84" s="67" t="s">
        <v>2326</v>
      </c>
      <c r="IB84" s="67" t="s">
        <v>2328</v>
      </c>
      <c r="IC84" s="67" t="s">
        <v>2326</v>
      </c>
      <c r="ID84" s="67" t="s">
        <v>2326</v>
      </c>
      <c r="IE84" s="67" t="s">
        <v>2326</v>
      </c>
      <c r="IF84" s="67"/>
      <c r="IG84" s="67"/>
      <c r="IH84" s="67"/>
      <c r="II84" s="67"/>
      <c r="IJ84" s="67"/>
      <c r="IK84" s="67"/>
      <c r="IL84" s="67"/>
      <c r="IM84" s="67"/>
      <c r="IN84" s="67"/>
      <c r="IO84" s="67"/>
      <c r="IP84" s="67"/>
      <c r="IQ84" s="67"/>
      <c r="IR84" s="67"/>
      <c r="IS84" s="67"/>
      <c r="IT84" s="67"/>
      <c r="IU84" s="67"/>
      <c r="IV84" s="67"/>
      <c r="IW84" s="67"/>
      <c r="IX84" s="67"/>
      <c r="IY84" s="67"/>
      <c r="IZ84" s="67"/>
      <c r="JA84" s="67"/>
      <c r="JB84" s="67"/>
      <c r="JC84" s="67"/>
      <c r="JD84" s="67"/>
      <c r="JE84" s="67"/>
      <c r="JF84" s="67"/>
      <c r="JG84" s="67"/>
      <c r="JH84" s="67"/>
      <c r="JI84" s="67"/>
      <c r="JJ84" s="67"/>
      <c r="JK84" s="67"/>
      <c r="JL84" s="67"/>
      <c r="JM84" s="67"/>
      <c r="JN84" s="67"/>
      <c r="JO84" s="67"/>
      <c r="JP84" s="67"/>
      <c r="JQ84" s="67"/>
      <c r="JR84" s="67"/>
      <c r="JS84" s="67"/>
      <c r="JT84" s="67"/>
      <c r="JU84" s="67"/>
      <c r="JV84" s="67"/>
      <c r="JW84" s="67"/>
      <c r="JX84" s="67"/>
      <c r="JY84" s="67"/>
      <c r="JZ84" s="67"/>
      <c r="KA84" s="67"/>
      <c r="KB84" s="67"/>
      <c r="KC84" s="67"/>
      <c r="KD84" s="67"/>
      <c r="KE84" s="67"/>
      <c r="KF84" s="67"/>
      <c r="KG84" s="67"/>
      <c r="KH84" s="67"/>
      <c r="KI84" s="67"/>
      <c r="KJ84" s="67"/>
      <c r="KK84" s="67"/>
      <c r="KL84" s="67"/>
      <c r="KM84" s="67"/>
      <c r="KN84" s="66">
        <v>0</v>
      </c>
      <c r="KO84" s="66">
        <v>0</v>
      </c>
      <c r="KP84" s="66">
        <v>1</v>
      </c>
      <c r="KQ84" s="66">
        <v>0</v>
      </c>
      <c r="KR84" s="66">
        <v>0</v>
      </c>
      <c r="KS84" s="66">
        <v>0</v>
      </c>
      <c r="KT84" s="66">
        <v>0</v>
      </c>
      <c r="KU84" s="66">
        <v>0</v>
      </c>
      <c r="KV84" s="66">
        <v>0</v>
      </c>
      <c r="KW84" s="66">
        <v>1</v>
      </c>
      <c r="KX84" s="66">
        <v>0</v>
      </c>
      <c r="KY84" s="66">
        <v>0</v>
      </c>
      <c r="KZ84" s="66">
        <v>0</v>
      </c>
      <c r="LA84" s="66">
        <v>0</v>
      </c>
      <c r="LB84" s="66">
        <v>0</v>
      </c>
      <c r="LC84" s="68">
        <v>0</v>
      </c>
      <c r="LD84" s="68">
        <v>0</v>
      </c>
      <c r="LE84" s="68">
        <v>0</v>
      </c>
      <c r="LF84" s="68">
        <v>0</v>
      </c>
      <c r="LG84" s="68">
        <v>0</v>
      </c>
      <c r="LH84" s="68">
        <v>0</v>
      </c>
      <c r="LI84" s="68">
        <v>0</v>
      </c>
      <c r="LJ84" s="68">
        <v>0</v>
      </c>
      <c r="LK84" s="68">
        <v>1</v>
      </c>
      <c r="LL84" s="68" t="s">
        <v>2731</v>
      </c>
      <c r="LM84" s="69">
        <v>1</v>
      </c>
      <c r="LN84" s="69" t="s">
        <v>2732</v>
      </c>
      <c r="LO84" s="69">
        <v>0</v>
      </c>
      <c r="LP84" s="69" t="s">
        <v>2733</v>
      </c>
      <c r="LQ84" s="70">
        <v>0</v>
      </c>
      <c r="LR84" s="71"/>
      <c r="LS84" s="72">
        <f t="shared" si="30"/>
        <v>0</v>
      </c>
      <c r="LT84" s="73">
        <f t="shared" si="31"/>
        <v>0</v>
      </c>
      <c r="LU84" s="73">
        <f t="shared" si="32"/>
        <v>0</v>
      </c>
      <c r="LV84" s="74">
        <f t="shared" si="33"/>
        <v>1</v>
      </c>
      <c r="LW84" s="72">
        <f t="shared" si="34"/>
        <v>1</v>
      </c>
      <c r="LX84" s="73">
        <f t="shared" si="35"/>
        <v>0</v>
      </c>
      <c r="LY84" s="73">
        <f t="shared" si="36"/>
        <v>0</v>
      </c>
      <c r="LZ84" s="74">
        <f t="shared" si="37"/>
        <v>0</v>
      </c>
      <c r="MA84" s="72">
        <f t="shared" si="38"/>
        <v>0</v>
      </c>
      <c r="MB84" s="73">
        <f t="shared" si="39"/>
        <v>0</v>
      </c>
      <c r="MC84" s="73">
        <f t="shared" si="40"/>
        <v>0</v>
      </c>
      <c r="MD84" s="74">
        <f t="shared" si="41"/>
        <v>1</v>
      </c>
      <c r="ME84" s="72">
        <f t="shared" si="42"/>
        <v>0</v>
      </c>
      <c r="MF84" s="73">
        <f t="shared" si="43"/>
        <v>0</v>
      </c>
      <c r="MG84" s="73">
        <f t="shared" si="44"/>
        <v>0</v>
      </c>
      <c r="MH84" s="74">
        <f t="shared" si="45"/>
        <v>1</v>
      </c>
    </row>
    <row r="85" spans="1:346" ht="52.5" x14ac:dyDescent="0.35">
      <c r="A85" s="57">
        <v>8</v>
      </c>
      <c r="B85" s="57" t="s">
        <v>2320</v>
      </c>
      <c r="C85" s="57" t="s">
        <v>2561</v>
      </c>
      <c r="D85" s="58">
        <v>41599</v>
      </c>
      <c r="E85" s="57">
        <v>6</v>
      </c>
      <c r="F85" s="57">
        <v>2</v>
      </c>
      <c r="G85" s="57" t="s">
        <v>2734</v>
      </c>
      <c r="H85" s="57" t="s">
        <v>2734</v>
      </c>
      <c r="I85" s="57" t="s">
        <v>2735</v>
      </c>
      <c r="J85" s="57" t="s">
        <v>2728</v>
      </c>
      <c r="K85" s="57" t="s">
        <v>2736</v>
      </c>
      <c r="L85" s="57">
        <v>0</v>
      </c>
      <c r="M85" s="57">
        <v>1</v>
      </c>
      <c r="N85" s="57">
        <v>45</v>
      </c>
      <c r="O85" s="59">
        <v>0</v>
      </c>
      <c r="P85" s="59">
        <v>0</v>
      </c>
      <c r="Q85" s="59">
        <v>0</v>
      </c>
      <c r="R85" s="59">
        <v>0</v>
      </c>
      <c r="S85" s="59">
        <v>0</v>
      </c>
      <c r="T85" s="59">
        <v>1</v>
      </c>
      <c r="U85" s="59">
        <v>0</v>
      </c>
      <c r="V85" s="59">
        <v>0</v>
      </c>
      <c r="W85" s="59">
        <v>0</v>
      </c>
      <c r="X85" s="59">
        <v>0</v>
      </c>
      <c r="Y85" s="59"/>
      <c r="Z85" s="60">
        <v>6</v>
      </c>
      <c r="AA85" s="60">
        <v>4.5</v>
      </c>
      <c r="AB85" s="60">
        <v>4.5</v>
      </c>
      <c r="AC85" s="60">
        <v>105</v>
      </c>
      <c r="AD85" s="60">
        <v>75</v>
      </c>
      <c r="AE85" s="60">
        <v>0</v>
      </c>
      <c r="AF85" s="60">
        <v>1</v>
      </c>
      <c r="AG85" s="60">
        <v>0</v>
      </c>
      <c r="AH85" s="60">
        <v>4</v>
      </c>
      <c r="AI85" s="60">
        <v>1</v>
      </c>
      <c r="AJ85" s="60">
        <v>9</v>
      </c>
      <c r="AK85" s="60">
        <v>15</v>
      </c>
      <c r="AL85" s="60">
        <v>40</v>
      </c>
      <c r="AM85" s="59">
        <v>0</v>
      </c>
      <c r="AN85" s="59"/>
      <c r="AO85" s="59"/>
      <c r="AP85" s="59"/>
      <c r="AQ85" s="59"/>
      <c r="AR85" s="59"/>
      <c r="AS85" s="59"/>
      <c r="AT85" s="59"/>
      <c r="AU85" s="59"/>
      <c r="AV85" s="59"/>
      <c r="AW85" s="59"/>
      <c r="AX85" s="59"/>
      <c r="AY85" s="59"/>
      <c r="AZ85" s="59"/>
      <c r="BA85" s="59"/>
      <c r="BB85" s="59"/>
      <c r="BC85" s="59">
        <v>0</v>
      </c>
      <c r="BD85" s="59"/>
      <c r="BE85" s="59"/>
      <c r="BF85" s="59"/>
      <c r="BG85" s="59">
        <v>0</v>
      </c>
      <c r="BH85" s="59"/>
      <c r="BI85" s="59"/>
      <c r="BJ85" s="59"/>
      <c r="BK85" s="59">
        <v>0</v>
      </c>
      <c r="BL85" s="59"/>
      <c r="BM85" s="59"/>
      <c r="BN85" s="59"/>
      <c r="BO85" s="59">
        <f t="shared" si="23"/>
        <v>0</v>
      </c>
      <c r="BP85" s="59"/>
      <c r="BQ85" s="60">
        <v>1</v>
      </c>
      <c r="BR85" s="60">
        <v>3</v>
      </c>
      <c r="BS85" s="60">
        <v>8</v>
      </c>
      <c r="BT85" s="60">
        <v>1</v>
      </c>
      <c r="BU85" s="60">
        <v>4</v>
      </c>
      <c r="BV85" s="60">
        <v>1</v>
      </c>
      <c r="BW85" s="60">
        <v>0</v>
      </c>
      <c r="BX85" s="60">
        <v>1</v>
      </c>
      <c r="BY85" s="60">
        <v>1</v>
      </c>
      <c r="BZ85" s="60">
        <v>0</v>
      </c>
      <c r="CA85" s="60">
        <v>1</v>
      </c>
      <c r="CB85" s="60">
        <v>1</v>
      </c>
      <c r="CC85" s="60">
        <v>1</v>
      </c>
      <c r="CD85" s="60">
        <v>4</v>
      </c>
      <c r="CE85" s="60">
        <v>1</v>
      </c>
      <c r="CF85" s="60">
        <v>0</v>
      </c>
      <c r="CG85" s="60">
        <v>1</v>
      </c>
      <c r="CH85" s="60">
        <v>1</v>
      </c>
      <c r="CI85" s="60">
        <v>0</v>
      </c>
      <c r="CJ85" s="60">
        <v>0</v>
      </c>
      <c r="CK85" s="60"/>
      <c r="CL85" s="60"/>
      <c r="CM85" s="60"/>
      <c r="CN85" s="60"/>
      <c r="CO85" s="60"/>
      <c r="CP85" s="60"/>
      <c r="CQ85" s="60"/>
      <c r="CR85" s="60"/>
      <c r="CS85" s="60">
        <v>0</v>
      </c>
      <c r="CT85" s="60"/>
      <c r="CU85" s="60"/>
      <c r="CV85" s="60"/>
      <c r="CW85" s="60"/>
      <c r="CX85" s="60"/>
      <c r="CY85" s="60"/>
      <c r="CZ85" s="60"/>
      <c r="DA85" s="60"/>
      <c r="DB85" s="60"/>
      <c r="DC85" s="60">
        <v>0</v>
      </c>
      <c r="DD85" s="60"/>
      <c r="DE85" s="60"/>
      <c r="DF85" s="60">
        <v>1</v>
      </c>
      <c r="DG85" s="60">
        <v>1</v>
      </c>
      <c r="DH85" s="60">
        <v>100</v>
      </c>
      <c r="DI85" s="60">
        <v>0</v>
      </c>
      <c r="DJ85" s="60"/>
      <c r="DK85" s="60"/>
      <c r="DL85" s="60">
        <v>0</v>
      </c>
      <c r="DM85" s="60"/>
      <c r="DN85" s="60"/>
      <c r="DO85" s="60"/>
      <c r="DP85" s="60"/>
      <c r="DQ85" s="60">
        <v>53</v>
      </c>
      <c r="DR85" s="60">
        <v>1</v>
      </c>
      <c r="DS85" s="60">
        <v>10</v>
      </c>
      <c r="DT85" s="61">
        <f t="shared" si="24"/>
        <v>1</v>
      </c>
      <c r="DU85" s="62">
        <f t="shared" si="25"/>
        <v>1</v>
      </c>
      <c r="DV85" s="63">
        <v>0</v>
      </c>
      <c r="DW85" s="63"/>
      <c r="DX85" s="63"/>
      <c r="DY85" s="63"/>
      <c r="DZ85" s="63"/>
      <c r="EA85" s="63"/>
      <c r="EB85" s="63"/>
      <c r="EC85" s="63"/>
      <c r="ED85" s="63"/>
      <c r="EE85" s="63"/>
      <c r="EF85" s="63"/>
      <c r="EG85" s="63"/>
      <c r="EH85" s="63"/>
      <c r="EI85" s="63"/>
      <c r="EJ85" s="63"/>
      <c r="EK85" s="63"/>
      <c r="EL85" s="63"/>
      <c r="EM85" s="63"/>
      <c r="EN85" s="63"/>
      <c r="EO85" s="63"/>
      <c r="EP85" s="63"/>
      <c r="EQ85" s="63"/>
      <c r="ER85" s="63"/>
      <c r="ES85" s="63">
        <f t="shared" si="26"/>
        <v>0</v>
      </c>
      <c r="ET85" s="63"/>
      <c r="EU85" s="64">
        <v>0</v>
      </c>
      <c r="EV85" s="64"/>
      <c r="EW85" s="64"/>
      <c r="EX85" s="64"/>
      <c r="EY85" s="64"/>
      <c r="EZ85" s="64"/>
      <c r="FA85" s="64"/>
      <c r="FB85" s="64"/>
      <c r="FC85" s="64"/>
      <c r="FD85" s="64"/>
      <c r="FE85" s="64"/>
      <c r="FF85" s="64"/>
      <c r="FG85" s="64"/>
      <c r="FH85" s="64"/>
      <c r="FI85" s="64"/>
      <c r="FJ85" s="64"/>
      <c r="FK85" s="64"/>
      <c r="FL85" s="64"/>
      <c r="FM85" s="64"/>
      <c r="FN85" s="64"/>
      <c r="FO85" s="64"/>
      <c r="FP85" s="64"/>
      <c r="FQ85" s="64"/>
      <c r="FR85" s="64"/>
      <c r="FS85" s="64"/>
      <c r="FT85" s="64"/>
      <c r="FU85" s="64"/>
      <c r="FV85" s="64"/>
      <c r="FW85" s="64"/>
      <c r="FX85" s="64"/>
      <c r="FY85" s="64"/>
      <c r="FZ85" s="64"/>
      <c r="GA85" s="64"/>
      <c r="GB85" s="64"/>
      <c r="GC85" s="64"/>
      <c r="GD85" s="64"/>
      <c r="GE85" s="64"/>
      <c r="GF85" s="64"/>
      <c r="GG85" s="64">
        <f t="shared" si="27"/>
        <v>0</v>
      </c>
      <c r="GH85" s="64">
        <f t="shared" si="28"/>
        <v>0</v>
      </c>
      <c r="GI85" s="65">
        <v>0</v>
      </c>
      <c r="GJ85" s="65">
        <v>0</v>
      </c>
      <c r="GK85" s="65">
        <v>0</v>
      </c>
      <c r="GL85" s="65">
        <v>0</v>
      </c>
      <c r="GM85" s="65">
        <v>0</v>
      </c>
      <c r="GN85" s="65">
        <v>0</v>
      </c>
      <c r="GO85" s="65">
        <v>0</v>
      </c>
      <c r="GP85" s="65">
        <v>0</v>
      </c>
      <c r="GQ85" s="65"/>
      <c r="GR85" s="65">
        <v>0</v>
      </c>
      <c r="GS85" s="65">
        <v>0</v>
      </c>
      <c r="GT85" s="65">
        <v>0</v>
      </c>
      <c r="GU85" s="65">
        <v>0</v>
      </c>
      <c r="GV85" s="65">
        <v>0</v>
      </c>
      <c r="GW85" s="65">
        <v>0</v>
      </c>
      <c r="GX85" s="65">
        <v>0</v>
      </c>
      <c r="GY85" s="65">
        <v>1</v>
      </c>
      <c r="GZ85" s="65" t="s">
        <v>2737</v>
      </c>
      <c r="HA85" s="66">
        <v>0</v>
      </c>
      <c r="HB85" s="66"/>
      <c r="HC85" s="66"/>
      <c r="HD85" s="66"/>
      <c r="HE85" s="66"/>
      <c r="HF85" s="66"/>
      <c r="HG85" s="66"/>
      <c r="HH85" s="66"/>
      <c r="HI85" s="66"/>
      <c r="HJ85" s="66"/>
      <c r="HK85" s="66"/>
      <c r="HL85" s="66"/>
      <c r="HM85" s="66"/>
      <c r="HN85" s="66"/>
      <c r="HO85" s="66"/>
      <c r="HP85" s="66"/>
      <c r="HQ85" s="66"/>
      <c r="HR85" s="66"/>
      <c r="HS85" s="66"/>
      <c r="HT85" s="66"/>
      <c r="HU85" s="66"/>
      <c r="HV85" s="66"/>
      <c r="HW85" s="66"/>
      <c r="HX85" s="66"/>
      <c r="HY85" s="66">
        <f t="shared" si="29"/>
        <v>0</v>
      </c>
      <c r="HZ85" s="66"/>
      <c r="IA85" s="67" t="s">
        <v>2326</v>
      </c>
      <c r="IB85" s="67" t="s">
        <v>2328</v>
      </c>
      <c r="IC85" s="67" t="s">
        <v>2326</v>
      </c>
      <c r="ID85" s="67" t="s">
        <v>2326</v>
      </c>
      <c r="IE85" s="67" t="s">
        <v>2326</v>
      </c>
      <c r="IF85" s="67"/>
      <c r="IG85" s="67"/>
      <c r="IH85" s="67"/>
      <c r="II85" s="67"/>
      <c r="IJ85" s="67"/>
      <c r="IK85" s="67"/>
      <c r="IL85" s="67"/>
      <c r="IM85" s="67"/>
      <c r="IN85" s="67"/>
      <c r="IO85" s="67"/>
      <c r="IP85" s="67"/>
      <c r="IQ85" s="67"/>
      <c r="IR85" s="67"/>
      <c r="IS85" s="67"/>
      <c r="IT85" s="67"/>
      <c r="IU85" s="67"/>
      <c r="IV85" s="67"/>
      <c r="IW85" s="67"/>
      <c r="IX85" s="67"/>
      <c r="IY85" s="67"/>
      <c r="IZ85" s="67"/>
      <c r="JA85" s="67"/>
      <c r="JB85" s="67"/>
      <c r="JC85" s="67"/>
      <c r="JD85" s="67"/>
      <c r="JE85" s="67"/>
      <c r="JF85" s="67"/>
      <c r="JG85" s="67"/>
      <c r="JH85" s="67"/>
      <c r="JI85" s="67"/>
      <c r="JJ85" s="67"/>
      <c r="JK85" s="67"/>
      <c r="JL85" s="67"/>
      <c r="JM85" s="67"/>
      <c r="JN85" s="67"/>
      <c r="JO85" s="67"/>
      <c r="JP85" s="67"/>
      <c r="JQ85" s="67"/>
      <c r="JR85" s="67"/>
      <c r="JS85" s="67"/>
      <c r="JT85" s="67"/>
      <c r="JU85" s="67"/>
      <c r="JV85" s="67"/>
      <c r="JW85" s="67"/>
      <c r="JX85" s="67"/>
      <c r="JY85" s="67"/>
      <c r="JZ85" s="67"/>
      <c r="KA85" s="67"/>
      <c r="KB85" s="67"/>
      <c r="KC85" s="67"/>
      <c r="KD85" s="67"/>
      <c r="KE85" s="67"/>
      <c r="KF85" s="67"/>
      <c r="KG85" s="67"/>
      <c r="KH85" s="67"/>
      <c r="KI85" s="67"/>
      <c r="KJ85" s="67"/>
      <c r="KK85" s="67"/>
      <c r="KL85" s="67"/>
      <c r="KM85" s="67"/>
      <c r="KN85" s="66">
        <v>0</v>
      </c>
      <c r="KO85" s="66">
        <v>0</v>
      </c>
      <c r="KP85" s="66">
        <v>1</v>
      </c>
      <c r="KQ85" s="66">
        <v>2</v>
      </c>
      <c r="KR85" s="66">
        <v>1</v>
      </c>
      <c r="KS85" s="66">
        <v>1</v>
      </c>
      <c r="KT85" s="66">
        <v>0</v>
      </c>
      <c r="KU85" s="66">
        <v>0</v>
      </c>
      <c r="KV85" s="66">
        <v>0</v>
      </c>
      <c r="KW85" s="66">
        <v>1</v>
      </c>
      <c r="KX85" s="66">
        <v>0</v>
      </c>
      <c r="KY85" s="66">
        <v>0</v>
      </c>
      <c r="KZ85" s="66">
        <v>0</v>
      </c>
      <c r="LA85" s="66">
        <v>0</v>
      </c>
      <c r="LB85" s="66">
        <v>0</v>
      </c>
      <c r="LC85" s="68">
        <v>0</v>
      </c>
      <c r="LD85" s="68">
        <v>1</v>
      </c>
      <c r="LE85" s="68">
        <v>0</v>
      </c>
      <c r="LF85" s="68">
        <v>0</v>
      </c>
      <c r="LG85" s="68">
        <v>0</v>
      </c>
      <c r="LH85" s="68">
        <v>0</v>
      </c>
      <c r="LI85" s="68">
        <v>0</v>
      </c>
      <c r="LJ85" s="68">
        <v>1</v>
      </c>
      <c r="LK85" s="68">
        <v>0</v>
      </c>
      <c r="LL85" s="68"/>
      <c r="LM85" s="69">
        <v>0</v>
      </c>
      <c r="LN85" s="69"/>
      <c r="LO85" s="69">
        <v>0</v>
      </c>
      <c r="LP85" s="69"/>
      <c r="LQ85" s="70">
        <v>1</v>
      </c>
      <c r="LR85" s="71" t="s">
        <v>2738</v>
      </c>
      <c r="LS85" s="72">
        <f t="shared" si="30"/>
        <v>0</v>
      </c>
      <c r="LT85" s="73">
        <f t="shared" si="31"/>
        <v>0</v>
      </c>
      <c r="LU85" s="73">
        <f t="shared" si="32"/>
        <v>0</v>
      </c>
      <c r="LV85" s="74">
        <f t="shared" si="33"/>
        <v>1</v>
      </c>
      <c r="LW85" s="72">
        <f t="shared" si="34"/>
        <v>1</v>
      </c>
      <c r="LX85" s="73">
        <f t="shared" si="35"/>
        <v>0</v>
      </c>
      <c r="LY85" s="73">
        <f t="shared" si="36"/>
        <v>0</v>
      </c>
      <c r="LZ85" s="74">
        <f t="shared" si="37"/>
        <v>0</v>
      </c>
      <c r="MA85" s="72">
        <f t="shared" si="38"/>
        <v>0</v>
      </c>
      <c r="MB85" s="73">
        <f t="shared" si="39"/>
        <v>0</v>
      </c>
      <c r="MC85" s="73">
        <f t="shared" si="40"/>
        <v>0</v>
      </c>
      <c r="MD85" s="74">
        <f t="shared" si="41"/>
        <v>1</v>
      </c>
      <c r="ME85" s="72">
        <f t="shared" si="42"/>
        <v>0</v>
      </c>
      <c r="MF85" s="73">
        <f t="shared" si="43"/>
        <v>0</v>
      </c>
      <c r="MG85" s="73">
        <f t="shared" si="44"/>
        <v>0</v>
      </c>
      <c r="MH85" s="74">
        <f t="shared" si="45"/>
        <v>1</v>
      </c>
    </row>
    <row r="86" spans="1:346" ht="39.5" x14ac:dyDescent="0.35">
      <c r="A86" s="57">
        <v>9</v>
      </c>
      <c r="B86" s="57" t="s">
        <v>2320</v>
      </c>
      <c r="C86" s="57" t="s">
        <v>2575</v>
      </c>
      <c r="D86" s="58">
        <v>41599</v>
      </c>
      <c r="E86" s="57">
        <v>6</v>
      </c>
      <c r="F86" s="57">
        <v>21</v>
      </c>
      <c r="G86" s="57" t="s">
        <v>2739</v>
      </c>
      <c r="H86" s="57" t="s">
        <v>2739</v>
      </c>
      <c r="I86" s="57" t="s">
        <v>2740</v>
      </c>
      <c r="J86" s="57" t="s">
        <v>2728</v>
      </c>
      <c r="K86" s="57" t="s">
        <v>2741</v>
      </c>
      <c r="L86" s="57">
        <v>0</v>
      </c>
      <c r="M86" s="57">
        <v>1</v>
      </c>
      <c r="N86" s="57">
        <v>35</v>
      </c>
      <c r="O86" s="59">
        <v>1</v>
      </c>
      <c r="P86" s="59">
        <v>0</v>
      </c>
      <c r="Q86" s="59">
        <v>0</v>
      </c>
      <c r="R86" s="59">
        <v>0</v>
      </c>
      <c r="S86" s="59">
        <v>1</v>
      </c>
      <c r="T86" s="59">
        <v>0</v>
      </c>
      <c r="U86" s="59">
        <v>0</v>
      </c>
      <c r="V86" s="59">
        <v>0</v>
      </c>
      <c r="W86" s="59">
        <v>0</v>
      </c>
      <c r="X86" s="59">
        <v>0</v>
      </c>
      <c r="Y86" s="59"/>
      <c r="Z86" s="60">
        <v>6</v>
      </c>
      <c r="AA86" s="60">
        <v>0</v>
      </c>
      <c r="AB86" s="60">
        <v>0</v>
      </c>
      <c r="AC86" s="60">
        <v>25</v>
      </c>
      <c r="AD86" s="60">
        <v>15</v>
      </c>
      <c r="AE86" s="60">
        <v>1</v>
      </c>
      <c r="AF86" s="60">
        <v>0</v>
      </c>
      <c r="AG86" s="60">
        <v>0</v>
      </c>
      <c r="AH86" s="60">
        <v>6.5</v>
      </c>
      <c r="AI86" s="60">
        <v>1</v>
      </c>
      <c r="AJ86" s="60">
        <v>5</v>
      </c>
      <c r="AK86" s="60">
        <v>4</v>
      </c>
      <c r="AL86" s="60">
        <v>5</v>
      </c>
      <c r="AM86" s="59">
        <v>0</v>
      </c>
      <c r="AN86" s="59"/>
      <c r="AO86" s="59"/>
      <c r="AP86" s="59"/>
      <c r="AQ86" s="59"/>
      <c r="AR86" s="59"/>
      <c r="AS86" s="59"/>
      <c r="AT86" s="59"/>
      <c r="AU86" s="59"/>
      <c r="AV86" s="59"/>
      <c r="AW86" s="59"/>
      <c r="AX86" s="59"/>
      <c r="AY86" s="59"/>
      <c r="AZ86" s="59"/>
      <c r="BA86" s="59"/>
      <c r="BB86" s="59"/>
      <c r="BC86" s="59">
        <v>0</v>
      </c>
      <c r="BD86" s="59"/>
      <c r="BE86" s="59"/>
      <c r="BF86" s="59"/>
      <c r="BG86" s="59">
        <v>0</v>
      </c>
      <c r="BH86" s="59"/>
      <c r="BI86" s="59"/>
      <c r="BJ86" s="59"/>
      <c r="BK86" s="59">
        <v>0</v>
      </c>
      <c r="BL86" s="59"/>
      <c r="BM86" s="59"/>
      <c r="BN86" s="59"/>
      <c r="BO86" s="59">
        <f t="shared" si="23"/>
        <v>0</v>
      </c>
      <c r="BP86" s="59"/>
      <c r="BQ86" s="60">
        <v>1</v>
      </c>
      <c r="BR86" s="60">
        <v>0</v>
      </c>
      <c r="BS86" s="60"/>
      <c r="BT86" s="60"/>
      <c r="BU86" s="60"/>
      <c r="BV86" s="60"/>
      <c r="BW86" s="60"/>
      <c r="BX86" s="60"/>
      <c r="BY86" s="60"/>
      <c r="BZ86" s="60"/>
      <c r="CA86" s="60">
        <v>1</v>
      </c>
      <c r="CB86" s="60">
        <v>1</v>
      </c>
      <c r="CC86" s="60">
        <v>1</v>
      </c>
      <c r="CD86" s="60">
        <v>1</v>
      </c>
      <c r="CE86" s="60">
        <v>1</v>
      </c>
      <c r="CF86" s="60">
        <v>0</v>
      </c>
      <c r="CG86" s="60">
        <v>1</v>
      </c>
      <c r="CH86" s="60">
        <v>0</v>
      </c>
      <c r="CI86" s="60">
        <v>0</v>
      </c>
      <c r="CJ86" s="60">
        <v>0</v>
      </c>
      <c r="CK86" s="60"/>
      <c r="CL86" s="60"/>
      <c r="CM86" s="60"/>
      <c r="CN86" s="60"/>
      <c r="CO86" s="60"/>
      <c r="CP86" s="60"/>
      <c r="CQ86" s="60"/>
      <c r="CR86" s="60"/>
      <c r="CS86" s="60">
        <v>0</v>
      </c>
      <c r="CT86" s="60"/>
      <c r="CU86" s="60"/>
      <c r="CV86" s="60"/>
      <c r="CW86" s="60"/>
      <c r="CX86" s="60"/>
      <c r="CY86" s="60"/>
      <c r="CZ86" s="60"/>
      <c r="DA86" s="60"/>
      <c r="DB86" s="60"/>
      <c r="DC86" s="60">
        <v>1</v>
      </c>
      <c r="DD86" s="60">
        <v>24</v>
      </c>
      <c r="DE86" s="60">
        <v>5</v>
      </c>
      <c r="DF86" s="60">
        <v>0</v>
      </c>
      <c r="DG86" s="60"/>
      <c r="DH86" s="60"/>
      <c r="DI86" s="60">
        <v>0</v>
      </c>
      <c r="DJ86" s="60"/>
      <c r="DK86" s="60"/>
      <c r="DL86" s="60">
        <v>0</v>
      </c>
      <c r="DM86" s="60"/>
      <c r="DN86" s="60"/>
      <c r="DO86" s="60"/>
      <c r="DP86" s="60"/>
      <c r="DQ86" s="60">
        <v>5</v>
      </c>
      <c r="DR86" s="60">
        <v>0</v>
      </c>
      <c r="DS86" s="60">
        <v>0</v>
      </c>
      <c r="DT86" s="61">
        <f t="shared" si="24"/>
        <v>1</v>
      </c>
      <c r="DU86" s="62">
        <f t="shared" si="25"/>
        <v>1</v>
      </c>
      <c r="DV86" s="63">
        <v>0</v>
      </c>
      <c r="DW86" s="63"/>
      <c r="DX86" s="63"/>
      <c r="DY86" s="63"/>
      <c r="DZ86" s="63"/>
      <c r="EA86" s="63"/>
      <c r="EB86" s="63"/>
      <c r="EC86" s="63"/>
      <c r="ED86" s="63"/>
      <c r="EE86" s="63"/>
      <c r="EF86" s="63"/>
      <c r="EG86" s="63"/>
      <c r="EH86" s="63"/>
      <c r="EI86" s="63"/>
      <c r="EJ86" s="63"/>
      <c r="EK86" s="63"/>
      <c r="EL86" s="63"/>
      <c r="EM86" s="63"/>
      <c r="EN86" s="63"/>
      <c r="EO86" s="63"/>
      <c r="EP86" s="63"/>
      <c r="EQ86" s="63"/>
      <c r="ER86" s="63"/>
      <c r="ES86" s="63">
        <f t="shared" si="26"/>
        <v>0</v>
      </c>
      <c r="ET86" s="63"/>
      <c r="EU86" s="64">
        <v>0</v>
      </c>
      <c r="EV86" s="64"/>
      <c r="EW86" s="64"/>
      <c r="EX86" s="64"/>
      <c r="EY86" s="64"/>
      <c r="EZ86" s="64"/>
      <c r="FA86" s="64"/>
      <c r="FB86" s="64"/>
      <c r="FC86" s="64"/>
      <c r="FD86" s="64"/>
      <c r="FE86" s="64"/>
      <c r="FF86" s="64"/>
      <c r="FG86" s="64"/>
      <c r="FH86" s="64"/>
      <c r="FI86" s="64"/>
      <c r="FJ86" s="64"/>
      <c r="FK86" s="64"/>
      <c r="FL86" s="64"/>
      <c r="FM86" s="64"/>
      <c r="FN86" s="64"/>
      <c r="FO86" s="64"/>
      <c r="FP86" s="64"/>
      <c r="FQ86" s="64"/>
      <c r="FR86" s="64"/>
      <c r="FS86" s="64"/>
      <c r="FT86" s="64"/>
      <c r="FU86" s="64"/>
      <c r="FV86" s="64"/>
      <c r="FW86" s="64"/>
      <c r="FX86" s="64"/>
      <c r="FY86" s="64"/>
      <c r="FZ86" s="64"/>
      <c r="GA86" s="64"/>
      <c r="GB86" s="64"/>
      <c r="GC86" s="64"/>
      <c r="GD86" s="64"/>
      <c r="GE86" s="64"/>
      <c r="GF86" s="64"/>
      <c r="GG86" s="64">
        <f t="shared" si="27"/>
        <v>0</v>
      </c>
      <c r="GH86" s="64">
        <f t="shared" si="28"/>
        <v>0</v>
      </c>
      <c r="GI86" s="65">
        <v>0</v>
      </c>
      <c r="GJ86" s="65">
        <v>0</v>
      </c>
      <c r="GK86" s="65">
        <v>0</v>
      </c>
      <c r="GL86" s="65">
        <v>0</v>
      </c>
      <c r="GM86" s="65">
        <v>0</v>
      </c>
      <c r="GN86" s="65">
        <v>0</v>
      </c>
      <c r="GO86" s="65">
        <v>0</v>
      </c>
      <c r="GP86" s="65">
        <v>0</v>
      </c>
      <c r="GQ86" s="65"/>
      <c r="GR86" s="65">
        <v>1</v>
      </c>
      <c r="GS86" s="65">
        <v>0</v>
      </c>
      <c r="GT86" s="65">
        <v>0</v>
      </c>
      <c r="GU86" s="65">
        <v>1</v>
      </c>
      <c r="GV86" s="65">
        <v>0</v>
      </c>
      <c r="GW86" s="65">
        <v>0</v>
      </c>
      <c r="GX86" s="65">
        <v>0</v>
      </c>
      <c r="GY86" s="65">
        <v>0</v>
      </c>
      <c r="GZ86" s="65"/>
      <c r="HA86" s="66">
        <v>0</v>
      </c>
      <c r="HB86" s="66"/>
      <c r="HC86" s="66"/>
      <c r="HD86" s="66"/>
      <c r="HE86" s="66"/>
      <c r="HF86" s="66"/>
      <c r="HG86" s="66"/>
      <c r="HH86" s="66"/>
      <c r="HI86" s="66"/>
      <c r="HJ86" s="66"/>
      <c r="HK86" s="66"/>
      <c r="HL86" s="66"/>
      <c r="HM86" s="66"/>
      <c r="HN86" s="66"/>
      <c r="HO86" s="66"/>
      <c r="HP86" s="66"/>
      <c r="HQ86" s="66"/>
      <c r="HR86" s="66"/>
      <c r="HS86" s="66"/>
      <c r="HT86" s="66"/>
      <c r="HU86" s="66"/>
      <c r="HV86" s="66"/>
      <c r="HW86" s="66"/>
      <c r="HX86" s="66"/>
      <c r="HY86" s="66">
        <f t="shared" si="29"/>
        <v>0</v>
      </c>
      <c r="HZ86" s="66"/>
      <c r="IA86" s="67" t="s">
        <v>2326</v>
      </c>
      <c r="IB86" s="67" t="s">
        <v>2328</v>
      </c>
      <c r="IC86" s="67" t="s">
        <v>2326</v>
      </c>
      <c r="ID86" s="67" t="s">
        <v>2326</v>
      </c>
      <c r="IE86" s="67" t="s">
        <v>2326</v>
      </c>
      <c r="IF86" s="67"/>
      <c r="IG86" s="67"/>
      <c r="IH86" s="67"/>
      <c r="II86" s="67"/>
      <c r="IJ86" s="67"/>
      <c r="IK86" s="67"/>
      <c r="IL86" s="67"/>
      <c r="IM86" s="67"/>
      <c r="IN86" s="67"/>
      <c r="IO86" s="67"/>
      <c r="IP86" s="67"/>
      <c r="IQ86" s="67"/>
      <c r="IR86" s="67"/>
      <c r="IS86" s="67"/>
      <c r="IT86" s="67"/>
      <c r="IU86" s="67"/>
      <c r="IV86" s="67"/>
      <c r="IW86" s="67"/>
      <c r="IX86" s="67"/>
      <c r="IY86" s="67"/>
      <c r="IZ86" s="67"/>
      <c r="JA86" s="67"/>
      <c r="JB86" s="67"/>
      <c r="JC86" s="67"/>
      <c r="JD86" s="67"/>
      <c r="JE86" s="67"/>
      <c r="JF86" s="67"/>
      <c r="JG86" s="67"/>
      <c r="JH86" s="67"/>
      <c r="JI86" s="67"/>
      <c r="JJ86" s="67"/>
      <c r="JK86" s="67"/>
      <c r="JL86" s="67"/>
      <c r="JM86" s="67"/>
      <c r="JN86" s="67"/>
      <c r="JO86" s="67"/>
      <c r="JP86" s="67"/>
      <c r="JQ86" s="67"/>
      <c r="JR86" s="67"/>
      <c r="JS86" s="67"/>
      <c r="JT86" s="67"/>
      <c r="JU86" s="67"/>
      <c r="JV86" s="67"/>
      <c r="JW86" s="67"/>
      <c r="JX86" s="67"/>
      <c r="JY86" s="67"/>
      <c r="JZ86" s="67"/>
      <c r="KA86" s="67"/>
      <c r="KB86" s="67"/>
      <c r="KC86" s="67"/>
      <c r="KD86" s="67"/>
      <c r="KE86" s="67"/>
      <c r="KF86" s="67"/>
      <c r="KG86" s="67"/>
      <c r="KH86" s="67"/>
      <c r="KI86" s="67"/>
      <c r="KJ86" s="67"/>
      <c r="KK86" s="67"/>
      <c r="KL86" s="67"/>
      <c r="KM86" s="67"/>
      <c r="KN86" s="66">
        <v>2</v>
      </c>
      <c r="KO86" s="66">
        <v>0</v>
      </c>
      <c r="KP86" s="66">
        <v>0</v>
      </c>
      <c r="KQ86" s="66">
        <v>0</v>
      </c>
      <c r="KR86" s="66">
        <v>0</v>
      </c>
      <c r="KS86" s="66">
        <v>0</v>
      </c>
      <c r="KT86" s="66">
        <v>0</v>
      </c>
      <c r="KU86" s="66">
        <v>0</v>
      </c>
      <c r="KV86" s="66">
        <v>0</v>
      </c>
      <c r="KW86" s="66">
        <v>1</v>
      </c>
      <c r="KX86" s="66">
        <v>0</v>
      </c>
      <c r="KY86" s="66">
        <v>0</v>
      </c>
      <c r="KZ86" s="66">
        <v>0</v>
      </c>
      <c r="LA86" s="66">
        <v>0</v>
      </c>
      <c r="LB86" s="66">
        <v>0</v>
      </c>
      <c r="LC86" s="68">
        <v>0</v>
      </c>
      <c r="LD86" s="68">
        <v>1</v>
      </c>
      <c r="LE86" s="68">
        <v>1</v>
      </c>
      <c r="LF86" s="68">
        <v>1</v>
      </c>
      <c r="LG86" s="68">
        <v>0</v>
      </c>
      <c r="LH86" s="68">
        <v>1</v>
      </c>
      <c r="LI86" s="68">
        <v>0</v>
      </c>
      <c r="LJ86" s="68">
        <v>0</v>
      </c>
      <c r="LK86" s="68">
        <v>0</v>
      </c>
      <c r="LL86" s="68"/>
      <c r="LM86" s="69">
        <v>1</v>
      </c>
      <c r="LN86" s="69" t="s">
        <v>2560</v>
      </c>
      <c r="LO86" s="69">
        <v>0</v>
      </c>
      <c r="LP86" s="69"/>
      <c r="LQ86" s="70">
        <v>1</v>
      </c>
      <c r="LR86" s="71"/>
      <c r="LS86" s="72">
        <f t="shared" si="30"/>
        <v>0</v>
      </c>
      <c r="LT86" s="73">
        <f t="shared" si="31"/>
        <v>0</v>
      </c>
      <c r="LU86" s="73">
        <f t="shared" si="32"/>
        <v>0</v>
      </c>
      <c r="LV86" s="74">
        <f t="shared" si="33"/>
        <v>1</v>
      </c>
      <c r="LW86" s="72">
        <f t="shared" si="34"/>
        <v>1</v>
      </c>
      <c r="LX86" s="73">
        <f t="shared" si="35"/>
        <v>0</v>
      </c>
      <c r="LY86" s="73">
        <f t="shared" si="36"/>
        <v>0</v>
      </c>
      <c r="LZ86" s="74">
        <f t="shared" si="37"/>
        <v>0</v>
      </c>
      <c r="MA86" s="72">
        <f t="shared" si="38"/>
        <v>0</v>
      </c>
      <c r="MB86" s="73">
        <f t="shared" si="39"/>
        <v>0</v>
      </c>
      <c r="MC86" s="73">
        <f t="shared" si="40"/>
        <v>0</v>
      </c>
      <c r="MD86" s="74">
        <f t="shared" si="41"/>
        <v>1</v>
      </c>
      <c r="ME86" s="72">
        <f t="shared" si="42"/>
        <v>0</v>
      </c>
      <c r="MF86" s="73">
        <f t="shared" si="43"/>
        <v>0</v>
      </c>
      <c r="MG86" s="73">
        <f t="shared" si="44"/>
        <v>0</v>
      </c>
      <c r="MH86" s="74">
        <f t="shared" si="45"/>
        <v>1</v>
      </c>
    </row>
    <row r="87" spans="1:346" ht="39.5" x14ac:dyDescent="0.35">
      <c r="A87" s="57">
        <v>10</v>
      </c>
      <c r="B87" s="57" t="s">
        <v>2320</v>
      </c>
      <c r="C87" s="57" t="s">
        <v>2575</v>
      </c>
      <c r="D87" s="58">
        <v>41599</v>
      </c>
      <c r="E87" s="57">
        <v>6</v>
      </c>
      <c r="F87" s="57">
        <v>23</v>
      </c>
      <c r="G87" s="57" t="s">
        <v>2742</v>
      </c>
      <c r="H87" s="57" t="s">
        <v>2742</v>
      </c>
      <c r="I87" s="57" t="s">
        <v>2743</v>
      </c>
      <c r="J87" s="57" t="s">
        <v>2728</v>
      </c>
      <c r="K87" s="57" t="s">
        <v>2744</v>
      </c>
      <c r="L87" s="57">
        <v>0</v>
      </c>
      <c r="M87" s="57">
        <v>1</v>
      </c>
      <c r="N87" s="57">
        <v>25</v>
      </c>
      <c r="O87" s="59">
        <v>0</v>
      </c>
      <c r="P87" s="59">
        <v>0</v>
      </c>
      <c r="Q87" s="59">
        <v>0</v>
      </c>
      <c r="R87" s="59">
        <v>0</v>
      </c>
      <c r="S87" s="59">
        <v>0</v>
      </c>
      <c r="T87" s="59">
        <v>0</v>
      </c>
      <c r="U87" s="59">
        <v>1</v>
      </c>
      <c r="V87" s="59">
        <v>0</v>
      </c>
      <c r="W87" s="59">
        <v>1</v>
      </c>
      <c r="X87" s="59">
        <v>0</v>
      </c>
      <c r="Y87" s="59"/>
      <c r="Z87" s="60">
        <v>6</v>
      </c>
      <c r="AA87" s="60">
        <v>0</v>
      </c>
      <c r="AB87" s="60">
        <v>0</v>
      </c>
      <c r="AC87" s="60">
        <v>15</v>
      </c>
      <c r="AD87" s="60">
        <v>12</v>
      </c>
      <c r="AE87" s="60">
        <v>1</v>
      </c>
      <c r="AF87" s="60">
        <v>0</v>
      </c>
      <c r="AG87" s="60">
        <v>0</v>
      </c>
      <c r="AH87" s="60">
        <v>1</v>
      </c>
      <c r="AI87" s="60">
        <v>1</v>
      </c>
      <c r="AJ87" s="60">
        <v>10</v>
      </c>
      <c r="AK87" s="60">
        <v>7</v>
      </c>
      <c r="AL87" s="60">
        <v>10</v>
      </c>
      <c r="AM87" s="59">
        <v>0</v>
      </c>
      <c r="AN87" s="59"/>
      <c r="AO87" s="59"/>
      <c r="AP87" s="59"/>
      <c r="AQ87" s="59"/>
      <c r="AR87" s="59"/>
      <c r="AS87" s="59"/>
      <c r="AT87" s="59"/>
      <c r="AU87" s="59"/>
      <c r="AV87" s="59"/>
      <c r="AW87" s="59"/>
      <c r="AX87" s="59"/>
      <c r="AY87" s="59"/>
      <c r="AZ87" s="59"/>
      <c r="BA87" s="59"/>
      <c r="BB87" s="59"/>
      <c r="BC87" s="59">
        <v>0</v>
      </c>
      <c r="BD87" s="59"/>
      <c r="BE87" s="59"/>
      <c r="BF87" s="59"/>
      <c r="BG87" s="59">
        <v>0</v>
      </c>
      <c r="BH87" s="59"/>
      <c r="BI87" s="59"/>
      <c r="BJ87" s="59"/>
      <c r="BK87" s="59">
        <v>0</v>
      </c>
      <c r="BL87" s="59"/>
      <c r="BM87" s="59"/>
      <c r="BN87" s="59"/>
      <c r="BO87" s="59">
        <f t="shared" si="23"/>
        <v>0</v>
      </c>
      <c r="BP87" s="59"/>
      <c r="BQ87" s="60">
        <v>1</v>
      </c>
      <c r="BR87" s="60">
        <v>0</v>
      </c>
      <c r="BS87" s="60"/>
      <c r="BT87" s="60"/>
      <c r="BU87" s="60"/>
      <c r="BV87" s="60"/>
      <c r="BW87" s="60"/>
      <c r="BX87" s="60"/>
      <c r="BY87" s="60"/>
      <c r="BZ87" s="60"/>
      <c r="CA87" s="60">
        <v>1</v>
      </c>
      <c r="CB87" s="60">
        <v>1</v>
      </c>
      <c r="CC87" s="60">
        <v>1</v>
      </c>
      <c r="CD87" s="60">
        <v>1</v>
      </c>
      <c r="CE87" s="60">
        <v>1</v>
      </c>
      <c r="CF87" s="60">
        <v>0</v>
      </c>
      <c r="CG87" s="60">
        <v>1</v>
      </c>
      <c r="CH87" s="60">
        <v>0</v>
      </c>
      <c r="CI87" s="60">
        <v>0</v>
      </c>
      <c r="CJ87" s="60">
        <v>0</v>
      </c>
      <c r="CK87" s="60"/>
      <c r="CL87" s="60"/>
      <c r="CM87" s="60"/>
      <c r="CN87" s="60"/>
      <c r="CO87" s="60"/>
      <c r="CP87" s="60"/>
      <c r="CQ87" s="60"/>
      <c r="CR87" s="60"/>
      <c r="CS87" s="60">
        <v>0</v>
      </c>
      <c r="CT87" s="60"/>
      <c r="CU87" s="60"/>
      <c r="CV87" s="60"/>
      <c r="CW87" s="60"/>
      <c r="CX87" s="60"/>
      <c r="CY87" s="60"/>
      <c r="CZ87" s="60"/>
      <c r="DA87" s="60"/>
      <c r="DB87" s="60"/>
      <c r="DC87" s="60">
        <v>1</v>
      </c>
      <c r="DD87" s="60">
        <v>30</v>
      </c>
      <c r="DE87" s="60">
        <v>6</v>
      </c>
      <c r="DF87" s="60">
        <v>0</v>
      </c>
      <c r="DG87" s="60"/>
      <c r="DH87" s="60"/>
      <c r="DI87" s="60">
        <v>0</v>
      </c>
      <c r="DJ87" s="60"/>
      <c r="DK87" s="60"/>
      <c r="DL87" s="60">
        <v>0</v>
      </c>
      <c r="DM87" s="60"/>
      <c r="DN87" s="60"/>
      <c r="DO87" s="60"/>
      <c r="DP87" s="60"/>
      <c r="DQ87" s="60">
        <v>30</v>
      </c>
      <c r="DR87" s="60">
        <v>0</v>
      </c>
      <c r="DS87" s="60">
        <v>0</v>
      </c>
      <c r="DT87" s="61">
        <f t="shared" si="24"/>
        <v>1</v>
      </c>
      <c r="DU87" s="62">
        <f t="shared" si="25"/>
        <v>1</v>
      </c>
      <c r="DV87" s="63">
        <v>1</v>
      </c>
      <c r="DW87" s="63">
        <v>1</v>
      </c>
      <c r="DX87" s="63">
        <v>1</v>
      </c>
      <c r="DY87" s="63">
        <v>1</v>
      </c>
      <c r="DZ87" s="63">
        <v>1</v>
      </c>
      <c r="EA87" s="63">
        <v>1</v>
      </c>
      <c r="EB87" s="63">
        <v>0</v>
      </c>
      <c r="EC87" s="63">
        <v>0</v>
      </c>
      <c r="ED87" s="63">
        <v>0</v>
      </c>
      <c r="EE87" s="63"/>
      <c r="EF87" s="63"/>
      <c r="EG87" s="63"/>
      <c r="EH87" s="63"/>
      <c r="EI87" s="63"/>
      <c r="EJ87" s="63"/>
      <c r="EK87" s="63"/>
      <c r="EL87" s="63">
        <v>1</v>
      </c>
      <c r="EM87" s="63">
        <v>40</v>
      </c>
      <c r="EN87" s="63">
        <v>5</v>
      </c>
      <c r="EO87" s="63">
        <v>0</v>
      </c>
      <c r="EP87" s="63">
        <v>20</v>
      </c>
      <c r="EQ87" s="63">
        <v>0</v>
      </c>
      <c r="ER87" s="63">
        <v>0</v>
      </c>
      <c r="ES87" s="63">
        <f t="shared" si="26"/>
        <v>1</v>
      </c>
      <c r="ET87" s="63"/>
      <c r="EU87" s="64">
        <v>0</v>
      </c>
      <c r="EV87" s="64"/>
      <c r="EW87" s="64"/>
      <c r="EX87" s="64"/>
      <c r="EY87" s="64"/>
      <c r="EZ87" s="64"/>
      <c r="FA87" s="64"/>
      <c r="FB87" s="64"/>
      <c r="FC87" s="64"/>
      <c r="FD87" s="64"/>
      <c r="FE87" s="64"/>
      <c r="FF87" s="64"/>
      <c r="FG87" s="64"/>
      <c r="FH87" s="64"/>
      <c r="FI87" s="64"/>
      <c r="FJ87" s="64"/>
      <c r="FK87" s="64"/>
      <c r="FL87" s="64"/>
      <c r="FM87" s="64"/>
      <c r="FN87" s="64"/>
      <c r="FO87" s="64"/>
      <c r="FP87" s="64"/>
      <c r="FQ87" s="64"/>
      <c r="FR87" s="64"/>
      <c r="FS87" s="64"/>
      <c r="FT87" s="64"/>
      <c r="FU87" s="64"/>
      <c r="FV87" s="64"/>
      <c r="FW87" s="64"/>
      <c r="FX87" s="64"/>
      <c r="FY87" s="64"/>
      <c r="FZ87" s="64"/>
      <c r="GA87" s="64"/>
      <c r="GB87" s="64"/>
      <c r="GC87" s="64"/>
      <c r="GD87" s="64"/>
      <c r="GE87" s="64"/>
      <c r="GF87" s="64"/>
      <c r="GG87" s="64">
        <f t="shared" si="27"/>
        <v>0</v>
      </c>
      <c r="GH87" s="64">
        <f t="shared" si="28"/>
        <v>0</v>
      </c>
      <c r="GI87" s="65">
        <v>0</v>
      </c>
      <c r="GJ87" s="65">
        <v>0</v>
      </c>
      <c r="GK87" s="65">
        <v>0</v>
      </c>
      <c r="GL87" s="65">
        <v>0</v>
      </c>
      <c r="GM87" s="65">
        <v>0</v>
      </c>
      <c r="GN87" s="65">
        <v>0</v>
      </c>
      <c r="GO87" s="65">
        <v>0</v>
      </c>
      <c r="GP87" s="65">
        <v>0</v>
      </c>
      <c r="GQ87" s="65"/>
      <c r="GR87" s="65">
        <v>0</v>
      </c>
      <c r="GS87" s="65">
        <v>0</v>
      </c>
      <c r="GT87" s="65">
        <v>0</v>
      </c>
      <c r="GU87" s="65">
        <v>1</v>
      </c>
      <c r="GV87" s="65">
        <v>0</v>
      </c>
      <c r="GW87" s="65">
        <v>0</v>
      </c>
      <c r="GX87" s="65">
        <v>0</v>
      </c>
      <c r="GY87" s="65">
        <v>0</v>
      </c>
      <c r="GZ87" s="65"/>
      <c r="HA87" s="66">
        <v>0</v>
      </c>
      <c r="HB87" s="66"/>
      <c r="HC87" s="66"/>
      <c r="HD87" s="66"/>
      <c r="HE87" s="66"/>
      <c r="HF87" s="66"/>
      <c r="HG87" s="66"/>
      <c r="HH87" s="66"/>
      <c r="HI87" s="66"/>
      <c r="HJ87" s="66"/>
      <c r="HK87" s="66"/>
      <c r="HL87" s="66"/>
      <c r="HM87" s="66"/>
      <c r="HN87" s="66"/>
      <c r="HO87" s="66"/>
      <c r="HP87" s="66"/>
      <c r="HQ87" s="66"/>
      <c r="HR87" s="66"/>
      <c r="HS87" s="66"/>
      <c r="HT87" s="66"/>
      <c r="HU87" s="66"/>
      <c r="HV87" s="66"/>
      <c r="HW87" s="66"/>
      <c r="HX87" s="66"/>
      <c r="HY87" s="66">
        <f t="shared" si="29"/>
        <v>0</v>
      </c>
      <c r="HZ87" s="66"/>
      <c r="IA87" s="67" t="s">
        <v>2326</v>
      </c>
      <c r="IB87" s="67" t="s">
        <v>2328</v>
      </c>
      <c r="IC87" s="67" t="s">
        <v>2328</v>
      </c>
      <c r="ID87" s="67" t="s">
        <v>2326</v>
      </c>
      <c r="IE87" s="67" t="s">
        <v>2326</v>
      </c>
      <c r="IF87" s="67"/>
      <c r="IG87" s="67"/>
      <c r="IH87" s="67"/>
      <c r="II87" s="67"/>
      <c r="IJ87" s="67"/>
      <c r="IK87" s="67"/>
      <c r="IL87" s="67"/>
      <c r="IM87" s="67"/>
      <c r="IN87" s="67"/>
      <c r="IO87" s="67"/>
      <c r="IP87" s="67"/>
      <c r="IQ87" s="67"/>
      <c r="IR87" s="67"/>
      <c r="IS87" s="67"/>
      <c r="IT87" s="67"/>
      <c r="IU87" s="67"/>
      <c r="IV87" s="67"/>
      <c r="IW87" s="67"/>
      <c r="IX87" s="67"/>
      <c r="IY87" s="67"/>
      <c r="IZ87" s="67"/>
      <c r="JA87" s="67"/>
      <c r="JB87" s="67"/>
      <c r="JC87" s="67"/>
      <c r="JD87" s="67"/>
      <c r="JE87" s="67"/>
      <c r="JF87" s="67"/>
      <c r="JG87" s="67"/>
      <c r="JH87" s="67"/>
      <c r="JI87" s="67"/>
      <c r="JJ87" s="67"/>
      <c r="JK87" s="67"/>
      <c r="JL87" s="67"/>
      <c r="JM87" s="67"/>
      <c r="JN87" s="67"/>
      <c r="JO87" s="67"/>
      <c r="JP87" s="67"/>
      <c r="JQ87" s="67"/>
      <c r="JR87" s="67"/>
      <c r="JS87" s="67"/>
      <c r="JT87" s="67"/>
      <c r="JU87" s="67"/>
      <c r="JV87" s="67"/>
      <c r="JW87" s="67"/>
      <c r="JX87" s="67"/>
      <c r="JY87" s="67"/>
      <c r="JZ87" s="67"/>
      <c r="KA87" s="67"/>
      <c r="KB87" s="67"/>
      <c r="KC87" s="67"/>
      <c r="KD87" s="67"/>
      <c r="KE87" s="67"/>
      <c r="KF87" s="67"/>
      <c r="KG87" s="67"/>
      <c r="KH87" s="67"/>
      <c r="KI87" s="67"/>
      <c r="KJ87" s="67"/>
      <c r="KK87" s="67"/>
      <c r="KL87" s="67"/>
      <c r="KM87" s="67"/>
      <c r="KN87" s="66">
        <v>0</v>
      </c>
      <c r="KO87" s="66">
        <v>0</v>
      </c>
      <c r="KP87" s="66">
        <v>1</v>
      </c>
      <c r="KQ87" s="66">
        <v>0</v>
      </c>
      <c r="KR87" s="66">
        <v>0</v>
      </c>
      <c r="KS87" s="66">
        <v>1</v>
      </c>
      <c r="KT87" s="66">
        <v>1</v>
      </c>
      <c r="KU87" s="66">
        <v>0</v>
      </c>
      <c r="KV87" s="66">
        <v>0</v>
      </c>
      <c r="KW87" s="66">
        <v>0</v>
      </c>
      <c r="KX87" s="66">
        <v>0</v>
      </c>
      <c r="KY87" s="66">
        <v>1</v>
      </c>
      <c r="KZ87" s="66">
        <v>1</v>
      </c>
      <c r="LA87" s="66">
        <v>0</v>
      </c>
      <c r="LB87" s="66">
        <v>0</v>
      </c>
      <c r="LC87" s="68">
        <v>0</v>
      </c>
      <c r="LD87" s="68">
        <v>0</v>
      </c>
      <c r="LE87" s="68">
        <v>1</v>
      </c>
      <c r="LF87" s="68">
        <v>1</v>
      </c>
      <c r="LG87" s="68">
        <v>0</v>
      </c>
      <c r="LH87" s="68">
        <v>0</v>
      </c>
      <c r="LI87" s="68">
        <v>0</v>
      </c>
      <c r="LJ87" s="68">
        <v>0</v>
      </c>
      <c r="LK87" s="68">
        <v>0</v>
      </c>
      <c r="LL87" s="68"/>
      <c r="LM87" s="69">
        <v>1</v>
      </c>
      <c r="LN87" s="69" t="s">
        <v>2745</v>
      </c>
      <c r="LO87" s="69">
        <v>0</v>
      </c>
      <c r="LP87" s="69"/>
      <c r="LQ87" s="70">
        <v>1</v>
      </c>
      <c r="LR87" s="71"/>
      <c r="LS87" s="72">
        <f t="shared" si="30"/>
        <v>0</v>
      </c>
      <c r="LT87" s="73">
        <f t="shared" si="31"/>
        <v>0</v>
      </c>
      <c r="LU87" s="73">
        <f t="shared" si="32"/>
        <v>0</v>
      </c>
      <c r="LV87" s="74">
        <f t="shared" si="33"/>
        <v>1</v>
      </c>
      <c r="LW87" s="72">
        <f t="shared" si="34"/>
        <v>1</v>
      </c>
      <c r="LX87" s="73">
        <f t="shared" si="35"/>
        <v>0</v>
      </c>
      <c r="LY87" s="73">
        <f t="shared" si="36"/>
        <v>0</v>
      </c>
      <c r="LZ87" s="74">
        <f t="shared" si="37"/>
        <v>0</v>
      </c>
      <c r="MA87" s="72">
        <f t="shared" si="38"/>
        <v>1</v>
      </c>
      <c r="MB87" s="73">
        <f t="shared" si="39"/>
        <v>0</v>
      </c>
      <c r="MC87" s="73">
        <f t="shared" si="40"/>
        <v>0</v>
      </c>
      <c r="MD87" s="74">
        <f t="shared" si="41"/>
        <v>0</v>
      </c>
      <c r="ME87" s="72">
        <f t="shared" si="42"/>
        <v>0</v>
      </c>
      <c r="MF87" s="73">
        <f t="shared" si="43"/>
        <v>0</v>
      </c>
      <c r="MG87" s="73">
        <f t="shared" si="44"/>
        <v>0</v>
      </c>
      <c r="MH87" s="74">
        <f t="shared" si="45"/>
        <v>1</v>
      </c>
    </row>
    <row r="88" spans="1:346" ht="39.5" x14ac:dyDescent="0.35">
      <c r="A88" s="57">
        <v>11</v>
      </c>
      <c r="B88" s="57" t="s">
        <v>2320</v>
      </c>
      <c r="C88" s="57" t="s">
        <v>2575</v>
      </c>
      <c r="D88" s="58">
        <v>41599</v>
      </c>
      <c r="E88" s="57">
        <v>6</v>
      </c>
      <c r="F88" s="57">
        <v>25</v>
      </c>
      <c r="G88" s="57" t="s">
        <v>2746</v>
      </c>
      <c r="H88" s="57" t="s">
        <v>2746</v>
      </c>
      <c r="I88" s="57" t="s">
        <v>2747</v>
      </c>
      <c r="J88" s="57" t="s">
        <v>2712</v>
      </c>
      <c r="K88" s="57" t="s">
        <v>2748</v>
      </c>
      <c r="L88" s="57">
        <v>0</v>
      </c>
      <c r="M88" s="57">
        <v>1</v>
      </c>
      <c r="N88" s="57">
        <v>46</v>
      </c>
      <c r="O88" s="59">
        <v>0</v>
      </c>
      <c r="P88" s="59">
        <v>1</v>
      </c>
      <c r="Q88" s="59">
        <v>0</v>
      </c>
      <c r="R88" s="59">
        <v>0</v>
      </c>
      <c r="S88" s="59">
        <v>0</v>
      </c>
      <c r="T88" s="59">
        <v>1</v>
      </c>
      <c r="U88" s="59">
        <v>0</v>
      </c>
      <c r="V88" s="59">
        <v>0</v>
      </c>
      <c r="W88" s="59">
        <v>0</v>
      </c>
      <c r="X88" s="59">
        <v>1</v>
      </c>
      <c r="Y88" s="59" t="s">
        <v>2749</v>
      </c>
      <c r="Z88" s="60">
        <v>6</v>
      </c>
      <c r="AA88" s="60">
        <v>2</v>
      </c>
      <c r="AB88" s="60">
        <v>2</v>
      </c>
      <c r="AC88" s="60">
        <v>35</v>
      </c>
      <c r="AD88" s="60">
        <v>25</v>
      </c>
      <c r="AE88" s="60">
        <v>1</v>
      </c>
      <c r="AF88" s="60">
        <v>0</v>
      </c>
      <c r="AG88" s="60">
        <v>0</v>
      </c>
      <c r="AH88" s="60">
        <v>4</v>
      </c>
      <c r="AI88" s="60">
        <v>1</v>
      </c>
      <c r="AJ88" s="60">
        <v>10</v>
      </c>
      <c r="AK88" s="60">
        <v>10</v>
      </c>
      <c r="AL88" s="60">
        <v>15</v>
      </c>
      <c r="AM88" s="59">
        <v>0</v>
      </c>
      <c r="AN88" s="59"/>
      <c r="AO88" s="59"/>
      <c r="AP88" s="59"/>
      <c r="AQ88" s="59"/>
      <c r="AR88" s="59"/>
      <c r="AS88" s="59"/>
      <c r="AT88" s="59"/>
      <c r="AU88" s="59"/>
      <c r="AV88" s="59"/>
      <c r="AW88" s="59"/>
      <c r="AX88" s="59"/>
      <c r="AY88" s="59"/>
      <c r="AZ88" s="59"/>
      <c r="BA88" s="59"/>
      <c r="BB88" s="59"/>
      <c r="BC88" s="59">
        <v>0</v>
      </c>
      <c r="BD88" s="59"/>
      <c r="BE88" s="59"/>
      <c r="BF88" s="59"/>
      <c r="BG88" s="59">
        <v>0</v>
      </c>
      <c r="BH88" s="59"/>
      <c r="BI88" s="59"/>
      <c r="BJ88" s="59"/>
      <c r="BK88" s="59">
        <v>0</v>
      </c>
      <c r="BL88" s="59"/>
      <c r="BM88" s="59"/>
      <c r="BN88" s="59"/>
      <c r="BO88" s="59">
        <f t="shared" si="23"/>
        <v>0</v>
      </c>
      <c r="BP88" s="59"/>
      <c r="BQ88" s="60">
        <v>1</v>
      </c>
      <c r="BR88" s="60">
        <v>0</v>
      </c>
      <c r="BS88" s="60"/>
      <c r="BT88" s="60"/>
      <c r="BU88" s="60"/>
      <c r="BV88" s="60"/>
      <c r="BW88" s="60"/>
      <c r="BX88" s="60"/>
      <c r="BY88" s="60"/>
      <c r="BZ88" s="60"/>
      <c r="CA88" s="60">
        <v>4</v>
      </c>
      <c r="CB88" s="60">
        <v>4</v>
      </c>
      <c r="CC88" s="60">
        <v>1</v>
      </c>
      <c r="CD88" s="60">
        <v>3</v>
      </c>
      <c r="CE88" s="60">
        <v>1</v>
      </c>
      <c r="CF88" s="60">
        <v>0</v>
      </c>
      <c r="CG88" s="60">
        <v>1</v>
      </c>
      <c r="CH88" s="60">
        <v>0</v>
      </c>
      <c r="CI88" s="60">
        <v>0</v>
      </c>
      <c r="CJ88" s="60">
        <v>0</v>
      </c>
      <c r="CK88" s="60"/>
      <c r="CL88" s="60"/>
      <c r="CM88" s="60"/>
      <c r="CN88" s="60"/>
      <c r="CO88" s="60"/>
      <c r="CP88" s="60"/>
      <c r="CQ88" s="60"/>
      <c r="CR88" s="60"/>
      <c r="CS88" s="60">
        <v>0</v>
      </c>
      <c r="CT88" s="60"/>
      <c r="CU88" s="60"/>
      <c r="CV88" s="60"/>
      <c r="CW88" s="60"/>
      <c r="CX88" s="60"/>
      <c r="CY88" s="60"/>
      <c r="CZ88" s="60"/>
      <c r="DA88" s="60"/>
      <c r="DB88" s="60"/>
      <c r="DC88" s="60">
        <v>1</v>
      </c>
      <c r="DD88" s="60">
        <v>36</v>
      </c>
      <c r="DE88" s="60">
        <v>5</v>
      </c>
      <c r="DF88" s="60">
        <v>0</v>
      </c>
      <c r="DG88" s="60"/>
      <c r="DH88" s="60"/>
      <c r="DI88" s="60">
        <v>0</v>
      </c>
      <c r="DJ88" s="60"/>
      <c r="DK88" s="60"/>
      <c r="DL88" s="60">
        <v>0</v>
      </c>
      <c r="DM88" s="60"/>
      <c r="DN88" s="60"/>
      <c r="DO88" s="60"/>
      <c r="DP88" s="60"/>
      <c r="DQ88" s="60">
        <v>15</v>
      </c>
      <c r="DR88" s="60">
        <v>0</v>
      </c>
      <c r="DS88" s="60">
        <v>0</v>
      </c>
      <c r="DT88" s="61">
        <f t="shared" si="24"/>
        <v>1</v>
      </c>
      <c r="DU88" s="62">
        <f t="shared" si="25"/>
        <v>1</v>
      </c>
      <c r="DV88" s="63">
        <v>0</v>
      </c>
      <c r="DW88" s="63"/>
      <c r="DX88" s="63"/>
      <c r="DY88" s="63"/>
      <c r="DZ88" s="63"/>
      <c r="EA88" s="63"/>
      <c r="EB88" s="63"/>
      <c r="EC88" s="63"/>
      <c r="ED88" s="63"/>
      <c r="EE88" s="63"/>
      <c r="EF88" s="63"/>
      <c r="EG88" s="63"/>
      <c r="EH88" s="63"/>
      <c r="EI88" s="63"/>
      <c r="EJ88" s="63"/>
      <c r="EK88" s="63"/>
      <c r="EL88" s="63"/>
      <c r="EM88" s="63"/>
      <c r="EN88" s="63"/>
      <c r="EO88" s="63"/>
      <c r="EP88" s="63"/>
      <c r="EQ88" s="63"/>
      <c r="ER88" s="63"/>
      <c r="ES88" s="63">
        <f t="shared" si="26"/>
        <v>0</v>
      </c>
      <c r="ET88" s="63"/>
      <c r="EU88" s="64">
        <v>0</v>
      </c>
      <c r="EV88" s="64"/>
      <c r="EW88" s="64"/>
      <c r="EX88" s="64"/>
      <c r="EY88" s="64"/>
      <c r="EZ88" s="64"/>
      <c r="FA88" s="64"/>
      <c r="FB88" s="64"/>
      <c r="FC88" s="64"/>
      <c r="FD88" s="64"/>
      <c r="FE88" s="64"/>
      <c r="FF88" s="64"/>
      <c r="FG88" s="64"/>
      <c r="FH88" s="64"/>
      <c r="FI88" s="64"/>
      <c r="FJ88" s="64"/>
      <c r="FK88" s="64"/>
      <c r="FL88" s="64"/>
      <c r="FM88" s="64"/>
      <c r="FN88" s="64"/>
      <c r="FO88" s="64"/>
      <c r="FP88" s="64"/>
      <c r="FQ88" s="64"/>
      <c r="FR88" s="64"/>
      <c r="FS88" s="64"/>
      <c r="FT88" s="64"/>
      <c r="FU88" s="64"/>
      <c r="FV88" s="64"/>
      <c r="FW88" s="64"/>
      <c r="FX88" s="64"/>
      <c r="FY88" s="64"/>
      <c r="FZ88" s="64"/>
      <c r="GA88" s="64"/>
      <c r="GB88" s="64"/>
      <c r="GC88" s="64"/>
      <c r="GD88" s="64"/>
      <c r="GE88" s="64"/>
      <c r="GF88" s="64"/>
      <c r="GG88" s="64">
        <f t="shared" si="27"/>
        <v>0</v>
      </c>
      <c r="GH88" s="64">
        <f t="shared" si="28"/>
        <v>0</v>
      </c>
      <c r="GI88" s="65">
        <v>0</v>
      </c>
      <c r="GJ88" s="65">
        <v>0</v>
      </c>
      <c r="GK88" s="65">
        <v>0</v>
      </c>
      <c r="GL88" s="65">
        <v>0</v>
      </c>
      <c r="GM88" s="65">
        <v>0</v>
      </c>
      <c r="GN88" s="65">
        <v>0</v>
      </c>
      <c r="GO88" s="65">
        <v>0</v>
      </c>
      <c r="GP88" s="65">
        <v>0</v>
      </c>
      <c r="GQ88" s="65"/>
      <c r="GR88" s="65">
        <v>0</v>
      </c>
      <c r="GS88" s="65">
        <v>0</v>
      </c>
      <c r="GT88" s="65">
        <v>0</v>
      </c>
      <c r="GU88" s="65">
        <v>0</v>
      </c>
      <c r="GV88" s="65">
        <v>0</v>
      </c>
      <c r="GW88" s="65">
        <v>0</v>
      </c>
      <c r="GX88" s="65">
        <v>0</v>
      </c>
      <c r="GY88" s="65">
        <v>1</v>
      </c>
      <c r="GZ88" s="65" t="s">
        <v>2750</v>
      </c>
      <c r="HA88" s="66">
        <v>0</v>
      </c>
      <c r="HB88" s="66"/>
      <c r="HC88" s="66"/>
      <c r="HD88" s="66"/>
      <c r="HE88" s="66"/>
      <c r="HF88" s="66"/>
      <c r="HG88" s="66"/>
      <c r="HH88" s="66"/>
      <c r="HI88" s="66"/>
      <c r="HJ88" s="66"/>
      <c r="HK88" s="66"/>
      <c r="HL88" s="66"/>
      <c r="HM88" s="66"/>
      <c r="HN88" s="66"/>
      <c r="HO88" s="66"/>
      <c r="HP88" s="66"/>
      <c r="HQ88" s="66"/>
      <c r="HR88" s="66"/>
      <c r="HS88" s="66"/>
      <c r="HT88" s="66"/>
      <c r="HU88" s="66"/>
      <c r="HV88" s="66"/>
      <c r="HW88" s="66"/>
      <c r="HX88" s="66"/>
      <c r="HY88" s="66">
        <f t="shared" si="29"/>
        <v>0</v>
      </c>
      <c r="HZ88" s="66"/>
      <c r="IA88" s="67" t="s">
        <v>2326</v>
      </c>
      <c r="IB88" s="67" t="s">
        <v>2328</v>
      </c>
      <c r="IC88" s="67" t="s">
        <v>2326</v>
      </c>
      <c r="ID88" s="67" t="s">
        <v>2326</v>
      </c>
      <c r="IE88" s="67" t="s">
        <v>2326</v>
      </c>
      <c r="IF88" s="67"/>
      <c r="IG88" s="67"/>
      <c r="IH88" s="67"/>
      <c r="II88" s="67"/>
      <c r="IJ88" s="67"/>
      <c r="IK88" s="67"/>
      <c r="IL88" s="67"/>
      <c r="IM88" s="67"/>
      <c r="IN88" s="67"/>
      <c r="IO88" s="67"/>
      <c r="IP88" s="67"/>
      <c r="IQ88" s="67"/>
      <c r="IR88" s="67"/>
      <c r="IS88" s="67"/>
      <c r="IT88" s="67"/>
      <c r="IU88" s="67"/>
      <c r="IV88" s="67"/>
      <c r="IW88" s="67"/>
      <c r="IX88" s="67"/>
      <c r="IY88" s="67"/>
      <c r="IZ88" s="67"/>
      <c r="JA88" s="67"/>
      <c r="JB88" s="67"/>
      <c r="JC88" s="67"/>
      <c r="JD88" s="67"/>
      <c r="JE88" s="67"/>
      <c r="JF88" s="67"/>
      <c r="JG88" s="67"/>
      <c r="JH88" s="67"/>
      <c r="JI88" s="67"/>
      <c r="JJ88" s="67"/>
      <c r="JK88" s="67"/>
      <c r="JL88" s="67"/>
      <c r="JM88" s="67"/>
      <c r="JN88" s="67"/>
      <c r="JO88" s="67"/>
      <c r="JP88" s="67"/>
      <c r="JQ88" s="67"/>
      <c r="JR88" s="67"/>
      <c r="JS88" s="67"/>
      <c r="JT88" s="67"/>
      <c r="JU88" s="67"/>
      <c r="JV88" s="67"/>
      <c r="JW88" s="67"/>
      <c r="JX88" s="67"/>
      <c r="JY88" s="67"/>
      <c r="JZ88" s="67"/>
      <c r="KA88" s="67"/>
      <c r="KB88" s="67"/>
      <c r="KC88" s="67"/>
      <c r="KD88" s="67"/>
      <c r="KE88" s="67"/>
      <c r="KF88" s="67"/>
      <c r="KG88" s="67"/>
      <c r="KH88" s="67"/>
      <c r="KI88" s="67"/>
      <c r="KJ88" s="67"/>
      <c r="KK88" s="67"/>
      <c r="KL88" s="67"/>
      <c r="KM88" s="67"/>
      <c r="KN88" s="66">
        <v>1</v>
      </c>
      <c r="KO88" s="66">
        <v>1</v>
      </c>
      <c r="KP88" s="66">
        <v>2</v>
      </c>
      <c r="KQ88" s="66">
        <v>0</v>
      </c>
      <c r="KR88" s="66">
        <v>0</v>
      </c>
      <c r="KS88" s="66">
        <v>0</v>
      </c>
      <c r="KT88" s="66">
        <v>0</v>
      </c>
      <c r="KU88" s="66">
        <v>0</v>
      </c>
      <c r="KV88" s="66">
        <v>0</v>
      </c>
      <c r="KW88" s="66">
        <v>1</v>
      </c>
      <c r="KX88" s="66">
        <v>0</v>
      </c>
      <c r="KY88" s="66">
        <v>0</v>
      </c>
      <c r="KZ88" s="66">
        <v>0</v>
      </c>
      <c r="LA88" s="66">
        <v>0</v>
      </c>
      <c r="LB88" s="66">
        <v>0</v>
      </c>
      <c r="LC88" s="68">
        <v>0</v>
      </c>
      <c r="LD88" s="68">
        <v>0</v>
      </c>
      <c r="LE88" s="68">
        <v>1</v>
      </c>
      <c r="LF88" s="68">
        <v>0</v>
      </c>
      <c r="LG88" s="68">
        <v>0</v>
      </c>
      <c r="LH88" s="68">
        <v>0</v>
      </c>
      <c r="LI88" s="68">
        <v>0</v>
      </c>
      <c r="LJ88" s="68">
        <v>0</v>
      </c>
      <c r="LK88" s="68">
        <v>0</v>
      </c>
      <c r="LL88" s="68"/>
      <c r="LM88" s="69">
        <v>1</v>
      </c>
      <c r="LN88" s="69" t="s">
        <v>2751</v>
      </c>
      <c r="LO88" s="69">
        <v>0</v>
      </c>
      <c r="LP88" s="69"/>
      <c r="LQ88" s="70">
        <v>1</v>
      </c>
      <c r="LR88" s="71"/>
      <c r="LS88" s="72">
        <f t="shared" si="30"/>
        <v>0</v>
      </c>
      <c r="LT88" s="73">
        <f t="shared" si="31"/>
        <v>0</v>
      </c>
      <c r="LU88" s="73">
        <f t="shared" si="32"/>
        <v>0</v>
      </c>
      <c r="LV88" s="74">
        <f t="shared" si="33"/>
        <v>1</v>
      </c>
      <c r="LW88" s="72">
        <f t="shared" si="34"/>
        <v>1</v>
      </c>
      <c r="LX88" s="73">
        <f t="shared" si="35"/>
        <v>0</v>
      </c>
      <c r="LY88" s="73">
        <f t="shared" si="36"/>
        <v>0</v>
      </c>
      <c r="LZ88" s="74">
        <f t="shared" si="37"/>
        <v>0</v>
      </c>
      <c r="MA88" s="72">
        <f t="shared" si="38"/>
        <v>0</v>
      </c>
      <c r="MB88" s="73">
        <f t="shared" si="39"/>
        <v>0</v>
      </c>
      <c r="MC88" s="73">
        <f t="shared" si="40"/>
        <v>0</v>
      </c>
      <c r="MD88" s="74">
        <f t="shared" si="41"/>
        <v>1</v>
      </c>
      <c r="ME88" s="72">
        <f t="shared" si="42"/>
        <v>0</v>
      </c>
      <c r="MF88" s="73">
        <f t="shared" si="43"/>
        <v>0</v>
      </c>
      <c r="MG88" s="73">
        <f t="shared" si="44"/>
        <v>0</v>
      </c>
      <c r="MH88" s="74">
        <f t="shared" si="45"/>
        <v>1</v>
      </c>
    </row>
    <row r="89" spans="1:346" ht="39.5" x14ac:dyDescent="0.35">
      <c r="A89" s="57">
        <v>45</v>
      </c>
      <c r="B89" s="57" t="s">
        <v>2320</v>
      </c>
      <c r="C89" s="57" t="s">
        <v>2575</v>
      </c>
      <c r="D89" s="58">
        <v>41600</v>
      </c>
      <c r="E89" s="57">
        <v>6</v>
      </c>
      <c r="F89" s="57">
        <v>32</v>
      </c>
      <c r="G89" s="57" t="s">
        <v>2752</v>
      </c>
      <c r="H89" s="57" t="s">
        <v>2752</v>
      </c>
      <c r="I89" s="57" t="s">
        <v>2753</v>
      </c>
      <c r="J89" s="57" t="s">
        <v>2728</v>
      </c>
      <c r="K89" s="57" t="s">
        <v>2754</v>
      </c>
      <c r="L89" s="57">
        <v>0</v>
      </c>
      <c r="M89" s="57">
        <v>1</v>
      </c>
      <c r="N89" s="57">
        <v>35</v>
      </c>
      <c r="O89" s="59">
        <v>0</v>
      </c>
      <c r="P89" s="59">
        <v>1</v>
      </c>
      <c r="Q89" s="59">
        <v>0</v>
      </c>
      <c r="R89" s="59">
        <v>0</v>
      </c>
      <c r="S89" s="59">
        <v>0</v>
      </c>
      <c r="T89" s="59">
        <v>0</v>
      </c>
      <c r="U89" s="59">
        <v>1</v>
      </c>
      <c r="V89" s="59">
        <v>0</v>
      </c>
      <c r="W89" s="59">
        <v>0</v>
      </c>
      <c r="X89" s="59">
        <v>1</v>
      </c>
      <c r="Y89" s="59" t="s">
        <v>2636</v>
      </c>
      <c r="Z89" s="60">
        <v>6</v>
      </c>
      <c r="AA89" s="60">
        <v>0</v>
      </c>
      <c r="AB89" s="60">
        <v>0</v>
      </c>
      <c r="AC89" s="60">
        <v>20</v>
      </c>
      <c r="AD89" s="60">
        <v>10</v>
      </c>
      <c r="AE89" s="60">
        <v>1</v>
      </c>
      <c r="AF89" s="60">
        <v>0</v>
      </c>
      <c r="AG89" s="60">
        <v>0</v>
      </c>
      <c r="AH89" s="60">
        <v>1</v>
      </c>
      <c r="AI89" s="60">
        <v>1</v>
      </c>
      <c r="AJ89" s="60">
        <v>6</v>
      </c>
      <c r="AK89" s="60">
        <v>5</v>
      </c>
      <c r="AL89" s="60">
        <v>8</v>
      </c>
      <c r="AM89" s="59">
        <v>0</v>
      </c>
      <c r="AN89" s="59"/>
      <c r="AO89" s="59"/>
      <c r="AP89" s="59"/>
      <c r="AQ89" s="59"/>
      <c r="AR89" s="59"/>
      <c r="AS89" s="59"/>
      <c r="AT89" s="59"/>
      <c r="AU89" s="59"/>
      <c r="AV89" s="59"/>
      <c r="AW89" s="59"/>
      <c r="AX89" s="59"/>
      <c r="AY89" s="59"/>
      <c r="AZ89" s="59"/>
      <c r="BA89" s="59"/>
      <c r="BB89" s="59"/>
      <c r="BC89" s="59">
        <v>0</v>
      </c>
      <c r="BD89" s="59"/>
      <c r="BE89" s="59"/>
      <c r="BF89" s="59"/>
      <c r="BG89" s="59">
        <v>0</v>
      </c>
      <c r="BH89" s="59"/>
      <c r="BI89" s="59"/>
      <c r="BJ89" s="59"/>
      <c r="BK89" s="59">
        <v>0</v>
      </c>
      <c r="BL89" s="59"/>
      <c r="BM89" s="59"/>
      <c r="BN89" s="59"/>
      <c r="BO89" s="59">
        <f t="shared" si="23"/>
        <v>0</v>
      </c>
      <c r="BP89" s="59"/>
      <c r="BQ89" s="60">
        <v>1</v>
      </c>
      <c r="BR89" s="60">
        <v>0</v>
      </c>
      <c r="BS89" s="60"/>
      <c r="BT89" s="60"/>
      <c r="BU89" s="60"/>
      <c r="BV89" s="60"/>
      <c r="BW89" s="60"/>
      <c r="BX89" s="60"/>
      <c r="BY89" s="60"/>
      <c r="BZ89" s="60"/>
      <c r="CA89" s="60">
        <v>1</v>
      </c>
      <c r="CB89" s="60">
        <v>1</v>
      </c>
      <c r="CC89" s="60">
        <v>1</v>
      </c>
      <c r="CD89" s="60">
        <v>1</v>
      </c>
      <c r="CE89" s="60">
        <v>1</v>
      </c>
      <c r="CF89" s="60">
        <v>0</v>
      </c>
      <c r="CG89" s="60">
        <v>1</v>
      </c>
      <c r="CH89" s="60">
        <v>0</v>
      </c>
      <c r="CI89" s="60">
        <v>0</v>
      </c>
      <c r="CJ89" s="60">
        <v>0</v>
      </c>
      <c r="CK89" s="60"/>
      <c r="CL89" s="60"/>
      <c r="CM89" s="60"/>
      <c r="CN89" s="60"/>
      <c r="CO89" s="60"/>
      <c r="CP89" s="60"/>
      <c r="CQ89" s="60"/>
      <c r="CR89" s="60"/>
      <c r="CS89" s="60">
        <v>0</v>
      </c>
      <c r="CT89" s="60"/>
      <c r="CU89" s="60"/>
      <c r="CV89" s="60"/>
      <c r="CW89" s="60"/>
      <c r="CX89" s="60"/>
      <c r="CY89" s="60"/>
      <c r="CZ89" s="60"/>
      <c r="DA89" s="60"/>
      <c r="DB89" s="60"/>
      <c r="DC89" s="60">
        <v>1</v>
      </c>
      <c r="DD89" s="60">
        <v>12</v>
      </c>
      <c r="DE89" s="60">
        <v>5</v>
      </c>
      <c r="DF89" s="60">
        <v>0</v>
      </c>
      <c r="DG89" s="60"/>
      <c r="DH89" s="60"/>
      <c r="DI89" s="60">
        <v>0</v>
      </c>
      <c r="DJ89" s="60"/>
      <c r="DK89" s="60"/>
      <c r="DL89" s="60">
        <v>0</v>
      </c>
      <c r="DM89" s="60"/>
      <c r="DN89" s="60"/>
      <c r="DO89" s="60"/>
      <c r="DP89" s="60"/>
      <c r="DQ89" s="60">
        <v>5</v>
      </c>
      <c r="DR89" s="60">
        <v>0</v>
      </c>
      <c r="DS89" s="60">
        <v>0</v>
      </c>
      <c r="DT89" s="61">
        <f t="shared" si="24"/>
        <v>1</v>
      </c>
      <c r="DU89" s="62">
        <f t="shared" si="25"/>
        <v>1</v>
      </c>
      <c r="DV89" s="63">
        <v>1</v>
      </c>
      <c r="DW89" s="63">
        <v>1</v>
      </c>
      <c r="DX89" s="63">
        <v>1</v>
      </c>
      <c r="DY89" s="63">
        <v>1</v>
      </c>
      <c r="DZ89" s="63">
        <v>4</v>
      </c>
      <c r="EA89" s="63">
        <v>1</v>
      </c>
      <c r="EB89" s="63">
        <v>0</v>
      </c>
      <c r="EC89" s="63">
        <v>0</v>
      </c>
      <c r="ED89" s="63"/>
      <c r="EE89" s="63"/>
      <c r="EF89" s="63"/>
      <c r="EG89" s="63"/>
      <c r="EH89" s="63"/>
      <c r="EI89" s="63"/>
      <c r="EJ89" s="63"/>
      <c r="EK89" s="63"/>
      <c r="EL89" s="63">
        <v>0</v>
      </c>
      <c r="EM89" s="63">
        <v>8</v>
      </c>
      <c r="EN89" s="63">
        <v>5</v>
      </c>
      <c r="EO89" s="63">
        <v>0</v>
      </c>
      <c r="EP89" s="63">
        <v>5</v>
      </c>
      <c r="EQ89" s="63">
        <v>0</v>
      </c>
      <c r="ER89" s="63">
        <v>0</v>
      </c>
      <c r="ES89" s="63">
        <f t="shared" si="26"/>
        <v>1</v>
      </c>
      <c r="ET89" s="63"/>
      <c r="EU89" s="64">
        <v>0</v>
      </c>
      <c r="EV89" s="64">
        <v>0</v>
      </c>
      <c r="EW89" s="64"/>
      <c r="EX89" s="64"/>
      <c r="EY89" s="64"/>
      <c r="EZ89" s="64"/>
      <c r="FA89" s="64"/>
      <c r="FB89" s="64"/>
      <c r="FC89" s="64">
        <v>1</v>
      </c>
      <c r="FD89" s="64">
        <v>1</v>
      </c>
      <c r="FE89" s="64">
        <v>1</v>
      </c>
      <c r="FF89" s="64">
        <v>1</v>
      </c>
      <c r="FG89" s="64">
        <v>1</v>
      </c>
      <c r="FH89" s="64">
        <v>0</v>
      </c>
      <c r="FI89" s="64">
        <v>0</v>
      </c>
      <c r="FJ89" s="64">
        <v>0</v>
      </c>
      <c r="FK89" s="64"/>
      <c r="FL89" s="64"/>
      <c r="FM89" s="64"/>
      <c r="FN89" s="64"/>
      <c r="FO89" s="64"/>
      <c r="FP89" s="64"/>
      <c r="FQ89" s="64">
        <v>0</v>
      </c>
      <c r="FR89" s="64"/>
      <c r="FS89" s="64"/>
      <c r="FT89" s="64"/>
      <c r="FU89" s="64"/>
      <c r="FV89" s="64"/>
      <c r="FW89" s="64"/>
      <c r="FX89" s="64"/>
      <c r="FY89" s="64"/>
      <c r="FZ89" s="64"/>
      <c r="GA89" s="64"/>
      <c r="GB89" s="64"/>
      <c r="GC89" s="64"/>
      <c r="GD89" s="64"/>
      <c r="GE89" s="64"/>
      <c r="GF89" s="64"/>
      <c r="GG89" s="64">
        <f t="shared" si="27"/>
        <v>1</v>
      </c>
      <c r="GH89" s="64">
        <f t="shared" si="28"/>
        <v>1</v>
      </c>
      <c r="GI89" s="65">
        <v>0</v>
      </c>
      <c r="GJ89" s="65">
        <v>0</v>
      </c>
      <c r="GK89" s="65">
        <v>0</v>
      </c>
      <c r="GL89" s="65">
        <v>0</v>
      </c>
      <c r="GM89" s="65">
        <v>0</v>
      </c>
      <c r="GN89" s="65">
        <v>0</v>
      </c>
      <c r="GO89" s="65">
        <v>0</v>
      </c>
      <c r="GP89" s="65">
        <v>0</v>
      </c>
      <c r="GQ89" s="65"/>
      <c r="GR89" s="65">
        <v>0</v>
      </c>
      <c r="GS89" s="65">
        <v>0</v>
      </c>
      <c r="GT89" s="65">
        <v>0</v>
      </c>
      <c r="GU89" s="65">
        <v>1</v>
      </c>
      <c r="GV89" s="65">
        <v>0</v>
      </c>
      <c r="GW89" s="65">
        <v>0</v>
      </c>
      <c r="GX89" s="65">
        <v>0</v>
      </c>
      <c r="GY89" s="65">
        <v>0</v>
      </c>
      <c r="GZ89" s="65"/>
      <c r="HA89" s="66">
        <v>0</v>
      </c>
      <c r="HB89" s="66"/>
      <c r="HC89" s="66"/>
      <c r="HD89" s="66"/>
      <c r="HE89" s="66"/>
      <c r="HF89" s="66"/>
      <c r="HG89" s="66"/>
      <c r="HH89" s="66"/>
      <c r="HI89" s="66"/>
      <c r="HJ89" s="66"/>
      <c r="HK89" s="66"/>
      <c r="HL89" s="66"/>
      <c r="HM89" s="66"/>
      <c r="HN89" s="66"/>
      <c r="HO89" s="66"/>
      <c r="HP89" s="66"/>
      <c r="HQ89" s="66"/>
      <c r="HR89" s="66"/>
      <c r="HS89" s="66"/>
      <c r="HT89" s="66"/>
      <c r="HU89" s="66"/>
      <c r="HV89" s="66"/>
      <c r="HW89" s="66"/>
      <c r="HX89" s="66"/>
      <c r="HY89" s="66">
        <f t="shared" si="29"/>
        <v>0</v>
      </c>
      <c r="HZ89" s="66"/>
      <c r="IA89" s="67" t="s">
        <v>2326</v>
      </c>
      <c r="IB89" s="67" t="s">
        <v>2328</v>
      </c>
      <c r="IC89" s="67" t="s">
        <v>2328</v>
      </c>
      <c r="ID89" s="67" t="s">
        <v>2326</v>
      </c>
      <c r="IE89" s="67" t="s">
        <v>2326</v>
      </c>
      <c r="IF89" s="67"/>
      <c r="IG89" s="67"/>
      <c r="IH89" s="67"/>
      <c r="II89" s="67"/>
      <c r="IJ89" s="67"/>
      <c r="IK89" s="67"/>
      <c r="IL89" s="67"/>
      <c r="IM89" s="67"/>
      <c r="IN89" s="67"/>
      <c r="IO89" s="67"/>
      <c r="IP89" s="67"/>
      <c r="IQ89" s="67"/>
      <c r="IR89" s="67"/>
      <c r="IS89" s="67"/>
      <c r="IT89" s="67"/>
      <c r="IU89" s="67"/>
      <c r="IV89" s="67"/>
      <c r="IW89" s="67"/>
      <c r="IX89" s="67"/>
      <c r="IY89" s="67"/>
      <c r="IZ89" s="67"/>
      <c r="JA89" s="67"/>
      <c r="JB89" s="67"/>
      <c r="JC89" s="67"/>
      <c r="JD89" s="67"/>
      <c r="JE89" s="67"/>
      <c r="JF89" s="67"/>
      <c r="JG89" s="67"/>
      <c r="JH89" s="67"/>
      <c r="JI89" s="67"/>
      <c r="JJ89" s="67"/>
      <c r="JK89" s="67"/>
      <c r="JL89" s="67"/>
      <c r="JM89" s="67"/>
      <c r="JN89" s="67"/>
      <c r="JO89" s="67"/>
      <c r="JP89" s="67"/>
      <c r="JQ89" s="67"/>
      <c r="JR89" s="67"/>
      <c r="JS89" s="67"/>
      <c r="JT89" s="67"/>
      <c r="JU89" s="67"/>
      <c r="JV89" s="67"/>
      <c r="JW89" s="67"/>
      <c r="JX89" s="67"/>
      <c r="JY89" s="67"/>
      <c r="JZ89" s="67"/>
      <c r="KA89" s="67"/>
      <c r="KB89" s="67"/>
      <c r="KC89" s="67"/>
      <c r="KD89" s="67"/>
      <c r="KE89" s="67"/>
      <c r="KF89" s="67"/>
      <c r="KG89" s="67"/>
      <c r="KH89" s="67"/>
      <c r="KI89" s="67"/>
      <c r="KJ89" s="67"/>
      <c r="KK89" s="67"/>
      <c r="KL89" s="67"/>
      <c r="KM89" s="67"/>
      <c r="KN89" s="66">
        <v>1</v>
      </c>
      <c r="KO89" s="66">
        <v>0</v>
      </c>
      <c r="KP89" s="66">
        <v>1</v>
      </c>
      <c r="KQ89" s="66">
        <v>0</v>
      </c>
      <c r="KR89" s="66">
        <v>0</v>
      </c>
      <c r="KS89" s="66">
        <v>0</v>
      </c>
      <c r="KT89" s="66">
        <v>0</v>
      </c>
      <c r="KU89" s="66">
        <v>0</v>
      </c>
      <c r="KV89" s="66">
        <v>1</v>
      </c>
      <c r="KW89" s="66">
        <v>0</v>
      </c>
      <c r="KX89" s="66">
        <v>0</v>
      </c>
      <c r="KY89" s="66">
        <v>1</v>
      </c>
      <c r="KZ89" s="66">
        <v>1</v>
      </c>
      <c r="LA89" s="66">
        <v>0</v>
      </c>
      <c r="LB89" s="66">
        <v>0</v>
      </c>
      <c r="LC89" s="68">
        <v>0</v>
      </c>
      <c r="LD89" s="68">
        <v>0</v>
      </c>
      <c r="LE89" s="68">
        <v>0</v>
      </c>
      <c r="LF89" s="68">
        <v>1</v>
      </c>
      <c r="LG89" s="68">
        <v>0</v>
      </c>
      <c r="LH89" s="68">
        <v>0</v>
      </c>
      <c r="LI89" s="68">
        <v>0</v>
      </c>
      <c r="LJ89" s="68">
        <v>0</v>
      </c>
      <c r="LK89" s="68">
        <v>0</v>
      </c>
      <c r="LL89" s="68"/>
      <c r="LM89" s="69">
        <v>1</v>
      </c>
      <c r="LN89" s="69" t="s">
        <v>2755</v>
      </c>
      <c r="LO89" s="69">
        <v>0</v>
      </c>
      <c r="LP89" s="69"/>
      <c r="LQ89" s="70">
        <v>1</v>
      </c>
      <c r="LR89" s="71"/>
      <c r="LS89" s="72">
        <f t="shared" si="30"/>
        <v>0</v>
      </c>
      <c r="LT89" s="73">
        <f t="shared" si="31"/>
        <v>0</v>
      </c>
      <c r="LU89" s="73">
        <f t="shared" si="32"/>
        <v>0</v>
      </c>
      <c r="LV89" s="74">
        <f t="shared" si="33"/>
        <v>1</v>
      </c>
      <c r="LW89" s="72">
        <f t="shared" si="34"/>
        <v>1</v>
      </c>
      <c r="LX89" s="73">
        <f t="shared" si="35"/>
        <v>0</v>
      </c>
      <c r="LY89" s="73">
        <f t="shared" si="36"/>
        <v>0</v>
      </c>
      <c r="LZ89" s="74">
        <f t="shared" si="37"/>
        <v>0</v>
      </c>
      <c r="MA89" s="72">
        <f t="shared" si="38"/>
        <v>1</v>
      </c>
      <c r="MB89" s="73">
        <f t="shared" si="39"/>
        <v>0</v>
      </c>
      <c r="MC89" s="73">
        <f t="shared" si="40"/>
        <v>0</v>
      </c>
      <c r="MD89" s="74">
        <f t="shared" si="41"/>
        <v>0</v>
      </c>
      <c r="ME89" s="72">
        <f t="shared" si="42"/>
        <v>1</v>
      </c>
      <c r="MF89" s="73">
        <f t="shared" si="43"/>
        <v>0</v>
      </c>
      <c r="MG89" s="73">
        <f t="shared" si="44"/>
        <v>0</v>
      </c>
      <c r="MH89" s="74">
        <f t="shared" si="45"/>
        <v>1</v>
      </c>
    </row>
    <row r="90" spans="1:346" ht="39.5" x14ac:dyDescent="0.35">
      <c r="A90" s="57">
        <v>46</v>
      </c>
      <c r="B90" s="57" t="s">
        <v>2320</v>
      </c>
      <c r="C90" s="57" t="s">
        <v>2575</v>
      </c>
      <c r="D90" s="58">
        <v>41600</v>
      </c>
      <c r="E90" s="57">
        <v>6</v>
      </c>
      <c r="F90" s="57">
        <v>31</v>
      </c>
      <c r="G90" s="57" t="s">
        <v>2756</v>
      </c>
      <c r="H90" s="57" t="s">
        <v>2756</v>
      </c>
      <c r="I90" s="57"/>
      <c r="J90" s="57" t="s">
        <v>2706</v>
      </c>
      <c r="K90" s="57" t="s">
        <v>2757</v>
      </c>
      <c r="L90" s="57">
        <v>0</v>
      </c>
      <c r="M90" s="57">
        <v>1</v>
      </c>
      <c r="N90" s="57">
        <v>42</v>
      </c>
      <c r="O90" s="59">
        <v>1</v>
      </c>
      <c r="P90" s="59">
        <v>0</v>
      </c>
      <c r="Q90" s="59">
        <v>0</v>
      </c>
      <c r="R90" s="59">
        <v>0</v>
      </c>
      <c r="S90" s="59">
        <v>1</v>
      </c>
      <c r="T90" s="59">
        <v>0</v>
      </c>
      <c r="U90" s="59">
        <v>0</v>
      </c>
      <c r="V90" s="59">
        <v>0</v>
      </c>
      <c r="W90" s="59">
        <v>0</v>
      </c>
      <c r="X90" s="59">
        <v>0</v>
      </c>
      <c r="Y90" s="59"/>
      <c r="Z90" s="60">
        <v>6</v>
      </c>
      <c r="AA90" s="60">
        <v>0</v>
      </c>
      <c r="AB90" s="60">
        <v>0</v>
      </c>
      <c r="AC90" s="60">
        <v>35</v>
      </c>
      <c r="AD90" s="60">
        <v>15</v>
      </c>
      <c r="AE90" s="60">
        <v>1</v>
      </c>
      <c r="AF90" s="60">
        <v>0</v>
      </c>
      <c r="AG90" s="60">
        <v>0</v>
      </c>
      <c r="AH90" s="60">
        <v>10</v>
      </c>
      <c r="AI90" s="60">
        <v>1</v>
      </c>
      <c r="AJ90" s="60">
        <v>3</v>
      </c>
      <c r="AK90" s="60">
        <v>3</v>
      </c>
      <c r="AL90" s="60">
        <v>5</v>
      </c>
      <c r="AM90" s="59">
        <v>1</v>
      </c>
      <c r="AN90" s="59">
        <v>0</v>
      </c>
      <c r="AO90" s="59"/>
      <c r="AP90" s="59"/>
      <c r="AQ90" s="59"/>
      <c r="AR90" s="59"/>
      <c r="AS90" s="59"/>
      <c r="AT90" s="59"/>
      <c r="AU90" s="59">
        <v>1</v>
      </c>
      <c r="AV90" s="59" t="s">
        <v>2758</v>
      </c>
      <c r="AW90" s="59">
        <v>2</v>
      </c>
      <c r="AX90" s="59">
        <v>1</v>
      </c>
      <c r="AY90" s="59">
        <v>0</v>
      </c>
      <c r="AZ90" s="59">
        <v>1</v>
      </c>
      <c r="BA90" s="59">
        <v>0</v>
      </c>
      <c r="BB90" s="59">
        <v>0</v>
      </c>
      <c r="BC90" s="59">
        <v>0</v>
      </c>
      <c r="BD90" s="59"/>
      <c r="BE90" s="59"/>
      <c r="BF90" s="59"/>
      <c r="BG90" s="59">
        <v>0</v>
      </c>
      <c r="BH90" s="59"/>
      <c r="BI90" s="59"/>
      <c r="BJ90" s="59"/>
      <c r="BK90" s="59">
        <v>1</v>
      </c>
      <c r="BL90" s="59">
        <v>10</v>
      </c>
      <c r="BM90" s="59">
        <v>0</v>
      </c>
      <c r="BN90" s="59">
        <v>0</v>
      </c>
      <c r="BO90" s="59">
        <f t="shared" si="23"/>
        <v>2</v>
      </c>
      <c r="BP90" s="59"/>
      <c r="BQ90" s="60">
        <v>1</v>
      </c>
      <c r="BR90" s="60">
        <v>0</v>
      </c>
      <c r="BS90" s="60"/>
      <c r="BT90" s="60"/>
      <c r="BU90" s="60"/>
      <c r="BV90" s="60"/>
      <c r="BW90" s="60"/>
      <c r="BX90" s="60"/>
      <c r="BY90" s="60"/>
      <c r="BZ90" s="60"/>
      <c r="CA90" s="60">
        <v>1</v>
      </c>
      <c r="CB90" s="60">
        <v>1</v>
      </c>
      <c r="CC90" s="60">
        <v>1</v>
      </c>
      <c r="CD90" s="60">
        <v>3</v>
      </c>
      <c r="CE90" s="60">
        <v>1</v>
      </c>
      <c r="CF90" s="60">
        <v>0</v>
      </c>
      <c r="CG90" s="60">
        <v>1</v>
      </c>
      <c r="CH90" s="60">
        <v>0</v>
      </c>
      <c r="CI90" s="60">
        <v>0</v>
      </c>
      <c r="CJ90" s="60">
        <v>0</v>
      </c>
      <c r="CK90" s="60"/>
      <c r="CL90" s="60"/>
      <c r="CM90" s="60"/>
      <c r="CN90" s="60"/>
      <c r="CO90" s="60"/>
      <c r="CP90" s="60"/>
      <c r="CQ90" s="60"/>
      <c r="CR90" s="60"/>
      <c r="CS90" s="60">
        <v>0</v>
      </c>
      <c r="CT90" s="60"/>
      <c r="CU90" s="60"/>
      <c r="CV90" s="60"/>
      <c r="CW90" s="60"/>
      <c r="CX90" s="60"/>
      <c r="CY90" s="60"/>
      <c r="CZ90" s="60"/>
      <c r="DA90" s="60"/>
      <c r="DB90" s="60"/>
      <c r="DC90" s="60">
        <v>1</v>
      </c>
      <c r="DD90" s="60">
        <v>6</v>
      </c>
      <c r="DE90" s="60">
        <v>5</v>
      </c>
      <c r="DF90" s="60">
        <v>0</v>
      </c>
      <c r="DG90" s="60"/>
      <c r="DH90" s="60"/>
      <c r="DI90" s="60">
        <v>0</v>
      </c>
      <c r="DJ90" s="60"/>
      <c r="DK90" s="60"/>
      <c r="DL90" s="60">
        <v>0</v>
      </c>
      <c r="DM90" s="60"/>
      <c r="DN90" s="60"/>
      <c r="DO90" s="60"/>
      <c r="DP90" s="60"/>
      <c r="DQ90" s="60">
        <v>5</v>
      </c>
      <c r="DR90" s="60">
        <v>0</v>
      </c>
      <c r="DS90" s="60">
        <v>0</v>
      </c>
      <c r="DT90" s="61">
        <f t="shared" si="24"/>
        <v>1</v>
      </c>
      <c r="DU90" s="62">
        <f t="shared" si="25"/>
        <v>1</v>
      </c>
      <c r="DV90" s="63">
        <v>0</v>
      </c>
      <c r="DW90" s="63"/>
      <c r="DX90" s="63"/>
      <c r="DY90" s="63"/>
      <c r="DZ90" s="63"/>
      <c r="EA90" s="63"/>
      <c r="EB90" s="63"/>
      <c r="EC90" s="63"/>
      <c r="ED90" s="63"/>
      <c r="EE90" s="63"/>
      <c r="EF90" s="63"/>
      <c r="EG90" s="63"/>
      <c r="EH90" s="63"/>
      <c r="EI90" s="63"/>
      <c r="EJ90" s="63"/>
      <c r="EK90" s="63"/>
      <c r="EL90" s="63"/>
      <c r="EM90" s="63"/>
      <c r="EN90" s="63"/>
      <c r="EO90" s="63"/>
      <c r="EP90" s="63"/>
      <c r="EQ90" s="63"/>
      <c r="ER90" s="63"/>
      <c r="ES90" s="63">
        <f t="shared" si="26"/>
        <v>0</v>
      </c>
      <c r="ET90" s="63"/>
      <c r="EU90" s="64">
        <v>0</v>
      </c>
      <c r="EV90" s="64"/>
      <c r="EW90" s="64"/>
      <c r="EX90" s="64"/>
      <c r="EY90" s="64"/>
      <c r="EZ90" s="64"/>
      <c r="FA90" s="64"/>
      <c r="FB90" s="64"/>
      <c r="FC90" s="64"/>
      <c r="FD90" s="64"/>
      <c r="FE90" s="64"/>
      <c r="FF90" s="64"/>
      <c r="FG90" s="64"/>
      <c r="FH90" s="64"/>
      <c r="FI90" s="64"/>
      <c r="FJ90" s="64"/>
      <c r="FK90" s="64"/>
      <c r="FL90" s="64"/>
      <c r="FM90" s="64"/>
      <c r="FN90" s="64"/>
      <c r="FO90" s="64"/>
      <c r="FP90" s="64"/>
      <c r="FQ90" s="64"/>
      <c r="FR90" s="64"/>
      <c r="FS90" s="64"/>
      <c r="FT90" s="64"/>
      <c r="FU90" s="64"/>
      <c r="FV90" s="64"/>
      <c r="FW90" s="64"/>
      <c r="FX90" s="64"/>
      <c r="FY90" s="64"/>
      <c r="FZ90" s="64"/>
      <c r="GA90" s="64"/>
      <c r="GB90" s="64"/>
      <c r="GC90" s="64"/>
      <c r="GD90" s="64"/>
      <c r="GE90" s="64"/>
      <c r="GF90" s="64"/>
      <c r="GG90" s="64">
        <f t="shared" si="27"/>
        <v>0</v>
      </c>
      <c r="GH90" s="64">
        <f t="shared" si="28"/>
        <v>0</v>
      </c>
      <c r="GI90" s="65">
        <v>0</v>
      </c>
      <c r="GJ90" s="65">
        <v>0</v>
      </c>
      <c r="GK90" s="65">
        <v>0</v>
      </c>
      <c r="GL90" s="65">
        <v>0</v>
      </c>
      <c r="GM90" s="65">
        <v>0</v>
      </c>
      <c r="GN90" s="65">
        <v>0</v>
      </c>
      <c r="GO90" s="65">
        <v>0</v>
      </c>
      <c r="GP90" s="65">
        <v>0</v>
      </c>
      <c r="GQ90" s="65"/>
      <c r="GR90" s="65">
        <v>1</v>
      </c>
      <c r="GS90" s="65">
        <v>0</v>
      </c>
      <c r="GT90" s="65">
        <v>0</v>
      </c>
      <c r="GU90" s="65">
        <v>0</v>
      </c>
      <c r="GV90" s="65">
        <v>0</v>
      </c>
      <c r="GW90" s="65">
        <v>0</v>
      </c>
      <c r="GX90" s="65">
        <v>0</v>
      </c>
      <c r="GY90" s="65">
        <v>0</v>
      </c>
      <c r="GZ90" s="65"/>
      <c r="HA90" s="66">
        <v>0</v>
      </c>
      <c r="HB90" s="66"/>
      <c r="HC90" s="66"/>
      <c r="HD90" s="66"/>
      <c r="HE90" s="66"/>
      <c r="HF90" s="66"/>
      <c r="HG90" s="66"/>
      <c r="HH90" s="66"/>
      <c r="HI90" s="66"/>
      <c r="HJ90" s="66"/>
      <c r="HK90" s="66"/>
      <c r="HL90" s="66"/>
      <c r="HM90" s="66"/>
      <c r="HN90" s="66"/>
      <c r="HO90" s="66"/>
      <c r="HP90" s="66"/>
      <c r="HQ90" s="66"/>
      <c r="HR90" s="66"/>
      <c r="HS90" s="66"/>
      <c r="HT90" s="66"/>
      <c r="HU90" s="66"/>
      <c r="HV90" s="66"/>
      <c r="HW90" s="66"/>
      <c r="HX90" s="66"/>
      <c r="HY90" s="66">
        <f t="shared" si="29"/>
        <v>0</v>
      </c>
      <c r="HZ90" s="66"/>
      <c r="IA90" s="67" t="s">
        <v>2328</v>
      </c>
      <c r="IB90" s="67" t="s">
        <v>2328</v>
      </c>
      <c r="IC90" s="67" t="s">
        <v>2326</v>
      </c>
      <c r="ID90" s="67" t="s">
        <v>2326</v>
      </c>
      <c r="IE90" s="67" t="s">
        <v>2326</v>
      </c>
      <c r="IF90" s="67"/>
      <c r="IG90" s="67"/>
      <c r="IH90" s="67"/>
      <c r="II90" s="67"/>
      <c r="IJ90" s="67"/>
      <c r="IK90" s="67"/>
      <c r="IL90" s="67"/>
      <c r="IM90" s="67"/>
      <c r="IN90" s="67"/>
      <c r="IO90" s="67"/>
      <c r="IP90" s="67"/>
      <c r="IQ90" s="67"/>
      <c r="IR90" s="67"/>
      <c r="IS90" s="67"/>
      <c r="IT90" s="67"/>
      <c r="IU90" s="67"/>
      <c r="IV90" s="67"/>
      <c r="IW90" s="67"/>
      <c r="IX90" s="67"/>
      <c r="IY90" s="67"/>
      <c r="IZ90" s="67"/>
      <c r="JA90" s="67"/>
      <c r="JB90" s="67"/>
      <c r="JC90" s="67"/>
      <c r="JD90" s="67"/>
      <c r="JE90" s="67"/>
      <c r="JF90" s="67"/>
      <c r="JG90" s="67"/>
      <c r="JH90" s="67"/>
      <c r="JI90" s="67"/>
      <c r="JJ90" s="67"/>
      <c r="JK90" s="67"/>
      <c r="JL90" s="67"/>
      <c r="JM90" s="67"/>
      <c r="JN90" s="67"/>
      <c r="JO90" s="67"/>
      <c r="JP90" s="67"/>
      <c r="JQ90" s="67"/>
      <c r="JR90" s="67"/>
      <c r="JS90" s="67"/>
      <c r="JT90" s="67"/>
      <c r="JU90" s="67"/>
      <c r="JV90" s="67"/>
      <c r="JW90" s="67"/>
      <c r="JX90" s="67"/>
      <c r="JY90" s="67"/>
      <c r="JZ90" s="67"/>
      <c r="KA90" s="67"/>
      <c r="KB90" s="67"/>
      <c r="KC90" s="67"/>
      <c r="KD90" s="67"/>
      <c r="KE90" s="67"/>
      <c r="KF90" s="67"/>
      <c r="KG90" s="67"/>
      <c r="KH90" s="67"/>
      <c r="KI90" s="67"/>
      <c r="KJ90" s="67"/>
      <c r="KK90" s="67"/>
      <c r="KL90" s="67"/>
      <c r="KM90" s="67"/>
      <c r="KN90" s="66">
        <v>1</v>
      </c>
      <c r="KO90" s="66">
        <v>0</v>
      </c>
      <c r="KP90" s="66">
        <v>0</v>
      </c>
      <c r="KQ90" s="66">
        <v>0</v>
      </c>
      <c r="KR90" s="66">
        <v>0</v>
      </c>
      <c r="KS90" s="66">
        <v>0</v>
      </c>
      <c r="KT90" s="66">
        <v>0</v>
      </c>
      <c r="KU90" s="66">
        <v>0</v>
      </c>
      <c r="KV90" s="66">
        <v>0</v>
      </c>
      <c r="KW90" s="66">
        <v>1</v>
      </c>
      <c r="KX90" s="66">
        <v>0</v>
      </c>
      <c r="KY90" s="66">
        <v>0</v>
      </c>
      <c r="KZ90" s="66">
        <v>0</v>
      </c>
      <c r="LA90" s="66">
        <v>0</v>
      </c>
      <c r="LB90" s="66">
        <v>0</v>
      </c>
      <c r="LC90" s="68">
        <v>0</v>
      </c>
      <c r="LD90" s="68">
        <v>1</v>
      </c>
      <c r="LE90" s="68">
        <v>1</v>
      </c>
      <c r="LF90" s="68">
        <v>0</v>
      </c>
      <c r="LG90" s="68">
        <v>0</v>
      </c>
      <c r="LH90" s="68">
        <v>0</v>
      </c>
      <c r="LI90" s="68">
        <v>0</v>
      </c>
      <c r="LJ90" s="68">
        <v>0</v>
      </c>
      <c r="LK90" s="68">
        <v>0</v>
      </c>
      <c r="LL90" s="68"/>
      <c r="LM90" s="69">
        <v>1</v>
      </c>
      <c r="LN90" s="69" t="s">
        <v>2755</v>
      </c>
      <c r="LO90" s="69">
        <v>0</v>
      </c>
      <c r="LP90" s="69"/>
      <c r="LQ90" s="70">
        <v>0</v>
      </c>
      <c r="LR90" s="71" t="s">
        <v>2759</v>
      </c>
      <c r="LS90" s="72">
        <f t="shared" si="30"/>
        <v>0</v>
      </c>
      <c r="LT90" s="73">
        <f t="shared" si="31"/>
        <v>1</v>
      </c>
      <c r="LU90" s="73">
        <f t="shared" si="32"/>
        <v>0</v>
      </c>
      <c r="LV90" s="74">
        <f t="shared" si="33"/>
        <v>0</v>
      </c>
      <c r="LW90" s="72">
        <f t="shared" si="34"/>
        <v>1</v>
      </c>
      <c r="LX90" s="73">
        <f t="shared" si="35"/>
        <v>0</v>
      </c>
      <c r="LY90" s="73">
        <f t="shared" si="36"/>
        <v>0</v>
      </c>
      <c r="LZ90" s="74">
        <f t="shared" si="37"/>
        <v>0</v>
      </c>
      <c r="MA90" s="72">
        <f t="shared" si="38"/>
        <v>0</v>
      </c>
      <c r="MB90" s="73">
        <f t="shared" si="39"/>
        <v>0</v>
      </c>
      <c r="MC90" s="73">
        <f t="shared" si="40"/>
        <v>0</v>
      </c>
      <c r="MD90" s="74">
        <f t="shared" si="41"/>
        <v>1</v>
      </c>
      <c r="ME90" s="72">
        <f t="shared" si="42"/>
        <v>0</v>
      </c>
      <c r="MF90" s="73">
        <f t="shared" si="43"/>
        <v>0</v>
      </c>
      <c r="MG90" s="73">
        <f t="shared" si="44"/>
        <v>0</v>
      </c>
      <c r="MH90" s="74">
        <f t="shared" si="45"/>
        <v>1</v>
      </c>
    </row>
    <row r="91" spans="1:346" ht="52.5" x14ac:dyDescent="0.35">
      <c r="A91" s="57">
        <v>1</v>
      </c>
      <c r="B91" s="57" t="s">
        <v>2329</v>
      </c>
      <c r="C91" s="57" t="s">
        <v>2583</v>
      </c>
      <c r="D91" s="58">
        <v>41598</v>
      </c>
      <c r="E91" s="57">
        <v>6</v>
      </c>
      <c r="F91" s="57">
        <v>28</v>
      </c>
      <c r="G91" s="57" t="s">
        <v>2760</v>
      </c>
      <c r="H91" s="57" t="s">
        <v>2760</v>
      </c>
      <c r="I91" s="57" t="s">
        <v>2761</v>
      </c>
      <c r="J91" s="57" t="s">
        <v>2762</v>
      </c>
      <c r="K91" s="57" t="s">
        <v>2763</v>
      </c>
      <c r="L91" s="57">
        <v>0</v>
      </c>
      <c r="M91" s="57">
        <v>1</v>
      </c>
      <c r="N91" s="57">
        <v>40</v>
      </c>
      <c r="O91" s="59">
        <v>0</v>
      </c>
      <c r="P91" s="59">
        <v>0</v>
      </c>
      <c r="Q91" s="59">
        <v>0</v>
      </c>
      <c r="R91" s="59">
        <v>0</v>
      </c>
      <c r="S91" s="59">
        <v>0</v>
      </c>
      <c r="T91" s="59">
        <v>0</v>
      </c>
      <c r="U91" s="59">
        <v>1</v>
      </c>
      <c r="V91" s="59">
        <v>0</v>
      </c>
      <c r="W91" s="59">
        <v>1</v>
      </c>
      <c r="X91" s="59">
        <v>0</v>
      </c>
      <c r="Y91" s="59"/>
      <c r="Z91" s="60">
        <v>6</v>
      </c>
      <c r="AA91" s="60">
        <v>0</v>
      </c>
      <c r="AB91" s="60">
        <v>0</v>
      </c>
      <c r="AC91" s="60">
        <v>38</v>
      </c>
      <c r="AD91" s="60">
        <v>23</v>
      </c>
      <c r="AE91" s="60">
        <v>1</v>
      </c>
      <c r="AF91" s="60">
        <v>0</v>
      </c>
      <c r="AG91" s="60">
        <v>0</v>
      </c>
      <c r="AH91" s="60">
        <v>1.5</v>
      </c>
      <c r="AI91" s="60">
        <v>1</v>
      </c>
      <c r="AJ91" s="60">
        <v>6</v>
      </c>
      <c r="AK91" s="60">
        <v>5</v>
      </c>
      <c r="AL91" s="60">
        <v>10</v>
      </c>
      <c r="AM91" s="59">
        <v>0</v>
      </c>
      <c r="AN91" s="59"/>
      <c r="AO91" s="59"/>
      <c r="AP91" s="59"/>
      <c r="AQ91" s="59"/>
      <c r="AR91" s="59"/>
      <c r="AS91" s="59"/>
      <c r="AT91" s="59"/>
      <c r="AU91" s="59"/>
      <c r="AV91" s="59"/>
      <c r="AW91" s="59"/>
      <c r="AX91" s="59"/>
      <c r="AY91" s="59"/>
      <c r="AZ91" s="59"/>
      <c r="BA91" s="59"/>
      <c r="BB91" s="59"/>
      <c r="BC91" s="59">
        <v>0</v>
      </c>
      <c r="BD91" s="59"/>
      <c r="BE91" s="59"/>
      <c r="BF91" s="59"/>
      <c r="BG91" s="59">
        <v>0</v>
      </c>
      <c r="BH91" s="59"/>
      <c r="BI91" s="59"/>
      <c r="BJ91" s="59"/>
      <c r="BK91" s="59">
        <v>0</v>
      </c>
      <c r="BL91" s="59"/>
      <c r="BM91" s="59"/>
      <c r="BN91" s="59"/>
      <c r="BO91" s="59">
        <f t="shared" si="23"/>
        <v>0</v>
      </c>
      <c r="BP91" s="59"/>
      <c r="BQ91" s="60">
        <v>0</v>
      </c>
      <c r="BR91" s="60"/>
      <c r="BS91" s="60"/>
      <c r="BT91" s="60"/>
      <c r="BU91" s="60"/>
      <c r="BV91" s="60"/>
      <c r="BW91" s="60"/>
      <c r="BX91" s="60"/>
      <c r="BY91" s="60"/>
      <c r="BZ91" s="60"/>
      <c r="CA91" s="60"/>
      <c r="CB91" s="60"/>
      <c r="CC91" s="60"/>
      <c r="CD91" s="60"/>
      <c r="CE91" s="60"/>
      <c r="CF91" s="60"/>
      <c r="CG91" s="60"/>
      <c r="CH91" s="60"/>
      <c r="CI91" s="60"/>
      <c r="CJ91" s="60"/>
      <c r="CK91" s="60"/>
      <c r="CL91" s="60"/>
      <c r="CM91" s="60"/>
      <c r="CN91" s="60"/>
      <c r="CO91" s="60"/>
      <c r="CP91" s="60"/>
      <c r="CQ91" s="60"/>
      <c r="CR91" s="60"/>
      <c r="CS91" s="60"/>
      <c r="CT91" s="60"/>
      <c r="CU91" s="60"/>
      <c r="CV91" s="60"/>
      <c r="CW91" s="60"/>
      <c r="CX91" s="60"/>
      <c r="CY91" s="60"/>
      <c r="CZ91" s="60"/>
      <c r="DA91" s="60"/>
      <c r="DB91" s="60"/>
      <c r="DC91" s="60">
        <v>0</v>
      </c>
      <c r="DD91" s="60"/>
      <c r="DE91" s="60"/>
      <c r="DF91" s="60">
        <v>0</v>
      </c>
      <c r="DG91" s="60"/>
      <c r="DH91" s="60"/>
      <c r="DI91" s="60">
        <v>0</v>
      </c>
      <c r="DJ91" s="60"/>
      <c r="DK91" s="60"/>
      <c r="DL91" s="60"/>
      <c r="DM91" s="60"/>
      <c r="DN91" s="60"/>
      <c r="DO91" s="60"/>
      <c r="DP91" s="60"/>
      <c r="DQ91" s="60"/>
      <c r="DR91" s="60"/>
      <c r="DS91" s="60"/>
      <c r="DT91" s="61">
        <f t="shared" si="24"/>
        <v>0</v>
      </c>
      <c r="DU91" s="62">
        <f t="shared" si="25"/>
        <v>0</v>
      </c>
      <c r="DV91" s="63">
        <v>1</v>
      </c>
      <c r="DW91" s="63">
        <v>1</v>
      </c>
      <c r="DX91" s="63">
        <v>1</v>
      </c>
      <c r="DY91" s="63">
        <v>1</v>
      </c>
      <c r="DZ91" s="63">
        <v>3</v>
      </c>
      <c r="EA91" s="63">
        <v>1</v>
      </c>
      <c r="EB91" s="63">
        <v>0</v>
      </c>
      <c r="EC91" s="63">
        <v>0</v>
      </c>
      <c r="ED91" s="63">
        <v>0</v>
      </c>
      <c r="EE91" s="63"/>
      <c r="EF91" s="63"/>
      <c r="EG91" s="63"/>
      <c r="EH91" s="63"/>
      <c r="EI91" s="63"/>
      <c r="EJ91" s="63"/>
      <c r="EK91" s="63"/>
      <c r="EL91" s="63">
        <v>0</v>
      </c>
      <c r="EM91" s="63">
        <v>7</v>
      </c>
      <c r="EN91" s="63">
        <v>1</v>
      </c>
      <c r="EO91" s="63">
        <v>0</v>
      </c>
      <c r="EP91" s="63">
        <v>0</v>
      </c>
      <c r="EQ91" s="63">
        <v>0</v>
      </c>
      <c r="ER91" s="63">
        <v>0</v>
      </c>
      <c r="ES91" s="63">
        <f t="shared" si="26"/>
        <v>1</v>
      </c>
      <c r="ET91" s="63"/>
      <c r="EU91" s="64">
        <v>0</v>
      </c>
      <c r="EV91" s="64"/>
      <c r="EW91" s="64"/>
      <c r="EX91" s="64"/>
      <c r="EY91" s="64"/>
      <c r="EZ91" s="64"/>
      <c r="FA91" s="64"/>
      <c r="FB91" s="64"/>
      <c r="FC91" s="64"/>
      <c r="FD91" s="64"/>
      <c r="FE91" s="64"/>
      <c r="FF91" s="64"/>
      <c r="FG91" s="64"/>
      <c r="FH91" s="64"/>
      <c r="FI91" s="64"/>
      <c r="FJ91" s="64"/>
      <c r="FK91" s="64"/>
      <c r="FL91" s="64"/>
      <c r="FM91" s="64"/>
      <c r="FN91" s="64"/>
      <c r="FO91" s="64"/>
      <c r="FP91" s="64"/>
      <c r="FQ91" s="64"/>
      <c r="FR91" s="64"/>
      <c r="FS91" s="64"/>
      <c r="FT91" s="64"/>
      <c r="FU91" s="64"/>
      <c r="FV91" s="64"/>
      <c r="FW91" s="64"/>
      <c r="FX91" s="64"/>
      <c r="FY91" s="64"/>
      <c r="FZ91" s="64"/>
      <c r="GA91" s="64"/>
      <c r="GB91" s="64"/>
      <c r="GC91" s="64"/>
      <c r="GD91" s="64"/>
      <c r="GE91" s="64"/>
      <c r="GF91" s="64"/>
      <c r="GG91" s="64">
        <f t="shared" si="27"/>
        <v>0</v>
      </c>
      <c r="GH91" s="64">
        <f t="shared" si="28"/>
        <v>0</v>
      </c>
      <c r="GI91" s="65">
        <v>0</v>
      </c>
      <c r="GJ91" s="65">
        <v>0</v>
      </c>
      <c r="GK91" s="65">
        <v>0</v>
      </c>
      <c r="GL91" s="65">
        <v>0</v>
      </c>
      <c r="GM91" s="65">
        <v>0</v>
      </c>
      <c r="GN91" s="65">
        <v>0</v>
      </c>
      <c r="GO91" s="65">
        <v>0</v>
      </c>
      <c r="GP91" s="65">
        <v>0</v>
      </c>
      <c r="GQ91" s="65"/>
      <c r="GR91" s="65">
        <v>0</v>
      </c>
      <c r="GS91" s="65">
        <v>0</v>
      </c>
      <c r="GT91" s="65">
        <v>0</v>
      </c>
      <c r="GU91" s="65">
        <v>1</v>
      </c>
      <c r="GV91" s="65">
        <v>0</v>
      </c>
      <c r="GW91" s="65">
        <v>0</v>
      </c>
      <c r="GX91" s="65">
        <v>0</v>
      </c>
      <c r="GY91" s="65">
        <v>0</v>
      </c>
      <c r="GZ91" s="65"/>
      <c r="HA91" s="66">
        <v>0</v>
      </c>
      <c r="HB91" s="66"/>
      <c r="HC91" s="66"/>
      <c r="HD91" s="66"/>
      <c r="HE91" s="66"/>
      <c r="HF91" s="66"/>
      <c r="HG91" s="66"/>
      <c r="HH91" s="66"/>
      <c r="HI91" s="66"/>
      <c r="HJ91" s="66"/>
      <c r="HK91" s="66"/>
      <c r="HL91" s="66"/>
      <c r="HM91" s="66"/>
      <c r="HN91" s="66"/>
      <c r="HO91" s="66"/>
      <c r="HP91" s="66"/>
      <c r="HQ91" s="66"/>
      <c r="HR91" s="66"/>
      <c r="HS91" s="66"/>
      <c r="HT91" s="66"/>
      <c r="HU91" s="66"/>
      <c r="HV91" s="66"/>
      <c r="HW91" s="66"/>
      <c r="HX91" s="66"/>
      <c r="HY91" s="66">
        <f t="shared" si="29"/>
        <v>0</v>
      </c>
      <c r="HZ91" s="66"/>
      <c r="IA91" s="67" t="s">
        <v>2326</v>
      </c>
      <c r="IB91" s="67" t="s">
        <v>2326</v>
      </c>
      <c r="IC91" s="67" t="s">
        <v>2328</v>
      </c>
      <c r="ID91" s="67" t="s">
        <v>2326</v>
      </c>
      <c r="IE91" s="67" t="s">
        <v>2326</v>
      </c>
      <c r="IF91" s="67"/>
      <c r="IG91" s="67"/>
      <c r="IH91" s="67"/>
      <c r="II91" s="67"/>
      <c r="IJ91" s="67"/>
      <c r="IK91" s="67"/>
      <c r="IL91" s="67"/>
      <c r="IM91" s="67"/>
      <c r="IN91" s="67"/>
      <c r="IO91" s="67"/>
      <c r="IP91" s="67"/>
      <c r="IQ91" s="67"/>
      <c r="IR91" s="67"/>
      <c r="IS91" s="67"/>
      <c r="IT91" s="67"/>
      <c r="IU91" s="67"/>
      <c r="IV91" s="67"/>
      <c r="IW91" s="67"/>
      <c r="IX91" s="67"/>
      <c r="IY91" s="67"/>
      <c r="IZ91" s="67"/>
      <c r="JA91" s="67"/>
      <c r="JB91" s="67"/>
      <c r="JC91" s="67"/>
      <c r="JD91" s="67"/>
      <c r="JE91" s="67"/>
      <c r="JF91" s="67"/>
      <c r="JG91" s="67"/>
      <c r="JH91" s="67"/>
      <c r="JI91" s="67"/>
      <c r="JJ91" s="67"/>
      <c r="JK91" s="67"/>
      <c r="JL91" s="67"/>
      <c r="JM91" s="67"/>
      <c r="JN91" s="67"/>
      <c r="JO91" s="67"/>
      <c r="JP91" s="67"/>
      <c r="JQ91" s="67"/>
      <c r="JR91" s="67"/>
      <c r="JS91" s="67"/>
      <c r="JT91" s="67"/>
      <c r="JU91" s="67"/>
      <c r="JV91" s="67"/>
      <c r="JW91" s="67"/>
      <c r="JX91" s="67"/>
      <c r="JY91" s="67"/>
      <c r="JZ91" s="67"/>
      <c r="KA91" s="67"/>
      <c r="KB91" s="67"/>
      <c r="KC91" s="67"/>
      <c r="KD91" s="67"/>
      <c r="KE91" s="67"/>
      <c r="KF91" s="67"/>
      <c r="KG91" s="67"/>
      <c r="KH91" s="67"/>
      <c r="KI91" s="67"/>
      <c r="KJ91" s="67"/>
      <c r="KK91" s="67"/>
      <c r="KL91" s="67"/>
      <c r="KM91" s="67"/>
      <c r="KN91" s="66">
        <v>0</v>
      </c>
      <c r="KO91" s="66">
        <v>0</v>
      </c>
      <c r="KP91" s="66">
        <v>0</v>
      </c>
      <c r="KQ91" s="66">
        <v>0</v>
      </c>
      <c r="KR91" s="66">
        <v>0</v>
      </c>
      <c r="KS91" s="66">
        <v>0</v>
      </c>
      <c r="KT91" s="66">
        <v>0</v>
      </c>
      <c r="KU91" s="66">
        <v>0</v>
      </c>
      <c r="KV91" s="66">
        <v>0</v>
      </c>
      <c r="KW91" s="66">
        <v>1</v>
      </c>
      <c r="KX91" s="66">
        <v>0</v>
      </c>
      <c r="KY91" s="66">
        <v>0</v>
      </c>
      <c r="KZ91" s="66">
        <v>0</v>
      </c>
      <c r="LA91" s="66">
        <v>0</v>
      </c>
      <c r="LB91" s="66">
        <v>0</v>
      </c>
      <c r="LC91" s="68">
        <v>0</v>
      </c>
      <c r="LD91" s="68">
        <v>0</v>
      </c>
      <c r="LE91" s="68">
        <v>0</v>
      </c>
      <c r="LF91" s="68">
        <v>0</v>
      </c>
      <c r="LG91" s="68">
        <v>0</v>
      </c>
      <c r="LH91" s="68">
        <v>0</v>
      </c>
      <c r="LI91" s="68">
        <v>0</v>
      </c>
      <c r="LJ91" s="68">
        <v>0</v>
      </c>
      <c r="LK91" s="68">
        <v>1</v>
      </c>
      <c r="LL91" s="68" t="s">
        <v>2478</v>
      </c>
      <c r="LM91" s="69">
        <v>0</v>
      </c>
      <c r="LN91" s="69"/>
      <c r="LO91" s="69">
        <v>0</v>
      </c>
      <c r="LP91" s="69"/>
      <c r="LQ91" s="70">
        <v>1</v>
      </c>
      <c r="LR91" s="71"/>
      <c r="LS91" s="72">
        <f t="shared" si="30"/>
        <v>0</v>
      </c>
      <c r="LT91" s="73">
        <f t="shared" si="31"/>
        <v>0</v>
      </c>
      <c r="LU91" s="73">
        <f t="shared" si="32"/>
        <v>0</v>
      </c>
      <c r="LV91" s="74">
        <f t="shared" si="33"/>
        <v>1</v>
      </c>
      <c r="LW91" s="72">
        <f t="shared" si="34"/>
        <v>0</v>
      </c>
      <c r="LX91" s="73">
        <f t="shared" si="35"/>
        <v>0</v>
      </c>
      <c r="LY91" s="73">
        <f t="shared" si="36"/>
        <v>0</v>
      </c>
      <c r="LZ91" s="74">
        <f t="shared" si="37"/>
        <v>1</v>
      </c>
      <c r="MA91" s="72">
        <f t="shared" si="38"/>
        <v>1</v>
      </c>
      <c r="MB91" s="73">
        <f t="shared" si="39"/>
        <v>0</v>
      </c>
      <c r="MC91" s="73">
        <f t="shared" si="40"/>
        <v>0</v>
      </c>
      <c r="MD91" s="74">
        <f t="shared" si="41"/>
        <v>0</v>
      </c>
      <c r="ME91" s="72">
        <f t="shared" si="42"/>
        <v>0</v>
      </c>
      <c r="MF91" s="73">
        <f t="shared" si="43"/>
        <v>0</v>
      </c>
      <c r="MG91" s="73">
        <f t="shared" si="44"/>
        <v>0</v>
      </c>
      <c r="MH91" s="74">
        <f t="shared" si="45"/>
        <v>1</v>
      </c>
    </row>
    <row r="92" spans="1:346" ht="65.5" x14ac:dyDescent="0.35">
      <c r="A92" s="57">
        <v>7</v>
      </c>
      <c r="B92" s="57" t="s">
        <v>2329</v>
      </c>
      <c r="C92" s="57" t="s">
        <v>2583</v>
      </c>
      <c r="D92" s="58">
        <v>41599</v>
      </c>
      <c r="E92" s="57">
        <v>6</v>
      </c>
      <c r="F92" s="57">
        <v>26</v>
      </c>
      <c r="G92" s="57" t="s">
        <v>2764</v>
      </c>
      <c r="H92" s="57" t="s">
        <v>2764</v>
      </c>
      <c r="I92" s="57" t="s">
        <v>2765</v>
      </c>
      <c r="J92" s="57" t="s">
        <v>2766</v>
      </c>
      <c r="K92" s="57" t="s">
        <v>2767</v>
      </c>
      <c r="L92" s="57">
        <v>0</v>
      </c>
      <c r="M92" s="57">
        <v>1</v>
      </c>
      <c r="N92" s="57">
        <v>60</v>
      </c>
      <c r="O92" s="59">
        <v>0</v>
      </c>
      <c r="P92" s="59">
        <v>0</v>
      </c>
      <c r="Q92" s="59">
        <v>0</v>
      </c>
      <c r="R92" s="59">
        <v>0</v>
      </c>
      <c r="S92" s="59">
        <v>0</v>
      </c>
      <c r="T92" s="59">
        <v>1</v>
      </c>
      <c r="U92" s="59">
        <v>0</v>
      </c>
      <c r="V92" s="59">
        <v>0</v>
      </c>
      <c r="W92" s="59">
        <v>0</v>
      </c>
      <c r="X92" s="59">
        <v>0</v>
      </c>
      <c r="Y92" s="59"/>
      <c r="Z92" s="60">
        <v>5</v>
      </c>
      <c r="AA92" s="60">
        <v>3</v>
      </c>
      <c r="AB92" s="60">
        <v>3</v>
      </c>
      <c r="AC92" s="60">
        <v>37</v>
      </c>
      <c r="AD92" s="60">
        <v>23</v>
      </c>
      <c r="AE92" s="60">
        <v>0</v>
      </c>
      <c r="AF92" s="60">
        <v>1</v>
      </c>
      <c r="AG92" s="60">
        <v>0</v>
      </c>
      <c r="AH92" s="60">
        <v>8</v>
      </c>
      <c r="AI92" s="60">
        <v>1</v>
      </c>
      <c r="AJ92" s="60">
        <v>13</v>
      </c>
      <c r="AK92" s="60">
        <v>10</v>
      </c>
      <c r="AL92" s="60">
        <v>15</v>
      </c>
      <c r="AM92" s="59">
        <v>0</v>
      </c>
      <c r="AN92" s="59"/>
      <c r="AO92" s="59"/>
      <c r="AP92" s="59"/>
      <c r="AQ92" s="59"/>
      <c r="AR92" s="59"/>
      <c r="AS92" s="59"/>
      <c r="AT92" s="59"/>
      <c r="AU92" s="59"/>
      <c r="AV92" s="59"/>
      <c r="AW92" s="59"/>
      <c r="AX92" s="59"/>
      <c r="AY92" s="59"/>
      <c r="AZ92" s="59"/>
      <c r="BA92" s="59"/>
      <c r="BB92" s="59"/>
      <c r="BC92" s="59">
        <v>0</v>
      </c>
      <c r="BD92" s="59"/>
      <c r="BE92" s="59"/>
      <c r="BF92" s="59"/>
      <c r="BG92" s="59">
        <v>0</v>
      </c>
      <c r="BH92" s="59"/>
      <c r="BI92" s="59"/>
      <c r="BJ92" s="59"/>
      <c r="BK92" s="59">
        <v>0</v>
      </c>
      <c r="BL92" s="59"/>
      <c r="BM92" s="59"/>
      <c r="BN92" s="59"/>
      <c r="BO92" s="59">
        <f t="shared" si="23"/>
        <v>0</v>
      </c>
      <c r="BP92" s="59"/>
      <c r="BQ92" s="60">
        <v>1</v>
      </c>
      <c r="BR92" s="60">
        <v>0</v>
      </c>
      <c r="BS92" s="60"/>
      <c r="BT92" s="60"/>
      <c r="BU92" s="60"/>
      <c r="BV92" s="60"/>
      <c r="BW92" s="60"/>
      <c r="BX92" s="60"/>
      <c r="BY92" s="60"/>
      <c r="BZ92" s="60"/>
      <c r="CA92" s="60">
        <v>4</v>
      </c>
      <c r="CB92" s="60">
        <v>4</v>
      </c>
      <c r="CC92" s="60">
        <v>1</v>
      </c>
      <c r="CD92" s="60">
        <v>4</v>
      </c>
      <c r="CE92" s="60">
        <v>1</v>
      </c>
      <c r="CF92" s="60">
        <v>0</v>
      </c>
      <c r="CG92" s="60">
        <v>1</v>
      </c>
      <c r="CH92" s="60">
        <v>1</v>
      </c>
      <c r="CI92" s="60">
        <v>0</v>
      </c>
      <c r="CJ92" s="60">
        <v>0</v>
      </c>
      <c r="CK92" s="60"/>
      <c r="CL92" s="60"/>
      <c r="CM92" s="60"/>
      <c r="CN92" s="60"/>
      <c r="CO92" s="60"/>
      <c r="CP92" s="60"/>
      <c r="CQ92" s="60"/>
      <c r="CR92" s="60"/>
      <c r="CS92" s="60">
        <v>0</v>
      </c>
      <c r="CT92" s="60"/>
      <c r="CU92" s="60"/>
      <c r="CV92" s="60"/>
      <c r="CW92" s="60"/>
      <c r="CX92" s="60"/>
      <c r="CY92" s="60"/>
      <c r="CZ92" s="60"/>
      <c r="DA92" s="60"/>
      <c r="DB92" s="60"/>
      <c r="DC92" s="60">
        <v>0</v>
      </c>
      <c r="DD92" s="60"/>
      <c r="DE92" s="60"/>
      <c r="DF92" s="60">
        <v>1</v>
      </c>
      <c r="DG92" s="60">
        <v>1</v>
      </c>
      <c r="DH92" s="60">
        <v>30</v>
      </c>
      <c r="DI92" s="60">
        <v>0</v>
      </c>
      <c r="DJ92" s="60"/>
      <c r="DK92" s="60"/>
      <c r="DL92" s="60">
        <v>0</v>
      </c>
      <c r="DM92" s="60"/>
      <c r="DN92" s="60"/>
      <c r="DO92" s="60"/>
      <c r="DP92" s="60"/>
      <c r="DQ92" s="60">
        <v>53</v>
      </c>
      <c r="DR92" s="60">
        <v>1</v>
      </c>
      <c r="DS92" s="60">
        <v>4</v>
      </c>
      <c r="DT92" s="61">
        <f t="shared" si="24"/>
        <v>1</v>
      </c>
      <c r="DU92" s="62">
        <f t="shared" si="25"/>
        <v>1</v>
      </c>
      <c r="DV92" s="63">
        <v>0</v>
      </c>
      <c r="DW92" s="63"/>
      <c r="DX92" s="63"/>
      <c r="DY92" s="63"/>
      <c r="DZ92" s="63"/>
      <c r="EA92" s="63"/>
      <c r="EB92" s="63"/>
      <c r="EC92" s="63"/>
      <c r="ED92" s="63"/>
      <c r="EE92" s="63"/>
      <c r="EF92" s="63"/>
      <c r="EG92" s="63"/>
      <c r="EH92" s="63"/>
      <c r="EI92" s="63"/>
      <c r="EJ92" s="63"/>
      <c r="EK92" s="63"/>
      <c r="EL92" s="63"/>
      <c r="EM92" s="63"/>
      <c r="EN92" s="63"/>
      <c r="EO92" s="63"/>
      <c r="EP92" s="63"/>
      <c r="EQ92" s="63"/>
      <c r="ER92" s="63"/>
      <c r="ES92" s="63">
        <f t="shared" si="26"/>
        <v>0</v>
      </c>
      <c r="ET92" s="63"/>
      <c r="EU92" s="64">
        <v>0</v>
      </c>
      <c r="EV92" s="64"/>
      <c r="EW92" s="64"/>
      <c r="EX92" s="64"/>
      <c r="EY92" s="64"/>
      <c r="EZ92" s="64"/>
      <c r="FA92" s="64"/>
      <c r="FB92" s="64"/>
      <c r="FC92" s="64"/>
      <c r="FD92" s="64"/>
      <c r="FE92" s="64"/>
      <c r="FF92" s="64"/>
      <c r="FG92" s="64"/>
      <c r="FH92" s="64"/>
      <c r="FI92" s="64"/>
      <c r="FJ92" s="64"/>
      <c r="FK92" s="64"/>
      <c r="FL92" s="64"/>
      <c r="FM92" s="64"/>
      <c r="FN92" s="64"/>
      <c r="FO92" s="64"/>
      <c r="FP92" s="64"/>
      <c r="FQ92" s="64"/>
      <c r="FR92" s="64"/>
      <c r="FS92" s="64"/>
      <c r="FT92" s="64"/>
      <c r="FU92" s="64"/>
      <c r="FV92" s="64"/>
      <c r="FW92" s="64"/>
      <c r="FX92" s="64"/>
      <c r="FY92" s="64"/>
      <c r="FZ92" s="64"/>
      <c r="GA92" s="64"/>
      <c r="GB92" s="64"/>
      <c r="GC92" s="64"/>
      <c r="GD92" s="64"/>
      <c r="GE92" s="64"/>
      <c r="GF92" s="64"/>
      <c r="GG92" s="64">
        <f t="shared" si="27"/>
        <v>0</v>
      </c>
      <c r="GH92" s="64">
        <f t="shared" si="28"/>
        <v>0</v>
      </c>
      <c r="GI92" s="65">
        <v>0</v>
      </c>
      <c r="GJ92" s="65">
        <v>0</v>
      </c>
      <c r="GK92" s="65">
        <v>0</v>
      </c>
      <c r="GL92" s="65">
        <v>0</v>
      </c>
      <c r="GM92" s="65">
        <v>0</v>
      </c>
      <c r="GN92" s="65">
        <v>0</v>
      </c>
      <c r="GO92" s="65">
        <v>0</v>
      </c>
      <c r="GP92" s="65">
        <v>0</v>
      </c>
      <c r="GQ92" s="65"/>
      <c r="GR92" s="65">
        <v>0</v>
      </c>
      <c r="GS92" s="65">
        <v>0</v>
      </c>
      <c r="GT92" s="65">
        <v>0</v>
      </c>
      <c r="GU92" s="65">
        <v>0</v>
      </c>
      <c r="GV92" s="65">
        <v>0</v>
      </c>
      <c r="GW92" s="65">
        <v>0</v>
      </c>
      <c r="GX92" s="65">
        <v>0</v>
      </c>
      <c r="GY92" s="65">
        <v>1</v>
      </c>
      <c r="GZ92" s="65" t="s">
        <v>2768</v>
      </c>
      <c r="HA92" s="66">
        <v>0</v>
      </c>
      <c r="HB92" s="66"/>
      <c r="HC92" s="66"/>
      <c r="HD92" s="66"/>
      <c r="HE92" s="66"/>
      <c r="HF92" s="66"/>
      <c r="HG92" s="66"/>
      <c r="HH92" s="66"/>
      <c r="HI92" s="66"/>
      <c r="HJ92" s="66"/>
      <c r="HK92" s="66"/>
      <c r="HL92" s="66"/>
      <c r="HM92" s="66"/>
      <c r="HN92" s="66"/>
      <c r="HO92" s="66"/>
      <c r="HP92" s="66"/>
      <c r="HQ92" s="66"/>
      <c r="HR92" s="66"/>
      <c r="HS92" s="66"/>
      <c r="HT92" s="66"/>
      <c r="HU92" s="66"/>
      <c r="HV92" s="66"/>
      <c r="HW92" s="66"/>
      <c r="HX92" s="66"/>
      <c r="HY92" s="66">
        <f t="shared" si="29"/>
        <v>0</v>
      </c>
      <c r="HZ92" s="66"/>
      <c r="IA92" s="67" t="s">
        <v>2326</v>
      </c>
      <c r="IB92" s="67" t="s">
        <v>2328</v>
      </c>
      <c r="IC92" s="67" t="s">
        <v>2326</v>
      </c>
      <c r="ID92" s="67" t="s">
        <v>2326</v>
      </c>
      <c r="IE92" s="67" t="s">
        <v>2326</v>
      </c>
      <c r="IF92" s="67"/>
      <c r="IG92" s="67"/>
      <c r="IH92" s="67"/>
      <c r="II92" s="67"/>
      <c r="IJ92" s="67"/>
      <c r="IK92" s="67"/>
      <c r="IL92" s="67"/>
      <c r="IM92" s="67"/>
      <c r="IN92" s="67"/>
      <c r="IO92" s="67"/>
      <c r="IP92" s="67"/>
      <c r="IQ92" s="67"/>
      <c r="IR92" s="67"/>
      <c r="IS92" s="67"/>
      <c r="IT92" s="67"/>
      <c r="IU92" s="67"/>
      <c r="IV92" s="67"/>
      <c r="IW92" s="67"/>
      <c r="IX92" s="67"/>
      <c r="IY92" s="67"/>
      <c r="IZ92" s="67"/>
      <c r="JA92" s="67"/>
      <c r="JB92" s="67"/>
      <c r="JC92" s="67"/>
      <c r="JD92" s="67"/>
      <c r="JE92" s="67"/>
      <c r="JF92" s="67"/>
      <c r="JG92" s="67"/>
      <c r="JH92" s="67"/>
      <c r="JI92" s="67"/>
      <c r="JJ92" s="67"/>
      <c r="JK92" s="67"/>
      <c r="JL92" s="67"/>
      <c r="JM92" s="67"/>
      <c r="JN92" s="67"/>
      <c r="JO92" s="67"/>
      <c r="JP92" s="67"/>
      <c r="JQ92" s="67"/>
      <c r="JR92" s="67"/>
      <c r="JS92" s="67"/>
      <c r="JT92" s="67"/>
      <c r="JU92" s="67"/>
      <c r="JV92" s="67"/>
      <c r="JW92" s="67"/>
      <c r="JX92" s="67"/>
      <c r="JY92" s="67"/>
      <c r="JZ92" s="67"/>
      <c r="KA92" s="67"/>
      <c r="KB92" s="67"/>
      <c r="KC92" s="67"/>
      <c r="KD92" s="67"/>
      <c r="KE92" s="67"/>
      <c r="KF92" s="67"/>
      <c r="KG92" s="67"/>
      <c r="KH92" s="67"/>
      <c r="KI92" s="67"/>
      <c r="KJ92" s="67"/>
      <c r="KK92" s="67"/>
      <c r="KL92" s="67"/>
      <c r="KM92" s="67"/>
      <c r="KN92" s="66">
        <v>1</v>
      </c>
      <c r="KO92" s="66">
        <v>0</v>
      </c>
      <c r="KP92" s="66">
        <v>0</v>
      </c>
      <c r="KQ92" s="66">
        <v>0</v>
      </c>
      <c r="KR92" s="66">
        <v>0</v>
      </c>
      <c r="KS92" s="66">
        <v>0</v>
      </c>
      <c r="KT92" s="66">
        <v>1</v>
      </c>
      <c r="KU92" s="66">
        <v>0</v>
      </c>
      <c r="KV92" s="66">
        <v>0</v>
      </c>
      <c r="KW92" s="66">
        <v>0</v>
      </c>
      <c r="KX92" s="66">
        <v>0</v>
      </c>
      <c r="KY92" s="66">
        <v>1</v>
      </c>
      <c r="KZ92" s="66">
        <v>0</v>
      </c>
      <c r="LA92" s="66">
        <v>0</v>
      </c>
      <c r="LB92" s="66">
        <v>0</v>
      </c>
      <c r="LC92" s="68">
        <v>0</v>
      </c>
      <c r="LD92" s="68">
        <v>1</v>
      </c>
      <c r="LE92" s="68">
        <v>0</v>
      </c>
      <c r="LF92" s="68">
        <v>0</v>
      </c>
      <c r="LG92" s="68">
        <v>0</v>
      </c>
      <c r="LH92" s="68">
        <v>0</v>
      </c>
      <c r="LI92" s="68">
        <v>0</v>
      </c>
      <c r="LJ92" s="68">
        <v>1</v>
      </c>
      <c r="LK92" s="68">
        <v>0</v>
      </c>
      <c r="LL92" s="68"/>
      <c r="LM92" s="69">
        <v>0</v>
      </c>
      <c r="LN92" s="69"/>
      <c r="LO92" s="69">
        <v>0</v>
      </c>
      <c r="LP92" s="69"/>
      <c r="LQ92" s="70">
        <v>1</v>
      </c>
      <c r="LR92" s="71" t="s">
        <v>2568</v>
      </c>
      <c r="LS92" s="72">
        <f t="shared" si="30"/>
        <v>0</v>
      </c>
      <c r="LT92" s="73">
        <f t="shared" si="31"/>
        <v>0</v>
      </c>
      <c r="LU92" s="73">
        <f t="shared" si="32"/>
        <v>0</v>
      </c>
      <c r="LV92" s="74">
        <f t="shared" si="33"/>
        <v>1</v>
      </c>
      <c r="LW92" s="72">
        <f t="shared" si="34"/>
        <v>1</v>
      </c>
      <c r="LX92" s="73">
        <f t="shared" si="35"/>
        <v>0</v>
      </c>
      <c r="LY92" s="73">
        <f t="shared" si="36"/>
        <v>0</v>
      </c>
      <c r="LZ92" s="74">
        <f t="shared" si="37"/>
        <v>0</v>
      </c>
      <c r="MA92" s="72">
        <f t="shared" si="38"/>
        <v>0</v>
      </c>
      <c r="MB92" s="73">
        <f t="shared" si="39"/>
        <v>0</v>
      </c>
      <c r="MC92" s="73">
        <f t="shared" si="40"/>
        <v>0</v>
      </c>
      <c r="MD92" s="74">
        <f t="shared" si="41"/>
        <v>1</v>
      </c>
      <c r="ME92" s="72">
        <f t="shared" si="42"/>
        <v>0</v>
      </c>
      <c r="MF92" s="73">
        <f t="shared" si="43"/>
        <v>0</v>
      </c>
      <c r="MG92" s="73">
        <f t="shared" si="44"/>
        <v>0</v>
      </c>
      <c r="MH92" s="74">
        <f t="shared" si="45"/>
        <v>1</v>
      </c>
    </row>
    <row r="93" spans="1:346" ht="26.5" x14ac:dyDescent="0.35">
      <c r="A93" s="57">
        <v>58</v>
      </c>
      <c r="B93" s="57" t="s">
        <v>2329</v>
      </c>
      <c r="C93" s="57" t="s">
        <v>2575</v>
      </c>
      <c r="D93" s="58">
        <v>41600</v>
      </c>
      <c r="E93" s="57">
        <v>6</v>
      </c>
      <c r="F93" s="57">
        <v>33</v>
      </c>
      <c r="G93" s="57" t="s">
        <v>2769</v>
      </c>
      <c r="H93" s="57" t="s">
        <v>2769</v>
      </c>
      <c r="I93" s="57" t="s">
        <v>2770</v>
      </c>
      <c r="J93" s="57" t="s">
        <v>2771</v>
      </c>
      <c r="K93" s="57" t="s">
        <v>2772</v>
      </c>
      <c r="L93" s="57">
        <v>0</v>
      </c>
      <c r="M93" s="57">
        <v>1</v>
      </c>
      <c r="N93" s="57">
        <v>33</v>
      </c>
      <c r="O93" s="59">
        <v>0</v>
      </c>
      <c r="P93" s="59">
        <v>1</v>
      </c>
      <c r="Q93" s="59">
        <v>0</v>
      </c>
      <c r="R93" s="59">
        <v>0</v>
      </c>
      <c r="S93" s="59">
        <v>0</v>
      </c>
      <c r="T93" s="59">
        <v>1</v>
      </c>
      <c r="U93" s="59">
        <v>0</v>
      </c>
      <c r="V93" s="59">
        <v>0</v>
      </c>
      <c r="W93" s="59">
        <v>0</v>
      </c>
      <c r="X93" s="59">
        <v>1</v>
      </c>
      <c r="Y93" s="59" t="s">
        <v>2626</v>
      </c>
      <c r="Z93" s="60">
        <v>5</v>
      </c>
      <c r="AA93" s="60">
        <v>4</v>
      </c>
      <c r="AB93" s="60">
        <v>3</v>
      </c>
      <c r="AC93" s="60">
        <v>100</v>
      </c>
      <c r="AD93" s="60">
        <v>40</v>
      </c>
      <c r="AE93" s="60">
        <v>1</v>
      </c>
      <c r="AF93" s="60">
        <v>1</v>
      </c>
      <c r="AG93" s="60">
        <v>0</v>
      </c>
      <c r="AH93" s="60">
        <v>4</v>
      </c>
      <c r="AI93" s="60">
        <v>1</v>
      </c>
      <c r="AJ93" s="60">
        <v>7</v>
      </c>
      <c r="AK93" s="60">
        <v>10</v>
      </c>
      <c r="AL93" s="60">
        <v>12</v>
      </c>
      <c r="AM93" s="59">
        <v>0</v>
      </c>
      <c r="AN93" s="59"/>
      <c r="AO93" s="59"/>
      <c r="AP93" s="59"/>
      <c r="AQ93" s="59"/>
      <c r="AR93" s="59"/>
      <c r="AS93" s="59"/>
      <c r="AT93" s="59"/>
      <c r="AU93" s="59"/>
      <c r="AV93" s="59"/>
      <c r="AW93" s="59"/>
      <c r="AX93" s="59"/>
      <c r="AY93" s="59"/>
      <c r="AZ93" s="59"/>
      <c r="BA93" s="59"/>
      <c r="BB93" s="59"/>
      <c r="BC93" s="59">
        <v>0</v>
      </c>
      <c r="BD93" s="59"/>
      <c r="BE93" s="59"/>
      <c r="BF93" s="59"/>
      <c r="BG93" s="59">
        <v>0</v>
      </c>
      <c r="BH93" s="59"/>
      <c r="BI93" s="59"/>
      <c r="BJ93" s="59"/>
      <c r="BK93" s="59">
        <v>0</v>
      </c>
      <c r="BL93" s="59"/>
      <c r="BM93" s="59"/>
      <c r="BN93" s="59"/>
      <c r="BO93" s="59">
        <f t="shared" si="23"/>
        <v>0</v>
      </c>
      <c r="BP93" s="59"/>
      <c r="BQ93" s="60">
        <v>1</v>
      </c>
      <c r="BR93" s="60">
        <v>4</v>
      </c>
      <c r="BS93" s="60">
        <v>6</v>
      </c>
      <c r="BT93" s="60">
        <v>1</v>
      </c>
      <c r="BU93" s="60">
        <v>4</v>
      </c>
      <c r="BV93" s="60">
        <v>1</v>
      </c>
      <c r="BW93" s="60">
        <v>0</v>
      </c>
      <c r="BX93" s="60">
        <v>1</v>
      </c>
      <c r="BY93" s="60">
        <v>0</v>
      </c>
      <c r="BZ93" s="60">
        <v>0</v>
      </c>
      <c r="CA93" s="60">
        <v>0</v>
      </c>
      <c r="CB93" s="60"/>
      <c r="CC93" s="60"/>
      <c r="CD93" s="60"/>
      <c r="CE93" s="60"/>
      <c r="CF93" s="60"/>
      <c r="CG93" s="60"/>
      <c r="CH93" s="60"/>
      <c r="CI93" s="60"/>
      <c r="CJ93" s="60">
        <v>0</v>
      </c>
      <c r="CK93" s="60"/>
      <c r="CL93" s="60"/>
      <c r="CM93" s="60"/>
      <c r="CN93" s="60"/>
      <c r="CO93" s="60"/>
      <c r="CP93" s="60"/>
      <c r="CQ93" s="60"/>
      <c r="CR93" s="60"/>
      <c r="CS93" s="60">
        <v>0</v>
      </c>
      <c r="CT93" s="60"/>
      <c r="CU93" s="60"/>
      <c r="CV93" s="60"/>
      <c r="CW93" s="60"/>
      <c r="CX93" s="60"/>
      <c r="CY93" s="60"/>
      <c r="CZ93" s="60"/>
      <c r="DA93" s="60"/>
      <c r="DB93" s="60"/>
      <c r="DC93" s="60">
        <v>0</v>
      </c>
      <c r="DD93" s="60"/>
      <c r="DE93" s="60"/>
      <c r="DF93" s="60">
        <v>1</v>
      </c>
      <c r="DG93" s="60">
        <v>2</v>
      </c>
      <c r="DH93" s="60">
        <v>120</v>
      </c>
      <c r="DI93" s="60">
        <v>0</v>
      </c>
      <c r="DJ93" s="60"/>
      <c r="DK93" s="60"/>
      <c r="DL93" s="60">
        <v>0</v>
      </c>
      <c r="DM93" s="60"/>
      <c r="DN93" s="60"/>
      <c r="DO93" s="60"/>
      <c r="DP93" s="60"/>
      <c r="DQ93" s="60">
        <v>20</v>
      </c>
      <c r="DR93" s="60">
        <v>1</v>
      </c>
      <c r="DS93" s="60">
        <v>20</v>
      </c>
      <c r="DT93" s="61">
        <f t="shared" si="24"/>
        <v>1</v>
      </c>
      <c r="DU93" s="62">
        <f t="shared" si="25"/>
        <v>1</v>
      </c>
      <c r="DV93" s="63">
        <v>0</v>
      </c>
      <c r="DW93" s="63"/>
      <c r="DX93" s="63"/>
      <c r="DY93" s="63"/>
      <c r="DZ93" s="63"/>
      <c r="EA93" s="63"/>
      <c r="EB93" s="63"/>
      <c r="EC93" s="63"/>
      <c r="ED93" s="63"/>
      <c r="EE93" s="63"/>
      <c r="EF93" s="63"/>
      <c r="EG93" s="63"/>
      <c r="EH93" s="63"/>
      <c r="EI93" s="63"/>
      <c r="EJ93" s="63"/>
      <c r="EK93" s="63"/>
      <c r="EL93" s="63"/>
      <c r="EM93" s="63"/>
      <c r="EN93" s="63"/>
      <c r="EO93" s="63"/>
      <c r="EP93" s="63"/>
      <c r="EQ93" s="63"/>
      <c r="ER93" s="63"/>
      <c r="ES93" s="63">
        <f t="shared" si="26"/>
        <v>0</v>
      </c>
      <c r="ET93" s="63"/>
      <c r="EU93" s="64">
        <v>0</v>
      </c>
      <c r="EV93" s="64"/>
      <c r="EW93" s="64"/>
      <c r="EX93" s="64"/>
      <c r="EY93" s="64"/>
      <c r="EZ93" s="64"/>
      <c r="FA93" s="64"/>
      <c r="FB93" s="64"/>
      <c r="FC93" s="64"/>
      <c r="FD93" s="64"/>
      <c r="FE93" s="64"/>
      <c r="FF93" s="64"/>
      <c r="FG93" s="64"/>
      <c r="FH93" s="64"/>
      <c r="FI93" s="64"/>
      <c r="FJ93" s="64"/>
      <c r="FK93" s="64"/>
      <c r="FL93" s="64"/>
      <c r="FM93" s="64"/>
      <c r="FN93" s="64"/>
      <c r="FO93" s="64"/>
      <c r="FP93" s="64"/>
      <c r="FQ93" s="64"/>
      <c r="FR93" s="64"/>
      <c r="FS93" s="64"/>
      <c r="FT93" s="64"/>
      <c r="FU93" s="64"/>
      <c r="FV93" s="64"/>
      <c r="FW93" s="64"/>
      <c r="FX93" s="64"/>
      <c r="FY93" s="64"/>
      <c r="FZ93" s="64"/>
      <c r="GA93" s="64"/>
      <c r="GB93" s="64"/>
      <c r="GC93" s="64"/>
      <c r="GD93" s="64"/>
      <c r="GE93" s="64"/>
      <c r="GF93" s="64"/>
      <c r="GG93" s="64">
        <f t="shared" si="27"/>
        <v>0</v>
      </c>
      <c r="GH93" s="64">
        <f t="shared" si="28"/>
        <v>0</v>
      </c>
      <c r="GI93" s="65">
        <v>0</v>
      </c>
      <c r="GJ93" s="65">
        <v>0</v>
      </c>
      <c r="GK93" s="65">
        <v>0</v>
      </c>
      <c r="GL93" s="65">
        <v>0</v>
      </c>
      <c r="GM93" s="65">
        <v>0</v>
      </c>
      <c r="GN93" s="65">
        <v>0</v>
      </c>
      <c r="GO93" s="65">
        <v>0</v>
      </c>
      <c r="GP93" s="65">
        <v>0</v>
      </c>
      <c r="GQ93" s="65"/>
      <c r="GR93" s="65">
        <v>1</v>
      </c>
      <c r="GS93" s="65">
        <v>0</v>
      </c>
      <c r="GT93" s="65">
        <v>0</v>
      </c>
      <c r="GU93" s="65">
        <v>1</v>
      </c>
      <c r="GV93" s="65">
        <v>0</v>
      </c>
      <c r="GW93" s="65">
        <v>0</v>
      </c>
      <c r="GX93" s="65">
        <v>0</v>
      </c>
      <c r="GY93" s="65">
        <v>0</v>
      </c>
      <c r="GZ93" s="65"/>
      <c r="HA93" s="66">
        <v>0</v>
      </c>
      <c r="HB93" s="66"/>
      <c r="HC93" s="66"/>
      <c r="HD93" s="66"/>
      <c r="HE93" s="66"/>
      <c r="HF93" s="66"/>
      <c r="HG93" s="66"/>
      <c r="HH93" s="66"/>
      <c r="HI93" s="66"/>
      <c r="HJ93" s="66"/>
      <c r="HK93" s="66"/>
      <c r="HL93" s="66"/>
      <c r="HM93" s="66"/>
      <c r="HN93" s="66"/>
      <c r="HO93" s="66"/>
      <c r="HP93" s="66"/>
      <c r="HQ93" s="66"/>
      <c r="HR93" s="66"/>
      <c r="HS93" s="66"/>
      <c r="HT93" s="66"/>
      <c r="HU93" s="66"/>
      <c r="HV93" s="66"/>
      <c r="HW93" s="66"/>
      <c r="HX93" s="66"/>
      <c r="HY93" s="66">
        <f t="shared" si="29"/>
        <v>0</v>
      </c>
      <c r="HZ93" s="66"/>
      <c r="IA93" s="67" t="s">
        <v>2326</v>
      </c>
      <c r="IB93" s="67" t="s">
        <v>2328</v>
      </c>
      <c r="IC93" s="67" t="s">
        <v>2326</v>
      </c>
      <c r="ID93" s="67" t="s">
        <v>2326</v>
      </c>
      <c r="IE93" s="67" t="s">
        <v>2326</v>
      </c>
      <c r="IF93" s="67"/>
      <c r="IG93" s="67"/>
      <c r="IH93" s="67"/>
      <c r="II93" s="67"/>
      <c r="IJ93" s="67"/>
      <c r="IK93" s="67"/>
      <c r="IL93" s="67"/>
      <c r="IM93" s="67"/>
      <c r="IN93" s="67"/>
      <c r="IO93" s="67"/>
      <c r="IP93" s="67"/>
      <c r="IQ93" s="67"/>
      <c r="IR93" s="67"/>
      <c r="IS93" s="67"/>
      <c r="IT93" s="67"/>
      <c r="IU93" s="67"/>
      <c r="IV93" s="67"/>
      <c r="IW93" s="67"/>
      <c r="IX93" s="67"/>
      <c r="IY93" s="67"/>
      <c r="IZ93" s="67"/>
      <c r="JA93" s="67"/>
      <c r="JB93" s="67"/>
      <c r="JC93" s="67"/>
      <c r="JD93" s="67"/>
      <c r="JE93" s="67"/>
      <c r="JF93" s="67"/>
      <c r="JG93" s="67"/>
      <c r="JH93" s="67"/>
      <c r="JI93" s="67"/>
      <c r="JJ93" s="67"/>
      <c r="JK93" s="67"/>
      <c r="JL93" s="67"/>
      <c r="JM93" s="67"/>
      <c r="JN93" s="67"/>
      <c r="JO93" s="67"/>
      <c r="JP93" s="67"/>
      <c r="JQ93" s="67"/>
      <c r="JR93" s="67"/>
      <c r="JS93" s="67"/>
      <c r="JT93" s="67"/>
      <c r="JU93" s="67"/>
      <c r="JV93" s="67"/>
      <c r="JW93" s="67"/>
      <c r="JX93" s="67"/>
      <c r="JY93" s="67"/>
      <c r="JZ93" s="67"/>
      <c r="KA93" s="67"/>
      <c r="KB93" s="67"/>
      <c r="KC93" s="67"/>
      <c r="KD93" s="67"/>
      <c r="KE93" s="67"/>
      <c r="KF93" s="67"/>
      <c r="KG93" s="67"/>
      <c r="KH93" s="67"/>
      <c r="KI93" s="67"/>
      <c r="KJ93" s="67"/>
      <c r="KK93" s="67"/>
      <c r="KL93" s="67"/>
      <c r="KM93" s="67"/>
      <c r="KN93" s="66">
        <v>1</v>
      </c>
      <c r="KO93" s="66">
        <v>1</v>
      </c>
      <c r="KP93" s="66">
        <v>1</v>
      </c>
      <c r="KQ93" s="66">
        <v>1</v>
      </c>
      <c r="KR93" s="66">
        <v>1</v>
      </c>
      <c r="KS93" s="66">
        <v>1</v>
      </c>
      <c r="KT93" s="66">
        <v>1</v>
      </c>
      <c r="KU93" s="66">
        <v>0</v>
      </c>
      <c r="KV93" s="66">
        <v>0</v>
      </c>
      <c r="KW93" s="66">
        <v>0</v>
      </c>
      <c r="KX93" s="66">
        <v>0</v>
      </c>
      <c r="KY93" s="66">
        <v>1</v>
      </c>
      <c r="KZ93" s="66">
        <v>0</v>
      </c>
      <c r="LA93" s="66">
        <v>0</v>
      </c>
      <c r="LB93" s="66">
        <v>0</v>
      </c>
      <c r="LC93" s="68">
        <v>0</v>
      </c>
      <c r="LD93" s="68">
        <v>1</v>
      </c>
      <c r="LE93" s="68">
        <v>1</v>
      </c>
      <c r="LF93" s="68">
        <v>1</v>
      </c>
      <c r="LG93" s="68">
        <v>0</v>
      </c>
      <c r="LH93" s="68">
        <v>0</v>
      </c>
      <c r="LI93" s="68">
        <v>0</v>
      </c>
      <c r="LJ93" s="68">
        <v>0</v>
      </c>
      <c r="LK93" s="68">
        <v>1</v>
      </c>
      <c r="LL93" s="68" t="s">
        <v>2483</v>
      </c>
      <c r="LM93" s="69">
        <v>0</v>
      </c>
      <c r="LN93" s="69"/>
      <c r="LO93" s="69">
        <v>0</v>
      </c>
      <c r="LP93" s="69"/>
      <c r="LQ93" s="70">
        <v>1</v>
      </c>
      <c r="LR93" s="71"/>
      <c r="LS93" s="72">
        <f t="shared" si="30"/>
        <v>0</v>
      </c>
      <c r="LT93" s="73">
        <f t="shared" si="31"/>
        <v>0</v>
      </c>
      <c r="LU93" s="73">
        <f t="shared" si="32"/>
        <v>0</v>
      </c>
      <c r="LV93" s="74">
        <f t="shared" si="33"/>
        <v>1</v>
      </c>
      <c r="LW93" s="72">
        <f t="shared" si="34"/>
        <v>1</v>
      </c>
      <c r="LX93" s="73">
        <f t="shared" si="35"/>
        <v>0</v>
      </c>
      <c r="LY93" s="73">
        <f t="shared" si="36"/>
        <v>0</v>
      </c>
      <c r="LZ93" s="74">
        <f t="shared" si="37"/>
        <v>0</v>
      </c>
      <c r="MA93" s="72">
        <f t="shared" si="38"/>
        <v>0</v>
      </c>
      <c r="MB93" s="73">
        <f t="shared" si="39"/>
        <v>0</v>
      </c>
      <c r="MC93" s="73">
        <f t="shared" si="40"/>
        <v>0</v>
      </c>
      <c r="MD93" s="74">
        <f t="shared" si="41"/>
        <v>1</v>
      </c>
      <c r="ME93" s="72">
        <f t="shared" si="42"/>
        <v>0</v>
      </c>
      <c r="MF93" s="73">
        <f t="shared" si="43"/>
        <v>0</v>
      </c>
      <c r="MG93" s="73">
        <f t="shared" si="44"/>
        <v>0</v>
      </c>
      <c r="MH93" s="74">
        <f t="shared" si="45"/>
        <v>1</v>
      </c>
    </row>
    <row r="94" spans="1:346" ht="39.5" x14ac:dyDescent="0.35">
      <c r="A94" s="57">
        <v>1</v>
      </c>
      <c r="B94" s="57" t="s">
        <v>2362</v>
      </c>
      <c r="C94" s="57" t="s">
        <v>2641</v>
      </c>
      <c r="D94" s="58">
        <v>41598</v>
      </c>
      <c r="E94" s="57">
        <v>6</v>
      </c>
      <c r="F94" s="57">
        <v>20</v>
      </c>
      <c r="G94" s="57" t="s">
        <v>2773</v>
      </c>
      <c r="H94" s="57" t="s">
        <v>2773</v>
      </c>
      <c r="I94" s="57">
        <v>34777320</v>
      </c>
      <c r="J94" s="57" t="s">
        <v>2774</v>
      </c>
      <c r="K94" s="57" t="s">
        <v>2775</v>
      </c>
      <c r="L94" s="57">
        <v>0</v>
      </c>
      <c r="M94" s="57">
        <v>1</v>
      </c>
      <c r="N94" s="57">
        <v>40</v>
      </c>
      <c r="O94" s="59">
        <v>0</v>
      </c>
      <c r="P94" s="59">
        <v>0</v>
      </c>
      <c r="Q94" s="59">
        <v>0</v>
      </c>
      <c r="R94" s="59">
        <v>0</v>
      </c>
      <c r="S94" s="59">
        <v>0</v>
      </c>
      <c r="T94" s="59">
        <v>1</v>
      </c>
      <c r="U94" s="59">
        <v>0</v>
      </c>
      <c r="V94" s="59">
        <v>0</v>
      </c>
      <c r="W94" s="59">
        <v>0</v>
      </c>
      <c r="X94" s="59">
        <v>0</v>
      </c>
      <c r="Y94" s="59"/>
      <c r="Z94" s="60">
        <v>6</v>
      </c>
      <c r="AA94" s="60">
        <v>2</v>
      </c>
      <c r="AB94" s="60">
        <v>1.5</v>
      </c>
      <c r="AC94" s="60">
        <v>24</v>
      </c>
      <c r="AD94" s="60">
        <v>14</v>
      </c>
      <c r="AE94" s="60">
        <v>1</v>
      </c>
      <c r="AF94" s="60">
        <v>0</v>
      </c>
      <c r="AG94" s="60">
        <v>0</v>
      </c>
      <c r="AH94" s="60">
        <v>2</v>
      </c>
      <c r="AI94" s="60">
        <v>1</v>
      </c>
      <c r="AJ94" s="60">
        <v>4</v>
      </c>
      <c r="AK94" s="60">
        <v>10</v>
      </c>
      <c r="AL94" s="60">
        <v>10</v>
      </c>
      <c r="AM94" s="59">
        <v>0</v>
      </c>
      <c r="AN94" s="59"/>
      <c r="AO94" s="59"/>
      <c r="AP94" s="59"/>
      <c r="AQ94" s="59"/>
      <c r="AR94" s="59"/>
      <c r="AS94" s="59"/>
      <c r="AT94" s="59"/>
      <c r="AU94" s="59"/>
      <c r="AV94" s="59"/>
      <c r="AW94" s="59"/>
      <c r="AX94" s="59"/>
      <c r="AY94" s="59"/>
      <c r="AZ94" s="59"/>
      <c r="BA94" s="59"/>
      <c r="BB94" s="59"/>
      <c r="BC94" s="59">
        <v>0</v>
      </c>
      <c r="BD94" s="59"/>
      <c r="BE94" s="59"/>
      <c r="BF94" s="59"/>
      <c r="BG94" s="59">
        <v>0</v>
      </c>
      <c r="BH94" s="59"/>
      <c r="BI94" s="59"/>
      <c r="BJ94" s="59"/>
      <c r="BK94" s="59">
        <v>0</v>
      </c>
      <c r="BL94" s="59"/>
      <c r="BM94" s="59"/>
      <c r="BN94" s="59"/>
      <c r="BO94" s="59">
        <f t="shared" si="23"/>
        <v>0</v>
      </c>
      <c r="BP94" s="59"/>
      <c r="BQ94" s="60">
        <v>1</v>
      </c>
      <c r="BR94" s="60">
        <v>0</v>
      </c>
      <c r="BS94" s="60"/>
      <c r="BT94" s="60"/>
      <c r="BU94" s="60"/>
      <c r="BV94" s="60"/>
      <c r="BW94" s="60"/>
      <c r="BX94" s="60"/>
      <c r="BY94" s="60"/>
      <c r="BZ94" s="60"/>
      <c r="CA94" s="60">
        <v>3</v>
      </c>
      <c r="CB94" s="60">
        <v>3</v>
      </c>
      <c r="CC94" s="60">
        <v>1</v>
      </c>
      <c r="CD94" s="60">
        <v>3</v>
      </c>
      <c r="CE94" s="60">
        <v>0</v>
      </c>
      <c r="CF94" s="60">
        <v>0</v>
      </c>
      <c r="CG94" s="60">
        <v>1</v>
      </c>
      <c r="CH94" s="60">
        <v>1</v>
      </c>
      <c r="CI94" s="60">
        <v>0</v>
      </c>
      <c r="CJ94" s="60">
        <v>0</v>
      </c>
      <c r="CK94" s="60"/>
      <c r="CL94" s="60"/>
      <c r="CM94" s="60"/>
      <c r="CN94" s="60"/>
      <c r="CO94" s="60"/>
      <c r="CP94" s="60"/>
      <c r="CQ94" s="60"/>
      <c r="CR94" s="60"/>
      <c r="CS94" s="60">
        <v>0</v>
      </c>
      <c r="CT94" s="60"/>
      <c r="CU94" s="60"/>
      <c r="CV94" s="60"/>
      <c r="CW94" s="60"/>
      <c r="CX94" s="60"/>
      <c r="CY94" s="60"/>
      <c r="CZ94" s="60"/>
      <c r="DA94" s="60"/>
      <c r="DB94" s="60"/>
      <c r="DC94" s="60">
        <v>0</v>
      </c>
      <c r="DD94" s="60"/>
      <c r="DE94" s="60"/>
      <c r="DF94" s="60">
        <v>1</v>
      </c>
      <c r="DG94" s="60">
        <v>1</v>
      </c>
      <c r="DH94" s="60">
        <v>25</v>
      </c>
      <c r="DI94" s="60">
        <v>0</v>
      </c>
      <c r="DJ94" s="60"/>
      <c r="DK94" s="60"/>
      <c r="DL94" s="60">
        <v>0</v>
      </c>
      <c r="DM94" s="60"/>
      <c r="DN94" s="60"/>
      <c r="DO94" s="60"/>
      <c r="DP94" s="60"/>
      <c r="DQ94" s="60">
        <v>53</v>
      </c>
      <c r="DR94" s="60">
        <v>0</v>
      </c>
      <c r="DS94" s="60">
        <v>0</v>
      </c>
      <c r="DT94" s="61">
        <f t="shared" si="24"/>
        <v>1</v>
      </c>
      <c r="DU94" s="62">
        <f t="shared" si="25"/>
        <v>1</v>
      </c>
      <c r="DV94" s="63">
        <v>0</v>
      </c>
      <c r="DW94" s="63"/>
      <c r="DX94" s="63"/>
      <c r="DY94" s="63"/>
      <c r="DZ94" s="63"/>
      <c r="EA94" s="63"/>
      <c r="EB94" s="63"/>
      <c r="EC94" s="63"/>
      <c r="ED94" s="63"/>
      <c r="EE94" s="63"/>
      <c r="EF94" s="63"/>
      <c r="EG94" s="63"/>
      <c r="EH94" s="63"/>
      <c r="EI94" s="63"/>
      <c r="EJ94" s="63"/>
      <c r="EK94" s="63"/>
      <c r="EL94" s="63"/>
      <c r="EM94" s="63"/>
      <c r="EN94" s="63"/>
      <c r="EO94" s="63"/>
      <c r="EP94" s="63"/>
      <c r="EQ94" s="63"/>
      <c r="ER94" s="63"/>
      <c r="ES94" s="63">
        <f t="shared" si="26"/>
        <v>0</v>
      </c>
      <c r="ET94" s="63"/>
      <c r="EU94" s="64">
        <v>0</v>
      </c>
      <c r="EV94" s="64"/>
      <c r="EW94" s="64"/>
      <c r="EX94" s="64"/>
      <c r="EY94" s="64"/>
      <c r="EZ94" s="64"/>
      <c r="FA94" s="64"/>
      <c r="FB94" s="64"/>
      <c r="FC94" s="64"/>
      <c r="FD94" s="64"/>
      <c r="FE94" s="64"/>
      <c r="FF94" s="64"/>
      <c r="FG94" s="64"/>
      <c r="FH94" s="64"/>
      <c r="FI94" s="64"/>
      <c r="FJ94" s="64"/>
      <c r="FK94" s="64"/>
      <c r="FL94" s="64"/>
      <c r="FM94" s="64"/>
      <c r="FN94" s="64"/>
      <c r="FO94" s="64"/>
      <c r="FP94" s="64"/>
      <c r="FQ94" s="64"/>
      <c r="FR94" s="64"/>
      <c r="FS94" s="64"/>
      <c r="FT94" s="64"/>
      <c r="FU94" s="64"/>
      <c r="FV94" s="64"/>
      <c r="FW94" s="64"/>
      <c r="FX94" s="64"/>
      <c r="FY94" s="64"/>
      <c r="FZ94" s="64"/>
      <c r="GA94" s="64"/>
      <c r="GB94" s="64"/>
      <c r="GC94" s="64"/>
      <c r="GD94" s="64"/>
      <c r="GE94" s="64"/>
      <c r="GF94" s="64"/>
      <c r="GG94" s="64">
        <f t="shared" si="27"/>
        <v>0</v>
      </c>
      <c r="GH94" s="64">
        <f t="shared" si="28"/>
        <v>0</v>
      </c>
      <c r="GI94" s="65">
        <v>0</v>
      </c>
      <c r="GJ94" s="65">
        <v>0</v>
      </c>
      <c r="GK94" s="65">
        <v>0</v>
      </c>
      <c r="GL94" s="65">
        <v>0</v>
      </c>
      <c r="GM94" s="65">
        <v>0</v>
      </c>
      <c r="GN94" s="65">
        <v>0</v>
      </c>
      <c r="GO94" s="65">
        <v>0</v>
      </c>
      <c r="GP94" s="65">
        <v>0</v>
      </c>
      <c r="GQ94" s="65"/>
      <c r="GR94" s="65">
        <v>0</v>
      </c>
      <c r="GS94" s="65">
        <v>0</v>
      </c>
      <c r="GT94" s="65">
        <v>0</v>
      </c>
      <c r="GU94" s="65">
        <v>0</v>
      </c>
      <c r="GV94" s="65">
        <v>0</v>
      </c>
      <c r="GW94" s="65">
        <v>0</v>
      </c>
      <c r="GX94" s="65">
        <v>1</v>
      </c>
      <c r="GY94" s="65">
        <v>0</v>
      </c>
      <c r="GZ94" s="65"/>
      <c r="HA94" s="66">
        <v>0</v>
      </c>
      <c r="HB94" s="66"/>
      <c r="HC94" s="66"/>
      <c r="HD94" s="66"/>
      <c r="HE94" s="66"/>
      <c r="HF94" s="66"/>
      <c r="HG94" s="66"/>
      <c r="HH94" s="66"/>
      <c r="HI94" s="66"/>
      <c r="HJ94" s="66"/>
      <c r="HK94" s="66"/>
      <c r="HL94" s="66"/>
      <c r="HM94" s="66"/>
      <c r="HN94" s="66"/>
      <c r="HO94" s="66"/>
      <c r="HP94" s="66"/>
      <c r="HQ94" s="66"/>
      <c r="HR94" s="66"/>
      <c r="HS94" s="66"/>
      <c r="HT94" s="66"/>
      <c r="HU94" s="66"/>
      <c r="HV94" s="66"/>
      <c r="HW94" s="66"/>
      <c r="HX94" s="66"/>
      <c r="HY94" s="66">
        <f t="shared" si="29"/>
        <v>0</v>
      </c>
      <c r="HZ94" s="66"/>
      <c r="IA94" s="67" t="s">
        <v>2326</v>
      </c>
      <c r="IB94" s="67" t="s">
        <v>2328</v>
      </c>
      <c r="IC94" s="67" t="s">
        <v>2326</v>
      </c>
      <c r="ID94" s="67" t="s">
        <v>2326</v>
      </c>
      <c r="IE94" s="67" t="s">
        <v>2326</v>
      </c>
      <c r="IF94" s="67"/>
      <c r="IG94" s="67"/>
      <c r="IH94" s="67"/>
      <c r="II94" s="67"/>
      <c r="IJ94" s="67"/>
      <c r="IK94" s="67"/>
      <c r="IL94" s="67"/>
      <c r="IM94" s="67"/>
      <c r="IN94" s="67"/>
      <c r="IO94" s="67"/>
      <c r="IP94" s="67"/>
      <c r="IQ94" s="67"/>
      <c r="IR94" s="67"/>
      <c r="IS94" s="67"/>
      <c r="IT94" s="67"/>
      <c r="IU94" s="67"/>
      <c r="IV94" s="67"/>
      <c r="IW94" s="67"/>
      <c r="IX94" s="67"/>
      <c r="IY94" s="67"/>
      <c r="IZ94" s="67"/>
      <c r="JA94" s="67"/>
      <c r="JB94" s="67"/>
      <c r="JC94" s="67"/>
      <c r="JD94" s="67"/>
      <c r="JE94" s="67"/>
      <c r="JF94" s="67"/>
      <c r="JG94" s="67"/>
      <c r="JH94" s="67"/>
      <c r="JI94" s="67"/>
      <c r="JJ94" s="67"/>
      <c r="JK94" s="67"/>
      <c r="JL94" s="67"/>
      <c r="JM94" s="67"/>
      <c r="JN94" s="67"/>
      <c r="JO94" s="67"/>
      <c r="JP94" s="67"/>
      <c r="JQ94" s="67"/>
      <c r="JR94" s="67"/>
      <c r="JS94" s="67"/>
      <c r="JT94" s="67"/>
      <c r="JU94" s="67"/>
      <c r="JV94" s="67"/>
      <c r="JW94" s="67"/>
      <c r="JX94" s="67"/>
      <c r="JY94" s="67"/>
      <c r="JZ94" s="67"/>
      <c r="KA94" s="67"/>
      <c r="KB94" s="67"/>
      <c r="KC94" s="67"/>
      <c r="KD94" s="67"/>
      <c r="KE94" s="67"/>
      <c r="KF94" s="67"/>
      <c r="KG94" s="67"/>
      <c r="KH94" s="67"/>
      <c r="KI94" s="67"/>
      <c r="KJ94" s="67"/>
      <c r="KK94" s="67"/>
      <c r="KL94" s="67"/>
      <c r="KM94" s="67"/>
      <c r="KN94" s="66">
        <v>0</v>
      </c>
      <c r="KO94" s="66">
        <v>0</v>
      </c>
      <c r="KP94" s="66">
        <v>0</v>
      </c>
      <c r="KQ94" s="66">
        <v>0</v>
      </c>
      <c r="KR94" s="66">
        <v>0</v>
      </c>
      <c r="KS94" s="66">
        <v>0</v>
      </c>
      <c r="KT94" s="66">
        <v>0</v>
      </c>
      <c r="KU94" s="66">
        <v>0</v>
      </c>
      <c r="KV94" s="66">
        <v>0</v>
      </c>
      <c r="KW94" s="66">
        <v>1</v>
      </c>
      <c r="KX94" s="66">
        <v>0</v>
      </c>
      <c r="KY94" s="66">
        <v>0</v>
      </c>
      <c r="KZ94" s="66">
        <v>0</v>
      </c>
      <c r="LA94" s="66">
        <v>0</v>
      </c>
      <c r="LB94" s="66">
        <v>0</v>
      </c>
      <c r="LC94" s="68">
        <v>0</v>
      </c>
      <c r="LD94" s="68">
        <v>1</v>
      </c>
      <c r="LE94" s="68">
        <v>0</v>
      </c>
      <c r="LF94" s="68">
        <v>0</v>
      </c>
      <c r="LG94" s="68">
        <v>0</v>
      </c>
      <c r="LH94" s="68">
        <v>0</v>
      </c>
      <c r="LI94" s="68">
        <v>0</v>
      </c>
      <c r="LJ94" s="68">
        <v>0</v>
      </c>
      <c r="LK94" s="68">
        <v>1</v>
      </c>
      <c r="LL94" s="68" t="s">
        <v>2776</v>
      </c>
      <c r="LM94" s="69">
        <v>1</v>
      </c>
      <c r="LN94" s="69" t="s">
        <v>2560</v>
      </c>
      <c r="LO94" s="69">
        <v>0</v>
      </c>
      <c r="LP94" s="69"/>
      <c r="LQ94" s="70">
        <v>1</v>
      </c>
      <c r="LR94" s="71" t="s">
        <v>2777</v>
      </c>
      <c r="LS94" s="72">
        <f t="shared" si="30"/>
        <v>0</v>
      </c>
      <c r="LT94" s="73">
        <f t="shared" si="31"/>
        <v>0</v>
      </c>
      <c r="LU94" s="73">
        <f t="shared" si="32"/>
        <v>0</v>
      </c>
      <c r="LV94" s="74">
        <f t="shared" si="33"/>
        <v>1</v>
      </c>
      <c r="LW94" s="72">
        <f t="shared" si="34"/>
        <v>1</v>
      </c>
      <c r="LX94" s="73">
        <f t="shared" si="35"/>
        <v>0</v>
      </c>
      <c r="LY94" s="73">
        <f t="shared" si="36"/>
        <v>0</v>
      </c>
      <c r="LZ94" s="74">
        <f t="shared" si="37"/>
        <v>0</v>
      </c>
      <c r="MA94" s="72">
        <f t="shared" si="38"/>
        <v>0</v>
      </c>
      <c r="MB94" s="73">
        <f t="shared" si="39"/>
        <v>0</v>
      </c>
      <c r="MC94" s="73">
        <f t="shared" si="40"/>
        <v>0</v>
      </c>
      <c r="MD94" s="74">
        <f t="shared" si="41"/>
        <v>1</v>
      </c>
      <c r="ME94" s="72">
        <f t="shared" si="42"/>
        <v>0</v>
      </c>
      <c r="MF94" s="73">
        <f t="shared" si="43"/>
        <v>0</v>
      </c>
      <c r="MG94" s="73">
        <f t="shared" si="44"/>
        <v>0</v>
      </c>
      <c r="MH94" s="74">
        <f t="shared" si="45"/>
        <v>1</v>
      </c>
    </row>
    <row r="95" spans="1:346" ht="39.5" x14ac:dyDescent="0.35">
      <c r="A95" s="57">
        <v>2</v>
      </c>
      <c r="B95" s="57" t="s">
        <v>2362</v>
      </c>
      <c r="C95" s="57" t="s">
        <v>2575</v>
      </c>
      <c r="D95" s="58">
        <v>41598</v>
      </c>
      <c r="E95" s="57">
        <v>6</v>
      </c>
      <c r="F95" s="57">
        <v>9</v>
      </c>
      <c r="G95" s="57" t="s">
        <v>2778</v>
      </c>
      <c r="H95" s="57" t="s">
        <v>2778</v>
      </c>
      <c r="I95" s="57">
        <v>38112738</v>
      </c>
      <c r="J95" s="57" t="s">
        <v>2774</v>
      </c>
      <c r="K95" s="57" t="s">
        <v>2779</v>
      </c>
      <c r="L95" s="57">
        <v>0</v>
      </c>
      <c r="M95" s="57">
        <v>1</v>
      </c>
      <c r="N95" s="57">
        <v>60</v>
      </c>
      <c r="O95" s="59">
        <v>0</v>
      </c>
      <c r="P95" s="59">
        <v>0</v>
      </c>
      <c r="Q95" s="59">
        <v>0</v>
      </c>
      <c r="R95" s="59">
        <v>0</v>
      </c>
      <c r="S95" s="59">
        <v>0</v>
      </c>
      <c r="T95" s="59">
        <v>0</v>
      </c>
      <c r="U95" s="59">
        <v>0</v>
      </c>
      <c r="V95" s="59">
        <v>0</v>
      </c>
      <c r="W95" s="59">
        <v>0</v>
      </c>
      <c r="X95" s="59">
        <v>1</v>
      </c>
      <c r="Y95" s="59" t="s">
        <v>2780</v>
      </c>
      <c r="Z95" s="60">
        <v>7</v>
      </c>
      <c r="AA95" s="60">
        <v>0</v>
      </c>
      <c r="AB95" s="60">
        <v>0</v>
      </c>
      <c r="AC95" s="60">
        <v>30</v>
      </c>
      <c r="AD95" s="60">
        <v>15</v>
      </c>
      <c r="AE95" s="60">
        <v>1</v>
      </c>
      <c r="AF95" s="60">
        <v>0</v>
      </c>
      <c r="AG95" s="60">
        <v>0</v>
      </c>
      <c r="AH95" s="60">
        <v>3</v>
      </c>
      <c r="AI95" s="60">
        <v>1</v>
      </c>
      <c r="AJ95" s="60">
        <v>5</v>
      </c>
      <c r="AK95" s="60">
        <v>3</v>
      </c>
      <c r="AL95" s="60">
        <v>8</v>
      </c>
      <c r="AM95" s="59">
        <v>0</v>
      </c>
      <c r="AN95" s="59"/>
      <c r="AO95" s="59"/>
      <c r="AP95" s="59"/>
      <c r="AQ95" s="59"/>
      <c r="AR95" s="59"/>
      <c r="AS95" s="59"/>
      <c r="AT95" s="59"/>
      <c r="AU95" s="59"/>
      <c r="AV95" s="59"/>
      <c r="AW95" s="59"/>
      <c r="AX95" s="59"/>
      <c r="AY95" s="59"/>
      <c r="AZ95" s="59"/>
      <c r="BA95" s="59"/>
      <c r="BB95" s="59"/>
      <c r="BC95" s="59">
        <v>0</v>
      </c>
      <c r="BD95" s="59"/>
      <c r="BE95" s="59"/>
      <c r="BF95" s="59"/>
      <c r="BG95" s="59">
        <v>0</v>
      </c>
      <c r="BH95" s="59"/>
      <c r="BI95" s="59"/>
      <c r="BJ95" s="59"/>
      <c r="BK95" s="59">
        <v>0</v>
      </c>
      <c r="BL95" s="59"/>
      <c r="BM95" s="59"/>
      <c r="BN95" s="59"/>
      <c r="BO95" s="59">
        <f t="shared" si="23"/>
        <v>0</v>
      </c>
      <c r="BP95" s="59"/>
      <c r="BQ95" s="60">
        <v>1</v>
      </c>
      <c r="BR95" s="60">
        <v>0</v>
      </c>
      <c r="BS95" s="60"/>
      <c r="BT95" s="60"/>
      <c r="BU95" s="60"/>
      <c r="BV95" s="60"/>
      <c r="BW95" s="60"/>
      <c r="BX95" s="60"/>
      <c r="BY95" s="60"/>
      <c r="BZ95" s="60"/>
      <c r="CA95" s="60">
        <v>1</v>
      </c>
      <c r="CB95" s="60">
        <v>1</v>
      </c>
      <c r="CC95" s="60">
        <v>1</v>
      </c>
      <c r="CD95" s="60">
        <v>2</v>
      </c>
      <c r="CE95" s="60">
        <v>1</v>
      </c>
      <c r="CF95" s="60">
        <v>0</v>
      </c>
      <c r="CG95" s="60">
        <v>1</v>
      </c>
      <c r="CH95" s="60">
        <v>0</v>
      </c>
      <c r="CI95" s="60">
        <v>0</v>
      </c>
      <c r="CJ95" s="60">
        <v>0</v>
      </c>
      <c r="CK95" s="60"/>
      <c r="CL95" s="60"/>
      <c r="CM95" s="60"/>
      <c r="CN95" s="60"/>
      <c r="CO95" s="60"/>
      <c r="CP95" s="60"/>
      <c r="CQ95" s="60"/>
      <c r="CR95" s="60"/>
      <c r="CS95" s="60">
        <v>0</v>
      </c>
      <c r="CT95" s="60"/>
      <c r="CU95" s="60"/>
      <c r="CV95" s="60"/>
      <c r="CW95" s="60"/>
      <c r="CX95" s="60"/>
      <c r="CY95" s="60"/>
      <c r="CZ95" s="60"/>
      <c r="DA95" s="60"/>
      <c r="DB95" s="60"/>
      <c r="DC95" s="60">
        <v>1</v>
      </c>
      <c r="DD95" s="60">
        <v>28</v>
      </c>
      <c r="DE95" s="60">
        <v>5</v>
      </c>
      <c r="DF95" s="60">
        <v>0</v>
      </c>
      <c r="DG95" s="60"/>
      <c r="DH95" s="60"/>
      <c r="DI95" s="60">
        <v>0</v>
      </c>
      <c r="DJ95" s="60"/>
      <c r="DK95" s="60"/>
      <c r="DL95" s="60">
        <v>0</v>
      </c>
      <c r="DM95" s="60"/>
      <c r="DN95" s="60"/>
      <c r="DO95" s="60"/>
      <c r="DP95" s="60"/>
      <c r="DQ95" s="60">
        <v>20</v>
      </c>
      <c r="DR95" s="60">
        <v>0</v>
      </c>
      <c r="DS95" s="60">
        <v>0</v>
      </c>
      <c r="DT95" s="61">
        <f t="shared" si="24"/>
        <v>1</v>
      </c>
      <c r="DU95" s="62">
        <f t="shared" si="25"/>
        <v>1</v>
      </c>
      <c r="DV95" s="63">
        <v>0</v>
      </c>
      <c r="DW95" s="63"/>
      <c r="DX95" s="63"/>
      <c r="DY95" s="63"/>
      <c r="DZ95" s="63"/>
      <c r="EA95" s="63"/>
      <c r="EB95" s="63"/>
      <c r="EC95" s="63"/>
      <c r="ED95" s="63"/>
      <c r="EE95" s="63"/>
      <c r="EF95" s="63"/>
      <c r="EG95" s="63"/>
      <c r="EH95" s="63"/>
      <c r="EI95" s="63"/>
      <c r="EJ95" s="63"/>
      <c r="EK95" s="63"/>
      <c r="EL95" s="63"/>
      <c r="EM95" s="63"/>
      <c r="EN95" s="63"/>
      <c r="EO95" s="63"/>
      <c r="EP95" s="63"/>
      <c r="EQ95" s="63"/>
      <c r="ER95" s="63"/>
      <c r="ES95" s="63">
        <f t="shared" si="26"/>
        <v>0</v>
      </c>
      <c r="ET95" s="63"/>
      <c r="EU95" s="64">
        <v>0</v>
      </c>
      <c r="EV95" s="64"/>
      <c r="EW95" s="64"/>
      <c r="EX95" s="64"/>
      <c r="EY95" s="64"/>
      <c r="EZ95" s="64"/>
      <c r="FA95" s="64"/>
      <c r="FB95" s="64"/>
      <c r="FC95" s="64"/>
      <c r="FD95" s="64"/>
      <c r="FE95" s="64"/>
      <c r="FF95" s="64"/>
      <c r="FG95" s="64"/>
      <c r="FH95" s="64"/>
      <c r="FI95" s="64"/>
      <c r="FJ95" s="64"/>
      <c r="FK95" s="64"/>
      <c r="FL95" s="64"/>
      <c r="FM95" s="64"/>
      <c r="FN95" s="64"/>
      <c r="FO95" s="64"/>
      <c r="FP95" s="64"/>
      <c r="FQ95" s="64"/>
      <c r="FR95" s="64"/>
      <c r="FS95" s="64"/>
      <c r="FT95" s="64"/>
      <c r="FU95" s="64"/>
      <c r="FV95" s="64"/>
      <c r="FW95" s="64"/>
      <c r="FX95" s="64"/>
      <c r="FY95" s="64"/>
      <c r="FZ95" s="64"/>
      <c r="GA95" s="64"/>
      <c r="GB95" s="64"/>
      <c r="GC95" s="64"/>
      <c r="GD95" s="64"/>
      <c r="GE95" s="64"/>
      <c r="GF95" s="64"/>
      <c r="GG95" s="64">
        <f t="shared" si="27"/>
        <v>0</v>
      </c>
      <c r="GH95" s="64">
        <f t="shared" si="28"/>
        <v>0</v>
      </c>
      <c r="GI95" s="65">
        <v>0</v>
      </c>
      <c r="GJ95" s="65">
        <v>0</v>
      </c>
      <c r="GK95" s="65">
        <v>0</v>
      </c>
      <c r="GL95" s="65">
        <v>0</v>
      </c>
      <c r="GM95" s="65">
        <v>0</v>
      </c>
      <c r="GN95" s="65">
        <v>0</v>
      </c>
      <c r="GO95" s="65">
        <v>0</v>
      </c>
      <c r="GP95" s="65">
        <v>0</v>
      </c>
      <c r="GQ95" s="65"/>
      <c r="GR95" s="65">
        <v>1</v>
      </c>
      <c r="GS95" s="65">
        <v>0</v>
      </c>
      <c r="GT95" s="65">
        <v>0</v>
      </c>
      <c r="GU95" s="65">
        <v>1</v>
      </c>
      <c r="GV95" s="65">
        <v>0</v>
      </c>
      <c r="GW95" s="65">
        <v>0</v>
      </c>
      <c r="GX95" s="65">
        <v>0</v>
      </c>
      <c r="GY95" s="65">
        <v>0</v>
      </c>
      <c r="GZ95" s="65"/>
      <c r="HA95" s="66">
        <v>0</v>
      </c>
      <c r="HB95" s="66"/>
      <c r="HC95" s="66"/>
      <c r="HD95" s="66"/>
      <c r="HE95" s="66"/>
      <c r="HF95" s="66"/>
      <c r="HG95" s="66"/>
      <c r="HH95" s="66"/>
      <c r="HI95" s="66"/>
      <c r="HJ95" s="66"/>
      <c r="HK95" s="66"/>
      <c r="HL95" s="66"/>
      <c r="HM95" s="66"/>
      <c r="HN95" s="66"/>
      <c r="HO95" s="66"/>
      <c r="HP95" s="66"/>
      <c r="HQ95" s="66"/>
      <c r="HR95" s="66"/>
      <c r="HS95" s="66"/>
      <c r="HT95" s="66"/>
      <c r="HU95" s="66"/>
      <c r="HV95" s="66"/>
      <c r="HW95" s="66"/>
      <c r="HX95" s="66"/>
      <c r="HY95" s="66">
        <f t="shared" si="29"/>
        <v>0</v>
      </c>
      <c r="HZ95" s="66"/>
      <c r="IA95" s="67" t="s">
        <v>2326</v>
      </c>
      <c r="IB95" s="67" t="s">
        <v>2328</v>
      </c>
      <c r="IC95" s="67" t="s">
        <v>2326</v>
      </c>
      <c r="ID95" s="67" t="s">
        <v>2326</v>
      </c>
      <c r="IE95" s="67" t="s">
        <v>2326</v>
      </c>
      <c r="IF95" s="67"/>
      <c r="IG95" s="67"/>
      <c r="IH95" s="67"/>
      <c r="II95" s="67"/>
      <c r="IJ95" s="67"/>
      <c r="IK95" s="67"/>
      <c r="IL95" s="67"/>
      <c r="IM95" s="67"/>
      <c r="IN95" s="67"/>
      <c r="IO95" s="67"/>
      <c r="IP95" s="67"/>
      <c r="IQ95" s="67"/>
      <c r="IR95" s="67"/>
      <c r="IS95" s="67"/>
      <c r="IT95" s="67"/>
      <c r="IU95" s="67"/>
      <c r="IV95" s="67"/>
      <c r="IW95" s="67"/>
      <c r="IX95" s="67"/>
      <c r="IY95" s="67"/>
      <c r="IZ95" s="67"/>
      <c r="JA95" s="67"/>
      <c r="JB95" s="67"/>
      <c r="JC95" s="67"/>
      <c r="JD95" s="67"/>
      <c r="JE95" s="67"/>
      <c r="JF95" s="67"/>
      <c r="JG95" s="67"/>
      <c r="JH95" s="67"/>
      <c r="JI95" s="67"/>
      <c r="JJ95" s="67"/>
      <c r="JK95" s="67"/>
      <c r="JL95" s="67"/>
      <c r="JM95" s="67"/>
      <c r="JN95" s="67"/>
      <c r="JO95" s="67"/>
      <c r="JP95" s="67"/>
      <c r="JQ95" s="67"/>
      <c r="JR95" s="67"/>
      <c r="JS95" s="67"/>
      <c r="JT95" s="67"/>
      <c r="JU95" s="67"/>
      <c r="JV95" s="67"/>
      <c r="JW95" s="67"/>
      <c r="JX95" s="67"/>
      <c r="JY95" s="67"/>
      <c r="JZ95" s="67"/>
      <c r="KA95" s="67"/>
      <c r="KB95" s="67"/>
      <c r="KC95" s="67"/>
      <c r="KD95" s="67"/>
      <c r="KE95" s="67"/>
      <c r="KF95" s="67"/>
      <c r="KG95" s="67"/>
      <c r="KH95" s="67"/>
      <c r="KI95" s="67"/>
      <c r="KJ95" s="67"/>
      <c r="KK95" s="67"/>
      <c r="KL95" s="67"/>
      <c r="KM95" s="67"/>
      <c r="KN95" s="66">
        <v>0</v>
      </c>
      <c r="KO95" s="66">
        <v>0</v>
      </c>
      <c r="KP95" s="66">
        <v>0</v>
      </c>
      <c r="KQ95" s="66">
        <v>0</v>
      </c>
      <c r="KR95" s="66">
        <v>0</v>
      </c>
      <c r="KS95" s="66">
        <v>0</v>
      </c>
      <c r="KT95" s="66">
        <v>0</v>
      </c>
      <c r="KU95" s="66">
        <v>0</v>
      </c>
      <c r="KV95" s="66">
        <v>0</v>
      </c>
      <c r="KW95" s="66">
        <v>1</v>
      </c>
      <c r="KX95" s="66">
        <v>0</v>
      </c>
      <c r="KY95" s="66">
        <v>0</v>
      </c>
      <c r="KZ95" s="66">
        <v>0</v>
      </c>
      <c r="LA95" s="66">
        <v>0</v>
      </c>
      <c r="LB95" s="66">
        <v>0</v>
      </c>
      <c r="LC95" s="68">
        <v>0</v>
      </c>
      <c r="LD95" s="68">
        <v>1</v>
      </c>
      <c r="LE95" s="68">
        <v>0</v>
      </c>
      <c r="LF95" s="68">
        <v>0</v>
      </c>
      <c r="LG95" s="68">
        <v>0</v>
      </c>
      <c r="LH95" s="68">
        <v>0</v>
      </c>
      <c r="LI95" s="68">
        <v>0</v>
      </c>
      <c r="LJ95" s="68">
        <v>0</v>
      </c>
      <c r="LK95" s="68">
        <v>1</v>
      </c>
      <c r="LL95" s="68" t="s">
        <v>2781</v>
      </c>
      <c r="LM95" s="69">
        <v>1</v>
      </c>
      <c r="LN95" s="69" t="s">
        <v>2782</v>
      </c>
      <c r="LO95" s="69">
        <v>0</v>
      </c>
      <c r="LP95" s="69"/>
      <c r="LQ95" s="70">
        <v>1</v>
      </c>
      <c r="LR95" s="71"/>
      <c r="LS95" s="72">
        <f t="shared" si="30"/>
        <v>0</v>
      </c>
      <c r="LT95" s="73">
        <f t="shared" si="31"/>
        <v>0</v>
      </c>
      <c r="LU95" s="73">
        <f t="shared" si="32"/>
        <v>0</v>
      </c>
      <c r="LV95" s="74">
        <f t="shared" si="33"/>
        <v>1</v>
      </c>
      <c r="LW95" s="72">
        <f t="shared" si="34"/>
        <v>1</v>
      </c>
      <c r="LX95" s="73">
        <f t="shared" si="35"/>
        <v>0</v>
      </c>
      <c r="LY95" s="73">
        <f t="shared" si="36"/>
        <v>0</v>
      </c>
      <c r="LZ95" s="74">
        <f t="shared" si="37"/>
        <v>0</v>
      </c>
      <c r="MA95" s="72">
        <f t="shared" si="38"/>
        <v>0</v>
      </c>
      <c r="MB95" s="73">
        <f t="shared" si="39"/>
        <v>0</v>
      </c>
      <c r="MC95" s="73">
        <f t="shared" si="40"/>
        <v>0</v>
      </c>
      <c r="MD95" s="74">
        <f t="shared" si="41"/>
        <v>1</v>
      </c>
      <c r="ME95" s="72">
        <f t="shared" si="42"/>
        <v>0</v>
      </c>
      <c r="MF95" s="73">
        <f t="shared" si="43"/>
        <v>0</v>
      </c>
      <c r="MG95" s="73">
        <f t="shared" si="44"/>
        <v>0</v>
      </c>
      <c r="MH95" s="74">
        <f t="shared" si="45"/>
        <v>1</v>
      </c>
    </row>
    <row r="96" spans="1:346" ht="39.5" x14ac:dyDescent="0.35">
      <c r="A96" s="57">
        <v>3</v>
      </c>
      <c r="B96" s="57" t="s">
        <v>2362</v>
      </c>
      <c r="C96" s="57" t="s">
        <v>2575</v>
      </c>
      <c r="D96" s="58">
        <v>41598</v>
      </c>
      <c r="E96" s="57">
        <v>6</v>
      </c>
      <c r="F96" s="57">
        <v>11</v>
      </c>
      <c r="G96" s="57" t="s">
        <v>2783</v>
      </c>
      <c r="H96" s="57" t="s">
        <v>2783</v>
      </c>
      <c r="I96" s="57">
        <v>36221186</v>
      </c>
      <c r="J96" s="57" t="s">
        <v>2774</v>
      </c>
      <c r="K96" s="57" t="s">
        <v>2784</v>
      </c>
      <c r="L96" s="57">
        <v>0</v>
      </c>
      <c r="M96" s="57">
        <v>1</v>
      </c>
      <c r="N96" s="57">
        <v>23</v>
      </c>
      <c r="O96" s="59">
        <v>0</v>
      </c>
      <c r="P96" s="59">
        <v>0</v>
      </c>
      <c r="Q96" s="59">
        <v>0</v>
      </c>
      <c r="R96" s="59">
        <v>0</v>
      </c>
      <c r="S96" s="59">
        <v>0</v>
      </c>
      <c r="T96" s="59">
        <v>0</v>
      </c>
      <c r="U96" s="59">
        <v>0</v>
      </c>
      <c r="V96" s="59">
        <v>0</v>
      </c>
      <c r="W96" s="59">
        <v>0</v>
      </c>
      <c r="X96" s="59">
        <v>1</v>
      </c>
      <c r="Y96" s="59" t="s">
        <v>2785</v>
      </c>
      <c r="Z96" s="60">
        <v>6</v>
      </c>
      <c r="AA96" s="60">
        <v>0</v>
      </c>
      <c r="AB96" s="60">
        <v>0</v>
      </c>
      <c r="AC96" s="60">
        <v>8</v>
      </c>
      <c r="AD96" s="60">
        <v>4</v>
      </c>
      <c r="AE96" s="60">
        <v>1</v>
      </c>
      <c r="AF96" s="60">
        <v>0</v>
      </c>
      <c r="AG96" s="60">
        <v>0</v>
      </c>
      <c r="AH96" s="60">
        <v>3</v>
      </c>
      <c r="AI96" s="60">
        <v>0</v>
      </c>
      <c r="AJ96" s="60"/>
      <c r="AK96" s="60">
        <v>10</v>
      </c>
      <c r="AL96" s="60">
        <v>15</v>
      </c>
      <c r="AM96" s="59">
        <v>0</v>
      </c>
      <c r="AN96" s="59"/>
      <c r="AO96" s="59"/>
      <c r="AP96" s="59"/>
      <c r="AQ96" s="59"/>
      <c r="AR96" s="59"/>
      <c r="AS96" s="59"/>
      <c r="AT96" s="59"/>
      <c r="AU96" s="59"/>
      <c r="AV96" s="59"/>
      <c r="AW96" s="59"/>
      <c r="AX96" s="59"/>
      <c r="AY96" s="59"/>
      <c r="AZ96" s="59"/>
      <c r="BA96" s="59"/>
      <c r="BB96" s="59"/>
      <c r="BC96" s="59">
        <v>0</v>
      </c>
      <c r="BD96" s="59"/>
      <c r="BE96" s="59"/>
      <c r="BF96" s="59"/>
      <c r="BG96" s="59">
        <v>0</v>
      </c>
      <c r="BH96" s="59"/>
      <c r="BI96" s="59"/>
      <c r="BJ96" s="59"/>
      <c r="BK96" s="59">
        <v>0</v>
      </c>
      <c r="BL96" s="59"/>
      <c r="BM96" s="59"/>
      <c r="BN96" s="59"/>
      <c r="BO96" s="59">
        <f t="shared" si="23"/>
        <v>0</v>
      </c>
      <c r="BP96" s="59"/>
      <c r="BQ96" s="60">
        <v>1</v>
      </c>
      <c r="BR96" s="60">
        <v>0</v>
      </c>
      <c r="BS96" s="60"/>
      <c r="BT96" s="60"/>
      <c r="BU96" s="60"/>
      <c r="BV96" s="60"/>
      <c r="BW96" s="60"/>
      <c r="BX96" s="60"/>
      <c r="BY96" s="60"/>
      <c r="BZ96" s="60"/>
      <c r="CA96" s="60">
        <v>2</v>
      </c>
      <c r="CB96" s="60">
        <v>2</v>
      </c>
      <c r="CC96" s="60">
        <v>1</v>
      </c>
      <c r="CD96" s="60">
        <v>2</v>
      </c>
      <c r="CE96" s="60">
        <v>1</v>
      </c>
      <c r="CF96" s="60">
        <v>0</v>
      </c>
      <c r="CG96" s="60">
        <v>1</v>
      </c>
      <c r="CH96" s="60">
        <v>0</v>
      </c>
      <c r="CI96" s="60">
        <v>0</v>
      </c>
      <c r="CJ96" s="60">
        <v>0</v>
      </c>
      <c r="CK96" s="60"/>
      <c r="CL96" s="60"/>
      <c r="CM96" s="60"/>
      <c r="CN96" s="60"/>
      <c r="CO96" s="60"/>
      <c r="CP96" s="60"/>
      <c r="CQ96" s="60"/>
      <c r="CR96" s="60"/>
      <c r="CS96" s="60">
        <v>0</v>
      </c>
      <c r="CT96" s="60"/>
      <c r="CU96" s="60"/>
      <c r="CV96" s="60"/>
      <c r="CW96" s="60"/>
      <c r="CX96" s="60"/>
      <c r="CY96" s="60"/>
      <c r="CZ96" s="60"/>
      <c r="DA96" s="60"/>
      <c r="DB96" s="60"/>
      <c r="DC96" s="60">
        <v>1</v>
      </c>
      <c r="DD96" s="60">
        <v>8</v>
      </c>
      <c r="DE96" s="60">
        <v>5</v>
      </c>
      <c r="DF96" s="60">
        <v>0</v>
      </c>
      <c r="DG96" s="60"/>
      <c r="DH96" s="60"/>
      <c r="DI96" s="60">
        <v>0</v>
      </c>
      <c r="DJ96" s="60"/>
      <c r="DK96" s="60"/>
      <c r="DL96" s="60">
        <v>0</v>
      </c>
      <c r="DM96" s="60"/>
      <c r="DN96" s="60"/>
      <c r="DO96" s="60"/>
      <c r="DP96" s="60"/>
      <c r="DQ96" s="60">
        <v>30</v>
      </c>
      <c r="DR96" s="60">
        <v>0</v>
      </c>
      <c r="DS96" s="60">
        <v>0</v>
      </c>
      <c r="DT96" s="61">
        <f t="shared" si="24"/>
        <v>1</v>
      </c>
      <c r="DU96" s="62">
        <f t="shared" si="25"/>
        <v>1</v>
      </c>
      <c r="DV96" s="63">
        <v>0</v>
      </c>
      <c r="DW96" s="63"/>
      <c r="DX96" s="63"/>
      <c r="DY96" s="63"/>
      <c r="DZ96" s="63"/>
      <c r="EA96" s="63"/>
      <c r="EB96" s="63"/>
      <c r="EC96" s="63"/>
      <c r="ED96" s="63"/>
      <c r="EE96" s="63"/>
      <c r="EF96" s="63"/>
      <c r="EG96" s="63"/>
      <c r="EH96" s="63"/>
      <c r="EI96" s="63"/>
      <c r="EJ96" s="63"/>
      <c r="EK96" s="63"/>
      <c r="EL96" s="63"/>
      <c r="EM96" s="63"/>
      <c r="EN96" s="63"/>
      <c r="EO96" s="63"/>
      <c r="EP96" s="63"/>
      <c r="EQ96" s="63"/>
      <c r="ER96" s="63"/>
      <c r="ES96" s="63">
        <f t="shared" si="26"/>
        <v>0</v>
      </c>
      <c r="ET96" s="63"/>
      <c r="EU96" s="64">
        <v>0</v>
      </c>
      <c r="EV96" s="64"/>
      <c r="EW96" s="64"/>
      <c r="EX96" s="64"/>
      <c r="EY96" s="64"/>
      <c r="EZ96" s="64"/>
      <c r="FA96" s="64"/>
      <c r="FB96" s="64"/>
      <c r="FC96" s="64"/>
      <c r="FD96" s="64"/>
      <c r="FE96" s="64"/>
      <c r="FF96" s="64"/>
      <c r="FG96" s="64"/>
      <c r="FH96" s="64"/>
      <c r="FI96" s="64"/>
      <c r="FJ96" s="64"/>
      <c r="FK96" s="64"/>
      <c r="FL96" s="64"/>
      <c r="FM96" s="64"/>
      <c r="FN96" s="64"/>
      <c r="FO96" s="64"/>
      <c r="FP96" s="64"/>
      <c r="FQ96" s="64"/>
      <c r="FR96" s="64"/>
      <c r="FS96" s="64"/>
      <c r="FT96" s="64"/>
      <c r="FU96" s="64"/>
      <c r="FV96" s="64"/>
      <c r="FW96" s="64"/>
      <c r="FX96" s="64"/>
      <c r="FY96" s="64"/>
      <c r="FZ96" s="64"/>
      <c r="GA96" s="64"/>
      <c r="GB96" s="64"/>
      <c r="GC96" s="64"/>
      <c r="GD96" s="64"/>
      <c r="GE96" s="64"/>
      <c r="GF96" s="64"/>
      <c r="GG96" s="64">
        <f t="shared" si="27"/>
        <v>0</v>
      </c>
      <c r="GH96" s="64">
        <f t="shared" si="28"/>
        <v>0</v>
      </c>
      <c r="GI96" s="65">
        <v>0</v>
      </c>
      <c r="GJ96" s="65">
        <v>0</v>
      </c>
      <c r="GK96" s="65">
        <v>0</v>
      </c>
      <c r="GL96" s="65">
        <v>0</v>
      </c>
      <c r="GM96" s="65">
        <v>0</v>
      </c>
      <c r="GN96" s="65">
        <v>0</v>
      </c>
      <c r="GO96" s="65">
        <v>0</v>
      </c>
      <c r="GP96" s="65">
        <v>0</v>
      </c>
      <c r="GQ96" s="65"/>
      <c r="GR96" s="65">
        <v>1</v>
      </c>
      <c r="GS96" s="65">
        <v>0</v>
      </c>
      <c r="GT96" s="65">
        <v>0</v>
      </c>
      <c r="GU96" s="65">
        <v>1</v>
      </c>
      <c r="GV96" s="65">
        <v>0</v>
      </c>
      <c r="GW96" s="65">
        <v>0</v>
      </c>
      <c r="GX96" s="65">
        <v>0</v>
      </c>
      <c r="GY96" s="65">
        <v>0</v>
      </c>
      <c r="GZ96" s="65"/>
      <c r="HA96" s="66">
        <v>0</v>
      </c>
      <c r="HB96" s="66"/>
      <c r="HC96" s="66"/>
      <c r="HD96" s="66"/>
      <c r="HE96" s="66"/>
      <c r="HF96" s="66"/>
      <c r="HG96" s="66"/>
      <c r="HH96" s="66"/>
      <c r="HI96" s="66"/>
      <c r="HJ96" s="66"/>
      <c r="HK96" s="66"/>
      <c r="HL96" s="66"/>
      <c r="HM96" s="66"/>
      <c r="HN96" s="66"/>
      <c r="HO96" s="66"/>
      <c r="HP96" s="66"/>
      <c r="HQ96" s="66"/>
      <c r="HR96" s="66"/>
      <c r="HS96" s="66"/>
      <c r="HT96" s="66"/>
      <c r="HU96" s="66"/>
      <c r="HV96" s="66"/>
      <c r="HW96" s="66"/>
      <c r="HX96" s="66"/>
      <c r="HY96" s="66">
        <f t="shared" si="29"/>
        <v>0</v>
      </c>
      <c r="HZ96" s="66"/>
      <c r="IA96" s="67" t="s">
        <v>2326</v>
      </c>
      <c r="IB96" s="67" t="s">
        <v>2328</v>
      </c>
      <c r="IC96" s="67" t="s">
        <v>2326</v>
      </c>
      <c r="ID96" s="67" t="s">
        <v>2326</v>
      </c>
      <c r="IE96" s="67" t="s">
        <v>2326</v>
      </c>
      <c r="IF96" s="67"/>
      <c r="IG96" s="67"/>
      <c r="IH96" s="67"/>
      <c r="II96" s="67"/>
      <c r="IJ96" s="67"/>
      <c r="IK96" s="67"/>
      <c r="IL96" s="67"/>
      <c r="IM96" s="67"/>
      <c r="IN96" s="67"/>
      <c r="IO96" s="67"/>
      <c r="IP96" s="67"/>
      <c r="IQ96" s="67"/>
      <c r="IR96" s="67"/>
      <c r="IS96" s="67"/>
      <c r="IT96" s="67"/>
      <c r="IU96" s="67"/>
      <c r="IV96" s="67"/>
      <c r="IW96" s="67"/>
      <c r="IX96" s="67"/>
      <c r="IY96" s="67"/>
      <c r="IZ96" s="67"/>
      <c r="JA96" s="67"/>
      <c r="JB96" s="67"/>
      <c r="JC96" s="67"/>
      <c r="JD96" s="67"/>
      <c r="JE96" s="67"/>
      <c r="JF96" s="67"/>
      <c r="JG96" s="67"/>
      <c r="JH96" s="67"/>
      <c r="JI96" s="67"/>
      <c r="JJ96" s="67"/>
      <c r="JK96" s="67"/>
      <c r="JL96" s="67"/>
      <c r="JM96" s="67"/>
      <c r="JN96" s="67"/>
      <c r="JO96" s="67"/>
      <c r="JP96" s="67"/>
      <c r="JQ96" s="67"/>
      <c r="JR96" s="67"/>
      <c r="JS96" s="67"/>
      <c r="JT96" s="67"/>
      <c r="JU96" s="67"/>
      <c r="JV96" s="67"/>
      <c r="JW96" s="67"/>
      <c r="JX96" s="67"/>
      <c r="JY96" s="67"/>
      <c r="JZ96" s="67"/>
      <c r="KA96" s="67"/>
      <c r="KB96" s="67"/>
      <c r="KC96" s="67"/>
      <c r="KD96" s="67"/>
      <c r="KE96" s="67"/>
      <c r="KF96" s="67"/>
      <c r="KG96" s="67"/>
      <c r="KH96" s="67"/>
      <c r="KI96" s="67"/>
      <c r="KJ96" s="67"/>
      <c r="KK96" s="67"/>
      <c r="KL96" s="67"/>
      <c r="KM96" s="67"/>
      <c r="KN96" s="66">
        <v>0</v>
      </c>
      <c r="KO96" s="66">
        <v>0</v>
      </c>
      <c r="KP96" s="66">
        <v>1</v>
      </c>
      <c r="KQ96" s="66">
        <v>0</v>
      </c>
      <c r="KR96" s="66">
        <v>0</v>
      </c>
      <c r="KS96" s="66">
        <v>0</v>
      </c>
      <c r="KT96" s="66">
        <v>0</v>
      </c>
      <c r="KU96" s="66">
        <v>0</v>
      </c>
      <c r="KV96" s="66">
        <v>0</v>
      </c>
      <c r="KW96" s="66">
        <v>1</v>
      </c>
      <c r="KX96" s="66">
        <v>0</v>
      </c>
      <c r="KY96" s="66">
        <v>0</v>
      </c>
      <c r="KZ96" s="66">
        <v>0</v>
      </c>
      <c r="LA96" s="66">
        <v>0</v>
      </c>
      <c r="LB96" s="66">
        <v>0</v>
      </c>
      <c r="LC96" s="68">
        <v>0</v>
      </c>
      <c r="LD96" s="68">
        <v>0</v>
      </c>
      <c r="LE96" s="68">
        <v>0</v>
      </c>
      <c r="LF96" s="68">
        <v>1</v>
      </c>
      <c r="LG96" s="68">
        <v>0</v>
      </c>
      <c r="LH96" s="68">
        <v>0</v>
      </c>
      <c r="LI96" s="68">
        <v>0</v>
      </c>
      <c r="LJ96" s="68">
        <v>0</v>
      </c>
      <c r="LK96" s="68">
        <v>1</v>
      </c>
      <c r="LL96" s="68" t="s">
        <v>2786</v>
      </c>
      <c r="LM96" s="69">
        <v>0</v>
      </c>
      <c r="LN96" s="69"/>
      <c r="LO96" s="69">
        <v>0</v>
      </c>
      <c r="LP96" s="69"/>
      <c r="LQ96" s="70">
        <v>1</v>
      </c>
      <c r="LR96" s="71"/>
      <c r="LS96" s="72">
        <f t="shared" si="30"/>
        <v>0</v>
      </c>
      <c r="LT96" s="73">
        <f t="shared" si="31"/>
        <v>0</v>
      </c>
      <c r="LU96" s="73">
        <f t="shared" si="32"/>
        <v>0</v>
      </c>
      <c r="LV96" s="74">
        <f t="shared" si="33"/>
        <v>1</v>
      </c>
      <c r="LW96" s="72">
        <f t="shared" si="34"/>
        <v>1</v>
      </c>
      <c r="LX96" s="73">
        <f t="shared" si="35"/>
        <v>0</v>
      </c>
      <c r="LY96" s="73">
        <f t="shared" si="36"/>
        <v>0</v>
      </c>
      <c r="LZ96" s="74">
        <f t="shared" si="37"/>
        <v>0</v>
      </c>
      <c r="MA96" s="72">
        <f t="shared" si="38"/>
        <v>0</v>
      </c>
      <c r="MB96" s="73">
        <f t="shared" si="39"/>
        <v>0</v>
      </c>
      <c r="MC96" s="73">
        <f t="shared" si="40"/>
        <v>0</v>
      </c>
      <c r="MD96" s="74">
        <f t="shared" si="41"/>
        <v>1</v>
      </c>
      <c r="ME96" s="72">
        <f t="shared" si="42"/>
        <v>0</v>
      </c>
      <c r="MF96" s="73">
        <f t="shared" si="43"/>
        <v>0</v>
      </c>
      <c r="MG96" s="73">
        <f t="shared" si="44"/>
        <v>0</v>
      </c>
      <c r="MH96" s="74">
        <f t="shared" si="45"/>
        <v>1</v>
      </c>
    </row>
    <row r="97" spans="1:346" ht="39.5" x14ac:dyDescent="0.35">
      <c r="A97" s="57">
        <v>4</v>
      </c>
      <c r="B97" s="57" t="s">
        <v>2362</v>
      </c>
      <c r="C97" s="57" t="s">
        <v>2575</v>
      </c>
      <c r="D97" s="58">
        <v>41598</v>
      </c>
      <c r="E97" s="57">
        <v>6</v>
      </c>
      <c r="F97" s="57">
        <v>13</v>
      </c>
      <c r="G97" s="57" t="s">
        <v>2787</v>
      </c>
      <c r="H97" s="57" t="s">
        <v>2788</v>
      </c>
      <c r="I97" s="57" t="s">
        <v>2789</v>
      </c>
      <c r="J97" s="57" t="s">
        <v>2790</v>
      </c>
      <c r="K97" s="57" t="s">
        <v>2791</v>
      </c>
      <c r="L97" s="57">
        <v>0</v>
      </c>
      <c r="M97" s="57">
        <v>1</v>
      </c>
      <c r="N97" s="57">
        <v>30</v>
      </c>
      <c r="O97" s="59">
        <v>0</v>
      </c>
      <c r="P97" s="59">
        <v>1</v>
      </c>
      <c r="Q97" s="59">
        <v>0</v>
      </c>
      <c r="R97" s="59">
        <v>0</v>
      </c>
      <c r="S97" s="59">
        <v>0</v>
      </c>
      <c r="T97" s="59">
        <v>1</v>
      </c>
      <c r="U97" s="59">
        <v>0</v>
      </c>
      <c r="V97" s="59">
        <v>0</v>
      </c>
      <c r="W97" s="59">
        <v>0</v>
      </c>
      <c r="X97" s="59">
        <v>1</v>
      </c>
      <c r="Y97" s="59" t="s">
        <v>2792</v>
      </c>
      <c r="Z97" s="60">
        <v>6</v>
      </c>
      <c r="AA97" s="60">
        <v>10</v>
      </c>
      <c r="AB97" s="60">
        <v>7</v>
      </c>
      <c r="AC97" s="60">
        <v>60</v>
      </c>
      <c r="AD97" s="60">
        <v>40</v>
      </c>
      <c r="AE97" s="60">
        <v>0</v>
      </c>
      <c r="AF97" s="60">
        <v>1</v>
      </c>
      <c r="AG97" s="60">
        <v>0</v>
      </c>
      <c r="AH97" s="60">
        <v>6</v>
      </c>
      <c r="AI97" s="60">
        <v>1</v>
      </c>
      <c r="AJ97" s="60">
        <v>10</v>
      </c>
      <c r="AK97" s="60">
        <v>10</v>
      </c>
      <c r="AL97" s="60">
        <v>15</v>
      </c>
      <c r="AM97" s="59">
        <v>0</v>
      </c>
      <c r="AN97" s="59"/>
      <c r="AO97" s="59"/>
      <c r="AP97" s="59"/>
      <c r="AQ97" s="59"/>
      <c r="AR97" s="59"/>
      <c r="AS97" s="59"/>
      <c r="AT97" s="59"/>
      <c r="AU97" s="59"/>
      <c r="AV97" s="59"/>
      <c r="AW97" s="59"/>
      <c r="AX97" s="59"/>
      <c r="AY97" s="59"/>
      <c r="AZ97" s="59"/>
      <c r="BA97" s="59"/>
      <c r="BB97" s="59"/>
      <c r="BC97" s="59">
        <v>0</v>
      </c>
      <c r="BD97" s="59"/>
      <c r="BE97" s="59"/>
      <c r="BF97" s="59"/>
      <c r="BG97" s="59">
        <v>0</v>
      </c>
      <c r="BH97" s="59"/>
      <c r="BI97" s="59"/>
      <c r="BJ97" s="59"/>
      <c r="BK97" s="59">
        <v>0</v>
      </c>
      <c r="BL97" s="59"/>
      <c r="BM97" s="59"/>
      <c r="BN97" s="59"/>
      <c r="BO97" s="59">
        <f t="shared" si="23"/>
        <v>0</v>
      </c>
      <c r="BP97" s="59"/>
      <c r="BQ97" s="60">
        <v>1</v>
      </c>
      <c r="BR97" s="60">
        <v>4</v>
      </c>
      <c r="BS97" s="60">
        <v>5</v>
      </c>
      <c r="BT97" s="60">
        <v>1</v>
      </c>
      <c r="BU97" s="60">
        <v>3</v>
      </c>
      <c r="BV97" s="60">
        <v>1</v>
      </c>
      <c r="BW97" s="60">
        <v>0</v>
      </c>
      <c r="BX97" s="60">
        <v>1</v>
      </c>
      <c r="BY97" s="60">
        <v>0</v>
      </c>
      <c r="BZ97" s="60">
        <v>0</v>
      </c>
      <c r="CA97" s="60">
        <v>1</v>
      </c>
      <c r="CB97" s="60">
        <v>1</v>
      </c>
      <c r="CC97" s="60">
        <v>1</v>
      </c>
      <c r="CD97" s="60">
        <v>1</v>
      </c>
      <c r="CE97" s="60">
        <v>1</v>
      </c>
      <c r="CF97" s="60">
        <v>0</v>
      </c>
      <c r="CG97" s="60">
        <v>1</v>
      </c>
      <c r="CH97" s="60">
        <v>0</v>
      </c>
      <c r="CI97" s="60">
        <v>0</v>
      </c>
      <c r="CJ97" s="60">
        <v>0</v>
      </c>
      <c r="CK97" s="60"/>
      <c r="CL97" s="60"/>
      <c r="CM97" s="60"/>
      <c r="CN97" s="60"/>
      <c r="CO97" s="60"/>
      <c r="CP97" s="60"/>
      <c r="CQ97" s="60"/>
      <c r="CR97" s="60"/>
      <c r="CS97" s="60">
        <v>0</v>
      </c>
      <c r="CT97" s="60"/>
      <c r="CU97" s="60"/>
      <c r="CV97" s="60"/>
      <c r="CW97" s="60"/>
      <c r="CX97" s="60"/>
      <c r="CY97" s="60"/>
      <c r="CZ97" s="60"/>
      <c r="DA97" s="60"/>
      <c r="DB97" s="60"/>
      <c r="DC97" s="60">
        <v>0</v>
      </c>
      <c r="DD97" s="60"/>
      <c r="DE97" s="60"/>
      <c r="DF97" s="60">
        <v>1</v>
      </c>
      <c r="DG97" s="60">
        <v>1</v>
      </c>
      <c r="DH97" s="60">
        <v>90</v>
      </c>
      <c r="DI97" s="60">
        <v>0</v>
      </c>
      <c r="DJ97" s="60"/>
      <c r="DK97" s="60"/>
      <c r="DL97" s="60">
        <v>0</v>
      </c>
      <c r="DM97" s="60"/>
      <c r="DN97" s="60"/>
      <c r="DO97" s="60"/>
      <c r="DP97" s="60"/>
      <c r="DQ97" s="60">
        <v>15</v>
      </c>
      <c r="DR97" s="60">
        <v>0</v>
      </c>
      <c r="DS97" s="60">
        <v>0</v>
      </c>
      <c r="DT97" s="61">
        <f t="shared" si="24"/>
        <v>1</v>
      </c>
      <c r="DU97" s="62">
        <f t="shared" si="25"/>
        <v>1</v>
      </c>
      <c r="DV97" s="63">
        <v>0</v>
      </c>
      <c r="DW97" s="63"/>
      <c r="DX97" s="63"/>
      <c r="DY97" s="63"/>
      <c r="DZ97" s="63"/>
      <c r="EA97" s="63"/>
      <c r="EB97" s="63"/>
      <c r="EC97" s="63"/>
      <c r="ED97" s="63"/>
      <c r="EE97" s="63"/>
      <c r="EF97" s="63"/>
      <c r="EG97" s="63"/>
      <c r="EH97" s="63"/>
      <c r="EI97" s="63"/>
      <c r="EJ97" s="63"/>
      <c r="EK97" s="63"/>
      <c r="EL97" s="63"/>
      <c r="EM97" s="63"/>
      <c r="EN97" s="63"/>
      <c r="EO97" s="63"/>
      <c r="EP97" s="63"/>
      <c r="EQ97" s="63"/>
      <c r="ER97" s="63"/>
      <c r="ES97" s="63">
        <f t="shared" si="26"/>
        <v>0</v>
      </c>
      <c r="ET97" s="63"/>
      <c r="EU97" s="64">
        <v>0</v>
      </c>
      <c r="EV97" s="64"/>
      <c r="EW97" s="64"/>
      <c r="EX97" s="64"/>
      <c r="EY97" s="64"/>
      <c r="EZ97" s="64"/>
      <c r="FA97" s="64"/>
      <c r="FB97" s="64"/>
      <c r="FC97" s="64"/>
      <c r="FD97" s="64"/>
      <c r="FE97" s="64"/>
      <c r="FF97" s="64"/>
      <c r="FG97" s="64"/>
      <c r="FH97" s="64"/>
      <c r="FI97" s="64"/>
      <c r="FJ97" s="64"/>
      <c r="FK97" s="64"/>
      <c r="FL97" s="64"/>
      <c r="FM97" s="64"/>
      <c r="FN97" s="64"/>
      <c r="FO97" s="64"/>
      <c r="FP97" s="64"/>
      <c r="FQ97" s="64"/>
      <c r="FR97" s="64"/>
      <c r="FS97" s="64"/>
      <c r="FT97" s="64"/>
      <c r="FU97" s="64"/>
      <c r="FV97" s="64"/>
      <c r="FW97" s="64"/>
      <c r="FX97" s="64"/>
      <c r="FY97" s="64"/>
      <c r="FZ97" s="64"/>
      <c r="GA97" s="64"/>
      <c r="GB97" s="64"/>
      <c r="GC97" s="64"/>
      <c r="GD97" s="64"/>
      <c r="GE97" s="64"/>
      <c r="GF97" s="64"/>
      <c r="GG97" s="64">
        <f t="shared" si="27"/>
        <v>0</v>
      </c>
      <c r="GH97" s="64">
        <f t="shared" si="28"/>
        <v>0</v>
      </c>
      <c r="GI97" s="65">
        <v>0</v>
      </c>
      <c r="GJ97" s="65">
        <v>0</v>
      </c>
      <c r="GK97" s="65">
        <v>0</v>
      </c>
      <c r="GL97" s="65">
        <v>0</v>
      </c>
      <c r="GM97" s="65">
        <v>0</v>
      </c>
      <c r="GN97" s="65">
        <v>0</v>
      </c>
      <c r="GO97" s="65">
        <v>0</v>
      </c>
      <c r="GP97" s="65">
        <v>0</v>
      </c>
      <c r="GQ97" s="65"/>
      <c r="GR97" s="65">
        <v>0</v>
      </c>
      <c r="GS97" s="65">
        <v>0</v>
      </c>
      <c r="GT97" s="65">
        <v>0</v>
      </c>
      <c r="GU97" s="65">
        <v>1</v>
      </c>
      <c r="GV97" s="65">
        <v>0</v>
      </c>
      <c r="GW97" s="65">
        <v>0</v>
      </c>
      <c r="GX97" s="65">
        <v>0</v>
      </c>
      <c r="GY97" s="65">
        <v>0</v>
      </c>
      <c r="GZ97" s="65"/>
      <c r="HA97" s="66">
        <v>0</v>
      </c>
      <c r="HB97" s="66"/>
      <c r="HC97" s="66"/>
      <c r="HD97" s="66"/>
      <c r="HE97" s="66"/>
      <c r="HF97" s="66"/>
      <c r="HG97" s="66"/>
      <c r="HH97" s="66"/>
      <c r="HI97" s="66"/>
      <c r="HJ97" s="66"/>
      <c r="HK97" s="66"/>
      <c r="HL97" s="66"/>
      <c r="HM97" s="66"/>
      <c r="HN97" s="66"/>
      <c r="HO97" s="66"/>
      <c r="HP97" s="66"/>
      <c r="HQ97" s="66"/>
      <c r="HR97" s="66"/>
      <c r="HS97" s="66"/>
      <c r="HT97" s="66"/>
      <c r="HU97" s="66"/>
      <c r="HV97" s="66"/>
      <c r="HW97" s="66"/>
      <c r="HX97" s="66"/>
      <c r="HY97" s="66">
        <f t="shared" si="29"/>
        <v>0</v>
      </c>
      <c r="HZ97" s="66"/>
      <c r="IA97" s="67" t="s">
        <v>2326</v>
      </c>
      <c r="IB97" s="67" t="s">
        <v>2328</v>
      </c>
      <c r="IC97" s="67" t="s">
        <v>2326</v>
      </c>
      <c r="ID97" s="67" t="s">
        <v>2326</v>
      </c>
      <c r="IE97" s="67" t="s">
        <v>2326</v>
      </c>
      <c r="IF97" s="67"/>
      <c r="IG97" s="67"/>
      <c r="IH97" s="67"/>
      <c r="II97" s="67"/>
      <c r="IJ97" s="67"/>
      <c r="IK97" s="67"/>
      <c r="IL97" s="67"/>
      <c r="IM97" s="67"/>
      <c r="IN97" s="67"/>
      <c r="IO97" s="67"/>
      <c r="IP97" s="67"/>
      <c r="IQ97" s="67"/>
      <c r="IR97" s="67"/>
      <c r="IS97" s="67"/>
      <c r="IT97" s="67"/>
      <c r="IU97" s="67"/>
      <c r="IV97" s="67"/>
      <c r="IW97" s="67"/>
      <c r="IX97" s="67"/>
      <c r="IY97" s="67"/>
      <c r="IZ97" s="67"/>
      <c r="JA97" s="67"/>
      <c r="JB97" s="67"/>
      <c r="JC97" s="67"/>
      <c r="JD97" s="67"/>
      <c r="JE97" s="67"/>
      <c r="JF97" s="67"/>
      <c r="JG97" s="67"/>
      <c r="JH97" s="67"/>
      <c r="JI97" s="67"/>
      <c r="JJ97" s="67"/>
      <c r="JK97" s="67"/>
      <c r="JL97" s="67"/>
      <c r="JM97" s="67"/>
      <c r="JN97" s="67"/>
      <c r="JO97" s="67"/>
      <c r="JP97" s="67"/>
      <c r="JQ97" s="67"/>
      <c r="JR97" s="67"/>
      <c r="JS97" s="67"/>
      <c r="JT97" s="67"/>
      <c r="JU97" s="67"/>
      <c r="JV97" s="67"/>
      <c r="JW97" s="67"/>
      <c r="JX97" s="67"/>
      <c r="JY97" s="67"/>
      <c r="JZ97" s="67"/>
      <c r="KA97" s="67"/>
      <c r="KB97" s="67"/>
      <c r="KC97" s="67"/>
      <c r="KD97" s="67"/>
      <c r="KE97" s="67"/>
      <c r="KF97" s="67"/>
      <c r="KG97" s="67"/>
      <c r="KH97" s="67"/>
      <c r="KI97" s="67"/>
      <c r="KJ97" s="67"/>
      <c r="KK97" s="67"/>
      <c r="KL97" s="67"/>
      <c r="KM97" s="67"/>
      <c r="KN97" s="66">
        <v>2</v>
      </c>
      <c r="KO97" s="66">
        <v>2</v>
      </c>
      <c r="KP97" s="66">
        <v>1</v>
      </c>
      <c r="KQ97" s="66">
        <v>0</v>
      </c>
      <c r="KR97" s="66">
        <v>1</v>
      </c>
      <c r="KS97" s="66">
        <v>1</v>
      </c>
      <c r="KT97" s="66">
        <v>0</v>
      </c>
      <c r="KU97" s="66">
        <v>0</v>
      </c>
      <c r="KV97" s="66">
        <v>0</v>
      </c>
      <c r="KW97" s="66">
        <v>1</v>
      </c>
      <c r="KX97" s="66">
        <v>0</v>
      </c>
      <c r="KY97" s="66">
        <v>0</v>
      </c>
      <c r="KZ97" s="66">
        <v>0</v>
      </c>
      <c r="LA97" s="66">
        <v>0</v>
      </c>
      <c r="LB97" s="66">
        <v>0</v>
      </c>
      <c r="LC97" s="68">
        <v>0</v>
      </c>
      <c r="LD97" s="68">
        <v>1</v>
      </c>
      <c r="LE97" s="68">
        <v>1</v>
      </c>
      <c r="LF97" s="68">
        <v>1</v>
      </c>
      <c r="LG97" s="68">
        <v>0</v>
      </c>
      <c r="LH97" s="68">
        <v>1</v>
      </c>
      <c r="LI97" s="68">
        <v>0</v>
      </c>
      <c r="LJ97" s="68">
        <v>0</v>
      </c>
      <c r="LK97" s="68">
        <v>0</v>
      </c>
      <c r="LL97" s="68"/>
      <c r="LM97" s="69"/>
      <c r="LN97" s="69" t="s">
        <v>2793</v>
      </c>
      <c r="LO97" s="69">
        <v>0</v>
      </c>
      <c r="LP97" s="69"/>
      <c r="LQ97" s="70">
        <v>1</v>
      </c>
      <c r="LR97" s="71"/>
      <c r="LS97" s="72">
        <f t="shared" si="30"/>
        <v>0</v>
      </c>
      <c r="LT97" s="73">
        <f t="shared" si="31"/>
        <v>0</v>
      </c>
      <c r="LU97" s="73">
        <f t="shared" si="32"/>
        <v>0</v>
      </c>
      <c r="LV97" s="74">
        <f t="shared" si="33"/>
        <v>1</v>
      </c>
      <c r="LW97" s="72">
        <f t="shared" si="34"/>
        <v>1</v>
      </c>
      <c r="LX97" s="73">
        <f t="shared" si="35"/>
        <v>0</v>
      </c>
      <c r="LY97" s="73">
        <f t="shared" si="36"/>
        <v>0</v>
      </c>
      <c r="LZ97" s="74">
        <f t="shared" si="37"/>
        <v>0</v>
      </c>
      <c r="MA97" s="72">
        <f t="shared" si="38"/>
        <v>0</v>
      </c>
      <c r="MB97" s="73">
        <f t="shared" si="39"/>
        <v>0</v>
      </c>
      <c r="MC97" s="73">
        <f t="shared" si="40"/>
        <v>0</v>
      </c>
      <c r="MD97" s="74">
        <f t="shared" si="41"/>
        <v>1</v>
      </c>
      <c r="ME97" s="72">
        <f t="shared" si="42"/>
        <v>0</v>
      </c>
      <c r="MF97" s="73">
        <f t="shared" si="43"/>
        <v>0</v>
      </c>
      <c r="MG97" s="73">
        <f t="shared" si="44"/>
        <v>0</v>
      </c>
      <c r="MH97" s="74">
        <f t="shared" si="45"/>
        <v>1</v>
      </c>
    </row>
    <row r="98" spans="1:346" ht="26.5" x14ac:dyDescent="0.35">
      <c r="A98" s="57">
        <v>5</v>
      </c>
      <c r="B98" s="57" t="s">
        <v>2362</v>
      </c>
      <c r="C98" s="57" t="s">
        <v>2575</v>
      </c>
      <c r="D98" s="58">
        <v>41598</v>
      </c>
      <c r="E98" s="57">
        <v>6</v>
      </c>
      <c r="F98" s="57">
        <v>19</v>
      </c>
      <c r="G98" s="57" t="s">
        <v>2794</v>
      </c>
      <c r="H98" s="57" t="s">
        <v>2794</v>
      </c>
      <c r="I98" s="57">
        <v>38868431</v>
      </c>
      <c r="J98" s="57" t="s">
        <v>2774</v>
      </c>
      <c r="K98" s="57" t="s">
        <v>2795</v>
      </c>
      <c r="L98" s="57">
        <v>0</v>
      </c>
      <c r="M98" s="57">
        <v>1</v>
      </c>
      <c r="N98" s="57">
        <v>52</v>
      </c>
      <c r="O98" s="59">
        <v>0</v>
      </c>
      <c r="P98" s="59">
        <v>0</v>
      </c>
      <c r="Q98" s="59">
        <v>0</v>
      </c>
      <c r="R98" s="59">
        <v>0</v>
      </c>
      <c r="S98" s="59">
        <v>0</v>
      </c>
      <c r="T98" s="59">
        <v>0</v>
      </c>
      <c r="U98" s="59">
        <v>0</v>
      </c>
      <c r="V98" s="59">
        <v>0</v>
      </c>
      <c r="W98" s="59">
        <v>0</v>
      </c>
      <c r="X98" s="59">
        <v>1</v>
      </c>
      <c r="Y98" s="59" t="s">
        <v>2796</v>
      </c>
      <c r="Z98" s="60">
        <v>7</v>
      </c>
      <c r="AA98" s="60">
        <v>0</v>
      </c>
      <c r="AB98" s="60">
        <v>0</v>
      </c>
      <c r="AC98" s="60">
        <v>36</v>
      </c>
      <c r="AD98" s="60">
        <v>30</v>
      </c>
      <c r="AE98" s="60">
        <v>1</v>
      </c>
      <c r="AF98" s="60">
        <v>0</v>
      </c>
      <c r="AG98" s="60">
        <v>0</v>
      </c>
      <c r="AH98" s="60">
        <v>2</v>
      </c>
      <c r="AI98" s="60">
        <v>1</v>
      </c>
      <c r="AJ98" s="60">
        <v>5</v>
      </c>
      <c r="AK98" s="60">
        <v>10</v>
      </c>
      <c r="AL98" s="60">
        <v>20</v>
      </c>
      <c r="AM98" s="59">
        <v>0</v>
      </c>
      <c r="AN98" s="59"/>
      <c r="AO98" s="59"/>
      <c r="AP98" s="59"/>
      <c r="AQ98" s="59"/>
      <c r="AR98" s="59"/>
      <c r="AS98" s="59"/>
      <c r="AT98" s="59"/>
      <c r="AU98" s="59"/>
      <c r="AV98" s="59"/>
      <c r="AW98" s="59"/>
      <c r="AX98" s="59"/>
      <c r="AY98" s="59"/>
      <c r="AZ98" s="59"/>
      <c r="BA98" s="59"/>
      <c r="BB98" s="59"/>
      <c r="BC98" s="59">
        <v>0</v>
      </c>
      <c r="BD98" s="59"/>
      <c r="BE98" s="59"/>
      <c r="BF98" s="59"/>
      <c r="BG98" s="59">
        <v>0</v>
      </c>
      <c r="BH98" s="59"/>
      <c r="BI98" s="59"/>
      <c r="BJ98" s="59"/>
      <c r="BK98" s="59">
        <v>0</v>
      </c>
      <c r="BL98" s="59"/>
      <c r="BM98" s="59"/>
      <c r="BN98" s="59"/>
      <c r="BO98" s="59">
        <f t="shared" si="23"/>
        <v>0</v>
      </c>
      <c r="BP98" s="59"/>
      <c r="BQ98" s="60">
        <v>1</v>
      </c>
      <c r="BR98" s="60">
        <v>1</v>
      </c>
      <c r="BS98" s="60">
        <v>1</v>
      </c>
      <c r="BT98" s="60">
        <v>1</v>
      </c>
      <c r="BU98" s="60">
        <v>4</v>
      </c>
      <c r="BV98" s="60">
        <v>1</v>
      </c>
      <c r="BW98" s="60">
        <v>0</v>
      </c>
      <c r="BX98" s="60">
        <v>1</v>
      </c>
      <c r="BY98" s="60">
        <v>0</v>
      </c>
      <c r="BZ98" s="60">
        <v>0</v>
      </c>
      <c r="CA98" s="60">
        <v>1</v>
      </c>
      <c r="CB98" s="60">
        <v>1</v>
      </c>
      <c r="CC98" s="60">
        <v>1</v>
      </c>
      <c r="CD98" s="60">
        <v>3</v>
      </c>
      <c r="CE98" s="60">
        <v>1</v>
      </c>
      <c r="CF98" s="60">
        <v>0</v>
      </c>
      <c r="CG98" s="60">
        <v>1</v>
      </c>
      <c r="CH98" s="60">
        <v>0</v>
      </c>
      <c r="CI98" s="60">
        <v>0</v>
      </c>
      <c r="CJ98" s="60">
        <v>0</v>
      </c>
      <c r="CK98" s="60"/>
      <c r="CL98" s="60"/>
      <c r="CM98" s="60"/>
      <c r="CN98" s="60"/>
      <c r="CO98" s="60"/>
      <c r="CP98" s="60"/>
      <c r="CQ98" s="60"/>
      <c r="CR98" s="60"/>
      <c r="CS98" s="60">
        <v>0</v>
      </c>
      <c r="CT98" s="60"/>
      <c r="CU98" s="60"/>
      <c r="CV98" s="60"/>
      <c r="CW98" s="60"/>
      <c r="CX98" s="60"/>
      <c r="CY98" s="60"/>
      <c r="CZ98" s="60"/>
      <c r="DA98" s="60"/>
      <c r="DB98" s="60"/>
      <c r="DC98" s="60">
        <v>0</v>
      </c>
      <c r="DD98" s="60"/>
      <c r="DE98" s="60"/>
      <c r="DF98" s="60">
        <v>1</v>
      </c>
      <c r="DG98" s="60">
        <v>5</v>
      </c>
      <c r="DH98" s="60">
        <v>120</v>
      </c>
      <c r="DI98" s="60">
        <v>0</v>
      </c>
      <c r="DJ98" s="60"/>
      <c r="DK98" s="60"/>
      <c r="DL98" s="60">
        <v>0</v>
      </c>
      <c r="DM98" s="60"/>
      <c r="DN98" s="60"/>
      <c r="DO98" s="60"/>
      <c r="DP98" s="60"/>
      <c r="DQ98" s="60">
        <v>30</v>
      </c>
      <c r="DR98" s="60">
        <v>1</v>
      </c>
      <c r="DS98" s="60">
        <v>10</v>
      </c>
      <c r="DT98" s="61">
        <f t="shared" si="24"/>
        <v>1</v>
      </c>
      <c r="DU98" s="62">
        <f t="shared" si="25"/>
        <v>1</v>
      </c>
      <c r="DV98" s="63">
        <v>0</v>
      </c>
      <c r="DW98" s="63"/>
      <c r="DX98" s="63"/>
      <c r="DY98" s="63"/>
      <c r="DZ98" s="63"/>
      <c r="EA98" s="63"/>
      <c r="EB98" s="63"/>
      <c r="EC98" s="63"/>
      <c r="ED98" s="63"/>
      <c r="EE98" s="63"/>
      <c r="EF98" s="63"/>
      <c r="EG98" s="63"/>
      <c r="EH98" s="63"/>
      <c r="EI98" s="63"/>
      <c r="EJ98" s="63"/>
      <c r="EK98" s="63"/>
      <c r="EL98" s="63"/>
      <c r="EM98" s="63"/>
      <c r="EN98" s="63"/>
      <c r="EO98" s="63"/>
      <c r="EP98" s="63"/>
      <c r="EQ98" s="63"/>
      <c r="ER98" s="63"/>
      <c r="ES98" s="63">
        <f t="shared" si="26"/>
        <v>0</v>
      </c>
      <c r="ET98" s="63"/>
      <c r="EU98" s="64">
        <v>0</v>
      </c>
      <c r="EV98" s="64"/>
      <c r="EW98" s="64"/>
      <c r="EX98" s="64"/>
      <c r="EY98" s="64"/>
      <c r="EZ98" s="64"/>
      <c r="FA98" s="64"/>
      <c r="FB98" s="64"/>
      <c r="FC98" s="64"/>
      <c r="FD98" s="64"/>
      <c r="FE98" s="64"/>
      <c r="FF98" s="64"/>
      <c r="FG98" s="64"/>
      <c r="FH98" s="64"/>
      <c r="FI98" s="64"/>
      <c r="FJ98" s="64"/>
      <c r="FK98" s="64"/>
      <c r="FL98" s="64"/>
      <c r="FM98" s="64"/>
      <c r="FN98" s="64"/>
      <c r="FO98" s="64"/>
      <c r="FP98" s="64"/>
      <c r="FQ98" s="64"/>
      <c r="FR98" s="64"/>
      <c r="FS98" s="64"/>
      <c r="FT98" s="64"/>
      <c r="FU98" s="64"/>
      <c r="FV98" s="64"/>
      <c r="FW98" s="64"/>
      <c r="FX98" s="64"/>
      <c r="FY98" s="64"/>
      <c r="FZ98" s="64"/>
      <c r="GA98" s="64"/>
      <c r="GB98" s="64"/>
      <c r="GC98" s="64"/>
      <c r="GD98" s="64"/>
      <c r="GE98" s="64"/>
      <c r="GF98" s="64"/>
      <c r="GG98" s="64">
        <f t="shared" si="27"/>
        <v>0</v>
      </c>
      <c r="GH98" s="64">
        <f t="shared" si="28"/>
        <v>0</v>
      </c>
      <c r="GI98" s="65">
        <v>0</v>
      </c>
      <c r="GJ98" s="65">
        <v>0</v>
      </c>
      <c r="GK98" s="65">
        <v>0</v>
      </c>
      <c r="GL98" s="65">
        <v>0</v>
      </c>
      <c r="GM98" s="65">
        <v>0</v>
      </c>
      <c r="GN98" s="65">
        <v>0</v>
      </c>
      <c r="GO98" s="65">
        <v>0</v>
      </c>
      <c r="GP98" s="65">
        <v>0</v>
      </c>
      <c r="GQ98" s="65"/>
      <c r="GR98" s="65">
        <v>0</v>
      </c>
      <c r="GS98" s="65">
        <v>0</v>
      </c>
      <c r="GT98" s="65">
        <v>0</v>
      </c>
      <c r="GU98" s="65">
        <v>1</v>
      </c>
      <c r="GV98" s="65">
        <v>0</v>
      </c>
      <c r="GW98" s="65">
        <v>0</v>
      </c>
      <c r="GX98" s="65">
        <v>0</v>
      </c>
      <c r="GY98" s="65">
        <v>0</v>
      </c>
      <c r="GZ98" s="65"/>
      <c r="HA98" s="66">
        <v>0</v>
      </c>
      <c r="HB98" s="66"/>
      <c r="HC98" s="66"/>
      <c r="HD98" s="66"/>
      <c r="HE98" s="66"/>
      <c r="HF98" s="66"/>
      <c r="HG98" s="66"/>
      <c r="HH98" s="66"/>
      <c r="HI98" s="66"/>
      <c r="HJ98" s="66"/>
      <c r="HK98" s="66"/>
      <c r="HL98" s="66"/>
      <c r="HM98" s="66"/>
      <c r="HN98" s="66"/>
      <c r="HO98" s="66"/>
      <c r="HP98" s="66"/>
      <c r="HQ98" s="66"/>
      <c r="HR98" s="66"/>
      <c r="HS98" s="66"/>
      <c r="HT98" s="66"/>
      <c r="HU98" s="66"/>
      <c r="HV98" s="66"/>
      <c r="HW98" s="66"/>
      <c r="HX98" s="66"/>
      <c r="HY98" s="66">
        <f t="shared" si="29"/>
        <v>0</v>
      </c>
      <c r="HZ98" s="66"/>
      <c r="IA98" s="67" t="s">
        <v>2326</v>
      </c>
      <c r="IB98" s="67" t="s">
        <v>2328</v>
      </c>
      <c r="IC98" s="67" t="s">
        <v>2326</v>
      </c>
      <c r="ID98" s="67" t="s">
        <v>2326</v>
      </c>
      <c r="IE98" s="67" t="s">
        <v>2326</v>
      </c>
      <c r="IF98" s="67"/>
      <c r="IG98" s="67"/>
      <c r="IH98" s="67"/>
      <c r="II98" s="67"/>
      <c r="IJ98" s="67"/>
      <c r="IK98" s="67"/>
      <c r="IL98" s="67"/>
      <c r="IM98" s="67"/>
      <c r="IN98" s="67"/>
      <c r="IO98" s="67"/>
      <c r="IP98" s="67"/>
      <c r="IQ98" s="67"/>
      <c r="IR98" s="67"/>
      <c r="IS98" s="67"/>
      <c r="IT98" s="67"/>
      <c r="IU98" s="67"/>
      <c r="IV98" s="67"/>
      <c r="IW98" s="67"/>
      <c r="IX98" s="67"/>
      <c r="IY98" s="67"/>
      <c r="IZ98" s="67"/>
      <c r="JA98" s="67"/>
      <c r="JB98" s="67"/>
      <c r="JC98" s="67"/>
      <c r="JD98" s="67"/>
      <c r="JE98" s="67"/>
      <c r="JF98" s="67"/>
      <c r="JG98" s="67"/>
      <c r="JH98" s="67"/>
      <c r="JI98" s="67"/>
      <c r="JJ98" s="67"/>
      <c r="JK98" s="67"/>
      <c r="JL98" s="67"/>
      <c r="JM98" s="67"/>
      <c r="JN98" s="67"/>
      <c r="JO98" s="67"/>
      <c r="JP98" s="67"/>
      <c r="JQ98" s="67"/>
      <c r="JR98" s="67"/>
      <c r="JS98" s="67"/>
      <c r="JT98" s="67"/>
      <c r="JU98" s="67"/>
      <c r="JV98" s="67"/>
      <c r="JW98" s="67"/>
      <c r="JX98" s="67"/>
      <c r="JY98" s="67"/>
      <c r="JZ98" s="67"/>
      <c r="KA98" s="67"/>
      <c r="KB98" s="67"/>
      <c r="KC98" s="67"/>
      <c r="KD98" s="67"/>
      <c r="KE98" s="67"/>
      <c r="KF98" s="67"/>
      <c r="KG98" s="67"/>
      <c r="KH98" s="67"/>
      <c r="KI98" s="67"/>
      <c r="KJ98" s="67"/>
      <c r="KK98" s="67"/>
      <c r="KL98" s="67"/>
      <c r="KM98" s="67"/>
      <c r="KN98" s="66">
        <v>0</v>
      </c>
      <c r="KO98" s="66">
        <v>0</v>
      </c>
      <c r="KP98" s="66">
        <v>0</v>
      </c>
      <c r="KQ98" s="66">
        <v>0</v>
      </c>
      <c r="KR98" s="66">
        <v>0</v>
      </c>
      <c r="KS98" s="66">
        <v>0</v>
      </c>
      <c r="KT98" s="66">
        <v>0</v>
      </c>
      <c r="KU98" s="66">
        <v>0</v>
      </c>
      <c r="KV98" s="66">
        <v>0</v>
      </c>
      <c r="KW98" s="66">
        <v>1</v>
      </c>
      <c r="KX98" s="66">
        <v>0</v>
      </c>
      <c r="KY98" s="66">
        <v>0</v>
      </c>
      <c r="KZ98" s="66">
        <v>0</v>
      </c>
      <c r="LA98" s="66">
        <v>0</v>
      </c>
      <c r="LB98" s="66">
        <v>0</v>
      </c>
      <c r="LC98" s="68">
        <v>0</v>
      </c>
      <c r="LD98" s="68">
        <v>1</v>
      </c>
      <c r="LE98" s="68">
        <v>0</v>
      </c>
      <c r="LF98" s="68">
        <v>0</v>
      </c>
      <c r="LG98" s="68">
        <v>0</v>
      </c>
      <c r="LH98" s="68">
        <v>0</v>
      </c>
      <c r="LI98" s="68">
        <v>0</v>
      </c>
      <c r="LJ98" s="68">
        <v>0</v>
      </c>
      <c r="LK98" s="68">
        <v>0</v>
      </c>
      <c r="LL98" s="68"/>
      <c r="LM98" s="69">
        <v>1</v>
      </c>
      <c r="LN98" s="69" t="s">
        <v>2797</v>
      </c>
      <c r="LO98" s="69">
        <v>0</v>
      </c>
      <c r="LP98" s="69"/>
      <c r="LQ98" s="70">
        <v>1</v>
      </c>
      <c r="LR98" s="71"/>
      <c r="LS98" s="72">
        <f t="shared" si="30"/>
        <v>0</v>
      </c>
      <c r="LT98" s="73">
        <f t="shared" si="31"/>
        <v>0</v>
      </c>
      <c r="LU98" s="73">
        <f t="shared" si="32"/>
        <v>0</v>
      </c>
      <c r="LV98" s="74">
        <f t="shared" si="33"/>
        <v>1</v>
      </c>
      <c r="LW98" s="72">
        <f t="shared" si="34"/>
        <v>1</v>
      </c>
      <c r="LX98" s="73">
        <f t="shared" si="35"/>
        <v>0</v>
      </c>
      <c r="LY98" s="73">
        <f t="shared" si="36"/>
        <v>0</v>
      </c>
      <c r="LZ98" s="74">
        <f t="shared" si="37"/>
        <v>0</v>
      </c>
      <c r="MA98" s="72">
        <f t="shared" si="38"/>
        <v>0</v>
      </c>
      <c r="MB98" s="73">
        <f t="shared" si="39"/>
        <v>0</v>
      </c>
      <c r="MC98" s="73">
        <f t="shared" si="40"/>
        <v>0</v>
      </c>
      <c r="MD98" s="74">
        <f t="shared" si="41"/>
        <v>1</v>
      </c>
      <c r="ME98" s="72">
        <f t="shared" si="42"/>
        <v>0</v>
      </c>
      <c r="MF98" s="73">
        <f t="shared" si="43"/>
        <v>0</v>
      </c>
      <c r="MG98" s="73">
        <f t="shared" si="44"/>
        <v>0</v>
      </c>
      <c r="MH98" s="74">
        <f t="shared" si="45"/>
        <v>1</v>
      </c>
    </row>
    <row r="99" spans="1:346" ht="39.5" x14ac:dyDescent="0.35">
      <c r="A99" s="57">
        <v>6</v>
      </c>
      <c r="B99" s="57" t="s">
        <v>2362</v>
      </c>
      <c r="C99" s="57" t="s">
        <v>2641</v>
      </c>
      <c r="D99" s="58">
        <v>41598</v>
      </c>
      <c r="E99" s="57">
        <v>6</v>
      </c>
      <c r="F99" s="57">
        <v>18</v>
      </c>
      <c r="G99" s="57" t="s">
        <v>2798</v>
      </c>
      <c r="H99" s="57" t="s">
        <v>2798</v>
      </c>
      <c r="I99" s="57">
        <v>38739578</v>
      </c>
      <c r="J99" s="57" t="s">
        <v>2774</v>
      </c>
      <c r="K99" s="57" t="s">
        <v>2775</v>
      </c>
      <c r="L99" s="57">
        <v>0</v>
      </c>
      <c r="M99" s="57">
        <v>1</v>
      </c>
      <c r="N99" s="57">
        <v>40</v>
      </c>
      <c r="O99" s="59">
        <v>0</v>
      </c>
      <c r="P99" s="59">
        <v>0</v>
      </c>
      <c r="Q99" s="59">
        <v>0</v>
      </c>
      <c r="R99" s="59">
        <v>0</v>
      </c>
      <c r="S99" s="59">
        <v>0</v>
      </c>
      <c r="T99" s="59">
        <v>1</v>
      </c>
      <c r="U99" s="59">
        <v>0</v>
      </c>
      <c r="V99" s="59">
        <v>0</v>
      </c>
      <c r="W99" s="59">
        <v>0</v>
      </c>
      <c r="X99" s="59">
        <v>0</v>
      </c>
      <c r="Y99" s="59"/>
      <c r="Z99" s="60">
        <v>7</v>
      </c>
      <c r="AA99" s="60">
        <v>4.5</v>
      </c>
      <c r="AB99" s="60">
        <v>4.5</v>
      </c>
      <c r="AC99" s="60">
        <v>100</v>
      </c>
      <c r="AD99" s="60">
        <v>70</v>
      </c>
      <c r="AE99" s="60">
        <v>0</v>
      </c>
      <c r="AF99" s="60">
        <v>1</v>
      </c>
      <c r="AG99" s="60">
        <v>0</v>
      </c>
      <c r="AH99" s="60">
        <v>5</v>
      </c>
      <c r="AI99" s="60">
        <v>0</v>
      </c>
      <c r="AJ99" s="60">
        <v>0</v>
      </c>
      <c r="AK99" s="60">
        <v>12</v>
      </c>
      <c r="AL99" s="60">
        <v>20</v>
      </c>
      <c r="AM99" s="59">
        <v>0</v>
      </c>
      <c r="AN99" s="59"/>
      <c r="AO99" s="59"/>
      <c r="AP99" s="59"/>
      <c r="AQ99" s="59"/>
      <c r="AR99" s="59"/>
      <c r="AS99" s="59"/>
      <c r="AT99" s="59"/>
      <c r="AU99" s="59"/>
      <c r="AV99" s="59"/>
      <c r="AW99" s="59"/>
      <c r="AX99" s="59"/>
      <c r="AY99" s="59"/>
      <c r="AZ99" s="59"/>
      <c r="BA99" s="59"/>
      <c r="BB99" s="59"/>
      <c r="BC99" s="59">
        <v>0</v>
      </c>
      <c r="BD99" s="59"/>
      <c r="BE99" s="59"/>
      <c r="BF99" s="59"/>
      <c r="BG99" s="59">
        <v>0</v>
      </c>
      <c r="BH99" s="59"/>
      <c r="BI99" s="59"/>
      <c r="BJ99" s="59"/>
      <c r="BK99" s="59">
        <v>0</v>
      </c>
      <c r="BL99" s="59"/>
      <c r="BM99" s="59"/>
      <c r="BN99" s="59"/>
      <c r="BO99" s="59">
        <f t="shared" si="23"/>
        <v>0</v>
      </c>
      <c r="BP99" s="59"/>
      <c r="BQ99" s="60">
        <v>1</v>
      </c>
      <c r="BR99" s="60">
        <v>2</v>
      </c>
      <c r="BS99" s="60">
        <v>3</v>
      </c>
      <c r="BT99" s="60">
        <v>1</v>
      </c>
      <c r="BU99" s="60">
        <v>4</v>
      </c>
      <c r="BV99" s="60">
        <v>0</v>
      </c>
      <c r="BW99" s="60">
        <v>0</v>
      </c>
      <c r="BX99" s="60">
        <v>1</v>
      </c>
      <c r="BY99" s="60">
        <v>1</v>
      </c>
      <c r="BZ99" s="60">
        <v>0</v>
      </c>
      <c r="CA99" s="60">
        <v>3</v>
      </c>
      <c r="CB99" s="60">
        <v>3</v>
      </c>
      <c r="CC99" s="60">
        <v>1</v>
      </c>
      <c r="CD99" s="60">
        <v>2</v>
      </c>
      <c r="CE99" s="60">
        <v>0</v>
      </c>
      <c r="CF99" s="60">
        <v>0</v>
      </c>
      <c r="CG99" s="60">
        <v>1</v>
      </c>
      <c r="CH99" s="60">
        <v>1</v>
      </c>
      <c r="CI99" s="60">
        <v>0</v>
      </c>
      <c r="CJ99" s="60">
        <v>0</v>
      </c>
      <c r="CK99" s="60"/>
      <c r="CL99" s="60"/>
      <c r="CM99" s="60"/>
      <c r="CN99" s="60"/>
      <c r="CO99" s="60"/>
      <c r="CP99" s="60"/>
      <c r="CQ99" s="60"/>
      <c r="CR99" s="60"/>
      <c r="CS99" s="60">
        <v>0</v>
      </c>
      <c r="CT99" s="60"/>
      <c r="CU99" s="60"/>
      <c r="CV99" s="60"/>
      <c r="CW99" s="60"/>
      <c r="CX99" s="60"/>
      <c r="CY99" s="60"/>
      <c r="CZ99" s="60"/>
      <c r="DA99" s="60"/>
      <c r="DB99" s="60"/>
      <c r="DC99" s="60">
        <v>0</v>
      </c>
      <c r="DD99" s="60"/>
      <c r="DE99" s="60"/>
      <c r="DF99" s="60">
        <v>1</v>
      </c>
      <c r="DG99" s="60">
        <v>1</v>
      </c>
      <c r="DH99" s="60">
        <v>110</v>
      </c>
      <c r="DI99" s="60">
        <v>0</v>
      </c>
      <c r="DJ99" s="60"/>
      <c r="DK99" s="60"/>
      <c r="DL99" s="60">
        <v>0</v>
      </c>
      <c r="DM99" s="60"/>
      <c r="DN99" s="60"/>
      <c r="DO99" s="60"/>
      <c r="DP99" s="60"/>
      <c r="DQ99" s="60">
        <v>38</v>
      </c>
      <c r="DR99" s="60">
        <v>1</v>
      </c>
      <c r="DS99" s="60">
        <v>15</v>
      </c>
      <c r="DT99" s="61">
        <f t="shared" si="24"/>
        <v>1</v>
      </c>
      <c r="DU99" s="62">
        <f t="shared" si="25"/>
        <v>1</v>
      </c>
      <c r="DV99" s="63">
        <v>0</v>
      </c>
      <c r="DW99" s="63"/>
      <c r="DX99" s="63"/>
      <c r="DY99" s="63"/>
      <c r="DZ99" s="63"/>
      <c r="EA99" s="63"/>
      <c r="EB99" s="63"/>
      <c r="EC99" s="63"/>
      <c r="ED99" s="63"/>
      <c r="EE99" s="63"/>
      <c r="EF99" s="63"/>
      <c r="EG99" s="63"/>
      <c r="EH99" s="63"/>
      <c r="EI99" s="63"/>
      <c r="EJ99" s="63"/>
      <c r="EK99" s="63"/>
      <c r="EL99" s="63"/>
      <c r="EM99" s="63"/>
      <c r="EN99" s="63"/>
      <c r="EO99" s="63"/>
      <c r="EP99" s="63"/>
      <c r="EQ99" s="63"/>
      <c r="ER99" s="63"/>
      <c r="ES99" s="63">
        <f t="shared" si="26"/>
        <v>0</v>
      </c>
      <c r="ET99" s="63"/>
      <c r="EU99" s="64">
        <v>0</v>
      </c>
      <c r="EV99" s="64"/>
      <c r="EW99" s="64"/>
      <c r="EX99" s="64"/>
      <c r="EY99" s="64"/>
      <c r="EZ99" s="64"/>
      <c r="FA99" s="64"/>
      <c r="FB99" s="64"/>
      <c r="FC99" s="64"/>
      <c r="FD99" s="64"/>
      <c r="FE99" s="64"/>
      <c r="FF99" s="64"/>
      <c r="FG99" s="64"/>
      <c r="FH99" s="64"/>
      <c r="FI99" s="64"/>
      <c r="FJ99" s="64"/>
      <c r="FK99" s="64"/>
      <c r="FL99" s="64"/>
      <c r="FM99" s="64"/>
      <c r="FN99" s="64"/>
      <c r="FO99" s="64"/>
      <c r="FP99" s="64"/>
      <c r="FQ99" s="64"/>
      <c r="FR99" s="64"/>
      <c r="FS99" s="64"/>
      <c r="FT99" s="64"/>
      <c r="FU99" s="64"/>
      <c r="FV99" s="64"/>
      <c r="FW99" s="64"/>
      <c r="FX99" s="64"/>
      <c r="FY99" s="64"/>
      <c r="FZ99" s="64"/>
      <c r="GA99" s="64"/>
      <c r="GB99" s="64"/>
      <c r="GC99" s="64"/>
      <c r="GD99" s="64"/>
      <c r="GE99" s="64"/>
      <c r="GF99" s="64"/>
      <c r="GG99" s="64">
        <f t="shared" si="27"/>
        <v>0</v>
      </c>
      <c r="GH99" s="64">
        <f t="shared" si="28"/>
        <v>0</v>
      </c>
      <c r="GI99" s="65">
        <v>0</v>
      </c>
      <c r="GJ99" s="65">
        <v>0</v>
      </c>
      <c r="GK99" s="65">
        <v>0</v>
      </c>
      <c r="GL99" s="65">
        <v>0</v>
      </c>
      <c r="GM99" s="65">
        <v>0</v>
      </c>
      <c r="GN99" s="65">
        <v>0</v>
      </c>
      <c r="GO99" s="65">
        <v>0</v>
      </c>
      <c r="GP99" s="65">
        <v>0</v>
      </c>
      <c r="GQ99" s="65"/>
      <c r="GR99" s="65">
        <v>0</v>
      </c>
      <c r="GS99" s="65">
        <v>0</v>
      </c>
      <c r="GT99" s="65">
        <v>0</v>
      </c>
      <c r="GU99" s="65">
        <v>0</v>
      </c>
      <c r="GV99" s="65">
        <v>0</v>
      </c>
      <c r="GW99" s="65">
        <v>0</v>
      </c>
      <c r="GX99" s="65">
        <v>1</v>
      </c>
      <c r="GY99" s="65">
        <v>0</v>
      </c>
      <c r="GZ99" s="65"/>
      <c r="HA99" s="66">
        <v>0</v>
      </c>
      <c r="HB99" s="66"/>
      <c r="HC99" s="66"/>
      <c r="HD99" s="66"/>
      <c r="HE99" s="66"/>
      <c r="HF99" s="66"/>
      <c r="HG99" s="66"/>
      <c r="HH99" s="66"/>
      <c r="HI99" s="66"/>
      <c r="HJ99" s="66"/>
      <c r="HK99" s="66"/>
      <c r="HL99" s="66"/>
      <c r="HM99" s="66"/>
      <c r="HN99" s="66"/>
      <c r="HO99" s="66"/>
      <c r="HP99" s="66"/>
      <c r="HQ99" s="66"/>
      <c r="HR99" s="66"/>
      <c r="HS99" s="66"/>
      <c r="HT99" s="66"/>
      <c r="HU99" s="66"/>
      <c r="HV99" s="66"/>
      <c r="HW99" s="66"/>
      <c r="HX99" s="66"/>
      <c r="HY99" s="66">
        <f t="shared" si="29"/>
        <v>0</v>
      </c>
      <c r="HZ99" s="66"/>
      <c r="IA99" s="67" t="s">
        <v>2326</v>
      </c>
      <c r="IB99" s="67" t="s">
        <v>2328</v>
      </c>
      <c r="IC99" s="67" t="s">
        <v>2326</v>
      </c>
      <c r="ID99" s="67" t="s">
        <v>2326</v>
      </c>
      <c r="IE99" s="67" t="s">
        <v>2326</v>
      </c>
      <c r="IF99" s="67"/>
      <c r="IG99" s="67"/>
      <c r="IH99" s="67"/>
      <c r="II99" s="67"/>
      <c r="IJ99" s="67"/>
      <c r="IK99" s="67"/>
      <c r="IL99" s="67"/>
      <c r="IM99" s="67"/>
      <c r="IN99" s="67"/>
      <c r="IO99" s="67"/>
      <c r="IP99" s="67"/>
      <c r="IQ99" s="67"/>
      <c r="IR99" s="67"/>
      <c r="IS99" s="67"/>
      <c r="IT99" s="67"/>
      <c r="IU99" s="67"/>
      <c r="IV99" s="67"/>
      <c r="IW99" s="67"/>
      <c r="IX99" s="67"/>
      <c r="IY99" s="67"/>
      <c r="IZ99" s="67"/>
      <c r="JA99" s="67"/>
      <c r="JB99" s="67"/>
      <c r="JC99" s="67"/>
      <c r="JD99" s="67"/>
      <c r="JE99" s="67"/>
      <c r="JF99" s="67"/>
      <c r="JG99" s="67"/>
      <c r="JH99" s="67"/>
      <c r="JI99" s="67"/>
      <c r="JJ99" s="67"/>
      <c r="JK99" s="67"/>
      <c r="JL99" s="67"/>
      <c r="JM99" s="67"/>
      <c r="JN99" s="67"/>
      <c r="JO99" s="67"/>
      <c r="JP99" s="67"/>
      <c r="JQ99" s="67"/>
      <c r="JR99" s="67"/>
      <c r="JS99" s="67"/>
      <c r="JT99" s="67"/>
      <c r="JU99" s="67"/>
      <c r="JV99" s="67"/>
      <c r="JW99" s="67"/>
      <c r="JX99" s="67"/>
      <c r="JY99" s="67"/>
      <c r="JZ99" s="67"/>
      <c r="KA99" s="67"/>
      <c r="KB99" s="67"/>
      <c r="KC99" s="67"/>
      <c r="KD99" s="67"/>
      <c r="KE99" s="67"/>
      <c r="KF99" s="67"/>
      <c r="KG99" s="67"/>
      <c r="KH99" s="67"/>
      <c r="KI99" s="67"/>
      <c r="KJ99" s="67"/>
      <c r="KK99" s="67"/>
      <c r="KL99" s="67"/>
      <c r="KM99" s="67"/>
      <c r="KN99" s="66">
        <v>2</v>
      </c>
      <c r="KO99" s="66">
        <v>2</v>
      </c>
      <c r="KP99" s="66">
        <v>2</v>
      </c>
      <c r="KQ99" s="66">
        <v>2</v>
      </c>
      <c r="KR99" s="66">
        <v>1</v>
      </c>
      <c r="KS99" s="66">
        <v>1</v>
      </c>
      <c r="KT99" s="66">
        <v>1</v>
      </c>
      <c r="KU99" s="66">
        <v>0</v>
      </c>
      <c r="KV99" s="66">
        <v>0</v>
      </c>
      <c r="KW99" s="66">
        <v>0</v>
      </c>
      <c r="KX99" s="66">
        <v>0</v>
      </c>
      <c r="KY99" s="66">
        <v>1</v>
      </c>
      <c r="KZ99" s="66">
        <v>0</v>
      </c>
      <c r="LA99" s="66">
        <v>0</v>
      </c>
      <c r="LB99" s="66">
        <v>0</v>
      </c>
      <c r="LC99" s="68">
        <v>0</v>
      </c>
      <c r="LD99" s="68">
        <v>1</v>
      </c>
      <c r="LE99" s="68">
        <v>0</v>
      </c>
      <c r="LF99" s="68">
        <v>0</v>
      </c>
      <c r="LG99" s="68">
        <v>0</v>
      </c>
      <c r="LH99" s="68">
        <v>0</v>
      </c>
      <c r="LI99" s="68">
        <v>0</v>
      </c>
      <c r="LJ99" s="68">
        <v>1</v>
      </c>
      <c r="LK99" s="68">
        <v>0</v>
      </c>
      <c r="LL99" s="68"/>
      <c r="LM99" s="69">
        <v>0</v>
      </c>
      <c r="LN99" s="69"/>
      <c r="LO99" s="69">
        <v>0</v>
      </c>
      <c r="LP99" s="69"/>
      <c r="LQ99" s="70">
        <v>1</v>
      </c>
      <c r="LR99" s="71"/>
      <c r="LS99" s="72">
        <f t="shared" si="30"/>
        <v>0</v>
      </c>
      <c r="LT99" s="73">
        <f t="shared" si="31"/>
        <v>0</v>
      </c>
      <c r="LU99" s="73">
        <f t="shared" si="32"/>
        <v>0</v>
      </c>
      <c r="LV99" s="74">
        <f t="shared" si="33"/>
        <v>1</v>
      </c>
      <c r="LW99" s="72">
        <f t="shared" si="34"/>
        <v>1</v>
      </c>
      <c r="LX99" s="73">
        <f t="shared" si="35"/>
        <v>0</v>
      </c>
      <c r="LY99" s="73">
        <f t="shared" si="36"/>
        <v>0</v>
      </c>
      <c r="LZ99" s="74">
        <f t="shared" si="37"/>
        <v>0</v>
      </c>
      <c r="MA99" s="72">
        <f t="shared" si="38"/>
        <v>0</v>
      </c>
      <c r="MB99" s="73">
        <f t="shared" si="39"/>
        <v>0</v>
      </c>
      <c r="MC99" s="73">
        <f t="shared" si="40"/>
        <v>0</v>
      </c>
      <c r="MD99" s="74">
        <f t="shared" si="41"/>
        <v>1</v>
      </c>
      <c r="ME99" s="72">
        <f t="shared" si="42"/>
        <v>0</v>
      </c>
      <c r="MF99" s="73">
        <f t="shared" si="43"/>
        <v>0</v>
      </c>
      <c r="MG99" s="73">
        <f t="shared" si="44"/>
        <v>0</v>
      </c>
      <c r="MH99" s="74">
        <f t="shared" si="45"/>
        <v>1</v>
      </c>
    </row>
    <row r="100" spans="1:346" ht="65.5" x14ac:dyDescent="0.35">
      <c r="A100" s="57">
        <v>7</v>
      </c>
      <c r="B100" s="57" t="s">
        <v>2362</v>
      </c>
      <c r="C100" s="57" t="s">
        <v>2641</v>
      </c>
      <c r="D100" s="58">
        <v>41598</v>
      </c>
      <c r="E100" s="57">
        <v>6</v>
      </c>
      <c r="F100" s="57">
        <v>24</v>
      </c>
      <c r="G100" s="57" t="s">
        <v>2799</v>
      </c>
      <c r="H100" s="57" t="s">
        <v>2799</v>
      </c>
      <c r="I100" s="57" t="s">
        <v>2800</v>
      </c>
      <c r="J100" s="57" t="s">
        <v>2774</v>
      </c>
      <c r="K100" s="57" t="s">
        <v>2801</v>
      </c>
      <c r="L100" s="57">
        <v>0</v>
      </c>
      <c r="M100" s="57">
        <v>1</v>
      </c>
      <c r="N100" s="57">
        <v>60</v>
      </c>
      <c r="O100" s="59">
        <v>0</v>
      </c>
      <c r="P100" s="59">
        <v>0</v>
      </c>
      <c r="Q100" s="59">
        <v>0</v>
      </c>
      <c r="R100" s="59">
        <v>0</v>
      </c>
      <c r="S100" s="59">
        <v>0</v>
      </c>
      <c r="T100" s="59">
        <v>1</v>
      </c>
      <c r="U100" s="59">
        <v>0</v>
      </c>
      <c r="V100" s="59">
        <v>0</v>
      </c>
      <c r="W100" s="59">
        <v>0</v>
      </c>
      <c r="X100" s="59">
        <v>0</v>
      </c>
      <c r="Y100" s="59"/>
      <c r="Z100" s="60">
        <v>6</v>
      </c>
      <c r="AA100" s="60">
        <v>3.5</v>
      </c>
      <c r="AB100" s="60">
        <v>3.5</v>
      </c>
      <c r="AC100" s="60">
        <v>50</v>
      </c>
      <c r="AD100" s="60">
        <v>35</v>
      </c>
      <c r="AE100" s="60">
        <v>0</v>
      </c>
      <c r="AF100" s="60">
        <v>1</v>
      </c>
      <c r="AG100" s="60">
        <v>0</v>
      </c>
      <c r="AH100" s="60">
        <v>4</v>
      </c>
      <c r="AI100" s="60">
        <v>1</v>
      </c>
      <c r="AJ100" s="60">
        <v>9</v>
      </c>
      <c r="AK100" s="60">
        <v>12</v>
      </c>
      <c r="AL100" s="60">
        <v>15</v>
      </c>
      <c r="AM100" s="59">
        <v>0</v>
      </c>
      <c r="AN100" s="59"/>
      <c r="AO100" s="59"/>
      <c r="AP100" s="59"/>
      <c r="AQ100" s="59"/>
      <c r="AR100" s="59"/>
      <c r="AS100" s="59"/>
      <c r="AT100" s="59"/>
      <c r="AU100" s="59"/>
      <c r="AV100" s="59"/>
      <c r="AW100" s="59"/>
      <c r="AX100" s="59"/>
      <c r="AY100" s="59"/>
      <c r="AZ100" s="59"/>
      <c r="BA100" s="59"/>
      <c r="BB100" s="59"/>
      <c r="BC100" s="59">
        <v>0</v>
      </c>
      <c r="BD100" s="59"/>
      <c r="BE100" s="59"/>
      <c r="BF100" s="59"/>
      <c r="BG100" s="59">
        <v>0</v>
      </c>
      <c r="BH100" s="59"/>
      <c r="BI100" s="59"/>
      <c r="BJ100" s="59"/>
      <c r="BK100" s="59">
        <v>0</v>
      </c>
      <c r="BL100" s="59"/>
      <c r="BM100" s="59"/>
      <c r="BN100" s="59"/>
      <c r="BO100" s="59">
        <f t="shared" si="23"/>
        <v>0</v>
      </c>
      <c r="BP100" s="59"/>
      <c r="BQ100" s="60">
        <v>1</v>
      </c>
      <c r="BR100" s="60">
        <v>1</v>
      </c>
      <c r="BS100" s="60">
        <v>3</v>
      </c>
      <c r="BT100" s="60">
        <v>1</v>
      </c>
      <c r="BU100" s="60">
        <v>4</v>
      </c>
      <c r="BV100" s="60">
        <v>0</v>
      </c>
      <c r="BW100" s="60">
        <v>0</v>
      </c>
      <c r="BX100" s="60">
        <v>1</v>
      </c>
      <c r="BY100" s="60">
        <v>1</v>
      </c>
      <c r="BZ100" s="60">
        <v>0</v>
      </c>
      <c r="CA100" s="60">
        <v>1</v>
      </c>
      <c r="CB100" s="60">
        <v>1</v>
      </c>
      <c r="CC100" s="60">
        <v>1</v>
      </c>
      <c r="CD100" s="60">
        <v>2</v>
      </c>
      <c r="CE100" s="60">
        <v>0</v>
      </c>
      <c r="CF100" s="60">
        <v>0</v>
      </c>
      <c r="CG100" s="60">
        <v>1</v>
      </c>
      <c r="CH100" s="60">
        <v>1</v>
      </c>
      <c r="CI100" s="60">
        <v>0</v>
      </c>
      <c r="CJ100" s="60">
        <v>0</v>
      </c>
      <c r="CK100" s="60"/>
      <c r="CL100" s="60"/>
      <c r="CM100" s="60"/>
      <c r="CN100" s="60"/>
      <c r="CO100" s="60"/>
      <c r="CP100" s="60"/>
      <c r="CQ100" s="60"/>
      <c r="CR100" s="60"/>
      <c r="CS100" s="60">
        <v>0</v>
      </c>
      <c r="CT100" s="60"/>
      <c r="CU100" s="60"/>
      <c r="CV100" s="60"/>
      <c r="CW100" s="60"/>
      <c r="CX100" s="60"/>
      <c r="CY100" s="60"/>
      <c r="CZ100" s="60"/>
      <c r="DA100" s="60"/>
      <c r="DB100" s="60"/>
      <c r="DC100" s="60">
        <v>0</v>
      </c>
      <c r="DD100" s="60"/>
      <c r="DE100" s="60"/>
      <c r="DF100" s="60">
        <v>1</v>
      </c>
      <c r="DG100" s="60">
        <v>4</v>
      </c>
      <c r="DH100" s="60">
        <v>120</v>
      </c>
      <c r="DI100" s="60">
        <v>0</v>
      </c>
      <c r="DJ100" s="60"/>
      <c r="DK100" s="60"/>
      <c r="DL100" s="60">
        <v>0</v>
      </c>
      <c r="DM100" s="60"/>
      <c r="DN100" s="60"/>
      <c r="DO100" s="60"/>
      <c r="DP100" s="60"/>
      <c r="DQ100" s="60">
        <v>13</v>
      </c>
      <c r="DR100" s="60">
        <v>1</v>
      </c>
      <c r="DS100" s="60">
        <v>5</v>
      </c>
      <c r="DT100" s="61">
        <f t="shared" si="24"/>
        <v>1</v>
      </c>
      <c r="DU100" s="62">
        <f t="shared" si="25"/>
        <v>1</v>
      </c>
      <c r="DV100" s="63">
        <v>0</v>
      </c>
      <c r="DW100" s="63"/>
      <c r="DX100" s="63"/>
      <c r="DY100" s="63"/>
      <c r="DZ100" s="63"/>
      <c r="EA100" s="63"/>
      <c r="EB100" s="63"/>
      <c r="EC100" s="63"/>
      <c r="ED100" s="63"/>
      <c r="EE100" s="63"/>
      <c r="EF100" s="63"/>
      <c r="EG100" s="63"/>
      <c r="EH100" s="63"/>
      <c r="EI100" s="63"/>
      <c r="EJ100" s="63"/>
      <c r="EK100" s="63"/>
      <c r="EL100" s="63"/>
      <c r="EM100" s="63"/>
      <c r="EN100" s="63"/>
      <c r="EO100" s="63"/>
      <c r="EP100" s="63"/>
      <c r="EQ100" s="63"/>
      <c r="ER100" s="63"/>
      <c r="ES100" s="63">
        <f t="shared" si="26"/>
        <v>0</v>
      </c>
      <c r="ET100" s="63"/>
      <c r="EU100" s="64">
        <v>0</v>
      </c>
      <c r="EV100" s="64"/>
      <c r="EW100" s="64"/>
      <c r="EX100" s="64"/>
      <c r="EY100" s="64"/>
      <c r="EZ100" s="64"/>
      <c r="FA100" s="64"/>
      <c r="FB100" s="64"/>
      <c r="FC100" s="64"/>
      <c r="FD100" s="64"/>
      <c r="FE100" s="64"/>
      <c r="FF100" s="64"/>
      <c r="FG100" s="64"/>
      <c r="FH100" s="64"/>
      <c r="FI100" s="64"/>
      <c r="FJ100" s="64"/>
      <c r="FK100" s="64"/>
      <c r="FL100" s="64"/>
      <c r="FM100" s="64"/>
      <c r="FN100" s="64"/>
      <c r="FO100" s="64"/>
      <c r="FP100" s="64"/>
      <c r="FQ100" s="64"/>
      <c r="FR100" s="64"/>
      <c r="FS100" s="64"/>
      <c r="FT100" s="64"/>
      <c r="FU100" s="64"/>
      <c r="FV100" s="64"/>
      <c r="FW100" s="64"/>
      <c r="FX100" s="64"/>
      <c r="FY100" s="64"/>
      <c r="FZ100" s="64"/>
      <c r="GA100" s="64"/>
      <c r="GB100" s="64"/>
      <c r="GC100" s="64"/>
      <c r="GD100" s="64"/>
      <c r="GE100" s="64"/>
      <c r="GF100" s="64"/>
      <c r="GG100" s="64">
        <f t="shared" si="27"/>
        <v>0</v>
      </c>
      <c r="GH100" s="64">
        <f t="shared" si="28"/>
        <v>0</v>
      </c>
      <c r="GI100" s="65">
        <v>0</v>
      </c>
      <c r="GJ100" s="65">
        <v>0</v>
      </c>
      <c r="GK100" s="65">
        <v>0</v>
      </c>
      <c r="GL100" s="65">
        <v>0</v>
      </c>
      <c r="GM100" s="65">
        <v>0</v>
      </c>
      <c r="GN100" s="65">
        <v>0</v>
      </c>
      <c r="GO100" s="65">
        <v>0</v>
      </c>
      <c r="GP100" s="65">
        <v>0</v>
      </c>
      <c r="GQ100" s="65"/>
      <c r="GR100" s="65">
        <v>0</v>
      </c>
      <c r="GS100" s="65">
        <v>0</v>
      </c>
      <c r="GT100" s="65">
        <v>0</v>
      </c>
      <c r="GU100" s="65">
        <v>0</v>
      </c>
      <c r="GV100" s="65">
        <v>0</v>
      </c>
      <c r="GW100" s="65">
        <v>0</v>
      </c>
      <c r="GX100" s="65">
        <v>0</v>
      </c>
      <c r="GY100" s="65">
        <v>1</v>
      </c>
      <c r="GZ100" s="65" t="s">
        <v>2802</v>
      </c>
      <c r="HA100" s="66">
        <v>0</v>
      </c>
      <c r="HB100" s="66"/>
      <c r="HC100" s="66"/>
      <c r="HD100" s="66"/>
      <c r="HE100" s="66"/>
      <c r="HF100" s="66"/>
      <c r="HG100" s="66"/>
      <c r="HH100" s="66"/>
      <c r="HI100" s="66"/>
      <c r="HJ100" s="66"/>
      <c r="HK100" s="66"/>
      <c r="HL100" s="66"/>
      <c r="HM100" s="66"/>
      <c r="HN100" s="66"/>
      <c r="HO100" s="66"/>
      <c r="HP100" s="66"/>
      <c r="HQ100" s="66"/>
      <c r="HR100" s="66"/>
      <c r="HS100" s="66"/>
      <c r="HT100" s="66"/>
      <c r="HU100" s="66"/>
      <c r="HV100" s="66"/>
      <c r="HW100" s="66"/>
      <c r="HX100" s="66"/>
      <c r="HY100" s="66">
        <f t="shared" si="29"/>
        <v>0</v>
      </c>
      <c r="HZ100" s="66"/>
      <c r="IA100" s="67" t="s">
        <v>2326</v>
      </c>
      <c r="IB100" s="67" t="s">
        <v>2328</v>
      </c>
      <c r="IC100" s="67" t="s">
        <v>2326</v>
      </c>
      <c r="ID100" s="67" t="s">
        <v>2326</v>
      </c>
      <c r="IE100" s="67" t="s">
        <v>2326</v>
      </c>
      <c r="IF100" s="67"/>
      <c r="IG100" s="67"/>
      <c r="IH100" s="67"/>
      <c r="II100" s="67"/>
      <c r="IJ100" s="67"/>
      <c r="IK100" s="67"/>
      <c r="IL100" s="67"/>
      <c r="IM100" s="67"/>
      <c r="IN100" s="67"/>
      <c r="IO100" s="67"/>
      <c r="IP100" s="67"/>
      <c r="IQ100" s="67"/>
      <c r="IR100" s="67"/>
      <c r="IS100" s="67"/>
      <c r="IT100" s="67"/>
      <c r="IU100" s="67"/>
      <c r="IV100" s="67"/>
      <c r="IW100" s="67"/>
      <c r="IX100" s="67"/>
      <c r="IY100" s="67"/>
      <c r="IZ100" s="67"/>
      <c r="JA100" s="67"/>
      <c r="JB100" s="67"/>
      <c r="JC100" s="67"/>
      <c r="JD100" s="67"/>
      <c r="JE100" s="67"/>
      <c r="JF100" s="67"/>
      <c r="JG100" s="67"/>
      <c r="JH100" s="67"/>
      <c r="JI100" s="67"/>
      <c r="JJ100" s="67"/>
      <c r="JK100" s="67"/>
      <c r="JL100" s="67"/>
      <c r="JM100" s="67"/>
      <c r="JN100" s="67"/>
      <c r="JO100" s="67"/>
      <c r="JP100" s="67"/>
      <c r="JQ100" s="67"/>
      <c r="JR100" s="67"/>
      <c r="JS100" s="67"/>
      <c r="JT100" s="67"/>
      <c r="JU100" s="67"/>
      <c r="JV100" s="67"/>
      <c r="JW100" s="67"/>
      <c r="JX100" s="67"/>
      <c r="JY100" s="67"/>
      <c r="JZ100" s="67"/>
      <c r="KA100" s="67"/>
      <c r="KB100" s="67"/>
      <c r="KC100" s="67"/>
      <c r="KD100" s="67"/>
      <c r="KE100" s="67"/>
      <c r="KF100" s="67"/>
      <c r="KG100" s="67"/>
      <c r="KH100" s="67"/>
      <c r="KI100" s="67"/>
      <c r="KJ100" s="67"/>
      <c r="KK100" s="67"/>
      <c r="KL100" s="67"/>
      <c r="KM100" s="67"/>
      <c r="KN100" s="66">
        <v>0</v>
      </c>
      <c r="KO100" s="66">
        <v>0</v>
      </c>
      <c r="KP100" s="66">
        <v>1</v>
      </c>
      <c r="KQ100" s="66">
        <v>1</v>
      </c>
      <c r="KR100" s="66">
        <v>1</v>
      </c>
      <c r="KS100" s="66">
        <v>1</v>
      </c>
      <c r="KT100" s="66">
        <v>0</v>
      </c>
      <c r="KU100" s="66">
        <v>0</v>
      </c>
      <c r="KV100" s="66">
        <v>0</v>
      </c>
      <c r="KW100" s="66">
        <v>1</v>
      </c>
      <c r="KX100" s="66">
        <v>0</v>
      </c>
      <c r="KY100" s="66">
        <v>0</v>
      </c>
      <c r="KZ100" s="66">
        <v>0</v>
      </c>
      <c r="LA100" s="66">
        <v>0</v>
      </c>
      <c r="LB100" s="66">
        <v>0</v>
      </c>
      <c r="LC100" s="68">
        <v>0</v>
      </c>
      <c r="LD100" s="68">
        <v>1</v>
      </c>
      <c r="LE100" s="68">
        <v>0</v>
      </c>
      <c r="LF100" s="68">
        <v>0</v>
      </c>
      <c r="LG100" s="68">
        <v>0</v>
      </c>
      <c r="LH100" s="68">
        <v>0</v>
      </c>
      <c r="LI100" s="68">
        <v>0</v>
      </c>
      <c r="LJ100" s="68">
        <v>0</v>
      </c>
      <c r="LK100" s="68">
        <v>0</v>
      </c>
      <c r="LL100" s="68"/>
      <c r="LM100" s="69">
        <v>1</v>
      </c>
      <c r="LN100" s="69" t="s">
        <v>2560</v>
      </c>
      <c r="LO100" s="69">
        <v>0</v>
      </c>
      <c r="LP100" s="69"/>
      <c r="LQ100" s="70">
        <v>1</v>
      </c>
      <c r="LR100" s="71"/>
      <c r="LS100" s="72">
        <f t="shared" si="30"/>
        <v>0</v>
      </c>
      <c r="LT100" s="73">
        <f t="shared" si="31"/>
        <v>0</v>
      </c>
      <c r="LU100" s="73">
        <f t="shared" si="32"/>
        <v>0</v>
      </c>
      <c r="LV100" s="74">
        <f t="shared" si="33"/>
        <v>1</v>
      </c>
      <c r="LW100" s="72">
        <f t="shared" si="34"/>
        <v>1</v>
      </c>
      <c r="LX100" s="73">
        <f t="shared" si="35"/>
        <v>0</v>
      </c>
      <c r="LY100" s="73">
        <f t="shared" si="36"/>
        <v>0</v>
      </c>
      <c r="LZ100" s="74">
        <f t="shared" si="37"/>
        <v>0</v>
      </c>
      <c r="MA100" s="72">
        <f t="shared" si="38"/>
        <v>0</v>
      </c>
      <c r="MB100" s="73">
        <f t="shared" si="39"/>
        <v>0</v>
      </c>
      <c r="MC100" s="73">
        <f t="shared" si="40"/>
        <v>0</v>
      </c>
      <c r="MD100" s="74">
        <f t="shared" si="41"/>
        <v>1</v>
      </c>
      <c r="ME100" s="72">
        <f t="shared" si="42"/>
        <v>0</v>
      </c>
      <c r="MF100" s="73">
        <f t="shared" si="43"/>
        <v>0</v>
      </c>
      <c r="MG100" s="73">
        <f t="shared" si="44"/>
        <v>0</v>
      </c>
      <c r="MH100" s="74">
        <f t="shared" si="45"/>
        <v>1</v>
      </c>
    </row>
    <row r="101" spans="1:346" ht="26.5" x14ac:dyDescent="0.35">
      <c r="A101" s="57">
        <v>8</v>
      </c>
      <c r="B101" s="57" t="s">
        <v>2362</v>
      </c>
      <c r="C101" s="57" t="s">
        <v>2641</v>
      </c>
      <c r="D101" s="58">
        <v>41597</v>
      </c>
      <c r="E101" s="57">
        <v>6</v>
      </c>
      <c r="F101" s="57">
        <v>14</v>
      </c>
      <c r="G101" s="57" t="s">
        <v>2803</v>
      </c>
      <c r="H101" s="57" t="s">
        <v>2803</v>
      </c>
      <c r="I101" s="57">
        <v>38179805</v>
      </c>
      <c r="J101" s="57" t="s">
        <v>2774</v>
      </c>
      <c r="K101" s="57" t="s">
        <v>2804</v>
      </c>
      <c r="L101" s="57">
        <v>0</v>
      </c>
      <c r="M101" s="57">
        <v>1</v>
      </c>
      <c r="N101" s="57">
        <v>40</v>
      </c>
      <c r="O101" s="59">
        <v>0</v>
      </c>
      <c r="P101" s="59">
        <v>0</v>
      </c>
      <c r="Q101" s="59">
        <v>0</v>
      </c>
      <c r="R101" s="59">
        <v>0</v>
      </c>
      <c r="S101" s="59">
        <v>0</v>
      </c>
      <c r="T101" s="59">
        <v>1</v>
      </c>
      <c r="U101" s="59">
        <v>0</v>
      </c>
      <c r="V101" s="59">
        <v>0</v>
      </c>
      <c r="W101" s="59">
        <v>1</v>
      </c>
      <c r="X101" s="59">
        <v>0</v>
      </c>
      <c r="Y101" s="59"/>
      <c r="Z101" s="60">
        <v>7</v>
      </c>
      <c r="AA101" s="60">
        <v>4</v>
      </c>
      <c r="AB101" s="60">
        <v>4</v>
      </c>
      <c r="AC101" s="60">
        <v>48</v>
      </c>
      <c r="AD101" s="60">
        <v>38</v>
      </c>
      <c r="AE101" s="60">
        <v>1</v>
      </c>
      <c r="AF101" s="60">
        <v>1</v>
      </c>
      <c r="AG101" s="60">
        <v>0</v>
      </c>
      <c r="AH101" s="60">
        <v>5</v>
      </c>
      <c r="AI101" s="60">
        <v>1</v>
      </c>
      <c r="AJ101" s="60">
        <v>10</v>
      </c>
      <c r="AK101" s="60">
        <v>12</v>
      </c>
      <c r="AL101" s="60">
        <v>20</v>
      </c>
      <c r="AM101" s="59">
        <v>0</v>
      </c>
      <c r="AN101" s="59"/>
      <c r="AO101" s="59"/>
      <c r="AP101" s="59"/>
      <c r="AQ101" s="59"/>
      <c r="AR101" s="59"/>
      <c r="AS101" s="59"/>
      <c r="AT101" s="59"/>
      <c r="AU101" s="59"/>
      <c r="AV101" s="59"/>
      <c r="AW101" s="59"/>
      <c r="AX101" s="59"/>
      <c r="AY101" s="59"/>
      <c r="AZ101" s="59"/>
      <c r="BA101" s="59"/>
      <c r="BB101" s="59"/>
      <c r="BC101" s="59">
        <v>0</v>
      </c>
      <c r="BD101" s="59"/>
      <c r="BE101" s="59"/>
      <c r="BF101" s="59"/>
      <c r="BG101" s="59">
        <v>0</v>
      </c>
      <c r="BH101" s="59"/>
      <c r="BI101" s="59"/>
      <c r="BJ101" s="59"/>
      <c r="BK101" s="59">
        <v>0</v>
      </c>
      <c r="BL101" s="59"/>
      <c r="BM101" s="59"/>
      <c r="BN101" s="59"/>
      <c r="BO101" s="59">
        <f t="shared" si="23"/>
        <v>0</v>
      </c>
      <c r="BP101" s="59"/>
      <c r="BQ101" s="60">
        <v>1</v>
      </c>
      <c r="BR101" s="60">
        <v>1</v>
      </c>
      <c r="BS101" s="60">
        <v>4</v>
      </c>
      <c r="BT101" s="60">
        <v>1</v>
      </c>
      <c r="BU101" s="60">
        <v>4</v>
      </c>
      <c r="BV101" s="60">
        <v>1</v>
      </c>
      <c r="BW101" s="60">
        <v>0</v>
      </c>
      <c r="BX101" s="60">
        <v>1</v>
      </c>
      <c r="BY101" s="60">
        <v>0</v>
      </c>
      <c r="BZ101" s="60">
        <v>0</v>
      </c>
      <c r="CA101" s="60">
        <v>3</v>
      </c>
      <c r="CB101" s="60">
        <v>3</v>
      </c>
      <c r="CC101" s="60">
        <v>1</v>
      </c>
      <c r="CD101" s="60">
        <v>4</v>
      </c>
      <c r="CE101" s="60">
        <v>1</v>
      </c>
      <c r="CF101" s="60">
        <v>0</v>
      </c>
      <c r="CG101" s="60">
        <v>1</v>
      </c>
      <c r="CH101" s="60">
        <v>0</v>
      </c>
      <c r="CI101" s="60">
        <v>0</v>
      </c>
      <c r="CJ101" s="60">
        <v>0</v>
      </c>
      <c r="CK101" s="60"/>
      <c r="CL101" s="60"/>
      <c r="CM101" s="60"/>
      <c r="CN101" s="60"/>
      <c r="CO101" s="60"/>
      <c r="CP101" s="60"/>
      <c r="CQ101" s="60"/>
      <c r="CR101" s="60"/>
      <c r="CS101" s="60">
        <v>0</v>
      </c>
      <c r="CT101" s="60"/>
      <c r="CU101" s="60"/>
      <c r="CV101" s="60"/>
      <c r="CW101" s="60"/>
      <c r="CX101" s="60"/>
      <c r="CY101" s="60"/>
      <c r="CZ101" s="60"/>
      <c r="DA101" s="60"/>
      <c r="DB101" s="60"/>
      <c r="DC101" s="60">
        <v>0</v>
      </c>
      <c r="DD101" s="60"/>
      <c r="DE101" s="60"/>
      <c r="DF101" s="60">
        <v>1</v>
      </c>
      <c r="DG101" s="60">
        <v>1</v>
      </c>
      <c r="DH101" s="60">
        <v>120</v>
      </c>
      <c r="DI101" s="60">
        <v>0</v>
      </c>
      <c r="DJ101" s="60"/>
      <c r="DK101" s="60"/>
      <c r="DL101" s="60">
        <v>0</v>
      </c>
      <c r="DM101" s="60"/>
      <c r="DN101" s="60"/>
      <c r="DO101" s="60"/>
      <c r="DP101" s="60"/>
      <c r="DQ101" s="60">
        <v>75</v>
      </c>
      <c r="DR101" s="60">
        <v>1</v>
      </c>
      <c r="DS101" s="60">
        <v>17.5</v>
      </c>
      <c r="DT101" s="61">
        <f t="shared" si="24"/>
        <v>1</v>
      </c>
      <c r="DU101" s="62">
        <f t="shared" si="25"/>
        <v>1</v>
      </c>
      <c r="DV101" s="63">
        <v>0</v>
      </c>
      <c r="DW101" s="63"/>
      <c r="DX101" s="63"/>
      <c r="DY101" s="63"/>
      <c r="DZ101" s="63"/>
      <c r="EA101" s="63"/>
      <c r="EB101" s="63"/>
      <c r="EC101" s="63"/>
      <c r="ED101" s="63"/>
      <c r="EE101" s="63"/>
      <c r="EF101" s="63"/>
      <c r="EG101" s="63"/>
      <c r="EH101" s="63"/>
      <c r="EI101" s="63"/>
      <c r="EJ101" s="63"/>
      <c r="EK101" s="63"/>
      <c r="EL101" s="63"/>
      <c r="EM101" s="63"/>
      <c r="EN101" s="63"/>
      <c r="EO101" s="63"/>
      <c r="EP101" s="63"/>
      <c r="EQ101" s="63"/>
      <c r="ER101" s="63"/>
      <c r="ES101" s="63">
        <f t="shared" si="26"/>
        <v>0</v>
      </c>
      <c r="ET101" s="63"/>
      <c r="EU101" s="64">
        <v>1</v>
      </c>
      <c r="EV101" s="64">
        <v>0</v>
      </c>
      <c r="EW101" s="64"/>
      <c r="EX101" s="64"/>
      <c r="EY101" s="64"/>
      <c r="EZ101" s="64"/>
      <c r="FA101" s="64"/>
      <c r="FB101" s="64"/>
      <c r="FC101" s="64">
        <v>2</v>
      </c>
      <c r="FD101" s="64">
        <v>2</v>
      </c>
      <c r="FE101" s="64">
        <v>1</v>
      </c>
      <c r="FF101" s="64">
        <v>4</v>
      </c>
      <c r="FG101" s="64">
        <v>1</v>
      </c>
      <c r="FH101" s="64">
        <v>1</v>
      </c>
      <c r="FI101" s="64">
        <v>0</v>
      </c>
      <c r="FJ101" s="64">
        <v>0</v>
      </c>
      <c r="FK101" s="64"/>
      <c r="FL101" s="64"/>
      <c r="FM101" s="64"/>
      <c r="FN101" s="64"/>
      <c r="FO101" s="64"/>
      <c r="FP101" s="64"/>
      <c r="FQ101" s="64">
        <v>0</v>
      </c>
      <c r="FR101" s="64"/>
      <c r="FS101" s="64"/>
      <c r="FT101" s="64"/>
      <c r="FU101" s="64"/>
      <c r="FV101" s="64"/>
      <c r="FW101" s="64"/>
      <c r="FX101" s="64"/>
      <c r="FY101" s="64" t="s">
        <v>1965</v>
      </c>
      <c r="FZ101" s="64"/>
      <c r="GA101" s="64">
        <v>30</v>
      </c>
      <c r="GB101" s="64">
        <v>15</v>
      </c>
      <c r="GC101" s="64">
        <v>150</v>
      </c>
      <c r="GD101" s="64">
        <v>20</v>
      </c>
      <c r="GE101" s="64">
        <v>1</v>
      </c>
      <c r="GF101" s="64">
        <v>10</v>
      </c>
      <c r="GG101" s="64">
        <f t="shared" si="27"/>
        <v>1</v>
      </c>
      <c r="GH101" s="64">
        <f t="shared" si="28"/>
        <v>1</v>
      </c>
      <c r="GI101" s="65">
        <v>1</v>
      </c>
      <c r="GJ101" s="65">
        <v>0</v>
      </c>
      <c r="GK101" s="65">
        <v>0</v>
      </c>
      <c r="GL101" s="65">
        <v>0</v>
      </c>
      <c r="GM101" s="65">
        <v>0</v>
      </c>
      <c r="GN101" s="65">
        <v>0</v>
      </c>
      <c r="GO101" s="65">
        <v>0</v>
      </c>
      <c r="GP101" s="65">
        <v>0</v>
      </c>
      <c r="GQ101" s="65"/>
      <c r="GR101" s="65">
        <v>0</v>
      </c>
      <c r="GS101" s="65">
        <v>0</v>
      </c>
      <c r="GT101" s="65">
        <v>0</v>
      </c>
      <c r="GU101" s="65">
        <v>0</v>
      </c>
      <c r="GV101" s="65">
        <v>0</v>
      </c>
      <c r="GW101" s="65">
        <v>0</v>
      </c>
      <c r="GX101" s="65">
        <v>0</v>
      </c>
      <c r="GY101" s="65">
        <v>0</v>
      </c>
      <c r="GZ101" s="65"/>
      <c r="HA101" s="66">
        <v>0</v>
      </c>
      <c r="HB101" s="66"/>
      <c r="HC101" s="66"/>
      <c r="HD101" s="66"/>
      <c r="HE101" s="66"/>
      <c r="HF101" s="66"/>
      <c r="HG101" s="66"/>
      <c r="HH101" s="66"/>
      <c r="HI101" s="66"/>
      <c r="HJ101" s="66"/>
      <c r="HK101" s="66"/>
      <c r="HL101" s="66"/>
      <c r="HM101" s="66"/>
      <c r="HN101" s="66"/>
      <c r="HO101" s="66"/>
      <c r="HP101" s="66"/>
      <c r="HQ101" s="66"/>
      <c r="HR101" s="66"/>
      <c r="HS101" s="66"/>
      <c r="HT101" s="66"/>
      <c r="HU101" s="66"/>
      <c r="HV101" s="66"/>
      <c r="HW101" s="66"/>
      <c r="HX101" s="66"/>
      <c r="HY101" s="66">
        <f t="shared" si="29"/>
        <v>0</v>
      </c>
      <c r="HZ101" s="66"/>
      <c r="IA101" s="67" t="s">
        <v>2326</v>
      </c>
      <c r="IB101" s="67" t="s">
        <v>2328</v>
      </c>
      <c r="IC101" s="67" t="s">
        <v>2326</v>
      </c>
      <c r="ID101" s="67" t="s">
        <v>2328</v>
      </c>
      <c r="IE101" s="67" t="s">
        <v>2326</v>
      </c>
      <c r="IF101" s="67"/>
      <c r="IG101" s="67"/>
      <c r="IH101" s="67"/>
      <c r="II101" s="67"/>
      <c r="IJ101" s="67"/>
      <c r="IK101" s="67"/>
      <c r="IL101" s="67"/>
      <c r="IM101" s="67"/>
      <c r="IN101" s="67"/>
      <c r="IO101" s="67"/>
      <c r="IP101" s="67"/>
      <c r="IQ101" s="67"/>
      <c r="IR101" s="67"/>
      <c r="IS101" s="67"/>
      <c r="IT101" s="67"/>
      <c r="IU101" s="67"/>
      <c r="IV101" s="67"/>
      <c r="IW101" s="67"/>
      <c r="IX101" s="67"/>
      <c r="IY101" s="67"/>
      <c r="IZ101" s="67"/>
      <c r="JA101" s="67"/>
      <c r="JB101" s="67"/>
      <c r="JC101" s="67"/>
      <c r="JD101" s="67"/>
      <c r="JE101" s="67"/>
      <c r="JF101" s="67"/>
      <c r="JG101" s="67"/>
      <c r="JH101" s="67"/>
      <c r="JI101" s="67"/>
      <c r="JJ101" s="67"/>
      <c r="JK101" s="67"/>
      <c r="JL101" s="67"/>
      <c r="JM101" s="67"/>
      <c r="JN101" s="67"/>
      <c r="JO101" s="67"/>
      <c r="JP101" s="67"/>
      <c r="JQ101" s="67"/>
      <c r="JR101" s="67"/>
      <c r="JS101" s="67"/>
      <c r="JT101" s="67"/>
      <c r="JU101" s="67"/>
      <c r="JV101" s="67"/>
      <c r="JW101" s="67"/>
      <c r="JX101" s="67"/>
      <c r="JY101" s="67"/>
      <c r="JZ101" s="67"/>
      <c r="KA101" s="67"/>
      <c r="KB101" s="67"/>
      <c r="KC101" s="67"/>
      <c r="KD101" s="67"/>
      <c r="KE101" s="67"/>
      <c r="KF101" s="67"/>
      <c r="KG101" s="67"/>
      <c r="KH101" s="67"/>
      <c r="KI101" s="67"/>
      <c r="KJ101" s="67"/>
      <c r="KK101" s="67"/>
      <c r="KL101" s="67"/>
      <c r="KM101" s="67"/>
      <c r="KN101" s="66">
        <v>2</v>
      </c>
      <c r="KO101" s="66">
        <v>1</v>
      </c>
      <c r="KP101" s="66">
        <v>2</v>
      </c>
      <c r="KQ101" s="66">
        <v>1</v>
      </c>
      <c r="KR101" s="66">
        <v>1</v>
      </c>
      <c r="KS101" s="66">
        <v>1</v>
      </c>
      <c r="KT101" s="66">
        <v>0</v>
      </c>
      <c r="KU101" s="66">
        <v>0</v>
      </c>
      <c r="KV101" s="66">
        <v>0</v>
      </c>
      <c r="KW101" s="66">
        <v>1</v>
      </c>
      <c r="KX101" s="66">
        <v>0</v>
      </c>
      <c r="KY101" s="66">
        <v>0</v>
      </c>
      <c r="KZ101" s="66">
        <v>0</v>
      </c>
      <c r="LA101" s="66">
        <v>0</v>
      </c>
      <c r="LB101" s="66">
        <v>0</v>
      </c>
      <c r="LC101" s="68">
        <v>0</v>
      </c>
      <c r="LD101" s="68">
        <v>1</v>
      </c>
      <c r="LE101" s="68">
        <v>0</v>
      </c>
      <c r="LF101" s="68">
        <v>0</v>
      </c>
      <c r="LG101" s="68">
        <v>0</v>
      </c>
      <c r="LH101" s="68">
        <v>0</v>
      </c>
      <c r="LI101" s="68">
        <v>0</v>
      </c>
      <c r="LJ101" s="68">
        <v>1</v>
      </c>
      <c r="LK101" s="68">
        <v>1</v>
      </c>
      <c r="LL101" s="68" t="s">
        <v>2805</v>
      </c>
      <c r="LM101" s="69">
        <v>1</v>
      </c>
      <c r="LN101" s="69" t="s">
        <v>2560</v>
      </c>
      <c r="LO101" s="69">
        <v>0</v>
      </c>
      <c r="LP101" s="69"/>
      <c r="LQ101" s="70">
        <v>0</v>
      </c>
      <c r="LR101" s="71"/>
      <c r="LS101" s="72">
        <f t="shared" si="30"/>
        <v>0</v>
      </c>
      <c r="LT101" s="73">
        <f t="shared" si="31"/>
        <v>0</v>
      </c>
      <c r="LU101" s="73">
        <f t="shared" si="32"/>
        <v>0</v>
      </c>
      <c r="LV101" s="74">
        <f t="shared" si="33"/>
        <v>1</v>
      </c>
      <c r="LW101" s="72">
        <f t="shared" si="34"/>
        <v>1</v>
      </c>
      <c r="LX101" s="73">
        <f t="shared" si="35"/>
        <v>0</v>
      </c>
      <c r="LY101" s="73">
        <f t="shared" si="36"/>
        <v>0</v>
      </c>
      <c r="LZ101" s="74">
        <f t="shared" si="37"/>
        <v>0</v>
      </c>
      <c r="MA101" s="72">
        <f t="shared" si="38"/>
        <v>0</v>
      </c>
      <c r="MB101" s="73">
        <f t="shared" si="39"/>
        <v>0</v>
      </c>
      <c r="MC101" s="73">
        <f t="shared" si="40"/>
        <v>0</v>
      </c>
      <c r="MD101" s="74">
        <f t="shared" si="41"/>
        <v>1</v>
      </c>
      <c r="ME101" s="72">
        <f t="shared" si="42"/>
        <v>1</v>
      </c>
      <c r="MF101" s="73">
        <f t="shared" si="43"/>
        <v>0</v>
      </c>
      <c r="MG101" s="73">
        <f t="shared" si="44"/>
        <v>0</v>
      </c>
      <c r="MH101" s="74">
        <f t="shared" si="45"/>
        <v>0</v>
      </c>
    </row>
    <row r="102" spans="1:346" ht="39.5" x14ac:dyDescent="0.35">
      <c r="A102" s="57">
        <v>12</v>
      </c>
      <c r="B102" s="57" t="s">
        <v>2362</v>
      </c>
      <c r="C102" s="57" t="s">
        <v>2575</v>
      </c>
      <c r="D102" s="58">
        <v>41599</v>
      </c>
      <c r="E102" s="57">
        <v>6</v>
      </c>
      <c r="F102" s="57">
        <v>27</v>
      </c>
      <c r="G102" s="57" t="s">
        <v>2806</v>
      </c>
      <c r="H102" s="57" t="s">
        <v>2807</v>
      </c>
      <c r="I102" s="57">
        <v>46445074</v>
      </c>
      <c r="J102" s="57" t="s">
        <v>2774</v>
      </c>
      <c r="K102" s="57" t="s">
        <v>2808</v>
      </c>
      <c r="L102" s="57">
        <v>0</v>
      </c>
      <c r="M102" s="57">
        <v>1</v>
      </c>
      <c r="N102" s="57">
        <v>46</v>
      </c>
      <c r="O102" s="59">
        <v>0</v>
      </c>
      <c r="P102" s="59">
        <v>1</v>
      </c>
      <c r="Q102" s="59">
        <v>0</v>
      </c>
      <c r="R102" s="59">
        <v>0</v>
      </c>
      <c r="S102" s="59">
        <v>0</v>
      </c>
      <c r="T102" s="59">
        <v>1</v>
      </c>
      <c r="U102" s="59">
        <v>0</v>
      </c>
      <c r="V102" s="59">
        <v>0</v>
      </c>
      <c r="W102" s="59">
        <v>0</v>
      </c>
      <c r="X102" s="59">
        <v>1</v>
      </c>
      <c r="Y102" s="59" t="s">
        <v>2792</v>
      </c>
      <c r="Z102" s="60">
        <v>6</v>
      </c>
      <c r="AA102" s="60">
        <v>3.5</v>
      </c>
      <c r="AB102" s="60">
        <v>2.5</v>
      </c>
      <c r="AC102" s="60">
        <v>30</v>
      </c>
      <c r="AD102" s="60">
        <v>20</v>
      </c>
      <c r="AE102" s="60">
        <v>0</v>
      </c>
      <c r="AF102" s="60">
        <v>1</v>
      </c>
      <c r="AG102" s="60">
        <v>0</v>
      </c>
      <c r="AH102" s="60">
        <v>5</v>
      </c>
      <c r="AI102" s="60">
        <v>1</v>
      </c>
      <c r="AJ102" s="60">
        <v>10</v>
      </c>
      <c r="AK102" s="60">
        <v>12</v>
      </c>
      <c r="AL102" s="60">
        <v>20</v>
      </c>
      <c r="AM102" s="59">
        <v>0</v>
      </c>
      <c r="AN102" s="59"/>
      <c r="AO102" s="59"/>
      <c r="AP102" s="59"/>
      <c r="AQ102" s="59"/>
      <c r="AR102" s="59"/>
      <c r="AS102" s="59"/>
      <c r="AT102" s="59"/>
      <c r="AU102" s="59"/>
      <c r="AV102" s="59"/>
      <c r="AW102" s="59"/>
      <c r="AX102" s="59"/>
      <c r="AY102" s="59"/>
      <c r="AZ102" s="59"/>
      <c r="BA102" s="59"/>
      <c r="BB102" s="59"/>
      <c r="BC102" s="59">
        <v>0</v>
      </c>
      <c r="BD102" s="59"/>
      <c r="BE102" s="59"/>
      <c r="BF102" s="59"/>
      <c r="BG102" s="59">
        <v>0</v>
      </c>
      <c r="BH102" s="59"/>
      <c r="BI102" s="59"/>
      <c r="BJ102" s="59"/>
      <c r="BK102" s="59">
        <v>0</v>
      </c>
      <c r="BL102" s="59"/>
      <c r="BM102" s="59"/>
      <c r="BN102" s="59"/>
      <c r="BO102" s="59">
        <f t="shared" si="23"/>
        <v>0</v>
      </c>
      <c r="BP102" s="59"/>
      <c r="BQ102" s="60">
        <v>1</v>
      </c>
      <c r="BR102" s="60">
        <v>0</v>
      </c>
      <c r="BS102" s="60"/>
      <c r="BT102" s="60"/>
      <c r="BU102" s="60"/>
      <c r="BV102" s="60"/>
      <c r="BW102" s="60"/>
      <c r="BX102" s="60"/>
      <c r="BY102" s="60"/>
      <c r="BZ102" s="60"/>
      <c r="CA102" s="60">
        <v>5</v>
      </c>
      <c r="CB102" s="60">
        <v>5</v>
      </c>
      <c r="CC102" s="60">
        <v>1</v>
      </c>
      <c r="CD102" s="60">
        <v>1</v>
      </c>
      <c r="CE102" s="60">
        <v>1</v>
      </c>
      <c r="CF102" s="60">
        <v>0</v>
      </c>
      <c r="CG102" s="60">
        <v>1</v>
      </c>
      <c r="CH102" s="60">
        <v>0</v>
      </c>
      <c r="CI102" s="60">
        <v>0</v>
      </c>
      <c r="CJ102" s="60">
        <v>0</v>
      </c>
      <c r="CK102" s="60"/>
      <c r="CL102" s="60"/>
      <c r="CM102" s="60"/>
      <c r="CN102" s="60"/>
      <c r="CO102" s="60"/>
      <c r="CP102" s="60"/>
      <c r="CQ102" s="60"/>
      <c r="CR102" s="60"/>
      <c r="CS102" s="60">
        <v>0</v>
      </c>
      <c r="CT102" s="60"/>
      <c r="CU102" s="60"/>
      <c r="CV102" s="60"/>
      <c r="CW102" s="60"/>
      <c r="CX102" s="60"/>
      <c r="CY102" s="60"/>
      <c r="CZ102" s="60"/>
      <c r="DA102" s="60"/>
      <c r="DB102" s="60"/>
      <c r="DC102" s="60">
        <v>1</v>
      </c>
      <c r="DD102" s="60">
        <v>60</v>
      </c>
      <c r="DE102" s="60">
        <v>5</v>
      </c>
      <c r="DF102" s="60">
        <v>0</v>
      </c>
      <c r="DG102" s="60"/>
      <c r="DH102" s="60"/>
      <c r="DI102" s="60">
        <v>0</v>
      </c>
      <c r="DJ102" s="60"/>
      <c r="DK102" s="60"/>
      <c r="DL102" s="60">
        <v>0</v>
      </c>
      <c r="DM102" s="60"/>
      <c r="DN102" s="60"/>
      <c r="DO102" s="60"/>
      <c r="DP102" s="60"/>
      <c r="DQ102" s="60">
        <v>5</v>
      </c>
      <c r="DR102" s="60">
        <v>0</v>
      </c>
      <c r="DS102" s="60">
        <v>0</v>
      </c>
      <c r="DT102" s="61">
        <f t="shared" si="24"/>
        <v>1</v>
      </c>
      <c r="DU102" s="62">
        <f t="shared" si="25"/>
        <v>1</v>
      </c>
      <c r="DV102" s="63">
        <v>0</v>
      </c>
      <c r="DW102" s="63"/>
      <c r="DX102" s="63"/>
      <c r="DY102" s="63"/>
      <c r="DZ102" s="63"/>
      <c r="EA102" s="63"/>
      <c r="EB102" s="63"/>
      <c r="EC102" s="63"/>
      <c r="ED102" s="63"/>
      <c r="EE102" s="63"/>
      <c r="EF102" s="63"/>
      <c r="EG102" s="63"/>
      <c r="EH102" s="63"/>
      <c r="EI102" s="63"/>
      <c r="EJ102" s="63"/>
      <c r="EK102" s="63"/>
      <c r="EL102" s="63"/>
      <c r="EM102" s="63"/>
      <c r="EN102" s="63"/>
      <c r="EO102" s="63"/>
      <c r="EP102" s="63"/>
      <c r="EQ102" s="63"/>
      <c r="ER102" s="63"/>
      <c r="ES102" s="63">
        <f t="shared" si="26"/>
        <v>0</v>
      </c>
      <c r="ET102" s="63"/>
      <c r="EU102" s="64">
        <v>0</v>
      </c>
      <c r="EV102" s="64"/>
      <c r="EW102" s="64"/>
      <c r="EX102" s="64"/>
      <c r="EY102" s="64"/>
      <c r="EZ102" s="64"/>
      <c r="FA102" s="64"/>
      <c r="FB102" s="64"/>
      <c r="FC102" s="64"/>
      <c r="FD102" s="64"/>
      <c r="FE102" s="64"/>
      <c r="FF102" s="64"/>
      <c r="FG102" s="64"/>
      <c r="FH102" s="64"/>
      <c r="FI102" s="64"/>
      <c r="FJ102" s="64"/>
      <c r="FK102" s="64"/>
      <c r="FL102" s="64"/>
      <c r="FM102" s="64"/>
      <c r="FN102" s="64"/>
      <c r="FO102" s="64"/>
      <c r="FP102" s="64"/>
      <c r="FQ102" s="64"/>
      <c r="FR102" s="64"/>
      <c r="FS102" s="64"/>
      <c r="FT102" s="64"/>
      <c r="FU102" s="64"/>
      <c r="FV102" s="64"/>
      <c r="FW102" s="64"/>
      <c r="FX102" s="64"/>
      <c r="FY102" s="64"/>
      <c r="FZ102" s="64"/>
      <c r="GA102" s="64"/>
      <c r="GB102" s="64"/>
      <c r="GC102" s="64"/>
      <c r="GD102" s="64"/>
      <c r="GE102" s="64"/>
      <c r="GF102" s="64"/>
      <c r="GG102" s="64">
        <f t="shared" si="27"/>
        <v>0</v>
      </c>
      <c r="GH102" s="64">
        <f t="shared" si="28"/>
        <v>0</v>
      </c>
      <c r="GI102" s="65">
        <v>0</v>
      </c>
      <c r="GJ102" s="65">
        <v>0</v>
      </c>
      <c r="GK102" s="65">
        <v>0</v>
      </c>
      <c r="GL102" s="65">
        <v>0</v>
      </c>
      <c r="GM102" s="65">
        <v>0</v>
      </c>
      <c r="GN102" s="65">
        <v>0</v>
      </c>
      <c r="GO102" s="65">
        <v>0</v>
      </c>
      <c r="GP102" s="65">
        <v>0</v>
      </c>
      <c r="GQ102" s="65"/>
      <c r="GR102" s="65">
        <v>1</v>
      </c>
      <c r="GS102" s="65">
        <v>0</v>
      </c>
      <c r="GT102" s="65">
        <v>0</v>
      </c>
      <c r="GU102" s="65">
        <v>1</v>
      </c>
      <c r="GV102" s="65">
        <v>0</v>
      </c>
      <c r="GW102" s="65">
        <v>0</v>
      </c>
      <c r="GX102" s="65">
        <v>0</v>
      </c>
      <c r="GY102" s="65">
        <v>0</v>
      </c>
      <c r="GZ102" s="65"/>
      <c r="HA102" s="66">
        <v>0</v>
      </c>
      <c r="HB102" s="66"/>
      <c r="HC102" s="66"/>
      <c r="HD102" s="66"/>
      <c r="HE102" s="66"/>
      <c r="HF102" s="66"/>
      <c r="HG102" s="66"/>
      <c r="HH102" s="66"/>
      <c r="HI102" s="66"/>
      <c r="HJ102" s="66"/>
      <c r="HK102" s="66"/>
      <c r="HL102" s="66"/>
      <c r="HM102" s="66"/>
      <c r="HN102" s="66"/>
      <c r="HO102" s="66"/>
      <c r="HP102" s="66"/>
      <c r="HQ102" s="66"/>
      <c r="HR102" s="66"/>
      <c r="HS102" s="66"/>
      <c r="HT102" s="66"/>
      <c r="HU102" s="66"/>
      <c r="HV102" s="66"/>
      <c r="HW102" s="66"/>
      <c r="HX102" s="66"/>
      <c r="HY102" s="66">
        <f t="shared" si="29"/>
        <v>0</v>
      </c>
      <c r="HZ102" s="66"/>
      <c r="IA102" s="67" t="s">
        <v>2326</v>
      </c>
      <c r="IB102" s="67" t="s">
        <v>2328</v>
      </c>
      <c r="IC102" s="67" t="s">
        <v>2326</v>
      </c>
      <c r="ID102" s="67" t="s">
        <v>2326</v>
      </c>
      <c r="IE102" s="67" t="s">
        <v>2326</v>
      </c>
      <c r="IF102" s="67"/>
      <c r="IG102" s="67"/>
      <c r="IH102" s="67"/>
      <c r="II102" s="67"/>
      <c r="IJ102" s="67"/>
      <c r="IK102" s="67"/>
      <c r="IL102" s="67"/>
      <c r="IM102" s="67"/>
      <c r="IN102" s="67"/>
      <c r="IO102" s="67"/>
      <c r="IP102" s="67"/>
      <c r="IQ102" s="67"/>
      <c r="IR102" s="67"/>
      <c r="IS102" s="67"/>
      <c r="IT102" s="67"/>
      <c r="IU102" s="67"/>
      <c r="IV102" s="67"/>
      <c r="IW102" s="67"/>
      <c r="IX102" s="67"/>
      <c r="IY102" s="67"/>
      <c r="IZ102" s="67"/>
      <c r="JA102" s="67"/>
      <c r="JB102" s="67"/>
      <c r="JC102" s="67"/>
      <c r="JD102" s="67"/>
      <c r="JE102" s="67"/>
      <c r="JF102" s="67"/>
      <c r="JG102" s="67"/>
      <c r="JH102" s="67"/>
      <c r="JI102" s="67"/>
      <c r="JJ102" s="67"/>
      <c r="JK102" s="67"/>
      <c r="JL102" s="67"/>
      <c r="JM102" s="67"/>
      <c r="JN102" s="67"/>
      <c r="JO102" s="67"/>
      <c r="JP102" s="67"/>
      <c r="JQ102" s="67"/>
      <c r="JR102" s="67"/>
      <c r="JS102" s="67"/>
      <c r="JT102" s="67"/>
      <c r="JU102" s="67"/>
      <c r="JV102" s="67"/>
      <c r="JW102" s="67"/>
      <c r="JX102" s="67"/>
      <c r="JY102" s="67"/>
      <c r="JZ102" s="67"/>
      <c r="KA102" s="67"/>
      <c r="KB102" s="67"/>
      <c r="KC102" s="67"/>
      <c r="KD102" s="67"/>
      <c r="KE102" s="67"/>
      <c r="KF102" s="67"/>
      <c r="KG102" s="67"/>
      <c r="KH102" s="67"/>
      <c r="KI102" s="67"/>
      <c r="KJ102" s="67"/>
      <c r="KK102" s="67"/>
      <c r="KL102" s="67"/>
      <c r="KM102" s="67"/>
      <c r="KN102" s="66">
        <v>1</v>
      </c>
      <c r="KO102" s="66">
        <v>1</v>
      </c>
      <c r="KP102" s="66">
        <v>0</v>
      </c>
      <c r="KQ102" s="66">
        <v>0</v>
      </c>
      <c r="KR102" s="66">
        <v>0</v>
      </c>
      <c r="KS102" s="66">
        <v>0</v>
      </c>
      <c r="KT102" s="66">
        <v>0</v>
      </c>
      <c r="KU102" s="66">
        <v>0</v>
      </c>
      <c r="KV102" s="66">
        <v>0</v>
      </c>
      <c r="KW102" s="66">
        <v>1</v>
      </c>
      <c r="KX102" s="66">
        <v>0</v>
      </c>
      <c r="KY102" s="66">
        <v>0</v>
      </c>
      <c r="KZ102" s="66">
        <v>0</v>
      </c>
      <c r="LA102" s="66">
        <v>0</v>
      </c>
      <c r="LB102" s="66">
        <v>0</v>
      </c>
      <c r="LC102" s="68">
        <v>0</v>
      </c>
      <c r="LD102" s="68">
        <v>1</v>
      </c>
      <c r="LE102" s="68">
        <v>1</v>
      </c>
      <c r="LF102" s="68">
        <v>1</v>
      </c>
      <c r="LG102" s="68">
        <v>0</v>
      </c>
      <c r="LH102" s="68">
        <v>1</v>
      </c>
      <c r="LI102" s="68">
        <v>0</v>
      </c>
      <c r="LJ102" s="68">
        <v>0</v>
      </c>
      <c r="LK102" s="68">
        <v>0</v>
      </c>
      <c r="LL102" s="68"/>
      <c r="LM102" s="69">
        <v>0</v>
      </c>
      <c r="LN102" s="69"/>
      <c r="LO102" s="69">
        <v>0</v>
      </c>
      <c r="LP102" s="69"/>
      <c r="LQ102" s="70">
        <v>1</v>
      </c>
      <c r="LR102" s="71"/>
      <c r="LS102" s="72">
        <f t="shared" si="30"/>
        <v>0</v>
      </c>
      <c r="LT102" s="73">
        <f t="shared" si="31"/>
        <v>0</v>
      </c>
      <c r="LU102" s="73">
        <f t="shared" si="32"/>
        <v>0</v>
      </c>
      <c r="LV102" s="74">
        <f t="shared" si="33"/>
        <v>1</v>
      </c>
      <c r="LW102" s="72">
        <f t="shared" si="34"/>
        <v>1</v>
      </c>
      <c r="LX102" s="73">
        <f t="shared" si="35"/>
        <v>0</v>
      </c>
      <c r="LY102" s="73">
        <f t="shared" si="36"/>
        <v>0</v>
      </c>
      <c r="LZ102" s="74">
        <f t="shared" si="37"/>
        <v>0</v>
      </c>
      <c r="MA102" s="72">
        <f t="shared" si="38"/>
        <v>0</v>
      </c>
      <c r="MB102" s="73">
        <f t="shared" si="39"/>
        <v>0</v>
      </c>
      <c r="MC102" s="73">
        <f t="shared" si="40"/>
        <v>0</v>
      </c>
      <c r="MD102" s="74">
        <f t="shared" si="41"/>
        <v>1</v>
      </c>
      <c r="ME102" s="72">
        <f t="shared" si="42"/>
        <v>0</v>
      </c>
      <c r="MF102" s="73">
        <f t="shared" si="43"/>
        <v>0</v>
      </c>
      <c r="MG102" s="73">
        <f t="shared" si="44"/>
        <v>0</v>
      </c>
      <c r="MH102" s="74">
        <f t="shared" si="45"/>
        <v>1</v>
      </c>
    </row>
    <row r="103" spans="1:346" ht="39.5" x14ac:dyDescent="0.35">
      <c r="A103" s="57">
        <v>13</v>
      </c>
      <c r="B103" s="57" t="s">
        <v>2362</v>
      </c>
      <c r="C103" s="57" t="s">
        <v>2575</v>
      </c>
      <c r="D103" s="58">
        <v>41599</v>
      </c>
      <c r="E103" s="57">
        <v>6</v>
      </c>
      <c r="F103" s="57">
        <v>29</v>
      </c>
      <c r="G103" s="57" t="s">
        <v>2809</v>
      </c>
      <c r="H103" s="57" t="s">
        <v>2809</v>
      </c>
      <c r="I103" s="57">
        <v>31062684</v>
      </c>
      <c r="J103" s="57" t="s">
        <v>2774</v>
      </c>
      <c r="K103" s="57" t="s">
        <v>2810</v>
      </c>
      <c r="L103" s="57">
        <v>0</v>
      </c>
      <c r="M103" s="57">
        <v>1</v>
      </c>
      <c r="N103" s="57">
        <v>43</v>
      </c>
      <c r="O103" s="59">
        <v>0</v>
      </c>
      <c r="P103" s="59">
        <v>0</v>
      </c>
      <c r="Q103" s="59">
        <v>0</v>
      </c>
      <c r="R103" s="59">
        <v>0</v>
      </c>
      <c r="S103" s="59">
        <v>0</v>
      </c>
      <c r="T103" s="59">
        <v>0</v>
      </c>
      <c r="U103" s="59">
        <v>0</v>
      </c>
      <c r="V103" s="59">
        <v>0</v>
      </c>
      <c r="W103" s="59">
        <v>0</v>
      </c>
      <c r="X103" s="59">
        <v>1</v>
      </c>
      <c r="Y103" s="59" t="s">
        <v>2811</v>
      </c>
      <c r="Z103" s="60">
        <v>6</v>
      </c>
      <c r="AA103" s="60">
        <v>0</v>
      </c>
      <c r="AB103" s="60">
        <v>0</v>
      </c>
      <c r="AC103" s="60">
        <v>30</v>
      </c>
      <c r="AD103" s="60">
        <v>25</v>
      </c>
      <c r="AE103" s="60">
        <v>1</v>
      </c>
      <c r="AF103" s="60">
        <v>0</v>
      </c>
      <c r="AG103" s="60">
        <v>0</v>
      </c>
      <c r="AH103" s="60">
        <v>2</v>
      </c>
      <c r="AI103" s="60">
        <v>1</v>
      </c>
      <c r="AJ103" s="60">
        <v>3</v>
      </c>
      <c r="AK103" s="60">
        <v>3</v>
      </c>
      <c r="AL103" s="60">
        <v>7</v>
      </c>
      <c r="AM103" s="59">
        <v>0</v>
      </c>
      <c r="AN103" s="59"/>
      <c r="AO103" s="59"/>
      <c r="AP103" s="59"/>
      <c r="AQ103" s="59"/>
      <c r="AR103" s="59"/>
      <c r="AS103" s="59"/>
      <c r="AT103" s="59"/>
      <c r="AU103" s="59"/>
      <c r="AV103" s="59"/>
      <c r="AW103" s="59"/>
      <c r="AX103" s="59"/>
      <c r="AY103" s="59"/>
      <c r="AZ103" s="59"/>
      <c r="BA103" s="59"/>
      <c r="BB103" s="59"/>
      <c r="BC103" s="59">
        <v>0</v>
      </c>
      <c r="BD103" s="59"/>
      <c r="BE103" s="59"/>
      <c r="BF103" s="59"/>
      <c r="BG103" s="59">
        <v>0</v>
      </c>
      <c r="BH103" s="59"/>
      <c r="BI103" s="59"/>
      <c r="BJ103" s="59"/>
      <c r="BK103" s="59">
        <v>0</v>
      </c>
      <c r="BL103" s="59"/>
      <c r="BM103" s="59"/>
      <c r="BN103" s="59"/>
      <c r="BO103" s="59">
        <f t="shared" si="23"/>
        <v>0</v>
      </c>
      <c r="BP103" s="59"/>
      <c r="BQ103" s="60">
        <v>1</v>
      </c>
      <c r="BR103" s="60">
        <v>1</v>
      </c>
      <c r="BS103" s="60">
        <v>2</v>
      </c>
      <c r="BT103" s="60">
        <v>1</v>
      </c>
      <c r="BU103" s="60">
        <v>4</v>
      </c>
      <c r="BV103" s="60">
        <v>1</v>
      </c>
      <c r="BW103" s="60">
        <v>0</v>
      </c>
      <c r="BX103" s="60">
        <v>1</v>
      </c>
      <c r="BY103" s="60">
        <v>0</v>
      </c>
      <c r="BZ103" s="60">
        <v>0</v>
      </c>
      <c r="CA103" s="60">
        <v>0</v>
      </c>
      <c r="CB103" s="60"/>
      <c r="CC103" s="60"/>
      <c r="CD103" s="60"/>
      <c r="CE103" s="60"/>
      <c r="CF103" s="60"/>
      <c r="CG103" s="60"/>
      <c r="CH103" s="60"/>
      <c r="CI103" s="60"/>
      <c r="CJ103" s="60">
        <v>0</v>
      </c>
      <c r="CK103" s="60"/>
      <c r="CL103" s="60"/>
      <c r="CM103" s="60"/>
      <c r="CN103" s="60"/>
      <c r="CO103" s="60"/>
      <c r="CP103" s="60"/>
      <c r="CQ103" s="60"/>
      <c r="CR103" s="60"/>
      <c r="CS103" s="60">
        <v>0</v>
      </c>
      <c r="CT103" s="60"/>
      <c r="CU103" s="60"/>
      <c r="CV103" s="60"/>
      <c r="CW103" s="60"/>
      <c r="CX103" s="60"/>
      <c r="CY103" s="60"/>
      <c r="CZ103" s="60"/>
      <c r="DA103" s="60"/>
      <c r="DB103" s="60"/>
      <c r="DC103" s="60">
        <v>1</v>
      </c>
      <c r="DD103" s="60">
        <v>9</v>
      </c>
      <c r="DE103" s="60">
        <v>5</v>
      </c>
      <c r="DF103" s="60">
        <v>0</v>
      </c>
      <c r="DG103" s="60"/>
      <c r="DH103" s="60"/>
      <c r="DI103" s="60">
        <v>0</v>
      </c>
      <c r="DJ103" s="60"/>
      <c r="DK103" s="60"/>
      <c r="DL103" s="60">
        <v>0</v>
      </c>
      <c r="DM103" s="60"/>
      <c r="DN103" s="60"/>
      <c r="DO103" s="60"/>
      <c r="DP103" s="60"/>
      <c r="DQ103" s="60">
        <v>5</v>
      </c>
      <c r="DR103" s="60">
        <v>0</v>
      </c>
      <c r="DS103" s="60">
        <v>0</v>
      </c>
      <c r="DT103" s="61">
        <f t="shared" si="24"/>
        <v>1</v>
      </c>
      <c r="DU103" s="62">
        <f t="shared" si="25"/>
        <v>1</v>
      </c>
      <c r="DV103" s="63">
        <v>0</v>
      </c>
      <c r="DW103" s="63"/>
      <c r="DX103" s="63"/>
      <c r="DY103" s="63"/>
      <c r="DZ103" s="63"/>
      <c r="EA103" s="63"/>
      <c r="EB103" s="63"/>
      <c r="EC103" s="63"/>
      <c r="ED103" s="63"/>
      <c r="EE103" s="63"/>
      <c r="EF103" s="63"/>
      <c r="EG103" s="63"/>
      <c r="EH103" s="63"/>
      <c r="EI103" s="63"/>
      <c r="EJ103" s="63"/>
      <c r="EK103" s="63"/>
      <c r="EL103" s="63"/>
      <c r="EM103" s="63"/>
      <c r="EN103" s="63"/>
      <c r="EO103" s="63"/>
      <c r="EP103" s="63"/>
      <c r="EQ103" s="63"/>
      <c r="ER103" s="63"/>
      <c r="ES103" s="63">
        <f t="shared" si="26"/>
        <v>0</v>
      </c>
      <c r="ET103" s="63"/>
      <c r="EU103" s="64">
        <v>0</v>
      </c>
      <c r="EV103" s="64"/>
      <c r="EW103" s="64"/>
      <c r="EX103" s="64"/>
      <c r="EY103" s="64"/>
      <c r="EZ103" s="64"/>
      <c r="FA103" s="64"/>
      <c r="FB103" s="64"/>
      <c r="FC103" s="64"/>
      <c r="FD103" s="64"/>
      <c r="FE103" s="64"/>
      <c r="FF103" s="64"/>
      <c r="FG103" s="64"/>
      <c r="FH103" s="64"/>
      <c r="FI103" s="64"/>
      <c r="FJ103" s="64"/>
      <c r="FK103" s="64"/>
      <c r="FL103" s="64"/>
      <c r="FM103" s="64"/>
      <c r="FN103" s="64"/>
      <c r="FO103" s="64"/>
      <c r="FP103" s="64"/>
      <c r="FQ103" s="64"/>
      <c r="FR103" s="64"/>
      <c r="FS103" s="64"/>
      <c r="FT103" s="64"/>
      <c r="FU103" s="64"/>
      <c r="FV103" s="64"/>
      <c r="FW103" s="64"/>
      <c r="FX103" s="64"/>
      <c r="FY103" s="64"/>
      <c r="FZ103" s="64"/>
      <c r="GA103" s="64"/>
      <c r="GB103" s="64"/>
      <c r="GC103" s="64"/>
      <c r="GD103" s="64"/>
      <c r="GE103" s="64"/>
      <c r="GF103" s="64"/>
      <c r="GG103" s="64">
        <f t="shared" si="27"/>
        <v>0</v>
      </c>
      <c r="GH103" s="64">
        <f t="shared" si="28"/>
        <v>0</v>
      </c>
      <c r="GI103" s="65">
        <v>0</v>
      </c>
      <c r="GJ103" s="65">
        <v>0</v>
      </c>
      <c r="GK103" s="65">
        <v>0</v>
      </c>
      <c r="GL103" s="65">
        <v>0</v>
      </c>
      <c r="GM103" s="65">
        <v>0</v>
      </c>
      <c r="GN103" s="65">
        <v>0</v>
      </c>
      <c r="GO103" s="65">
        <v>0</v>
      </c>
      <c r="GP103" s="65">
        <v>0</v>
      </c>
      <c r="GQ103" s="65"/>
      <c r="GR103" s="65">
        <v>1</v>
      </c>
      <c r="GS103" s="65">
        <v>0</v>
      </c>
      <c r="GT103" s="65">
        <v>0</v>
      </c>
      <c r="GU103" s="65">
        <v>1</v>
      </c>
      <c r="GV103" s="65">
        <v>0</v>
      </c>
      <c r="GW103" s="65">
        <v>0</v>
      </c>
      <c r="GX103" s="65">
        <v>0</v>
      </c>
      <c r="GY103" s="65">
        <v>0</v>
      </c>
      <c r="GZ103" s="65"/>
      <c r="HA103" s="66">
        <v>0</v>
      </c>
      <c r="HB103" s="66"/>
      <c r="HC103" s="66"/>
      <c r="HD103" s="66"/>
      <c r="HE103" s="66"/>
      <c r="HF103" s="66"/>
      <c r="HG103" s="66"/>
      <c r="HH103" s="66"/>
      <c r="HI103" s="66"/>
      <c r="HJ103" s="66"/>
      <c r="HK103" s="66"/>
      <c r="HL103" s="66"/>
      <c r="HM103" s="66"/>
      <c r="HN103" s="66"/>
      <c r="HO103" s="66"/>
      <c r="HP103" s="66"/>
      <c r="HQ103" s="66"/>
      <c r="HR103" s="66"/>
      <c r="HS103" s="66"/>
      <c r="HT103" s="66"/>
      <c r="HU103" s="66"/>
      <c r="HV103" s="66"/>
      <c r="HW103" s="66"/>
      <c r="HX103" s="66"/>
      <c r="HY103" s="66">
        <f t="shared" si="29"/>
        <v>0</v>
      </c>
      <c r="HZ103" s="66"/>
      <c r="IA103" s="67" t="s">
        <v>2326</v>
      </c>
      <c r="IB103" s="67" t="s">
        <v>2328</v>
      </c>
      <c r="IC103" s="67" t="s">
        <v>2326</v>
      </c>
      <c r="ID103" s="67" t="s">
        <v>2326</v>
      </c>
      <c r="IE103" s="67" t="s">
        <v>2326</v>
      </c>
      <c r="IF103" s="67"/>
      <c r="IG103" s="67"/>
      <c r="IH103" s="67"/>
      <c r="II103" s="67"/>
      <c r="IJ103" s="67"/>
      <c r="IK103" s="67"/>
      <c r="IL103" s="67"/>
      <c r="IM103" s="67"/>
      <c r="IN103" s="67"/>
      <c r="IO103" s="67"/>
      <c r="IP103" s="67"/>
      <c r="IQ103" s="67"/>
      <c r="IR103" s="67"/>
      <c r="IS103" s="67"/>
      <c r="IT103" s="67"/>
      <c r="IU103" s="67"/>
      <c r="IV103" s="67"/>
      <c r="IW103" s="67"/>
      <c r="IX103" s="67"/>
      <c r="IY103" s="67"/>
      <c r="IZ103" s="67"/>
      <c r="JA103" s="67"/>
      <c r="JB103" s="67"/>
      <c r="JC103" s="67"/>
      <c r="JD103" s="67"/>
      <c r="JE103" s="67"/>
      <c r="JF103" s="67"/>
      <c r="JG103" s="67"/>
      <c r="JH103" s="67"/>
      <c r="JI103" s="67"/>
      <c r="JJ103" s="67"/>
      <c r="JK103" s="67"/>
      <c r="JL103" s="67"/>
      <c r="JM103" s="67"/>
      <c r="JN103" s="67"/>
      <c r="JO103" s="67"/>
      <c r="JP103" s="67"/>
      <c r="JQ103" s="67"/>
      <c r="JR103" s="67"/>
      <c r="JS103" s="67"/>
      <c r="JT103" s="67"/>
      <c r="JU103" s="67"/>
      <c r="JV103" s="67"/>
      <c r="JW103" s="67"/>
      <c r="JX103" s="67"/>
      <c r="JY103" s="67"/>
      <c r="JZ103" s="67"/>
      <c r="KA103" s="67"/>
      <c r="KB103" s="67"/>
      <c r="KC103" s="67"/>
      <c r="KD103" s="67"/>
      <c r="KE103" s="67"/>
      <c r="KF103" s="67"/>
      <c r="KG103" s="67"/>
      <c r="KH103" s="67"/>
      <c r="KI103" s="67"/>
      <c r="KJ103" s="67"/>
      <c r="KK103" s="67"/>
      <c r="KL103" s="67"/>
      <c r="KM103" s="67"/>
      <c r="KN103" s="66">
        <v>1</v>
      </c>
      <c r="KO103" s="66">
        <v>1</v>
      </c>
      <c r="KP103" s="66">
        <v>1</v>
      </c>
      <c r="KQ103" s="66">
        <v>0</v>
      </c>
      <c r="KR103" s="66">
        <v>0</v>
      </c>
      <c r="KS103" s="66">
        <v>0</v>
      </c>
      <c r="KT103" s="66">
        <v>1</v>
      </c>
      <c r="KU103" s="66">
        <v>0</v>
      </c>
      <c r="KV103" s="66">
        <v>0</v>
      </c>
      <c r="KW103" s="66">
        <v>0</v>
      </c>
      <c r="KX103" s="66">
        <v>0</v>
      </c>
      <c r="KY103" s="66">
        <v>1</v>
      </c>
      <c r="KZ103" s="66">
        <v>0</v>
      </c>
      <c r="LA103" s="66">
        <v>0</v>
      </c>
      <c r="LB103" s="66">
        <v>0</v>
      </c>
      <c r="LC103" s="68">
        <v>0</v>
      </c>
      <c r="LD103" s="68">
        <v>1</v>
      </c>
      <c r="LE103" s="68">
        <v>1</v>
      </c>
      <c r="LF103" s="68">
        <v>1</v>
      </c>
      <c r="LG103" s="68">
        <v>0</v>
      </c>
      <c r="LH103" s="68">
        <v>0</v>
      </c>
      <c r="LI103" s="68">
        <v>0</v>
      </c>
      <c r="LJ103" s="68">
        <v>0</v>
      </c>
      <c r="LK103" s="68">
        <v>0</v>
      </c>
      <c r="LL103" s="68"/>
      <c r="LM103" s="69">
        <v>0</v>
      </c>
      <c r="LN103" s="69"/>
      <c r="LO103" s="69">
        <v>0</v>
      </c>
      <c r="LP103" s="69"/>
      <c r="LQ103" s="70">
        <v>1</v>
      </c>
      <c r="LR103" s="71"/>
      <c r="LS103" s="72">
        <f t="shared" si="30"/>
        <v>0</v>
      </c>
      <c r="LT103" s="73">
        <f t="shared" si="31"/>
        <v>0</v>
      </c>
      <c r="LU103" s="73">
        <f t="shared" si="32"/>
        <v>0</v>
      </c>
      <c r="LV103" s="74">
        <f t="shared" si="33"/>
        <v>1</v>
      </c>
      <c r="LW103" s="72">
        <f t="shared" si="34"/>
        <v>1</v>
      </c>
      <c r="LX103" s="73">
        <f t="shared" si="35"/>
        <v>0</v>
      </c>
      <c r="LY103" s="73">
        <f t="shared" si="36"/>
        <v>0</v>
      </c>
      <c r="LZ103" s="74">
        <f t="shared" si="37"/>
        <v>0</v>
      </c>
      <c r="MA103" s="72">
        <f t="shared" si="38"/>
        <v>0</v>
      </c>
      <c r="MB103" s="73">
        <f t="shared" si="39"/>
        <v>0</v>
      </c>
      <c r="MC103" s="73">
        <f t="shared" si="40"/>
        <v>0</v>
      </c>
      <c r="MD103" s="74">
        <f t="shared" si="41"/>
        <v>1</v>
      </c>
      <c r="ME103" s="72">
        <f t="shared" si="42"/>
        <v>0</v>
      </c>
      <c r="MF103" s="73">
        <f t="shared" si="43"/>
        <v>0</v>
      </c>
      <c r="MG103" s="73">
        <f t="shared" si="44"/>
        <v>0</v>
      </c>
      <c r="MH103" s="74">
        <f t="shared" si="45"/>
        <v>1</v>
      </c>
    </row>
    <row r="104" spans="1:346" ht="39.5" x14ac:dyDescent="0.35">
      <c r="A104" s="57">
        <v>23</v>
      </c>
      <c r="B104" s="57" t="s">
        <v>2362</v>
      </c>
      <c r="C104" s="57" t="s">
        <v>2575</v>
      </c>
      <c r="D104" s="58">
        <v>41598</v>
      </c>
      <c r="E104" s="57">
        <v>6</v>
      </c>
      <c r="F104" s="57">
        <v>15</v>
      </c>
      <c r="G104" s="57" t="s">
        <v>2812</v>
      </c>
      <c r="H104" s="57" t="s">
        <v>2812</v>
      </c>
      <c r="I104" s="57">
        <v>34968321</v>
      </c>
      <c r="J104" s="57" t="s">
        <v>2774</v>
      </c>
      <c r="K104" s="57" t="s">
        <v>2775</v>
      </c>
      <c r="L104" s="57">
        <v>0</v>
      </c>
      <c r="M104" s="57">
        <v>1</v>
      </c>
      <c r="N104" s="57">
        <v>46</v>
      </c>
      <c r="O104" s="59">
        <v>0</v>
      </c>
      <c r="P104" s="59">
        <v>1</v>
      </c>
      <c r="Q104" s="59">
        <v>0</v>
      </c>
      <c r="R104" s="59">
        <v>0</v>
      </c>
      <c r="S104" s="59">
        <v>0</v>
      </c>
      <c r="T104" s="59">
        <v>1</v>
      </c>
      <c r="U104" s="59">
        <v>0</v>
      </c>
      <c r="V104" s="59">
        <v>0</v>
      </c>
      <c r="W104" s="59">
        <v>0</v>
      </c>
      <c r="X104" s="59">
        <v>1</v>
      </c>
      <c r="Y104" s="59" t="s">
        <v>2813</v>
      </c>
      <c r="Z104" s="60">
        <v>6</v>
      </c>
      <c r="AA104" s="60">
        <v>5</v>
      </c>
      <c r="AB104" s="60">
        <v>4</v>
      </c>
      <c r="AC104" s="60">
        <v>35</v>
      </c>
      <c r="AD104" s="60">
        <v>20</v>
      </c>
      <c r="AE104" s="60">
        <v>0</v>
      </c>
      <c r="AF104" s="60">
        <v>1</v>
      </c>
      <c r="AG104" s="60">
        <v>0</v>
      </c>
      <c r="AH104" s="60">
        <v>4</v>
      </c>
      <c r="AI104" s="60">
        <v>1</v>
      </c>
      <c r="AJ104" s="60">
        <v>6</v>
      </c>
      <c r="AK104" s="60">
        <v>10</v>
      </c>
      <c r="AL104" s="60">
        <v>15</v>
      </c>
      <c r="AM104" s="59">
        <v>0</v>
      </c>
      <c r="AN104" s="59"/>
      <c r="AO104" s="59"/>
      <c r="AP104" s="59"/>
      <c r="AQ104" s="59"/>
      <c r="AR104" s="59"/>
      <c r="AS104" s="59"/>
      <c r="AT104" s="59"/>
      <c r="AU104" s="59"/>
      <c r="AV104" s="59"/>
      <c r="AW104" s="59"/>
      <c r="AX104" s="59"/>
      <c r="AY104" s="59"/>
      <c r="AZ104" s="59"/>
      <c r="BA104" s="59"/>
      <c r="BB104" s="59"/>
      <c r="BC104" s="59">
        <v>0</v>
      </c>
      <c r="BD104" s="59"/>
      <c r="BE104" s="59"/>
      <c r="BF104" s="59"/>
      <c r="BG104" s="59">
        <v>0</v>
      </c>
      <c r="BH104" s="59"/>
      <c r="BI104" s="59"/>
      <c r="BJ104" s="59"/>
      <c r="BK104" s="59">
        <v>0</v>
      </c>
      <c r="BL104" s="59"/>
      <c r="BM104" s="59"/>
      <c r="BN104" s="59"/>
      <c r="BO104" s="59">
        <f t="shared" si="23"/>
        <v>0</v>
      </c>
      <c r="BP104" s="59"/>
      <c r="BQ104" s="60">
        <v>1</v>
      </c>
      <c r="BR104" s="60">
        <v>3</v>
      </c>
      <c r="BS104" s="60">
        <v>5</v>
      </c>
      <c r="BT104" s="60">
        <v>1</v>
      </c>
      <c r="BU104" s="60">
        <v>3</v>
      </c>
      <c r="BV104" s="60">
        <v>1</v>
      </c>
      <c r="BW104" s="60">
        <v>0</v>
      </c>
      <c r="BX104" s="60">
        <v>1</v>
      </c>
      <c r="BY104" s="60">
        <v>0</v>
      </c>
      <c r="BZ104" s="60">
        <v>0</v>
      </c>
      <c r="CA104" s="60">
        <v>1</v>
      </c>
      <c r="CB104" s="60">
        <v>1</v>
      </c>
      <c r="CC104" s="60">
        <v>1</v>
      </c>
      <c r="CD104" s="60">
        <v>2</v>
      </c>
      <c r="CE104" s="60">
        <v>1</v>
      </c>
      <c r="CF104" s="60">
        <v>0</v>
      </c>
      <c r="CG104" s="60">
        <v>1</v>
      </c>
      <c r="CH104" s="60">
        <v>0</v>
      </c>
      <c r="CI104" s="60">
        <v>0</v>
      </c>
      <c r="CJ104" s="60">
        <v>0</v>
      </c>
      <c r="CK104" s="60"/>
      <c r="CL104" s="60"/>
      <c r="CM104" s="60"/>
      <c r="CN104" s="60"/>
      <c r="CO104" s="60"/>
      <c r="CP104" s="60"/>
      <c r="CQ104" s="60"/>
      <c r="CR104" s="60"/>
      <c r="CS104" s="60">
        <v>0</v>
      </c>
      <c r="CT104" s="60"/>
      <c r="CU104" s="60"/>
      <c r="CV104" s="60"/>
      <c r="CW104" s="60"/>
      <c r="CX104" s="60"/>
      <c r="CY104" s="60"/>
      <c r="CZ104" s="60"/>
      <c r="DA104" s="60"/>
      <c r="DB104" s="60"/>
      <c r="DC104" s="60">
        <v>0</v>
      </c>
      <c r="DD104" s="60"/>
      <c r="DE104" s="60"/>
      <c r="DF104" s="60">
        <v>1</v>
      </c>
      <c r="DG104" s="60">
        <v>1</v>
      </c>
      <c r="DH104" s="60">
        <v>120</v>
      </c>
      <c r="DI104" s="60">
        <v>0</v>
      </c>
      <c r="DJ104" s="60"/>
      <c r="DK104" s="60"/>
      <c r="DL104" s="60">
        <v>0</v>
      </c>
      <c r="DM104" s="60"/>
      <c r="DN104" s="60"/>
      <c r="DO104" s="60"/>
      <c r="DP104" s="60"/>
      <c r="DQ104" s="60">
        <v>20</v>
      </c>
      <c r="DR104" s="60">
        <v>1</v>
      </c>
      <c r="DS104" s="60">
        <v>5</v>
      </c>
      <c r="DT104" s="61">
        <f t="shared" si="24"/>
        <v>1</v>
      </c>
      <c r="DU104" s="62">
        <f t="shared" si="25"/>
        <v>1</v>
      </c>
      <c r="DV104" s="63">
        <v>0</v>
      </c>
      <c r="DW104" s="63"/>
      <c r="DX104" s="63"/>
      <c r="DY104" s="63"/>
      <c r="DZ104" s="63"/>
      <c r="EA104" s="63"/>
      <c r="EB104" s="63"/>
      <c r="EC104" s="63"/>
      <c r="ED104" s="63"/>
      <c r="EE104" s="63"/>
      <c r="EF104" s="63"/>
      <c r="EG104" s="63"/>
      <c r="EH104" s="63"/>
      <c r="EI104" s="63"/>
      <c r="EJ104" s="63"/>
      <c r="EK104" s="63"/>
      <c r="EL104" s="63"/>
      <c r="EM104" s="63"/>
      <c r="EN104" s="63"/>
      <c r="EO104" s="63"/>
      <c r="EP104" s="63"/>
      <c r="EQ104" s="63"/>
      <c r="ER104" s="63"/>
      <c r="ES104" s="63">
        <f t="shared" si="26"/>
        <v>0</v>
      </c>
      <c r="ET104" s="63"/>
      <c r="EU104" s="64">
        <v>0</v>
      </c>
      <c r="EV104" s="64"/>
      <c r="EW104" s="64"/>
      <c r="EX104" s="64"/>
      <c r="EY104" s="64"/>
      <c r="EZ104" s="64"/>
      <c r="FA104" s="64"/>
      <c r="FB104" s="64"/>
      <c r="FC104" s="64"/>
      <c r="FD104" s="64"/>
      <c r="FE104" s="64"/>
      <c r="FF104" s="64"/>
      <c r="FG104" s="64"/>
      <c r="FH104" s="64"/>
      <c r="FI104" s="64"/>
      <c r="FJ104" s="64"/>
      <c r="FK104" s="64"/>
      <c r="FL104" s="64"/>
      <c r="FM104" s="64"/>
      <c r="FN104" s="64"/>
      <c r="FO104" s="64"/>
      <c r="FP104" s="64"/>
      <c r="FQ104" s="64"/>
      <c r="FR104" s="64"/>
      <c r="FS104" s="64"/>
      <c r="FT104" s="64"/>
      <c r="FU104" s="64"/>
      <c r="FV104" s="64"/>
      <c r="FW104" s="64"/>
      <c r="FX104" s="64"/>
      <c r="FY104" s="64"/>
      <c r="FZ104" s="64"/>
      <c r="GA104" s="64"/>
      <c r="GB104" s="64"/>
      <c r="GC104" s="64"/>
      <c r="GD104" s="64"/>
      <c r="GE104" s="64"/>
      <c r="GF104" s="64"/>
      <c r="GG104" s="64">
        <f t="shared" si="27"/>
        <v>0</v>
      </c>
      <c r="GH104" s="64">
        <f t="shared" si="28"/>
        <v>0</v>
      </c>
      <c r="GI104" s="65">
        <v>0</v>
      </c>
      <c r="GJ104" s="65">
        <v>0</v>
      </c>
      <c r="GK104" s="65">
        <v>0</v>
      </c>
      <c r="GL104" s="65">
        <v>0</v>
      </c>
      <c r="GM104" s="65">
        <v>0</v>
      </c>
      <c r="GN104" s="65">
        <v>0</v>
      </c>
      <c r="GO104" s="65">
        <v>0</v>
      </c>
      <c r="GP104" s="65">
        <v>0</v>
      </c>
      <c r="GQ104" s="65"/>
      <c r="GR104" s="65">
        <v>1</v>
      </c>
      <c r="GS104" s="65">
        <v>0</v>
      </c>
      <c r="GT104" s="65">
        <v>0</v>
      </c>
      <c r="GU104" s="65">
        <v>1</v>
      </c>
      <c r="GV104" s="65">
        <v>0</v>
      </c>
      <c r="GW104" s="65">
        <v>0</v>
      </c>
      <c r="GX104" s="65">
        <v>0</v>
      </c>
      <c r="GY104" s="65">
        <v>0</v>
      </c>
      <c r="GZ104" s="65"/>
      <c r="HA104" s="66">
        <v>0</v>
      </c>
      <c r="HB104" s="66"/>
      <c r="HC104" s="66"/>
      <c r="HD104" s="66"/>
      <c r="HE104" s="66"/>
      <c r="HF104" s="66"/>
      <c r="HG104" s="66"/>
      <c r="HH104" s="66"/>
      <c r="HI104" s="66"/>
      <c r="HJ104" s="66"/>
      <c r="HK104" s="66"/>
      <c r="HL104" s="66"/>
      <c r="HM104" s="66"/>
      <c r="HN104" s="66"/>
      <c r="HO104" s="66"/>
      <c r="HP104" s="66"/>
      <c r="HQ104" s="66"/>
      <c r="HR104" s="66"/>
      <c r="HS104" s="66"/>
      <c r="HT104" s="66"/>
      <c r="HU104" s="66"/>
      <c r="HV104" s="66"/>
      <c r="HW104" s="66"/>
      <c r="HX104" s="66"/>
      <c r="HY104" s="66">
        <f t="shared" si="29"/>
        <v>0</v>
      </c>
      <c r="HZ104" s="66"/>
      <c r="IA104" s="67" t="s">
        <v>2326</v>
      </c>
      <c r="IB104" s="67" t="s">
        <v>2328</v>
      </c>
      <c r="IC104" s="67" t="s">
        <v>2326</v>
      </c>
      <c r="ID104" s="67" t="s">
        <v>2326</v>
      </c>
      <c r="IE104" s="67" t="s">
        <v>2326</v>
      </c>
      <c r="IF104" s="67"/>
      <c r="IG104" s="67"/>
      <c r="IH104" s="67"/>
      <c r="II104" s="67"/>
      <c r="IJ104" s="67"/>
      <c r="IK104" s="67"/>
      <c r="IL104" s="67"/>
      <c r="IM104" s="67"/>
      <c r="IN104" s="67"/>
      <c r="IO104" s="67"/>
      <c r="IP104" s="67"/>
      <c r="IQ104" s="67"/>
      <c r="IR104" s="67"/>
      <c r="IS104" s="67"/>
      <c r="IT104" s="67"/>
      <c r="IU104" s="67"/>
      <c r="IV104" s="67"/>
      <c r="IW104" s="67"/>
      <c r="IX104" s="67"/>
      <c r="IY104" s="67"/>
      <c r="IZ104" s="67"/>
      <c r="JA104" s="67"/>
      <c r="JB104" s="67"/>
      <c r="JC104" s="67"/>
      <c r="JD104" s="67"/>
      <c r="JE104" s="67"/>
      <c r="JF104" s="67"/>
      <c r="JG104" s="67"/>
      <c r="JH104" s="67"/>
      <c r="JI104" s="67"/>
      <c r="JJ104" s="67"/>
      <c r="JK104" s="67"/>
      <c r="JL104" s="67"/>
      <c r="JM104" s="67"/>
      <c r="JN104" s="67"/>
      <c r="JO104" s="67"/>
      <c r="JP104" s="67"/>
      <c r="JQ104" s="67"/>
      <c r="JR104" s="67"/>
      <c r="JS104" s="67"/>
      <c r="JT104" s="67"/>
      <c r="JU104" s="67"/>
      <c r="JV104" s="67"/>
      <c r="JW104" s="67"/>
      <c r="JX104" s="67"/>
      <c r="JY104" s="67"/>
      <c r="JZ104" s="67"/>
      <c r="KA104" s="67"/>
      <c r="KB104" s="67"/>
      <c r="KC104" s="67"/>
      <c r="KD104" s="67"/>
      <c r="KE104" s="67"/>
      <c r="KF104" s="67"/>
      <c r="KG104" s="67"/>
      <c r="KH104" s="67"/>
      <c r="KI104" s="67"/>
      <c r="KJ104" s="67"/>
      <c r="KK104" s="67"/>
      <c r="KL104" s="67"/>
      <c r="KM104" s="67"/>
      <c r="KN104" s="66">
        <v>1</v>
      </c>
      <c r="KO104" s="66">
        <v>0</v>
      </c>
      <c r="KP104" s="66">
        <v>0</v>
      </c>
      <c r="KQ104" s="66">
        <v>0</v>
      </c>
      <c r="KR104" s="66">
        <v>0</v>
      </c>
      <c r="KS104" s="66">
        <v>0</v>
      </c>
      <c r="KT104" s="66">
        <v>0</v>
      </c>
      <c r="KU104" s="66">
        <v>0</v>
      </c>
      <c r="KV104" s="66">
        <v>0</v>
      </c>
      <c r="KW104" s="66">
        <v>1</v>
      </c>
      <c r="KX104" s="66">
        <v>0</v>
      </c>
      <c r="KY104" s="66">
        <v>0</v>
      </c>
      <c r="KZ104" s="66">
        <v>0</v>
      </c>
      <c r="LA104" s="66">
        <v>0</v>
      </c>
      <c r="LB104" s="66">
        <v>0</v>
      </c>
      <c r="LC104" s="68">
        <v>0</v>
      </c>
      <c r="LD104" s="68">
        <v>1</v>
      </c>
      <c r="LE104" s="68">
        <v>0</v>
      </c>
      <c r="LF104" s="68">
        <v>0</v>
      </c>
      <c r="LG104" s="68">
        <v>0</v>
      </c>
      <c r="LH104" s="68">
        <v>1</v>
      </c>
      <c r="LI104" s="68">
        <v>0</v>
      </c>
      <c r="LJ104" s="68">
        <v>0</v>
      </c>
      <c r="LK104" s="68">
        <v>1</v>
      </c>
      <c r="LL104" s="68" t="s">
        <v>2814</v>
      </c>
      <c r="LM104" s="69">
        <v>0</v>
      </c>
      <c r="LN104" s="69"/>
      <c r="LO104" s="69">
        <v>0</v>
      </c>
      <c r="LP104" s="69"/>
      <c r="LQ104" s="70">
        <v>1</v>
      </c>
      <c r="LR104" s="71"/>
      <c r="LS104" s="72">
        <f t="shared" si="30"/>
        <v>0</v>
      </c>
      <c r="LT104" s="73">
        <f t="shared" si="31"/>
        <v>0</v>
      </c>
      <c r="LU104" s="73">
        <f t="shared" si="32"/>
        <v>0</v>
      </c>
      <c r="LV104" s="74">
        <f t="shared" si="33"/>
        <v>1</v>
      </c>
      <c r="LW104" s="72">
        <f t="shared" si="34"/>
        <v>1</v>
      </c>
      <c r="LX104" s="73">
        <f t="shared" si="35"/>
        <v>0</v>
      </c>
      <c r="LY104" s="73">
        <f t="shared" si="36"/>
        <v>0</v>
      </c>
      <c r="LZ104" s="74">
        <f t="shared" si="37"/>
        <v>0</v>
      </c>
      <c r="MA104" s="72">
        <f t="shared" si="38"/>
        <v>0</v>
      </c>
      <c r="MB104" s="73">
        <f t="shared" si="39"/>
        <v>0</v>
      </c>
      <c r="MC104" s="73">
        <f t="shared" si="40"/>
        <v>0</v>
      </c>
      <c r="MD104" s="74">
        <f t="shared" si="41"/>
        <v>1</v>
      </c>
      <c r="ME104" s="72">
        <f t="shared" si="42"/>
        <v>0</v>
      </c>
      <c r="MF104" s="73">
        <f t="shared" si="43"/>
        <v>0</v>
      </c>
      <c r="MG104" s="73">
        <f t="shared" si="44"/>
        <v>0</v>
      </c>
      <c r="MH104" s="74">
        <f t="shared" si="45"/>
        <v>1</v>
      </c>
    </row>
    <row r="105" spans="1:346" ht="65.5" x14ac:dyDescent="0.35">
      <c r="A105" s="57">
        <v>1</v>
      </c>
      <c r="B105" s="57" t="s">
        <v>2320</v>
      </c>
      <c r="C105" s="57" t="s">
        <v>2815</v>
      </c>
      <c r="D105" s="58">
        <v>41597</v>
      </c>
      <c r="E105" s="57">
        <v>7</v>
      </c>
      <c r="F105" s="57">
        <v>3</v>
      </c>
      <c r="G105" s="57" t="s">
        <v>2816</v>
      </c>
      <c r="H105" s="57" t="s">
        <v>2816</v>
      </c>
      <c r="I105" s="57" t="s">
        <v>2817</v>
      </c>
      <c r="J105" s="57" t="s">
        <v>2818</v>
      </c>
      <c r="K105" s="57" t="s">
        <v>2819</v>
      </c>
      <c r="L105" s="57">
        <v>0</v>
      </c>
      <c r="M105" s="57">
        <v>1</v>
      </c>
      <c r="N105" s="57">
        <v>28</v>
      </c>
      <c r="O105" s="59">
        <v>0</v>
      </c>
      <c r="P105" s="59">
        <v>0</v>
      </c>
      <c r="Q105" s="59">
        <v>0</v>
      </c>
      <c r="R105" s="59">
        <v>0</v>
      </c>
      <c r="S105" s="59">
        <v>0</v>
      </c>
      <c r="T105" s="59">
        <v>0</v>
      </c>
      <c r="U105" s="59">
        <v>1</v>
      </c>
      <c r="V105" s="59">
        <v>0</v>
      </c>
      <c r="W105" s="59">
        <v>0</v>
      </c>
      <c r="X105" s="59">
        <v>0</v>
      </c>
      <c r="Y105" s="59"/>
      <c r="Z105" s="60">
        <v>5</v>
      </c>
      <c r="AA105" s="60">
        <v>0</v>
      </c>
      <c r="AB105" s="60">
        <v>0</v>
      </c>
      <c r="AC105" s="60">
        <v>30</v>
      </c>
      <c r="AD105" s="60">
        <v>15</v>
      </c>
      <c r="AE105" s="60">
        <v>1</v>
      </c>
      <c r="AF105" s="60">
        <v>0</v>
      </c>
      <c r="AG105" s="60">
        <v>0</v>
      </c>
      <c r="AH105" s="60">
        <v>3.38</v>
      </c>
      <c r="AI105" s="60">
        <v>0</v>
      </c>
      <c r="AJ105" s="60"/>
      <c r="AK105" s="60">
        <v>6</v>
      </c>
      <c r="AL105" s="60">
        <v>6</v>
      </c>
      <c r="AM105" s="59">
        <v>0</v>
      </c>
      <c r="AN105" s="59"/>
      <c r="AO105" s="59"/>
      <c r="AP105" s="59"/>
      <c r="AQ105" s="59"/>
      <c r="AR105" s="59"/>
      <c r="AS105" s="59"/>
      <c r="AT105" s="59"/>
      <c r="AU105" s="59"/>
      <c r="AV105" s="59"/>
      <c r="AW105" s="59"/>
      <c r="AX105" s="59"/>
      <c r="AY105" s="59"/>
      <c r="AZ105" s="59"/>
      <c r="BA105" s="59"/>
      <c r="BB105" s="59"/>
      <c r="BC105" s="59">
        <v>0</v>
      </c>
      <c r="BD105" s="59"/>
      <c r="BE105" s="59"/>
      <c r="BF105" s="59"/>
      <c r="BG105" s="59">
        <v>0</v>
      </c>
      <c r="BH105" s="59"/>
      <c r="BI105" s="59"/>
      <c r="BJ105" s="59"/>
      <c r="BK105" s="59">
        <v>0</v>
      </c>
      <c r="BL105" s="59"/>
      <c r="BM105" s="59"/>
      <c r="BN105" s="59"/>
      <c r="BO105" s="59">
        <f t="shared" si="23"/>
        <v>0</v>
      </c>
      <c r="BP105" s="59"/>
      <c r="BQ105" s="60">
        <v>0</v>
      </c>
      <c r="BR105" s="60"/>
      <c r="BS105" s="60"/>
      <c r="BT105" s="60"/>
      <c r="BU105" s="60"/>
      <c r="BV105" s="60"/>
      <c r="BW105" s="60"/>
      <c r="BX105" s="60"/>
      <c r="BY105" s="60"/>
      <c r="BZ105" s="60"/>
      <c r="CA105" s="60"/>
      <c r="CB105" s="60"/>
      <c r="CC105" s="60"/>
      <c r="CD105" s="60"/>
      <c r="CE105" s="60"/>
      <c r="CF105" s="60"/>
      <c r="CG105" s="60"/>
      <c r="CH105" s="60"/>
      <c r="CI105" s="60"/>
      <c r="CJ105" s="60"/>
      <c r="CK105" s="60"/>
      <c r="CL105" s="60"/>
      <c r="CM105" s="60"/>
      <c r="CN105" s="60"/>
      <c r="CO105" s="60"/>
      <c r="CP105" s="60"/>
      <c r="CQ105" s="60"/>
      <c r="CR105" s="60"/>
      <c r="CS105" s="60"/>
      <c r="CT105" s="60"/>
      <c r="CU105" s="60"/>
      <c r="CV105" s="60"/>
      <c r="CW105" s="60"/>
      <c r="CX105" s="60"/>
      <c r="CY105" s="60"/>
      <c r="CZ105" s="60"/>
      <c r="DA105" s="60"/>
      <c r="DB105" s="60"/>
      <c r="DC105" s="60">
        <v>0</v>
      </c>
      <c r="DD105" s="60"/>
      <c r="DE105" s="60"/>
      <c r="DF105" s="60">
        <v>0</v>
      </c>
      <c r="DG105" s="60"/>
      <c r="DH105" s="60"/>
      <c r="DI105" s="60">
        <v>0</v>
      </c>
      <c r="DJ105" s="60"/>
      <c r="DK105" s="60"/>
      <c r="DL105" s="60"/>
      <c r="DM105" s="60"/>
      <c r="DN105" s="60"/>
      <c r="DO105" s="60"/>
      <c r="DP105" s="60"/>
      <c r="DQ105" s="60"/>
      <c r="DR105" s="60"/>
      <c r="DS105" s="60"/>
      <c r="DT105" s="61">
        <f t="shared" si="24"/>
        <v>0</v>
      </c>
      <c r="DU105" s="62">
        <f t="shared" si="25"/>
        <v>0</v>
      </c>
      <c r="DV105" s="63">
        <v>0</v>
      </c>
      <c r="DW105" s="63"/>
      <c r="DX105" s="63"/>
      <c r="DY105" s="63"/>
      <c r="DZ105" s="63"/>
      <c r="EA105" s="63"/>
      <c r="EB105" s="63"/>
      <c r="EC105" s="63"/>
      <c r="ED105" s="63"/>
      <c r="EE105" s="63"/>
      <c r="EF105" s="63"/>
      <c r="EG105" s="63"/>
      <c r="EH105" s="63"/>
      <c r="EI105" s="63"/>
      <c r="EJ105" s="63"/>
      <c r="EK105" s="63"/>
      <c r="EL105" s="63"/>
      <c r="EM105" s="63"/>
      <c r="EN105" s="63"/>
      <c r="EO105" s="63"/>
      <c r="EP105" s="63"/>
      <c r="EQ105" s="63"/>
      <c r="ER105" s="63"/>
      <c r="ES105" s="63">
        <f t="shared" si="26"/>
        <v>0</v>
      </c>
      <c r="ET105" s="63"/>
      <c r="EU105" s="64">
        <v>1</v>
      </c>
      <c r="EV105" s="64">
        <v>0</v>
      </c>
      <c r="EW105" s="64"/>
      <c r="EX105" s="64"/>
      <c r="EY105" s="64"/>
      <c r="EZ105" s="64"/>
      <c r="FA105" s="64"/>
      <c r="FB105" s="64"/>
      <c r="FC105" s="64">
        <v>1</v>
      </c>
      <c r="FD105" s="64">
        <v>1</v>
      </c>
      <c r="FE105" s="64">
        <v>1</v>
      </c>
      <c r="FF105" s="64">
        <v>3</v>
      </c>
      <c r="FG105" s="64">
        <v>1</v>
      </c>
      <c r="FH105" s="64">
        <v>0</v>
      </c>
      <c r="FI105" s="64">
        <v>0</v>
      </c>
      <c r="FJ105" s="64">
        <v>0</v>
      </c>
      <c r="FK105" s="64"/>
      <c r="FL105" s="64"/>
      <c r="FM105" s="64"/>
      <c r="FN105" s="64"/>
      <c r="FO105" s="64"/>
      <c r="FP105" s="64"/>
      <c r="FQ105" s="64">
        <v>0</v>
      </c>
      <c r="FR105" s="64"/>
      <c r="FS105" s="64"/>
      <c r="FT105" s="64"/>
      <c r="FU105" s="64"/>
      <c r="FV105" s="64"/>
      <c r="FW105" s="64"/>
      <c r="FX105" s="64"/>
      <c r="FY105" s="64" t="s">
        <v>2820</v>
      </c>
      <c r="FZ105" s="64"/>
      <c r="GA105" s="64">
        <v>5</v>
      </c>
      <c r="GB105" s="64">
        <v>15</v>
      </c>
      <c r="GC105" s="64">
        <v>28</v>
      </c>
      <c r="GD105" s="64">
        <v>25</v>
      </c>
      <c r="GE105" s="64">
        <v>0</v>
      </c>
      <c r="GF105" s="64">
        <v>0</v>
      </c>
      <c r="GG105" s="64">
        <f t="shared" si="27"/>
        <v>1</v>
      </c>
      <c r="GH105" s="64">
        <f t="shared" si="28"/>
        <v>1</v>
      </c>
      <c r="GI105" s="65">
        <v>0</v>
      </c>
      <c r="GJ105" s="65">
        <v>0</v>
      </c>
      <c r="GK105" s="65">
        <v>0</v>
      </c>
      <c r="GL105" s="65">
        <v>1</v>
      </c>
      <c r="GM105" s="65">
        <v>0</v>
      </c>
      <c r="GN105" s="65">
        <v>0</v>
      </c>
      <c r="GO105" s="65">
        <v>0</v>
      </c>
      <c r="GP105" s="65">
        <v>0</v>
      </c>
      <c r="GQ105" s="65"/>
      <c r="GR105" s="65">
        <v>0</v>
      </c>
      <c r="GS105" s="65">
        <v>0</v>
      </c>
      <c r="GT105" s="65">
        <v>0</v>
      </c>
      <c r="GU105" s="65">
        <v>0</v>
      </c>
      <c r="GV105" s="65">
        <v>0</v>
      </c>
      <c r="GW105" s="65">
        <v>0</v>
      </c>
      <c r="GX105" s="65">
        <v>0</v>
      </c>
      <c r="GY105" s="65">
        <v>0</v>
      </c>
      <c r="GZ105" s="65"/>
      <c r="HA105" s="66">
        <v>0</v>
      </c>
      <c r="HB105" s="66"/>
      <c r="HC105" s="66"/>
      <c r="HD105" s="66"/>
      <c r="HE105" s="66"/>
      <c r="HF105" s="66"/>
      <c r="HG105" s="66"/>
      <c r="HH105" s="66"/>
      <c r="HI105" s="66"/>
      <c r="HJ105" s="66"/>
      <c r="HK105" s="66"/>
      <c r="HL105" s="66"/>
      <c r="HM105" s="66"/>
      <c r="HN105" s="66"/>
      <c r="HO105" s="66"/>
      <c r="HP105" s="66"/>
      <c r="HQ105" s="66"/>
      <c r="HR105" s="66"/>
      <c r="HS105" s="66"/>
      <c r="HT105" s="66"/>
      <c r="HU105" s="66"/>
      <c r="HV105" s="66"/>
      <c r="HW105" s="66"/>
      <c r="HX105" s="66"/>
      <c r="HY105" s="66">
        <f t="shared" si="29"/>
        <v>0</v>
      </c>
      <c r="HZ105" s="66"/>
      <c r="IA105" s="67" t="s">
        <v>2326</v>
      </c>
      <c r="IB105" s="67" t="s">
        <v>2326</v>
      </c>
      <c r="IC105" s="67" t="s">
        <v>2326</v>
      </c>
      <c r="ID105" s="67" t="s">
        <v>2328</v>
      </c>
      <c r="IE105" s="67" t="s">
        <v>2326</v>
      </c>
      <c r="IF105" s="67"/>
      <c r="IG105" s="67"/>
      <c r="IH105" s="67"/>
      <c r="II105" s="67"/>
      <c r="IJ105" s="67"/>
      <c r="IK105" s="67"/>
      <c r="IL105" s="67"/>
      <c r="IM105" s="67"/>
      <c r="IN105" s="67"/>
      <c r="IO105" s="67"/>
      <c r="IP105" s="67"/>
      <c r="IQ105" s="67"/>
      <c r="IR105" s="67"/>
      <c r="IS105" s="67"/>
      <c r="IT105" s="67"/>
      <c r="IU105" s="67"/>
      <c r="IV105" s="67"/>
      <c r="IW105" s="67"/>
      <c r="IX105" s="67"/>
      <c r="IY105" s="67"/>
      <c r="IZ105" s="67"/>
      <c r="JA105" s="67"/>
      <c r="JB105" s="67"/>
      <c r="JC105" s="67"/>
      <c r="JD105" s="67"/>
      <c r="JE105" s="67"/>
      <c r="JF105" s="67"/>
      <c r="JG105" s="67"/>
      <c r="JH105" s="67"/>
      <c r="JI105" s="67"/>
      <c r="JJ105" s="67"/>
      <c r="JK105" s="67"/>
      <c r="JL105" s="67"/>
      <c r="JM105" s="67"/>
      <c r="JN105" s="67"/>
      <c r="JO105" s="67"/>
      <c r="JP105" s="67"/>
      <c r="JQ105" s="67"/>
      <c r="JR105" s="67"/>
      <c r="JS105" s="67"/>
      <c r="JT105" s="67"/>
      <c r="JU105" s="67"/>
      <c r="JV105" s="67"/>
      <c r="JW105" s="67"/>
      <c r="JX105" s="67"/>
      <c r="JY105" s="67"/>
      <c r="JZ105" s="67"/>
      <c r="KA105" s="67"/>
      <c r="KB105" s="67"/>
      <c r="KC105" s="67"/>
      <c r="KD105" s="67"/>
      <c r="KE105" s="67"/>
      <c r="KF105" s="67"/>
      <c r="KG105" s="67"/>
      <c r="KH105" s="67"/>
      <c r="KI105" s="67"/>
      <c r="KJ105" s="67"/>
      <c r="KK105" s="67"/>
      <c r="KL105" s="67"/>
      <c r="KM105" s="67"/>
      <c r="KN105" s="66">
        <v>0</v>
      </c>
      <c r="KO105" s="66">
        <v>0</v>
      </c>
      <c r="KP105" s="66">
        <v>0</v>
      </c>
      <c r="KQ105" s="66">
        <v>0</v>
      </c>
      <c r="KR105" s="66">
        <v>0</v>
      </c>
      <c r="KS105" s="66">
        <v>0</v>
      </c>
      <c r="KT105" s="66">
        <v>0</v>
      </c>
      <c r="KU105" s="66">
        <v>0</v>
      </c>
      <c r="KV105" s="66">
        <v>0</v>
      </c>
      <c r="KW105" s="66">
        <v>1</v>
      </c>
      <c r="KX105" s="66">
        <v>0</v>
      </c>
      <c r="KY105" s="66">
        <v>0</v>
      </c>
      <c r="KZ105" s="66">
        <v>0</v>
      </c>
      <c r="LA105" s="66">
        <v>0</v>
      </c>
      <c r="LB105" s="66">
        <v>0</v>
      </c>
      <c r="LC105" s="68">
        <v>0</v>
      </c>
      <c r="LD105" s="68">
        <v>1</v>
      </c>
      <c r="LE105" s="68">
        <v>0</v>
      </c>
      <c r="LF105" s="68">
        <v>0</v>
      </c>
      <c r="LG105" s="68">
        <v>1</v>
      </c>
      <c r="LH105" s="68">
        <v>0</v>
      </c>
      <c r="LI105" s="68">
        <v>0</v>
      </c>
      <c r="LJ105" s="68">
        <v>0</v>
      </c>
      <c r="LK105" s="68">
        <v>0</v>
      </c>
      <c r="LL105" s="68"/>
      <c r="LM105" s="69">
        <v>0</v>
      </c>
      <c r="LN105" s="69"/>
      <c r="LO105" s="69">
        <v>0</v>
      </c>
      <c r="LP105" s="69"/>
      <c r="LQ105" s="70">
        <v>1</v>
      </c>
      <c r="LR105" s="71"/>
      <c r="LS105" s="72">
        <f t="shared" si="30"/>
        <v>0</v>
      </c>
      <c r="LT105" s="73">
        <f t="shared" si="31"/>
        <v>0</v>
      </c>
      <c r="LU105" s="73">
        <f t="shared" si="32"/>
        <v>0</v>
      </c>
      <c r="LV105" s="74">
        <f t="shared" si="33"/>
        <v>1</v>
      </c>
      <c r="LW105" s="72">
        <f t="shared" si="34"/>
        <v>0</v>
      </c>
      <c r="LX105" s="73">
        <f t="shared" si="35"/>
        <v>0</v>
      </c>
      <c r="LY105" s="73">
        <f t="shared" si="36"/>
        <v>0</v>
      </c>
      <c r="LZ105" s="74">
        <f t="shared" si="37"/>
        <v>1</v>
      </c>
      <c r="MA105" s="72">
        <f t="shared" si="38"/>
        <v>0</v>
      </c>
      <c r="MB105" s="73">
        <f t="shared" si="39"/>
        <v>0</v>
      </c>
      <c r="MC105" s="73">
        <f t="shared" si="40"/>
        <v>0</v>
      </c>
      <c r="MD105" s="74">
        <f t="shared" si="41"/>
        <v>1</v>
      </c>
      <c r="ME105" s="72">
        <f t="shared" si="42"/>
        <v>1</v>
      </c>
      <c r="MF105" s="73">
        <f t="shared" si="43"/>
        <v>0</v>
      </c>
      <c r="MG105" s="73">
        <f t="shared" si="44"/>
        <v>0</v>
      </c>
      <c r="MH105" s="74">
        <f t="shared" si="45"/>
        <v>0</v>
      </c>
    </row>
    <row r="106" spans="1:346" ht="39.5" x14ac:dyDescent="0.35">
      <c r="A106" s="57">
        <v>2</v>
      </c>
      <c r="B106" s="57" t="s">
        <v>2329</v>
      </c>
      <c r="C106" s="57" t="s">
        <v>2815</v>
      </c>
      <c r="D106" s="58">
        <v>41597</v>
      </c>
      <c r="E106" s="57">
        <v>7</v>
      </c>
      <c r="F106" s="57">
        <v>1</v>
      </c>
      <c r="G106" s="57" t="s">
        <v>2821</v>
      </c>
      <c r="H106" s="57" t="s">
        <v>2821</v>
      </c>
      <c r="I106" s="57" t="s">
        <v>2822</v>
      </c>
      <c r="J106" s="57" t="s">
        <v>2823</v>
      </c>
      <c r="K106" s="57" t="s">
        <v>2824</v>
      </c>
      <c r="L106" s="57">
        <v>0</v>
      </c>
      <c r="M106" s="57">
        <v>1</v>
      </c>
      <c r="N106" s="57">
        <v>42</v>
      </c>
      <c r="O106" s="59">
        <v>0</v>
      </c>
      <c r="P106" s="59">
        <v>0</v>
      </c>
      <c r="Q106" s="59">
        <v>0</v>
      </c>
      <c r="R106" s="59">
        <v>0</v>
      </c>
      <c r="S106" s="59">
        <v>0</v>
      </c>
      <c r="T106" s="59">
        <v>0</v>
      </c>
      <c r="U106" s="59">
        <v>1</v>
      </c>
      <c r="V106" s="59">
        <v>0</v>
      </c>
      <c r="W106" s="59">
        <v>0</v>
      </c>
      <c r="X106" s="59">
        <v>0</v>
      </c>
      <c r="Y106" s="59"/>
      <c r="Z106" s="60">
        <v>5</v>
      </c>
      <c r="AA106" s="60">
        <v>0</v>
      </c>
      <c r="AB106" s="60">
        <v>0</v>
      </c>
      <c r="AC106" s="60">
        <v>20</v>
      </c>
      <c r="AD106" s="60">
        <v>15</v>
      </c>
      <c r="AE106" s="60">
        <v>1</v>
      </c>
      <c r="AF106" s="60">
        <v>0</v>
      </c>
      <c r="AG106" s="60">
        <v>0</v>
      </c>
      <c r="AH106" s="60">
        <v>5.25</v>
      </c>
      <c r="AI106" s="60">
        <v>0</v>
      </c>
      <c r="AJ106" s="60">
        <v>0</v>
      </c>
      <c r="AK106" s="60">
        <v>7</v>
      </c>
      <c r="AL106" s="60">
        <v>7</v>
      </c>
      <c r="AM106" s="59">
        <v>0</v>
      </c>
      <c r="AN106" s="59"/>
      <c r="AO106" s="59"/>
      <c r="AP106" s="59"/>
      <c r="AQ106" s="59"/>
      <c r="AR106" s="59"/>
      <c r="AS106" s="59"/>
      <c r="AT106" s="59"/>
      <c r="AU106" s="59"/>
      <c r="AV106" s="59"/>
      <c r="AW106" s="59"/>
      <c r="AX106" s="59"/>
      <c r="AY106" s="59"/>
      <c r="AZ106" s="59"/>
      <c r="BA106" s="59"/>
      <c r="BB106" s="59"/>
      <c r="BC106" s="59">
        <v>0</v>
      </c>
      <c r="BD106" s="59"/>
      <c r="BE106" s="59"/>
      <c r="BF106" s="59"/>
      <c r="BG106" s="59">
        <v>0</v>
      </c>
      <c r="BH106" s="59"/>
      <c r="BI106" s="59"/>
      <c r="BJ106" s="59"/>
      <c r="BK106" s="59">
        <v>0</v>
      </c>
      <c r="BL106" s="59"/>
      <c r="BM106" s="59"/>
      <c r="BN106" s="59"/>
      <c r="BO106" s="59">
        <f t="shared" si="23"/>
        <v>0</v>
      </c>
      <c r="BP106" s="59"/>
      <c r="BQ106" s="60">
        <v>0</v>
      </c>
      <c r="BR106" s="60"/>
      <c r="BS106" s="60"/>
      <c r="BT106" s="60"/>
      <c r="BU106" s="60"/>
      <c r="BV106" s="60"/>
      <c r="BW106" s="60"/>
      <c r="BX106" s="60"/>
      <c r="BY106" s="60"/>
      <c r="BZ106" s="60"/>
      <c r="CA106" s="60"/>
      <c r="CB106" s="60"/>
      <c r="CC106" s="60"/>
      <c r="CD106" s="60"/>
      <c r="CE106" s="60"/>
      <c r="CF106" s="60"/>
      <c r="CG106" s="60"/>
      <c r="CH106" s="60"/>
      <c r="CI106" s="60"/>
      <c r="CJ106" s="60"/>
      <c r="CK106" s="60"/>
      <c r="CL106" s="60"/>
      <c r="CM106" s="60"/>
      <c r="CN106" s="60"/>
      <c r="CO106" s="60"/>
      <c r="CP106" s="60"/>
      <c r="CQ106" s="60"/>
      <c r="CR106" s="60"/>
      <c r="CS106" s="60"/>
      <c r="CT106" s="60"/>
      <c r="CU106" s="60"/>
      <c r="CV106" s="60"/>
      <c r="CW106" s="60"/>
      <c r="CX106" s="60"/>
      <c r="CY106" s="60"/>
      <c r="CZ106" s="60"/>
      <c r="DA106" s="60"/>
      <c r="DB106" s="60"/>
      <c r="DC106" s="60">
        <v>0</v>
      </c>
      <c r="DD106" s="60"/>
      <c r="DE106" s="60"/>
      <c r="DF106" s="60">
        <v>0</v>
      </c>
      <c r="DG106" s="60"/>
      <c r="DH106" s="60"/>
      <c r="DI106" s="60">
        <v>0</v>
      </c>
      <c r="DJ106" s="60"/>
      <c r="DK106" s="60"/>
      <c r="DL106" s="60"/>
      <c r="DM106" s="60"/>
      <c r="DN106" s="60"/>
      <c r="DO106" s="60"/>
      <c r="DP106" s="60"/>
      <c r="DQ106" s="60"/>
      <c r="DR106" s="60"/>
      <c r="DS106" s="60"/>
      <c r="DT106" s="61">
        <f t="shared" si="24"/>
        <v>0</v>
      </c>
      <c r="DU106" s="62">
        <f t="shared" si="25"/>
        <v>0</v>
      </c>
      <c r="DV106" s="63">
        <v>1</v>
      </c>
      <c r="DW106" s="63">
        <v>1</v>
      </c>
      <c r="DX106" s="63">
        <v>1</v>
      </c>
      <c r="DY106" s="63">
        <v>1</v>
      </c>
      <c r="DZ106" s="63">
        <v>2</v>
      </c>
      <c r="EA106" s="63">
        <v>1</v>
      </c>
      <c r="EB106" s="63">
        <v>0</v>
      </c>
      <c r="EC106" s="63">
        <v>0</v>
      </c>
      <c r="ED106" s="63">
        <v>0</v>
      </c>
      <c r="EE106" s="63"/>
      <c r="EF106" s="63"/>
      <c r="EG106" s="63"/>
      <c r="EH106" s="63"/>
      <c r="EI106" s="63"/>
      <c r="EJ106" s="63"/>
      <c r="EK106" s="63"/>
      <c r="EL106" s="63">
        <v>0</v>
      </c>
      <c r="EM106" s="63">
        <v>20</v>
      </c>
      <c r="EN106" s="63">
        <v>1</v>
      </c>
      <c r="EO106" s="63">
        <v>0</v>
      </c>
      <c r="EP106" s="63">
        <v>20</v>
      </c>
      <c r="EQ106" s="63">
        <v>0</v>
      </c>
      <c r="ER106" s="63">
        <v>0</v>
      </c>
      <c r="ES106" s="63">
        <f t="shared" si="26"/>
        <v>1</v>
      </c>
      <c r="ET106" s="63"/>
      <c r="EU106" s="64">
        <v>0</v>
      </c>
      <c r="EV106" s="64"/>
      <c r="EW106" s="64"/>
      <c r="EX106" s="64"/>
      <c r="EY106" s="64"/>
      <c r="EZ106" s="64"/>
      <c r="FA106" s="64"/>
      <c r="FB106" s="64"/>
      <c r="FC106" s="64"/>
      <c r="FD106" s="64"/>
      <c r="FE106" s="64"/>
      <c r="FF106" s="64"/>
      <c r="FG106" s="64"/>
      <c r="FH106" s="64"/>
      <c r="FI106" s="64"/>
      <c r="FJ106" s="64"/>
      <c r="FK106" s="64"/>
      <c r="FL106" s="64"/>
      <c r="FM106" s="64"/>
      <c r="FN106" s="64"/>
      <c r="FO106" s="64"/>
      <c r="FP106" s="64"/>
      <c r="FQ106" s="64"/>
      <c r="FR106" s="64"/>
      <c r="FS106" s="64"/>
      <c r="FT106" s="64"/>
      <c r="FU106" s="64"/>
      <c r="FV106" s="64"/>
      <c r="FW106" s="64"/>
      <c r="FX106" s="64"/>
      <c r="FY106" s="64"/>
      <c r="FZ106" s="64"/>
      <c r="GA106" s="64"/>
      <c r="GB106" s="64"/>
      <c r="GC106" s="64"/>
      <c r="GD106" s="64"/>
      <c r="GE106" s="64"/>
      <c r="GF106" s="64"/>
      <c r="GG106" s="64">
        <f t="shared" si="27"/>
        <v>0</v>
      </c>
      <c r="GH106" s="64">
        <f t="shared" si="28"/>
        <v>0</v>
      </c>
      <c r="GI106" s="65">
        <v>0</v>
      </c>
      <c r="GJ106" s="65">
        <v>0</v>
      </c>
      <c r="GK106" s="65">
        <v>0</v>
      </c>
      <c r="GL106" s="65">
        <v>0</v>
      </c>
      <c r="GM106" s="65">
        <v>0</v>
      </c>
      <c r="GN106" s="65">
        <v>0</v>
      </c>
      <c r="GO106" s="65">
        <v>0</v>
      </c>
      <c r="GP106" s="65">
        <v>0</v>
      </c>
      <c r="GQ106" s="65"/>
      <c r="GR106" s="65">
        <v>0</v>
      </c>
      <c r="GS106" s="65">
        <v>0</v>
      </c>
      <c r="GT106" s="65">
        <v>0</v>
      </c>
      <c r="GU106" s="65">
        <v>1</v>
      </c>
      <c r="GV106" s="65">
        <v>0</v>
      </c>
      <c r="GW106" s="65">
        <v>0</v>
      </c>
      <c r="GX106" s="65">
        <v>0</v>
      </c>
      <c r="GY106" s="65">
        <v>0</v>
      </c>
      <c r="GZ106" s="65"/>
      <c r="HA106" s="66">
        <v>0</v>
      </c>
      <c r="HB106" s="66"/>
      <c r="HC106" s="66"/>
      <c r="HD106" s="66"/>
      <c r="HE106" s="66"/>
      <c r="HF106" s="66"/>
      <c r="HG106" s="66"/>
      <c r="HH106" s="66"/>
      <c r="HI106" s="66"/>
      <c r="HJ106" s="66"/>
      <c r="HK106" s="66"/>
      <c r="HL106" s="66"/>
      <c r="HM106" s="66"/>
      <c r="HN106" s="66"/>
      <c r="HO106" s="66"/>
      <c r="HP106" s="66"/>
      <c r="HQ106" s="66"/>
      <c r="HR106" s="66"/>
      <c r="HS106" s="66"/>
      <c r="HT106" s="66"/>
      <c r="HU106" s="66"/>
      <c r="HV106" s="66"/>
      <c r="HW106" s="66"/>
      <c r="HX106" s="66"/>
      <c r="HY106" s="66">
        <f t="shared" si="29"/>
        <v>0</v>
      </c>
      <c r="HZ106" s="66"/>
      <c r="IA106" s="67" t="s">
        <v>2326</v>
      </c>
      <c r="IB106" s="67" t="s">
        <v>2326</v>
      </c>
      <c r="IC106" s="67" t="s">
        <v>2327</v>
      </c>
      <c r="ID106" s="67" t="s">
        <v>2326</v>
      </c>
      <c r="IE106" s="67" t="s">
        <v>2326</v>
      </c>
      <c r="IF106" s="67"/>
      <c r="IG106" s="67"/>
      <c r="IH106" s="67"/>
      <c r="II106" s="67"/>
      <c r="IJ106" s="67"/>
      <c r="IK106" s="67"/>
      <c r="IL106" s="67"/>
      <c r="IM106" s="67"/>
      <c r="IN106" s="67"/>
      <c r="IO106" s="67"/>
      <c r="IP106" s="67"/>
      <c r="IQ106" s="67"/>
      <c r="IR106" s="67"/>
      <c r="IS106" s="67"/>
      <c r="IT106" s="67"/>
      <c r="IU106" s="67"/>
      <c r="IV106" s="67"/>
      <c r="IW106" s="67"/>
      <c r="IX106" s="67"/>
      <c r="IY106" s="67"/>
      <c r="IZ106" s="67"/>
      <c r="JA106" s="67"/>
      <c r="JB106" s="67"/>
      <c r="JC106" s="67"/>
      <c r="JD106" s="67"/>
      <c r="JE106" s="67"/>
      <c r="JF106" s="67"/>
      <c r="JG106" s="67"/>
      <c r="JH106" s="67"/>
      <c r="JI106" s="67"/>
      <c r="JJ106" s="67">
        <v>-1</v>
      </c>
      <c r="JK106" s="67">
        <v>-1</v>
      </c>
      <c r="JL106" s="67"/>
      <c r="JM106" s="67"/>
      <c r="JN106" s="67"/>
      <c r="JO106" s="67"/>
      <c r="JP106" s="67"/>
      <c r="JQ106" s="67"/>
      <c r="JR106" s="67"/>
      <c r="JS106" s="67"/>
      <c r="JT106" s="67"/>
      <c r="JU106" s="67"/>
      <c r="JV106" s="67"/>
      <c r="JW106" s="67"/>
      <c r="JX106" s="67"/>
      <c r="JY106" s="67"/>
      <c r="JZ106" s="67"/>
      <c r="KA106" s="67"/>
      <c r="KB106" s="67"/>
      <c r="KC106" s="67"/>
      <c r="KD106" s="67"/>
      <c r="KE106" s="67"/>
      <c r="KF106" s="67"/>
      <c r="KG106" s="67"/>
      <c r="KH106" s="67"/>
      <c r="KI106" s="67"/>
      <c r="KJ106" s="67"/>
      <c r="KK106" s="67"/>
      <c r="KL106" s="67"/>
      <c r="KM106" s="67"/>
      <c r="KN106" s="66">
        <v>2</v>
      </c>
      <c r="KO106" s="66">
        <v>0</v>
      </c>
      <c r="KP106" s="66">
        <v>1</v>
      </c>
      <c r="KQ106" s="66">
        <v>1</v>
      </c>
      <c r="KR106" s="66">
        <v>2</v>
      </c>
      <c r="KS106" s="66">
        <v>0</v>
      </c>
      <c r="KT106" s="66">
        <v>0</v>
      </c>
      <c r="KU106" s="66">
        <v>0</v>
      </c>
      <c r="KV106" s="66">
        <v>0</v>
      </c>
      <c r="KW106" s="66">
        <v>1</v>
      </c>
      <c r="KX106" s="66">
        <v>0</v>
      </c>
      <c r="KY106" s="66">
        <v>0</v>
      </c>
      <c r="KZ106" s="66">
        <v>0</v>
      </c>
      <c r="LA106" s="66">
        <v>0</v>
      </c>
      <c r="LB106" s="66">
        <v>0</v>
      </c>
      <c r="LC106" s="68">
        <v>0</v>
      </c>
      <c r="LD106" s="68">
        <v>0</v>
      </c>
      <c r="LE106" s="68">
        <v>0</v>
      </c>
      <c r="LF106" s="68">
        <v>1</v>
      </c>
      <c r="LG106" s="68">
        <v>1</v>
      </c>
      <c r="LH106" s="68">
        <v>0</v>
      </c>
      <c r="LI106" s="68">
        <v>0</v>
      </c>
      <c r="LJ106" s="68">
        <v>0</v>
      </c>
      <c r="LK106" s="68">
        <v>0</v>
      </c>
      <c r="LL106" s="68"/>
      <c r="LM106" s="69">
        <v>0</v>
      </c>
      <c r="LN106" s="69"/>
      <c r="LO106" s="69">
        <v>0</v>
      </c>
      <c r="LP106" s="69"/>
      <c r="LQ106" s="70">
        <v>1</v>
      </c>
      <c r="LR106" s="71"/>
      <c r="LS106" s="72">
        <f t="shared" si="30"/>
        <v>0</v>
      </c>
      <c r="LT106" s="73">
        <f t="shared" si="31"/>
        <v>0</v>
      </c>
      <c r="LU106" s="73">
        <f t="shared" si="32"/>
        <v>0</v>
      </c>
      <c r="LV106" s="74">
        <f t="shared" si="33"/>
        <v>1</v>
      </c>
      <c r="LW106" s="72">
        <f t="shared" si="34"/>
        <v>0</v>
      </c>
      <c r="LX106" s="73">
        <f t="shared" si="35"/>
        <v>0</v>
      </c>
      <c r="LY106" s="73">
        <f t="shared" si="36"/>
        <v>0</v>
      </c>
      <c r="LZ106" s="74">
        <f t="shared" si="37"/>
        <v>1</v>
      </c>
      <c r="MA106" s="72">
        <f t="shared" si="38"/>
        <v>1</v>
      </c>
      <c r="MB106" s="73">
        <f t="shared" si="39"/>
        <v>0</v>
      </c>
      <c r="MC106" s="73">
        <f t="shared" si="40"/>
        <v>0</v>
      </c>
      <c r="MD106" s="74">
        <f t="shared" si="41"/>
        <v>0</v>
      </c>
      <c r="ME106" s="72">
        <f t="shared" si="42"/>
        <v>0</v>
      </c>
      <c r="MF106" s="73">
        <f t="shared" si="43"/>
        <v>0</v>
      </c>
      <c r="MG106" s="73">
        <f t="shared" si="44"/>
        <v>0</v>
      </c>
      <c r="MH106" s="74">
        <f t="shared" si="45"/>
        <v>1</v>
      </c>
    </row>
    <row r="107" spans="1:346" ht="52.5" x14ac:dyDescent="0.35">
      <c r="A107" s="57">
        <v>6</v>
      </c>
      <c r="B107" s="57" t="s">
        <v>2329</v>
      </c>
      <c r="C107" s="57" t="s">
        <v>2815</v>
      </c>
      <c r="D107" s="58">
        <v>41597</v>
      </c>
      <c r="E107" s="57">
        <v>7</v>
      </c>
      <c r="F107" s="57">
        <v>2</v>
      </c>
      <c r="G107" s="57" t="s">
        <v>2825</v>
      </c>
      <c r="H107" s="57" t="s">
        <v>2825</v>
      </c>
      <c r="I107" s="57" t="s">
        <v>2826</v>
      </c>
      <c r="J107" s="57" t="s">
        <v>2827</v>
      </c>
      <c r="K107" s="57" t="s">
        <v>2828</v>
      </c>
      <c r="L107" s="57">
        <v>0</v>
      </c>
      <c r="M107" s="57">
        <v>1</v>
      </c>
      <c r="N107" s="57">
        <v>25</v>
      </c>
      <c r="O107" s="59">
        <v>0</v>
      </c>
      <c r="P107" s="59">
        <v>0</v>
      </c>
      <c r="Q107" s="59">
        <v>0</v>
      </c>
      <c r="R107" s="59">
        <v>0</v>
      </c>
      <c r="S107" s="59">
        <v>0</v>
      </c>
      <c r="T107" s="59">
        <v>0</v>
      </c>
      <c r="U107" s="59">
        <v>1</v>
      </c>
      <c r="V107" s="59">
        <v>0</v>
      </c>
      <c r="W107" s="59">
        <v>0</v>
      </c>
      <c r="X107" s="59">
        <v>0</v>
      </c>
      <c r="Y107" s="59"/>
      <c r="Z107" s="60">
        <v>5</v>
      </c>
      <c r="AA107" s="60">
        <v>0</v>
      </c>
      <c r="AB107" s="60">
        <v>0</v>
      </c>
      <c r="AC107" s="60">
        <v>15</v>
      </c>
      <c r="AD107" s="60">
        <v>6</v>
      </c>
      <c r="AE107" s="60">
        <v>1</v>
      </c>
      <c r="AF107" s="60">
        <v>0</v>
      </c>
      <c r="AG107" s="60">
        <v>0</v>
      </c>
      <c r="AH107" s="60">
        <v>1.35</v>
      </c>
      <c r="AI107" s="60">
        <v>0</v>
      </c>
      <c r="AJ107" s="60"/>
      <c r="AK107" s="60">
        <v>7</v>
      </c>
      <c r="AL107" s="60"/>
      <c r="AM107" s="59">
        <v>0</v>
      </c>
      <c r="AN107" s="59"/>
      <c r="AO107" s="59"/>
      <c r="AP107" s="59"/>
      <c r="AQ107" s="59"/>
      <c r="AR107" s="59"/>
      <c r="AS107" s="59"/>
      <c r="AT107" s="59"/>
      <c r="AU107" s="59"/>
      <c r="AV107" s="59"/>
      <c r="AW107" s="59"/>
      <c r="AX107" s="59"/>
      <c r="AY107" s="59"/>
      <c r="AZ107" s="59"/>
      <c r="BA107" s="59"/>
      <c r="BB107" s="59"/>
      <c r="BC107" s="59">
        <v>0</v>
      </c>
      <c r="BD107" s="59"/>
      <c r="BE107" s="59"/>
      <c r="BF107" s="59"/>
      <c r="BG107" s="59">
        <v>0</v>
      </c>
      <c r="BH107" s="59"/>
      <c r="BI107" s="59"/>
      <c r="BJ107" s="59"/>
      <c r="BK107" s="59">
        <v>0</v>
      </c>
      <c r="BL107" s="59"/>
      <c r="BM107" s="59"/>
      <c r="BN107" s="59"/>
      <c r="BO107" s="59">
        <f t="shared" si="23"/>
        <v>0</v>
      </c>
      <c r="BP107" s="59"/>
      <c r="BQ107" s="60">
        <v>0</v>
      </c>
      <c r="BR107" s="60"/>
      <c r="BS107" s="60"/>
      <c r="BT107" s="60"/>
      <c r="BU107" s="60"/>
      <c r="BV107" s="60"/>
      <c r="BW107" s="60"/>
      <c r="BX107" s="60"/>
      <c r="BY107" s="60"/>
      <c r="BZ107" s="60"/>
      <c r="CA107" s="60"/>
      <c r="CB107" s="60"/>
      <c r="CC107" s="60"/>
      <c r="CD107" s="60"/>
      <c r="CE107" s="60"/>
      <c r="CF107" s="60"/>
      <c r="CG107" s="60"/>
      <c r="CH107" s="60"/>
      <c r="CI107" s="60"/>
      <c r="CJ107" s="60"/>
      <c r="CK107" s="60"/>
      <c r="CL107" s="60"/>
      <c r="CM107" s="60"/>
      <c r="CN107" s="60"/>
      <c r="CO107" s="60"/>
      <c r="CP107" s="60"/>
      <c r="CQ107" s="60"/>
      <c r="CR107" s="60"/>
      <c r="CS107" s="60"/>
      <c r="CT107" s="60"/>
      <c r="CU107" s="60"/>
      <c r="CV107" s="60"/>
      <c r="CW107" s="60"/>
      <c r="CX107" s="60"/>
      <c r="CY107" s="60"/>
      <c r="CZ107" s="60"/>
      <c r="DA107" s="60"/>
      <c r="DB107" s="60"/>
      <c r="DC107" s="60">
        <v>0</v>
      </c>
      <c r="DD107" s="60"/>
      <c r="DE107" s="60"/>
      <c r="DF107" s="60">
        <v>0</v>
      </c>
      <c r="DG107" s="60"/>
      <c r="DH107" s="60"/>
      <c r="DI107" s="60">
        <v>0</v>
      </c>
      <c r="DJ107" s="60"/>
      <c r="DK107" s="60"/>
      <c r="DL107" s="60"/>
      <c r="DM107" s="60"/>
      <c r="DN107" s="60"/>
      <c r="DO107" s="60"/>
      <c r="DP107" s="60"/>
      <c r="DQ107" s="60"/>
      <c r="DR107" s="60"/>
      <c r="DS107" s="60"/>
      <c r="DT107" s="61">
        <f t="shared" si="24"/>
        <v>0</v>
      </c>
      <c r="DU107" s="62">
        <f t="shared" si="25"/>
        <v>0</v>
      </c>
      <c r="DV107" s="63">
        <v>1</v>
      </c>
      <c r="DW107" s="63">
        <v>1</v>
      </c>
      <c r="DX107" s="63">
        <v>1</v>
      </c>
      <c r="DY107" s="63">
        <v>1</v>
      </c>
      <c r="DZ107" s="63">
        <v>1</v>
      </c>
      <c r="EA107" s="63">
        <v>1</v>
      </c>
      <c r="EB107" s="63">
        <v>0</v>
      </c>
      <c r="EC107" s="63">
        <v>0</v>
      </c>
      <c r="ED107" s="63">
        <v>0</v>
      </c>
      <c r="EE107" s="63"/>
      <c r="EF107" s="63"/>
      <c r="EG107" s="63"/>
      <c r="EH107" s="63"/>
      <c r="EI107" s="63"/>
      <c r="EJ107" s="63"/>
      <c r="EK107" s="63"/>
      <c r="EL107" s="63">
        <v>0</v>
      </c>
      <c r="EM107" s="63">
        <v>7</v>
      </c>
      <c r="EN107" s="63">
        <v>1</v>
      </c>
      <c r="EO107" s="63">
        <v>0</v>
      </c>
      <c r="EP107" s="63">
        <v>10</v>
      </c>
      <c r="EQ107" s="63">
        <v>0</v>
      </c>
      <c r="ER107" s="63">
        <v>0</v>
      </c>
      <c r="ES107" s="63">
        <f t="shared" si="26"/>
        <v>1</v>
      </c>
      <c r="ET107" s="63"/>
      <c r="EU107" s="64">
        <v>0</v>
      </c>
      <c r="EV107" s="64"/>
      <c r="EW107" s="64"/>
      <c r="EX107" s="64"/>
      <c r="EY107" s="64"/>
      <c r="EZ107" s="64"/>
      <c r="FA107" s="64"/>
      <c r="FB107" s="64"/>
      <c r="FC107" s="64"/>
      <c r="FD107" s="64"/>
      <c r="FE107" s="64"/>
      <c r="FF107" s="64"/>
      <c r="FG107" s="64"/>
      <c r="FH107" s="64"/>
      <c r="FI107" s="64"/>
      <c r="FJ107" s="64"/>
      <c r="FK107" s="64"/>
      <c r="FL107" s="64"/>
      <c r="FM107" s="64"/>
      <c r="FN107" s="64"/>
      <c r="FO107" s="64"/>
      <c r="FP107" s="64"/>
      <c r="FQ107" s="64"/>
      <c r="FR107" s="64"/>
      <c r="FS107" s="64"/>
      <c r="FT107" s="64"/>
      <c r="FU107" s="64"/>
      <c r="FV107" s="64"/>
      <c r="FW107" s="64"/>
      <c r="FX107" s="64"/>
      <c r="FY107" s="64"/>
      <c r="FZ107" s="64"/>
      <c r="GA107" s="64"/>
      <c r="GB107" s="64"/>
      <c r="GC107" s="64"/>
      <c r="GD107" s="64"/>
      <c r="GE107" s="64"/>
      <c r="GF107" s="64"/>
      <c r="GG107" s="64">
        <f t="shared" si="27"/>
        <v>0</v>
      </c>
      <c r="GH107" s="64">
        <f t="shared" si="28"/>
        <v>0</v>
      </c>
      <c r="GI107" s="65">
        <v>0</v>
      </c>
      <c r="GJ107" s="65">
        <v>0</v>
      </c>
      <c r="GK107" s="65">
        <v>0</v>
      </c>
      <c r="GL107" s="65">
        <v>0</v>
      </c>
      <c r="GM107" s="65">
        <v>0</v>
      </c>
      <c r="GN107" s="65">
        <v>0</v>
      </c>
      <c r="GO107" s="65">
        <v>0</v>
      </c>
      <c r="GP107" s="65">
        <v>0</v>
      </c>
      <c r="GQ107" s="65"/>
      <c r="GR107" s="65">
        <v>0</v>
      </c>
      <c r="GS107" s="65">
        <v>0</v>
      </c>
      <c r="GT107" s="65">
        <v>0</v>
      </c>
      <c r="GU107" s="65">
        <v>0</v>
      </c>
      <c r="GV107" s="65">
        <v>0</v>
      </c>
      <c r="GW107" s="65">
        <v>0</v>
      </c>
      <c r="GX107" s="65">
        <v>1</v>
      </c>
      <c r="GY107" s="65">
        <v>0</v>
      </c>
      <c r="GZ107" s="65"/>
      <c r="HA107" s="66">
        <v>0</v>
      </c>
      <c r="HB107" s="66"/>
      <c r="HC107" s="66"/>
      <c r="HD107" s="66"/>
      <c r="HE107" s="66"/>
      <c r="HF107" s="66"/>
      <c r="HG107" s="66"/>
      <c r="HH107" s="66"/>
      <c r="HI107" s="66"/>
      <c r="HJ107" s="66"/>
      <c r="HK107" s="66"/>
      <c r="HL107" s="66"/>
      <c r="HM107" s="66"/>
      <c r="HN107" s="66"/>
      <c r="HO107" s="66"/>
      <c r="HP107" s="66"/>
      <c r="HQ107" s="66"/>
      <c r="HR107" s="66"/>
      <c r="HS107" s="66"/>
      <c r="HT107" s="66"/>
      <c r="HU107" s="66"/>
      <c r="HV107" s="66"/>
      <c r="HW107" s="66"/>
      <c r="HX107" s="66"/>
      <c r="HY107" s="66">
        <f t="shared" si="29"/>
        <v>0</v>
      </c>
      <c r="HZ107" s="66"/>
      <c r="IA107" s="67" t="s">
        <v>2326</v>
      </c>
      <c r="IB107" s="67" t="s">
        <v>2326</v>
      </c>
      <c r="IC107" s="67" t="s">
        <v>2327</v>
      </c>
      <c r="ID107" s="67" t="s">
        <v>2326</v>
      </c>
      <c r="IE107" s="67" t="s">
        <v>2326</v>
      </c>
      <c r="IF107" s="67"/>
      <c r="IG107" s="67"/>
      <c r="IH107" s="67"/>
      <c r="II107" s="67"/>
      <c r="IJ107" s="67"/>
      <c r="IK107" s="67"/>
      <c r="IL107" s="67"/>
      <c r="IM107" s="67"/>
      <c r="IN107" s="67"/>
      <c r="IO107" s="67"/>
      <c r="IP107" s="67"/>
      <c r="IQ107" s="67"/>
      <c r="IR107" s="67"/>
      <c r="IS107" s="67"/>
      <c r="IT107" s="67"/>
      <c r="IU107" s="67"/>
      <c r="IV107" s="67"/>
      <c r="IW107" s="67"/>
      <c r="IX107" s="67"/>
      <c r="IY107" s="67"/>
      <c r="IZ107" s="67"/>
      <c r="JA107" s="67"/>
      <c r="JB107" s="67"/>
      <c r="JC107" s="67"/>
      <c r="JD107" s="67"/>
      <c r="JE107" s="67"/>
      <c r="JF107" s="67"/>
      <c r="JG107" s="67"/>
      <c r="JH107" s="67"/>
      <c r="JI107" s="67"/>
      <c r="JJ107" s="67">
        <v>-1</v>
      </c>
      <c r="JK107" s="67">
        <v>-1</v>
      </c>
      <c r="JL107" s="67"/>
      <c r="JM107" s="67"/>
      <c r="JN107" s="67"/>
      <c r="JO107" s="67"/>
      <c r="JP107" s="67"/>
      <c r="JQ107" s="67"/>
      <c r="JR107" s="67"/>
      <c r="JS107" s="67"/>
      <c r="JT107" s="67"/>
      <c r="JU107" s="67"/>
      <c r="JV107" s="67"/>
      <c r="JW107" s="67"/>
      <c r="JX107" s="67"/>
      <c r="JY107" s="67"/>
      <c r="JZ107" s="67"/>
      <c r="KA107" s="67"/>
      <c r="KB107" s="67"/>
      <c r="KC107" s="67"/>
      <c r="KD107" s="67"/>
      <c r="KE107" s="67"/>
      <c r="KF107" s="67"/>
      <c r="KG107" s="67"/>
      <c r="KH107" s="67"/>
      <c r="KI107" s="67"/>
      <c r="KJ107" s="67"/>
      <c r="KK107" s="67"/>
      <c r="KL107" s="67"/>
      <c r="KM107" s="67"/>
      <c r="KN107" s="66">
        <v>0</v>
      </c>
      <c r="KO107" s="66">
        <v>0</v>
      </c>
      <c r="KP107" s="66">
        <v>2</v>
      </c>
      <c r="KQ107" s="66">
        <v>2</v>
      </c>
      <c r="KR107" s="66">
        <v>2</v>
      </c>
      <c r="KS107" s="66">
        <v>0</v>
      </c>
      <c r="KT107" s="66">
        <v>0</v>
      </c>
      <c r="KU107" s="66">
        <v>0</v>
      </c>
      <c r="KV107" s="66">
        <v>0</v>
      </c>
      <c r="KW107" s="66">
        <v>1</v>
      </c>
      <c r="KX107" s="66">
        <v>0</v>
      </c>
      <c r="KY107" s="66">
        <v>0</v>
      </c>
      <c r="KZ107" s="66">
        <v>0</v>
      </c>
      <c r="LA107" s="66">
        <v>0</v>
      </c>
      <c r="LB107" s="66">
        <v>0</v>
      </c>
      <c r="LC107" s="68">
        <v>0</v>
      </c>
      <c r="LD107" s="68">
        <v>1</v>
      </c>
      <c r="LE107" s="68">
        <v>0</v>
      </c>
      <c r="LF107" s="68">
        <v>1</v>
      </c>
      <c r="LG107" s="68">
        <v>1</v>
      </c>
      <c r="LH107" s="68">
        <v>0</v>
      </c>
      <c r="LI107" s="68">
        <v>0</v>
      </c>
      <c r="LJ107" s="68">
        <v>0</v>
      </c>
      <c r="LK107" s="68">
        <v>0</v>
      </c>
      <c r="LL107" s="68"/>
      <c r="LM107" s="69">
        <v>0</v>
      </c>
      <c r="LN107" s="69"/>
      <c r="LO107" s="69">
        <v>0</v>
      </c>
      <c r="LP107" s="69"/>
      <c r="LQ107" s="70">
        <v>1</v>
      </c>
      <c r="LR107" s="71"/>
      <c r="LS107" s="72">
        <f t="shared" si="30"/>
        <v>0</v>
      </c>
      <c r="LT107" s="73">
        <f t="shared" si="31"/>
        <v>0</v>
      </c>
      <c r="LU107" s="73">
        <f t="shared" si="32"/>
        <v>0</v>
      </c>
      <c r="LV107" s="74">
        <f t="shared" si="33"/>
        <v>1</v>
      </c>
      <c r="LW107" s="72">
        <f t="shared" si="34"/>
        <v>0</v>
      </c>
      <c r="LX107" s="73">
        <f t="shared" si="35"/>
        <v>0</v>
      </c>
      <c r="LY107" s="73">
        <f t="shared" si="36"/>
        <v>0</v>
      </c>
      <c r="LZ107" s="74">
        <f t="shared" si="37"/>
        <v>1</v>
      </c>
      <c r="MA107" s="72">
        <f t="shared" si="38"/>
        <v>1</v>
      </c>
      <c r="MB107" s="73">
        <f t="shared" si="39"/>
        <v>0</v>
      </c>
      <c r="MC107" s="73">
        <f t="shared" si="40"/>
        <v>0</v>
      </c>
      <c r="MD107" s="74">
        <f t="shared" si="41"/>
        <v>0</v>
      </c>
      <c r="ME107" s="72">
        <f t="shared" si="42"/>
        <v>0</v>
      </c>
      <c r="MF107" s="73">
        <f t="shared" si="43"/>
        <v>0</v>
      </c>
      <c r="MG107" s="73">
        <f t="shared" si="44"/>
        <v>0</v>
      </c>
      <c r="MH107" s="74">
        <f t="shared" si="45"/>
        <v>1</v>
      </c>
    </row>
    <row r="108" spans="1:346" ht="52.5" x14ac:dyDescent="0.35">
      <c r="A108" s="57">
        <v>9</v>
      </c>
      <c r="B108" s="57" t="s">
        <v>2362</v>
      </c>
      <c r="C108" s="57" t="s">
        <v>2829</v>
      </c>
      <c r="D108" s="58">
        <v>41598</v>
      </c>
      <c r="E108" s="57">
        <v>7</v>
      </c>
      <c r="F108" s="57">
        <v>4</v>
      </c>
      <c r="G108" s="57" t="s">
        <v>2830</v>
      </c>
      <c r="H108" s="57" t="s">
        <v>2831</v>
      </c>
      <c r="I108" s="57">
        <v>38236069</v>
      </c>
      <c r="J108" s="57" t="s">
        <v>2818</v>
      </c>
      <c r="K108" s="57" t="s">
        <v>2832</v>
      </c>
      <c r="L108" s="57">
        <v>0</v>
      </c>
      <c r="M108" s="57">
        <v>1</v>
      </c>
      <c r="N108" s="57">
        <v>39</v>
      </c>
      <c r="O108" s="59">
        <v>0</v>
      </c>
      <c r="P108" s="59">
        <v>0</v>
      </c>
      <c r="Q108" s="59">
        <v>0</v>
      </c>
      <c r="R108" s="59">
        <v>0</v>
      </c>
      <c r="S108" s="59">
        <v>0</v>
      </c>
      <c r="T108" s="59">
        <v>1</v>
      </c>
      <c r="U108" s="59">
        <v>0</v>
      </c>
      <c r="V108" s="59">
        <v>0</v>
      </c>
      <c r="W108" s="59">
        <v>0</v>
      </c>
      <c r="X108" s="59">
        <v>0</v>
      </c>
      <c r="Y108" s="59"/>
      <c r="Z108" s="60">
        <v>5</v>
      </c>
      <c r="AA108" s="60">
        <v>1.5</v>
      </c>
      <c r="AB108" s="60">
        <v>1</v>
      </c>
      <c r="AC108" s="60">
        <v>20</v>
      </c>
      <c r="AD108" s="60">
        <v>10</v>
      </c>
      <c r="AE108" s="60">
        <v>0</v>
      </c>
      <c r="AF108" s="60">
        <v>1</v>
      </c>
      <c r="AG108" s="60">
        <v>0</v>
      </c>
      <c r="AH108" s="60">
        <v>4.5</v>
      </c>
      <c r="AI108" s="60">
        <v>1</v>
      </c>
      <c r="AJ108" s="60">
        <v>3</v>
      </c>
      <c r="AK108" s="60">
        <v>12</v>
      </c>
      <c r="AL108" s="60">
        <v>15</v>
      </c>
      <c r="AM108" s="59">
        <v>0</v>
      </c>
      <c r="AN108" s="59"/>
      <c r="AO108" s="59"/>
      <c r="AP108" s="59"/>
      <c r="AQ108" s="59"/>
      <c r="AR108" s="59"/>
      <c r="AS108" s="59"/>
      <c r="AT108" s="59"/>
      <c r="AU108" s="59"/>
      <c r="AV108" s="59"/>
      <c r="AW108" s="59"/>
      <c r="AX108" s="59"/>
      <c r="AY108" s="59"/>
      <c r="AZ108" s="59"/>
      <c r="BA108" s="59"/>
      <c r="BB108" s="59"/>
      <c r="BC108" s="59">
        <v>0</v>
      </c>
      <c r="BD108" s="59"/>
      <c r="BE108" s="59"/>
      <c r="BF108" s="59"/>
      <c r="BG108" s="59">
        <v>0</v>
      </c>
      <c r="BH108" s="59"/>
      <c r="BI108" s="59"/>
      <c r="BJ108" s="59"/>
      <c r="BK108" s="59">
        <v>0</v>
      </c>
      <c r="BL108" s="59"/>
      <c r="BM108" s="59"/>
      <c r="BN108" s="59"/>
      <c r="BO108" s="59">
        <f t="shared" si="23"/>
        <v>0</v>
      </c>
      <c r="BP108" s="59"/>
      <c r="BQ108" s="60">
        <v>1</v>
      </c>
      <c r="BR108" s="60">
        <v>1</v>
      </c>
      <c r="BS108" s="60">
        <v>1</v>
      </c>
      <c r="BT108" s="60">
        <v>1</v>
      </c>
      <c r="BU108" s="60">
        <v>2</v>
      </c>
      <c r="BV108" s="60">
        <v>1</v>
      </c>
      <c r="BW108" s="60">
        <v>0</v>
      </c>
      <c r="BX108" s="60">
        <v>1</v>
      </c>
      <c r="BY108" s="60">
        <v>1</v>
      </c>
      <c r="BZ108" s="60">
        <v>0</v>
      </c>
      <c r="CA108" s="60">
        <v>3</v>
      </c>
      <c r="CB108" s="60">
        <v>3</v>
      </c>
      <c r="CC108" s="60">
        <v>1</v>
      </c>
      <c r="CD108" s="60">
        <v>4</v>
      </c>
      <c r="CE108" s="60">
        <v>1</v>
      </c>
      <c r="CF108" s="60">
        <v>0</v>
      </c>
      <c r="CG108" s="60">
        <v>1</v>
      </c>
      <c r="CH108" s="60">
        <v>1</v>
      </c>
      <c r="CI108" s="60">
        <v>0</v>
      </c>
      <c r="CJ108" s="60">
        <v>0</v>
      </c>
      <c r="CK108" s="60"/>
      <c r="CL108" s="60"/>
      <c r="CM108" s="60"/>
      <c r="CN108" s="60"/>
      <c r="CO108" s="60"/>
      <c r="CP108" s="60"/>
      <c r="CQ108" s="60"/>
      <c r="CR108" s="60"/>
      <c r="CS108" s="60">
        <v>0</v>
      </c>
      <c r="CT108" s="60"/>
      <c r="CU108" s="60"/>
      <c r="CV108" s="60"/>
      <c r="CW108" s="60"/>
      <c r="CX108" s="60"/>
      <c r="CY108" s="60"/>
      <c r="CZ108" s="60"/>
      <c r="DA108" s="60"/>
      <c r="DB108" s="60"/>
      <c r="DC108" s="60">
        <v>1</v>
      </c>
      <c r="DD108" s="60">
        <v>35</v>
      </c>
      <c r="DE108" s="60">
        <v>7</v>
      </c>
      <c r="DF108" s="60">
        <v>0</v>
      </c>
      <c r="DG108" s="60"/>
      <c r="DH108" s="60"/>
      <c r="DI108" s="60">
        <v>0</v>
      </c>
      <c r="DJ108" s="60"/>
      <c r="DK108" s="60"/>
      <c r="DL108" s="60">
        <v>0</v>
      </c>
      <c r="DM108" s="60"/>
      <c r="DN108" s="60"/>
      <c r="DO108" s="60"/>
      <c r="DP108" s="60"/>
      <c r="DQ108" s="60">
        <v>120</v>
      </c>
      <c r="DR108" s="60">
        <v>0</v>
      </c>
      <c r="DS108" s="60">
        <v>8</v>
      </c>
      <c r="DT108" s="61">
        <f t="shared" si="24"/>
        <v>1</v>
      </c>
      <c r="DU108" s="62">
        <f t="shared" si="25"/>
        <v>1</v>
      </c>
      <c r="DV108" s="63">
        <v>0</v>
      </c>
      <c r="DW108" s="63"/>
      <c r="DX108" s="63"/>
      <c r="DY108" s="63"/>
      <c r="DZ108" s="63"/>
      <c r="EA108" s="63"/>
      <c r="EB108" s="63"/>
      <c r="EC108" s="63"/>
      <c r="ED108" s="63"/>
      <c r="EE108" s="63"/>
      <c r="EF108" s="63"/>
      <c r="EG108" s="63"/>
      <c r="EH108" s="63"/>
      <c r="EI108" s="63"/>
      <c r="EJ108" s="63"/>
      <c r="EK108" s="63"/>
      <c r="EL108" s="63"/>
      <c r="EM108" s="63"/>
      <c r="EN108" s="63"/>
      <c r="EO108" s="63"/>
      <c r="EP108" s="63"/>
      <c r="EQ108" s="63"/>
      <c r="ER108" s="63"/>
      <c r="ES108" s="63">
        <f t="shared" si="26"/>
        <v>0</v>
      </c>
      <c r="ET108" s="63"/>
      <c r="EU108" s="64">
        <v>0</v>
      </c>
      <c r="EV108" s="64"/>
      <c r="EW108" s="64"/>
      <c r="EX108" s="64"/>
      <c r="EY108" s="64"/>
      <c r="EZ108" s="64"/>
      <c r="FA108" s="64"/>
      <c r="FB108" s="64"/>
      <c r="FC108" s="64"/>
      <c r="FD108" s="64"/>
      <c r="FE108" s="64"/>
      <c r="FF108" s="64"/>
      <c r="FG108" s="64"/>
      <c r="FH108" s="64"/>
      <c r="FI108" s="64"/>
      <c r="FJ108" s="64"/>
      <c r="FK108" s="64"/>
      <c r="FL108" s="64"/>
      <c r="FM108" s="64"/>
      <c r="FN108" s="64"/>
      <c r="FO108" s="64"/>
      <c r="FP108" s="64"/>
      <c r="FQ108" s="64"/>
      <c r="FR108" s="64"/>
      <c r="FS108" s="64"/>
      <c r="FT108" s="64"/>
      <c r="FU108" s="64"/>
      <c r="FV108" s="64"/>
      <c r="FW108" s="64"/>
      <c r="FX108" s="64"/>
      <c r="FY108" s="64"/>
      <c r="FZ108" s="64"/>
      <c r="GA108" s="64"/>
      <c r="GB108" s="64"/>
      <c r="GC108" s="64"/>
      <c r="GD108" s="64"/>
      <c r="GE108" s="64"/>
      <c r="GF108" s="64"/>
      <c r="GG108" s="64">
        <f t="shared" si="27"/>
        <v>0</v>
      </c>
      <c r="GH108" s="64">
        <f t="shared" si="28"/>
        <v>0</v>
      </c>
      <c r="GI108" s="65">
        <v>0</v>
      </c>
      <c r="GJ108" s="65">
        <v>0</v>
      </c>
      <c r="GK108" s="65">
        <v>0</v>
      </c>
      <c r="GL108" s="65">
        <v>0</v>
      </c>
      <c r="GM108" s="65">
        <v>0</v>
      </c>
      <c r="GN108" s="65">
        <v>0</v>
      </c>
      <c r="GO108" s="65">
        <v>0</v>
      </c>
      <c r="GP108" s="65">
        <v>0</v>
      </c>
      <c r="GQ108" s="65"/>
      <c r="GR108" s="65">
        <v>0</v>
      </c>
      <c r="GS108" s="65">
        <v>0</v>
      </c>
      <c r="GT108" s="65">
        <v>0</v>
      </c>
      <c r="GU108" s="65">
        <v>1</v>
      </c>
      <c r="GV108" s="65">
        <v>0</v>
      </c>
      <c r="GW108" s="65">
        <v>0</v>
      </c>
      <c r="GX108" s="65">
        <v>0</v>
      </c>
      <c r="GY108" s="65">
        <v>0</v>
      </c>
      <c r="GZ108" s="65"/>
      <c r="HA108" s="66">
        <v>0</v>
      </c>
      <c r="HB108" s="66"/>
      <c r="HC108" s="66"/>
      <c r="HD108" s="66"/>
      <c r="HE108" s="66"/>
      <c r="HF108" s="66"/>
      <c r="HG108" s="66"/>
      <c r="HH108" s="66"/>
      <c r="HI108" s="66"/>
      <c r="HJ108" s="66"/>
      <c r="HK108" s="66"/>
      <c r="HL108" s="66"/>
      <c r="HM108" s="66"/>
      <c r="HN108" s="66"/>
      <c r="HO108" s="66"/>
      <c r="HP108" s="66"/>
      <c r="HQ108" s="66"/>
      <c r="HR108" s="66"/>
      <c r="HS108" s="66"/>
      <c r="HT108" s="66"/>
      <c r="HU108" s="66"/>
      <c r="HV108" s="66"/>
      <c r="HW108" s="66"/>
      <c r="HX108" s="66"/>
      <c r="HY108" s="66">
        <f t="shared" si="29"/>
        <v>0</v>
      </c>
      <c r="HZ108" s="66"/>
      <c r="IA108" s="67" t="s">
        <v>2326</v>
      </c>
      <c r="IB108" s="67" t="s">
        <v>2328</v>
      </c>
      <c r="IC108" s="67" t="s">
        <v>2326</v>
      </c>
      <c r="ID108" s="67" t="s">
        <v>2326</v>
      </c>
      <c r="IE108" s="67" t="s">
        <v>2326</v>
      </c>
      <c r="IF108" s="67"/>
      <c r="IG108" s="67"/>
      <c r="IH108" s="67"/>
      <c r="II108" s="67"/>
      <c r="IJ108" s="67"/>
      <c r="IK108" s="67"/>
      <c r="IL108" s="67"/>
      <c r="IM108" s="67"/>
      <c r="IN108" s="67"/>
      <c r="IO108" s="67"/>
      <c r="IP108" s="67"/>
      <c r="IQ108" s="67"/>
      <c r="IR108" s="67"/>
      <c r="IS108" s="67"/>
      <c r="IT108" s="67"/>
      <c r="IU108" s="67"/>
      <c r="IV108" s="67"/>
      <c r="IW108" s="67"/>
      <c r="IX108" s="67"/>
      <c r="IY108" s="67"/>
      <c r="IZ108" s="67"/>
      <c r="JA108" s="67"/>
      <c r="JB108" s="67"/>
      <c r="JC108" s="67"/>
      <c r="JD108" s="67"/>
      <c r="JE108" s="67"/>
      <c r="JF108" s="67"/>
      <c r="JG108" s="67"/>
      <c r="JH108" s="67"/>
      <c r="JI108" s="67"/>
      <c r="JJ108" s="67"/>
      <c r="JK108" s="67"/>
      <c r="JL108" s="67"/>
      <c r="JM108" s="67"/>
      <c r="JN108" s="67"/>
      <c r="JO108" s="67"/>
      <c r="JP108" s="67"/>
      <c r="JQ108" s="67"/>
      <c r="JR108" s="67"/>
      <c r="JS108" s="67"/>
      <c r="JT108" s="67"/>
      <c r="JU108" s="67"/>
      <c r="JV108" s="67"/>
      <c r="JW108" s="67"/>
      <c r="JX108" s="67"/>
      <c r="JY108" s="67"/>
      <c r="JZ108" s="67"/>
      <c r="KA108" s="67"/>
      <c r="KB108" s="67"/>
      <c r="KC108" s="67"/>
      <c r="KD108" s="67"/>
      <c r="KE108" s="67"/>
      <c r="KF108" s="67"/>
      <c r="KG108" s="67"/>
      <c r="KH108" s="67"/>
      <c r="KI108" s="67"/>
      <c r="KJ108" s="67"/>
      <c r="KK108" s="67"/>
      <c r="KL108" s="67"/>
      <c r="KM108" s="67"/>
      <c r="KN108" s="66">
        <v>0</v>
      </c>
      <c r="KO108" s="66">
        <v>0</v>
      </c>
      <c r="KP108" s="66">
        <v>2</v>
      </c>
      <c r="KQ108" s="66">
        <v>1</v>
      </c>
      <c r="KR108" s="66">
        <v>2</v>
      </c>
      <c r="KS108" s="66">
        <v>0</v>
      </c>
      <c r="KT108" s="66">
        <v>0</v>
      </c>
      <c r="KU108" s="66">
        <v>0</v>
      </c>
      <c r="KV108" s="66">
        <v>0</v>
      </c>
      <c r="KW108" s="66">
        <v>1</v>
      </c>
      <c r="KX108" s="66">
        <v>0</v>
      </c>
      <c r="KY108" s="66">
        <v>0</v>
      </c>
      <c r="KZ108" s="66">
        <v>0</v>
      </c>
      <c r="LA108" s="66">
        <v>0</v>
      </c>
      <c r="LB108" s="66">
        <v>0</v>
      </c>
      <c r="LC108" s="68">
        <v>0</v>
      </c>
      <c r="LD108" s="68">
        <v>1</v>
      </c>
      <c r="LE108" s="68">
        <v>0</v>
      </c>
      <c r="LF108" s="68">
        <v>0</v>
      </c>
      <c r="LG108" s="68">
        <v>0</v>
      </c>
      <c r="LH108" s="68">
        <v>0</v>
      </c>
      <c r="LI108" s="68">
        <v>0</v>
      </c>
      <c r="LJ108" s="68">
        <v>0</v>
      </c>
      <c r="LK108" s="68">
        <v>0</v>
      </c>
      <c r="LL108" s="68"/>
      <c r="LM108" s="69">
        <v>0</v>
      </c>
      <c r="LN108" s="69"/>
      <c r="LO108" s="69">
        <v>0</v>
      </c>
      <c r="LP108" s="69"/>
      <c r="LQ108" s="70">
        <v>1</v>
      </c>
      <c r="LR108" s="71" t="s">
        <v>2833</v>
      </c>
      <c r="LS108" s="72">
        <f t="shared" si="30"/>
        <v>0</v>
      </c>
      <c r="LT108" s="73">
        <f t="shared" si="31"/>
        <v>0</v>
      </c>
      <c r="LU108" s="73">
        <f t="shared" si="32"/>
        <v>0</v>
      </c>
      <c r="LV108" s="74">
        <f t="shared" si="33"/>
        <v>1</v>
      </c>
      <c r="LW108" s="72">
        <f t="shared" si="34"/>
        <v>1</v>
      </c>
      <c r="LX108" s="73">
        <f t="shared" si="35"/>
        <v>0</v>
      </c>
      <c r="LY108" s="73">
        <f t="shared" si="36"/>
        <v>0</v>
      </c>
      <c r="LZ108" s="74">
        <f t="shared" si="37"/>
        <v>0</v>
      </c>
      <c r="MA108" s="72">
        <f t="shared" si="38"/>
        <v>0</v>
      </c>
      <c r="MB108" s="73">
        <f t="shared" si="39"/>
        <v>0</v>
      </c>
      <c r="MC108" s="73">
        <f t="shared" si="40"/>
        <v>0</v>
      </c>
      <c r="MD108" s="74">
        <f t="shared" si="41"/>
        <v>1</v>
      </c>
      <c r="ME108" s="72">
        <f t="shared" si="42"/>
        <v>0</v>
      </c>
      <c r="MF108" s="73">
        <f t="shared" si="43"/>
        <v>0</v>
      </c>
      <c r="MG108" s="73">
        <f t="shared" si="44"/>
        <v>0</v>
      </c>
      <c r="MH108" s="74">
        <f t="shared" si="45"/>
        <v>1</v>
      </c>
    </row>
    <row r="109" spans="1:346" ht="39.5" x14ac:dyDescent="0.35">
      <c r="A109" s="57">
        <v>12</v>
      </c>
      <c r="B109" s="57" t="s">
        <v>2320</v>
      </c>
      <c r="C109" s="57" t="s">
        <v>2834</v>
      </c>
      <c r="D109" s="58">
        <v>41600</v>
      </c>
      <c r="E109" s="57">
        <v>8</v>
      </c>
      <c r="F109" s="57">
        <v>11</v>
      </c>
      <c r="G109" s="57" t="s">
        <v>2835</v>
      </c>
      <c r="H109" s="57" t="s">
        <v>2835</v>
      </c>
      <c r="I109" s="57"/>
      <c r="J109" s="57" t="s">
        <v>2836</v>
      </c>
      <c r="K109" s="57" t="s">
        <v>2837</v>
      </c>
      <c r="L109" s="57">
        <v>0</v>
      </c>
      <c r="M109" s="57">
        <v>1</v>
      </c>
      <c r="N109" s="57">
        <v>43</v>
      </c>
      <c r="O109" s="59">
        <v>0</v>
      </c>
      <c r="P109" s="59">
        <v>0</v>
      </c>
      <c r="Q109" s="59">
        <v>0</v>
      </c>
      <c r="R109" s="59">
        <v>0</v>
      </c>
      <c r="S109" s="59">
        <v>0</v>
      </c>
      <c r="T109" s="59">
        <v>0</v>
      </c>
      <c r="U109" s="59">
        <v>0</v>
      </c>
      <c r="V109" s="59">
        <v>0</v>
      </c>
      <c r="W109" s="59">
        <v>0</v>
      </c>
      <c r="X109" s="59">
        <v>1</v>
      </c>
      <c r="Y109" s="59" t="s">
        <v>2838</v>
      </c>
      <c r="Z109" s="60">
        <v>7</v>
      </c>
      <c r="AA109" s="60">
        <v>0</v>
      </c>
      <c r="AB109" s="60">
        <v>0</v>
      </c>
      <c r="AC109" s="60">
        <v>20</v>
      </c>
      <c r="AD109" s="60">
        <v>15</v>
      </c>
      <c r="AE109" s="60">
        <v>1</v>
      </c>
      <c r="AF109" s="60">
        <v>0</v>
      </c>
      <c r="AG109" s="60">
        <v>0</v>
      </c>
      <c r="AH109" s="60">
        <v>1</v>
      </c>
      <c r="AI109" s="60">
        <v>1</v>
      </c>
      <c r="AJ109" s="60">
        <v>9</v>
      </c>
      <c r="AK109" s="60">
        <v>1</v>
      </c>
      <c r="AL109" s="60">
        <v>3</v>
      </c>
      <c r="AM109" s="59">
        <v>0</v>
      </c>
      <c r="AN109" s="59"/>
      <c r="AO109" s="59"/>
      <c r="AP109" s="59"/>
      <c r="AQ109" s="59"/>
      <c r="AR109" s="59"/>
      <c r="AS109" s="59"/>
      <c r="AT109" s="59"/>
      <c r="AU109" s="59"/>
      <c r="AV109" s="59"/>
      <c r="AW109" s="59"/>
      <c r="AX109" s="59"/>
      <c r="AY109" s="59"/>
      <c r="AZ109" s="59"/>
      <c r="BA109" s="59"/>
      <c r="BB109" s="59"/>
      <c r="BC109" s="59">
        <v>0</v>
      </c>
      <c r="BD109" s="59"/>
      <c r="BE109" s="59"/>
      <c r="BF109" s="59"/>
      <c r="BG109" s="59">
        <v>0</v>
      </c>
      <c r="BH109" s="59"/>
      <c r="BI109" s="59"/>
      <c r="BJ109" s="59"/>
      <c r="BK109" s="59">
        <v>0</v>
      </c>
      <c r="BL109" s="59"/>
      <c r="BM109" s="59"/>
      <c r="BN109" s="59"/>
      <c r="BO109" s="59">
        <f t="shared" si="23"/>
        <v>0</v>
      </c>
      <c r="BP109" s="59"/>
      <c r="BQ109" s="60">
        <v>1</v>
      </c>
      <c r="BR109" s="60">
        <v>1</v>
      </c>
      <c r="BS109" s="60">
        <v>1</v>
      </c>
      <c r="BT109" s="60">
        <v>1</v>
      </c>
      <c r="BU109" s="60">
        <v>4</v>
      </c>
      <c r="BV109" s="60">
        <v>1</v>
      </c>
      <c r="BW109" s="60">
        <v>0</v>
      </c>
      <c r="BX109" s="60">
        <v>1</v>
      </c>
      <c r="BY109" s="60">
        <v>1</v>
      </c>
      <c r="BZ109" s="60">
        <v>0</v>
      </c>
      <c r="CA109" s="60">
        <v>0</v>
      </c>
      <c r="CB109" s="60"/>
      <c r="CC109" s="60"/>
      <c r="CD109" s="60"/>
      <c r="CE109" s="60"/>
      <c r="CF109" s="60"/>
      <c r="CG109" s="60"/>
      <c r="CH109" s="60"/>
      <c r="CI109" s="60"/>
      <c r="CJ109" s="60">
        <v>0</v>
      </c>
      <c r="CK109" s="60"/>
      <c r="CL109" s="60"/>
      <c r="CM109" s="60"/>
      <c r="CN109" s="60"/>
      <c r="CO109" s="60"/>
      <c r="CP109" s="60"/>
      <c r="CQ109" s="60"/>
      <c r="CR109" s="60"/>
      <c r="CS109" s="60">
        <v>0</v>
      </c>
      <c r="CT109" s="60"/>
      <c r="CU109" s="60"/>
      <c r="CV109" s="60"/>
      <c r="CW109" s="60"/>
      <c r="CX109" s="60"/>
      <c r="CY109" s="60"/>
      <c r="CZ109" s="60"/>
      <c r="DA109" s="60"/>
      <c r="DB109" s="60"/>
      <c r="DC109" s="60">
        <v>0</v>
      </c>
      <c r="DD109" s="60"/>
      <c r="DE109" s="60"/>
      <c r="DF109" s="60">
        <v>1</v>
      </c>
      <c r="DG109" s="60">
        <v>5</v>
      </c>
      <c r="DH109" s="60">
        <v>120</v>
      </c>
      <c r="DI109" s="60">
        <v>0</v>
      </c>
      <c r="DJ109" s="60"/>
      <c r="DK109" s="60"/>
      <c r="DL109" s="60">
        <v>0</v>
      </c>
      <c r="DM109" s="60"/>
      <c r="DN109" s="60"/>
      <c r="DO109" s="60"/>
      <c r="DP109" s="60"/>
      <c r="DQ109" s="60">
        <v>5</v>
      </c>
      <c r="DR109" s="60">
        <v>1</v>
      </c>
      <c r="DS109" s="60">
        <v>5</v>
      </c>
      <c r="DT109" s="61">
        <f t="shared" si="24"/>
        <v>1</v>
      </c>
      <c r="DU109" s="62">
        <f t="shared" si="25"/>
        <v>1</v>
      </c>
      <c r="DV109" s="63">
        <v>0</v>
      </c>
      <c r="DW109" s="63"/>
      <c r="DX109" s="63"/>
      <c r="DY109" s="63"/>
      <c r="DZ109" s="63"/>
      <c r="EA109" s="63"/>
      <c r="EB109" s="63"/>
      <c r="EC109" s="63"/>
      <c r="ED109" s="63"/>
      <c r="EE109" s="63"/>
      <c r="EF109" s="63"/>
      <c r="EG109" s="63"/>
      <c r="EH109" s="63"/>
      <c r="EI109" s="63"/>
      <c r="EJ109" s="63"/>
      <c r="EK109" s="63"/>
      <c r="EL109" s="63"/>
      <c r="EM109" s="63"/>
      <c r="EN109" s="63"/>
      <c r="EO109" s="63"/>
      <c r="EP109" s="63"/>
      <c r="EQ109" s="63"/>
      <c r="ER109" s="63"/>
      <c r="ES109" s="63">
        <f t="shared" si="26"/>
        <v>0</v>
      </c>
      <c r="ET109" s="63"/>
      <c r="EU109" s="64">
        <v>0</v>
      </c>
      <c r="EV109" s="64"/>
      <c r="EW109" s="64"/>
      <c r="EX109" s="64"/>
      <c r="EY109" s="64"/>
      <c r="EZ109" s="64"/>
      <c r="FA109" s="64"/>
      <c r="FB109" s="64"/>
      <c r="FC109" s="64"/>
      <c r="FD109" s="64"/>
      <c r="FE109" s="64"/>
      <c r="FF109" s="64"/>
      <c r="FG109" s="64"/>
      <c r="FH109" s="64"/>
      <c r="FI109" s="64"/>
      <c r="FJ109" s="64"/>
      <c r="FK109" s="64"/>
      <c r="FL109" s="64"/>
      <c r="FM109" s="64"/>
      <c r="FN109" s="64"/>
      <c r="FO109" s="64"/>
      <c r="FP109" s="64"/>
      <c r="FQ109" s="64"/>
      <c r="FR109" s="64"/>
      <c r="FS109" s="64"/>
      <c r="FT109" s="64"/>
      <c r="FU109" s="64"/>
      <c r="FV109" s="64"/>
      <c r="FW109" s="64"/>
      <c r="FX109" s="64"/>
      <c r="FY109" s="64"/>
      <c r="FZ109" s="64"/>
      <c r="GA109" s="64"/>
      <c r="GB109" s="64"/>
      <c r="GC109" s="64"/>
      <c r="GD109" s="64"/>
      <c r="GE109" s="64"/>
      <c r="GF109" s="64"/>
      <c r="GG109" s="64">
        <f t="shared" si="27"/>
        <v>0</v>
      </c>
      <c r="GH109" s="64">
        <f t="shared" si="28"/>
        <v>0</v>
      </c>
      <c r="GI109" s="65">
        <v>0</v>
      </c>
      <c r="GJ109" s="65">
        <v>0</v>
      </c>
      <c r="GK109" s="65">
        <v>0</v>
      </c>
      <c r="GL109" s="65">
        <v>0</v>
      </c>
      <c r="GM109" s="65">
        <v>0</v>
      </c>
      <c r="GN109" s="65">
        <v>0</v>
      </c>
      <c r="GO109" s="65">
        <v>0</v>
      </c>
      <c r="GP109" s="65">
        <v>0</v>
      </c>
      <c r="GQ109" s="65"/>
      <c r="GR109" s="65">
        <v>0</v>
      </c>
      <c r="GS109" s="65">
        <v>0</v>
      </c>
      <c r="GT109" s="65">
        <v>0</v>
      </c>
      <c r="GU109" s="65">
        <v>1</v>
      </c>
      <c r="GV109" s="65">
        <v>0</v>
      </c>
      <c r="GW109" s="65">
        <v>0</v>
      </c>
      <c r="GX109" s="65">
        <v>1</v>
      </c>
      <c r="GY109" s="65">
        <v>0</v>
      </c>
      <c r="GZ109" s="65"/>
      <c r="HA109" s="66">
        <v>0</v>
      </c>
      <c r="HB109" s="66"/>
      <c r="HC109" s="66"/>
      <c r="HD109" s="66"/>
      <c r="HE109" s="66"/>
      <c r="HF109" s="66"/>
      <c r="HG109" s="66"/>
      <c r="HH109" s="66"/>
      <c r="HI109" s="66"/>
      <c r="HJ109" s="66"/>
      <c r="HK109" s="66"/>
      <c r="HL109" s="66"/>
      <c r="HM109" s="66"/>
      <c r="HN109" s="66"/>
      <c r="HO109" s="66"/>
      <c r="HP109" s="66"/>
      <c r="HQ109" s="66"/>
      <c r="HR109" s="66"/>
      <c r="HS109" s="66"/>
      <c r="HT109" s="66"/>
      <c r="HU109" s="66"/>
      <c r="HV109" s="66"/>
      <c r="HW109" s="66"/>
      <c r="HX109" s="66"/>
      <c r="HY109" s="66">
        <f t="shared" si="29"/>
        <v>0</v>
      </c>
      <c r="HZ109" s="66"/>
      <c r="IA109" s="67" t="s">
        <v>2326</v>
      </c>
      <c r="IB109" s="67" t="s">
        <v>2328</v>
      </c>
      <c r="IC109" s="67" t="s">
        <v>2326</v>
      </c>
      <c r="ID109" s="67" t="s">
        <v>2326</v>
      </c>
      <c r="IE109" s="67" t="s">
        <v>2326</v>
      </c>
      <c r="IF109" s="67"/>
      <c r="IG109" s="67"/>
      <c r="IH109" s="67"/>
      <c r="II109" s="67"/>
      <c r="IJ109" s="67"/>
      <c r="IK109" s="67"/>
      <c r="IL109" s="67"/>
      <c r="IM109" s="67"/>
      <c r="IN109" s="67"/>
      <c r="IO109" s="67"/>
      <c r="IP109" s="67"/>
      <c r="IQ109" s="67"/>
      <c r="IR109" s="67"/>
      <c r="IS109" s="67"/>
      <c r="IT109" s="67"/>
      <c r="IU109" s="67"/>
      <c r="IV109" s="67"/>
      <c r="IW109" s="67"/>
      <c r="IX109" s="67"/>
      <c r="IY109" s="67"/>
      <c r="IZ109" s="67"/>
      <c r="JA109" s="67"/>
      <c r="JB109" s="67"/>
      <c r="JC109" s="67"/>
      <c r="JD109" s="67"/>
      <c r="JE109" s="67"/>
      <c r="JF109" s="67"/>
      <c r="JG109" s="67"/>
      <c r="JH109" s="67"/>
      <c r="JI109" s="67"/>
      <c r="JJ109" s="67"/>
      <c r="JK109" s="67"/>
      <c r="JL109" s="67"/>
      <c r="JM109" s="67"/>
      <c r="JN109" s="67"/>
      <c r="JO109" s="67"/>
      <c r="JP109" s="67"/>
      <c r="JQ109" s="67"/>
      <c r="JR109" s="67"/>
      <c r="JS109" s="67"/>
      <c r="JT109" s="67"/>
      <c r="JU109" s="67"/>
      <c r="JV109" s="67"/>
      <c r="JW109" s="67"/>
      <c r="JX109" s="67"/>
      <c r="JY109" s="67"/>
      <c r="JZ109" s="67"/>
      <c r="KA109" s="67"/>
      <c r="KB109" s="67"/>
      <c r="KC109" s="67"/>
      <c r="KD109" s="67"/>
      <c r="KE109" s="67"/>
      <c r="KF109" s="67"/>
      <c r="KG109" s="67"/>
      <c r="KH109" s="67"/>
      <c r="KI109" s="67"/>
      <c r="KJ109" s="67"/>
      <c r="KK109" s="67"/>
      <c r="KL109" s="67"/>
      <c r="KM109" s="67"/>
      <c r="KN109" s="66">
        <v>2</v>
      </c>
      <c r="KO109" s="66">
        <v>1</v>
      </c>
      <c r="KP109" s="66">
        <v>2</v>
      </c>
      <c r="KQ109" s="66">
        <v>1</v>
      </c>
      <c r="KR109" s="66">
        <v>2</v>
      </c>
      <c r="KS109" s="66">
        <v>0</v>
      </c>
      <c r="KT109" s="66">
        <v>0</v>
      </c>
      <c r="KU109" s="66">
        <v>0</v>
      </c>
      <c r="KV109" s="66">
        <v>0</v>
      </c>
      <c r="KW109" s="66">
        <v>1</v>
      </c>
      <c r="KX109" s="66">
        <v>0</v>
      </c>
      <c r="KY109" s="66">
        <v>0</v>
      </c>
      <c r="KZ109" s="66">
        <v>0</v>
      </c>
      <c r="LA109" s="66">
        <v>0</v>
      </c>
      <c r="LB109" s="66">
        <v>0</v>
      </c>
      <c r="LC109" s="68">
        <v>0</v>
      </c>
      <c r="LD109" s="68">
        <v>0</v>
      </c>
      <c r="LE109" s="68">
        <v>0</v>
      </c>
      <c r="LF109" s="68">
        <v>0</v>
      </c>
      <c r="LG109" s="68">
        <v>0</v>
      </c>
      <c r="LH109" s="68">
        <v>0</v>
      </c>
      <c r="LI109" s="68">
        <v>0</v>
      </c>
      <c r="LJ109" s="68">
        <v>0</v>
      </c>
      <c r="LK109" s="68">
        <v>1</v>
      </c>
      <c r="LL109" s="68" t="s">
        <v>2839</v>
      </c>
      <c r="LM109" s="69">
        <v>1</v>
      </c>
      <c r="LN109" s="69" t="s">
        <v>2840</v>
      </c>
      <c r="LO109" s="69">
        <v>0</v>
      </c>
      <c r="LP109" s="69"/>
      <c r="LQ109" s="70">
        <v>1</v>
      </c>
      <c r="LR109" s="71" t="s">
        <v>2841</v>
      </c>
      <c r="LS109" s="72">
        <f t="shared" si="30"/>
        <v>0</v>
      </c>
      <c r="LT109" s="73">
        <f t="shared" si="31"/>
        <v>0</v>
      </c>
      <c r="LU109" s="73">
        <f t="shared" si="32"/>
        <v>0</v>
      </c>
      <c r="LV109" s="74">
        <f t="shared" si="33"/>
        <v>1</v>
      </c>
      <c r="LW109" s="72">
        <f t="shared" si="34"/>
        <v>1</v>
      </c>
      <c r="LX109" s="73">
        <f t="shared" si="35"/>
        <v>0</v>
      </c>
      <c r="LY109" s="73">
        <f t="shared" si="36"/>
        <v>0</v>
      </c>
      <c r="LZ109" s="74">
        <f t="shared" si="37"/>
        <v>0</v>
      </c>
      <c r="MA109" s="72">
        <f t="shared" si="38"/>
        <v>0</v>
      </c>
      <c r="MB109" s="73">
        <f t="shared" si="39"/>
        <v>0</v>
      </c>
      <c r="MC109" s="73">
        <f t="shared" si="40"/>
        <v>0</v>
      </c>
      <c r="MD109" s="74">
        <f t="shared" si="41"/>
        <v>1</v>
      </c>
      <c r="ME109" s="72">
        <f t="shared" si="42"/>
        <v>0</v>
      </c>
      <c r="MF109" s="73">
        <f t="shared" si="43"/>
        <v>0</v>
      </c>
      <c r="MG109" s="73">
        <f t="shared" si="44"/>
        <v>0</v>
      </c>
      <c r="MH109" s="74">
        <f t="shared" si="45"/>
        <v>1</v>
      </c>
    </row>
    <row r="110" spans="1:346" ht="39.5" x14ac:dyDescent="0.35">
      <c r="A110" s="57">
        <v>13</v>
      </c>
      <c r="B110" s="57" t="s">
        <v>2320</v>
      </c>
      <c r="C110" s="57" t="s">
        <v>2834</v>
      </c>
      <c r="D110" s="58">
        <v>41600</v>
      </c>
      <c r="E110" s="57">
        <v>8</v>
      </c>
      <c r="F110" s="57">
        <v>7</v>
      </c>
      <c r="G110" s="57" t="s">
        <v>2842</v>
      </c>
      <c r="H110" s="57" t="s">
        <v>2842</v>
      </c>
      <c r="I110" s="57" t="s">
        <v>2843</v>
      </c>
      <c r="J110" s="57" t="s">
        <v>2844</v>
      </c>
      <c r="K110" s="57" t="s">
        <v>2845</v>
      </c>
      <c r="L110" s="57">
        <v>0</v>
      </c>
      <c r="M110" s="57">
        <v>1</v>
      </c>
      <c r="N110" s="57">
        <v>52</v>
      </c>
      <c r="O110" s="59">
        <v>0</v>
      </c>
      <c r="P110" s="59">
        <v>0</v>
      </c>
      <c r="Q110" s="59">
        <v>0</v>
      </c>
      <c r="R110" s="59">
        <v>0</v>
      </c>
      <c r="S110" s="59">
        <v>1</v>
      </c>
      <c r="T110" s="59">
        <v>0</v>
      </c>
      <c r="U110" s="59">
        <v>0</v>
      </c>
      <c r="V110" s="59">
        <v>0</v>
      </c>
      <c r="W110" s="59">
        <v>0</v>
      </c>
      <c r="X110" s="59">
        <v>0</v>
      </c>
      <c r="Y110" s="59"/>
      <c r="Z110" s="60">
        <v>6</v>
      </c>
      <c r="AA110" s="60">
        <v>0</v>
      </c>
      <c r="AB110" s="60">
        <v>0</v>
      </c>
      <c r="AC110" s="60">
        <v>30</v>
      </c>
      <c r="AD110" s="60">
        <v>20</v>
      </c>
      <c r="AE110" s="60">
        <v>1</v>
      </c>
      <c r="AF110" s="60">
        <v>0</v>
      </c>
      <c r="AG110" s="60">
        <v>0</v>
      </c>
      <c r="AH110" s="60">
        <v>2.5</v>
      </c>
      <c r="AI110" s="60">
        <v>1</v>
      </c>
      <c r="AJ110" s="60">
        <v>7</v>
      </c>
      <c r="AK110" s="60">
        <v>1</v>
      </c>
      <c r="AL110" s="60">
        <v>2</v>
      </c>
      <c r="AM110" s="59">
        <v>0</v>
      </c>
      <c r="AN110" s="59"/>
      <c r="AO110" s="59"/>
      <c r="AP110" s="59"/>
      <c r="AQ110" s="59"/>
      <c r="AR110" s="59"/>
      <c r="AS110" s="59"/>
      <c r="AT110" s="59"/>
      <c r="AU110" s="59"/>
      <c r="AV110" s="59"/>
      <c r="AW110" s="59"/>
      <c r="AX110" s="59"/>
      <c r="AY110" s="59"/>
      <c r="AZ110" s="59"/>
      <c r="BA110" s="59"/>
      <c r="BB110" s="59"/>
      <c r="BC110" s="59">
        <v>0</v>
      </c>
      <c r="BD110" s="59"/>
      <c r="BE110" s="59"/>
      <c r="BF110" s="59"/>
      <c r="BG110" s="59">
        <v>0</v>
      </c>
      <c r="BH110" s="59"/>
      <c r="BI110" s="59"/>
      <c r="BJ110" s="59"/>
      <c r="BK110" s="59">
        <v>0</v>
      </c>
      <c r="BL110" s="59"/>
      <c r="BM110" s="59"/>
      <c r="BN110" s="59"/>
      <c r="BO110" s="59">
        <f t="shared" si="23"/>
        <v>0</v>
      </c>
      <c r="BP110" s="59"/>
      <c r="BQ110" s="60">
        <v>1</v>
      </c>
      <c r="BR110" s="60">
        <v>1</v>
      </c>
      <c r="BS110" s="60">
        <v>1</v>
      </c>
      <c r="BT110" s="60">
        <v>1</v>
      </c>
      <c r="BU110" s="60">
        <v>4</v>
      </c>
      <c r="BV110" s="60">
        <v>1</v>
      </c>
      <c r="BW110" s="60">
        <v>0</v>
      </c>
      <c r="BX110" s="60">
        <v>1</v>
      </c>
      <c r="BY110" s="60">
        <v>1</v>
      </c>
      <c r="BZ110" s="60">
        <v>0</v>
      </c>
      <c r="CA110" s="60">
        <v>0</v>
      </c>
      <c r="CB110" s="60"/>
      <c r="CC110" s="60"/>
      <c r="CD110" s="60"/>
      <c r="CE110" s="60"/>
      <c r="CF110" s="60"/>
      <c r="CG110" s="60"/>
      <c r="CH110" s="60"/>
      <c r="CI110" s="60"/>
      <c r="CJ110" s="60">
        <v>0</v>
      </c>
      <c r="CK110" s="60"/>
      <c r="CL110" s="60"/>
      <c r="CM110" s="60"/>
      <c r="CN110" s="60"/>
      <c r="CO110" s="60"/>
      <c r="CP110" s="60"/>
      <c r="CQ110" s="60"/>
      <c r="CR110" s="60"/>
      <c r="CS110" s="60">
        <v>0</v>
      </c>
      <c r="CT110" s="60"/>
      <c r="CU110" s="60"/>
      <c r="CV110" s="60"/>
      <c r="CW110" s="60"/>
      <c r="CX110" s="60"/>
      <c r="CY110" s="60"/>
      <c r="CZ110" s="60"/>
      <c r="DA110" s="60"/>
      <c r="DB110" s="60"/>
      <c r="DC110" s="60">
        <v>0</v>
      </c>
      <c r="DD110" s="60"/>
      <c r="DE110" s="60"/>
      <c r="DF110" s="60">
        <v>0</v>
      </c>
      <c r="DG110" s="60"/>
      <c r="DH110" s="60"/>
      <c r="DI110" s="60">
        <v>1</v>
      </c>
      <c r="DJ110" s="60">
        <v>21</v>
      </c>
      <c r="DK110" s="60">
        <v>6</v>
      </c>
      <c r="DL110" s="60">
        <v>0</v>
      </c>
      <c r="DM110" s="60"/>
      <c r="DN110" s="60"/>
      <c r="DO110" s="60"/>
      <c r="DP110" s="60"/>
      <c r="DQ110" s="60">
        <v>2</v>
      </c>
      <c r="DR110" s="60">
        <v>0</v>
      </c>
      <c r="DS110" s="60">
        <v>0</v>
      </c>
      <c r="DT110" s="61">
        <f t="shared" si="24"/>
        <v>1</v>
      </c>
      <c r="DU110" s="62">
        <f t="shared" si="25"/>
        <v>1</v>
      </c>
      <c r="DV110" s="63">
        <v>0</v>
      </c>
      <c r="DW110" s="63"/>
      <c r="DX110" s="63"/>
      <c r="DY110" s="63"/>
      <c r="DZ110" s="63"/>
      <c r="EA110" s="63"/>
      <c r="EB110" s="63"/>
      <c r="EC110" s="63"/>
      <c r="ED110" s="63"/>
      <c r="EE110" s="63"/>
      <c r="EF110" s="63"/>
      <c r="EG110" s="63"/>
      <c r="EH110" s="63"/>
      <c r="EI110" s="63"/>
      <c r="EJ110" s="63"/>
      <c r="EK110" s="63"/>
      <c r="EL110" s="63"/>
      <c r="EM110" s="63"/>
      <c r="EN110" s="63"/>
      <c r="EO110" s="63"/>
      <c r="EP110" s="63"/>
      <c r="EQ110" s="63"/>
      <c r="ER110" s="63"/>
      <c r="ES110" s="63">
        <f t="shared" si="26"/>
        <v>0</v>
      </c>
      <c r="ET110" s="63"/>
      <c r="EU110" s="64">
        <v>0</v>
      </c>
      <c r="EV110" s="64"/>
      <c r="EW110" s="64"/>
      <c r="EX110" s="64"/>
      <c r="EY110" s="64"/>
      <c r="EZ110" s="64"/>
      <c r="FA110" s="64"/>
      <c r="FB110" s="64"/>
      <c r="FC110" s="64"/>
      <c r="FD110" s="64"/>
      <c r="FE110" s="64"/>
      <c r="FF110" s="64"/>
      <c r="FG110" s="64"/>
      <c r="FH110" s="64"/>
      <c r="FI110" s="64"/>
      <c r="FJ110" s="64"/>
      <c r="FK110" s="64"/>
      <c r="FL110" s="64"/>
      <c r="FM110" s="64"/>
      <c r="FN110" s="64"/>
      <c r="FO110" s="64"/>
      <c r="FP110" s="64"/>
      <c r="FQ110" s="64"/>
      <c r="FR110" s="64"/>
      <c r="FS110" s="64"/>
      <c r="FT110" s="64"/>
      <c r="FU110" s="64"/>
      <c r="FV110" s="64"/>
      <c r="FW110" s="64"/>
      <c r="FX110" s="64"/>
      <c r="FY110" s="64"/>
      <c r="FZ110" s="64"/>
      <c r="GA110" s="64"/>
      <c r="GB110" s="64"/>
      <c r="GC110" s="64"/>
      <c r="GD110" s="64"/>
      <c r="GE110" s="64"/>
      <c r="GF110" s="64"/>
      <c r="GG110" s="64">
        <f t="shared" si="27"/>
        <v>0</v>
      </c>
      <c r="GH110" s="64">
        <f t="shared" si="28"/>
        <v>0</v>
      </c>
      <c r="GI110" s="65">
        <v>0</v>
      </c>
      <c r="GJ110" s="65">
        <v>0</v>
      </c>
      <c r="GK110" s="65">
        <v>0</v>
      </c>
      <c r="GL110" s="65">
        <v>0</v>
      </c>
      <c r="GM110" s="65">
        <v>0</v>
      </c>
      <c r="GN110" s="65">
        <v>0</v>
      </c>
      <c r="GO110" s="65">
        <v>0</v>
      </c>
      <c r="GP110" s="65">
        <v>0</v>
      </c>
      <c r="GQ110" s="65"/>
      <c r="GR110" s="65">
        <v>0</v>
      </c>
      <c r="GS110" s="65">
        <v>0</v>
      </c>
      <c r="GT110" s="65">
        <v>0</v>
      </c>
      <c r="GU110" s="65">
        <v>0</v>
      </c>
      <c r="GV110" s="65">
        <v>0</v>
      </c>
      <c r="GW110" s="65">
        <v>0</v>
      </c>
      <c r="GX110" s="65">
        <v>1</v>
      </c>
      <c r="GY110" s="65">
        <v>0</v>
      </c>
      <c r="GZ110" s="65"/>
      <c r="HA110" s="66">
        <v>0</v>
      </c>
      <c r="HB110" s="66"/>
      <c r="HC110" s="66"/>
      <c r="HD110" s="66"/>
      <c r="HE110" s="66"/>
      <c r="HF110" s="66"/>
      <c r="HG110" s="66"/>
      <c r="HH110" s="66"/>
      <c r="HI110" s="66"/>
      <c r="HJ110" s="66"/>
      <c r="HK110" s="66"/>
      <c r="HL110" s="66"/>
      <c r="HM110" s="66"/>
      <c r="HN110" s="66"/>
      <c r="HO110" s="66"/>
      <c r="HP110" s="66"/>
      <c r="HQ110" s="66"/>
      <c r="HR110" s="66"/>
      <c r="HS110" s="66"/>
      <c r="HT110" s="66"/>
      <c r="HU110" s="66"/>
      <c r="HV110" s="66"/>
      <c r="HW110" s="66"/>
      <c r="HX110" s="66"/>
      <c r="HY110" s="66">
        <f t="shared" si="29"/>
        <v>0</v>
      </c>
      <c r="HZ110" s="66"/>
      <c r="IA110" s="67" t="s">
        <v>2326</v>
      </c>
      <c r="IB110" s="67" t="s">
        <v>2328</v>
      </c>
      <c r="IC110" s="67" t="s">
        <v>2326</v>
      </c>
      <c r="ID110" s="67" t="s">
        <v>2326</v>
      </c>
      <c r="IE110" s="67" t="s">
        <v>2326</v>
      </c>
      <c r="IF110" s="67"/>
      <c r="IG110" s="67"/>
      <c r="IH110" s="67"/>
      <c r="II110" s="67"/>
      <c r="IJ110" s="67"/>
      <c r="IK110" s="67"/>
      <c r="IL110" s="67"/>
      <c r="IM110" s="67"/>
      <c r="IN110" s="67"/>
      <c r="IO110" s="67"/>
      <c r="IP110" s="67"/>
      <c r="IQ110" s="67"/>
      <c r="IR110" s="67"/>
      <c r="IS110" s="67"/>
      <c r="IT110" s="67"/>
      <c r="IU110" s="67"/>
      <c r="IV110" s="67"/>
      <c r="IW110" s="67"/>
      <c r="IX110" s="67"/>
      <c r="IY110" s="67"/>
      <c r="IZ110" s="67"/>
      <c r="JA110" s="67"/>
      <c r="JB110" s="67"/>
      <c r="JC110" s="67"/>
      <c r="JD110" s="67"/>
      <c r="JE110" s="67"/>
      <c r="JF110" s="67"/>
      <c r="JG110" s="67"/>
      <c r="JH110" s="67"/>
      <c r="JI110" s="67"/>
      <c r="JJ110" s="67"/>
      <c r="JK110" s="67"/>
      <c r="JL110" s="67"/>
      <c r="JM110" s="67"/>
      <c r="JN110" s="67"/>
      <c r="JO110" s="67"/>
      <c r="JP110" s="67"/>
      <c r="JQ110" s="67"/>
      <c r="JR110" s="67"/>
      <c r="JS110" s="67"/>
      <c r="JT110" s="67"/>
      <c r="JU110" s="67"/>
      <c r="JV110" s="67"/>
      <c r="JW110" s="67"/>
      <c r="JX110" s="67"/>
      <c r="JY110" s="67"/>
      <c r="JZ110" s="67"/>
      <c r="KA110" s="67"/>
      <c r="KB110" s="67"/>
      <c r="KC110" s="67"/>
      <c r="KD110" s="67"/>
      <c r="KE110" s="67"/>
      <c r="KF110" s="67"/>
      <c r="KG110" s="67"/>
      <c r="KH110" s="67"/>
      <c r="KI110" s="67"/>
      <c r="KJ110" s="67"/>
      <c r="KK110" s="67"/>
      <c r="KL110" s="67"/>
      <c r="KM110" s="67"/>
      <c r="KN110" s="66">
        <v>2</v>
      </c>
      <c r="KO110" s="66">
        <v>0</v>
      </c>
      <c r="KP110" s="66">
        <v>2</v>
      </c>
      <c r="KQ110" s="66">
        <v>1</v>
      </c>
      <c r="KR110" s="66">
        <v>2</v>
      </c>
      <c r="KS110" s="66">
        <v>0</v>
      </c>
      <c r="KT110" s="66">
        <v>0</v>
      </c>
      <c r="KU110" s="66">
        <v>0</v>
      </c>
      <c r="KV110" s="66">
        <v>0</v>
      </c>
      <c r="KW110" s="66">
        <v>1</v>
      </c>
      <c r="KX110" s="66">
        <v>0</v>
      </c>
      <c r="KY110" s="66">
        <v>0</v>
      </c>
      <c r="KZ110" s="66">
        <v>0</v>
      </c>
      <c r="LA110" s="66">
        <v>0</v>
      </c>
      <c r="LB110" s="66">
        <v>0</v>
      </c>
      <c r="LC110" s="68">
        <v>0</v>
      </c>
      <c r="LD110" s="68">
        <v>0</v>
      </c>
      <c r="LE110" s="68">
        <v>0</v>
      </c>
      <c r="LF110" s="68">
        <v>0</v>
      </c>
      <c r="LG110" s="68">
        <v>0</v>
      </c>
      <c r="LH110" s="68">
        <v>0</v>
      </c>
      <c r="LI110" s="68">
        <v>0</v>
      </c>
      <c r="LJ110" s="68">
        <v>0</v>
      </c>
      <c r="LK110" s="68">
        <v>1</v>
      </c>
      <c r="LL110" s="68" t="s">
        <v>2846</v>
      </c>
      <c r="LM110" s="69">
        <v>0</v>
      </c>
      <c r="LN110" s="69" t="s">
        <v>2847</v>
      </c>
      <c r="LO110" s="69">
        <v>0</v>
      </c>
      <c r="LP110" s="69"/>
      <c r="LQ110" s="70">
        <v>1</v>
      </c>
      <c r="LR110" s="71"/>
      <c r="LS110" s="72">
        <f t="shared" si="30"/>
        <v>0</v>
      </c>
      <c r="LT110" s="73">
        <f t="shared" si="31"/>
        <v>0</v>
      </c>
      <c r="LU110" s="73">
        <f t="shared" si="32"/>
        <v>0</v>
      </c>
      <c r="LV110" s="74">
        <f t="shared" si="33"/>
        <v>1</v>
      </c>
      <c r="LW110" s="72">
        <f t="shared" si="34"/>
        <v>1</v>
      </c>
      <c r="LX110" s="73">
        <f t="shared" si="35"/>
        <v>0</v>
      </c>
      <c r="LY110" s="73">
        <f t="shared" si="36"/>
        <v>0</v>
      </c>
      <c r="LZ110" s="74">
        <f t="shared" si="37"/>
        <v>0</v>
      </c>
      <c r="MA110" s="72">
        <f t="shared" si="38"/>
        <v>0</v>
      </c>
      <c r="MB110" s="73">
        <f t="shared" si="39"/>
        <v>0</v>
      </c>
      <c r="MC110" s="73">
        <f t="shared" si="40"/>
        <v>0</v>
      </c>
      <c r="MD110" s="74">
        <f t="shared" si="41"/>
        <v>1</v>
      </c>
      <c r="ME110" s="72">
        <f t="shared" si="42"/>
        <v>0</v>
      </c>
      <c r="MF110" s="73">
        <f t="shared" si="43"/>
        <v>0</v>
      </c>
      <c r="MG110" s="73">
        <f t="shared" si="44"/>
        <v>0</v>
      </c>
      <c r="MH110" s="74">
        <f t="shared" si="45"/>
        <v>1</v>
      </c>
    </row>
    <row r="111" spans="1:346" ht="39.5" x14ac:dyDescent="0.35">
      <c r="A111" s="57">
        <v>5</v>
      </c>
      <c r="B111" s="57" t="s">
        <v>2329</v>
      </c>
      <c r="C111" s="57" t="s">
        <v>2848</v>
      </c>
      <c r="D111" s="58">
        <v>41598</v>
      </c>
      <c r="E111" s="57">
        <v>8</v>
      </c>
      <c r="F111" s="57">
        <v>1</v>
      </c>
      <c r="G111" s="57" t="s">
        <v>2849</v>
      </c>
      <c r="H111" s="57" t="s">
        <v>2849</v>
      </c>
      <c r="I111" s="57" t="s">
        <v>2850</v>
      </c>
      <c r="J111" s="57" t="s">
        <v>2851</v>
      </c>
      <c r="K111" s="57" t="s">
        <v>2852</v>
      </c>
      <c r="L111" s="57">
        <v>0</v>
      </c>
      <c r="M111" s="57">
        <v>1</v>
      </c>
      <c r="N111" s="57">
        <v>55</v>
      </c>
      <c r="O111" s="59">
        <v>0</v>
      </c>
      <c r="P111" s="59">
        <v>0</v>
      </c>
      <c r="Q111" s="59">
        <v>0</v>
      </c>
      <c r="R111" s="59">
        <v>0</v>
      </c>
      <c r="S111" s="59">
        <v>1</v>
      </c>
      <c r="T111" s="59">
        <v>0</v>
      </c>
      <c r="U111" s="59">
        <v>0</v>
      </c>
      <c r="V111" s="59">
        <v>0</v>
      </c>
      <c r="W111" s="59">
        <v>0</v>
      </c>
      <c r="X111" s="59">
        <v>0</v>
      </c>
      <c r="Y111" s="59"/>
      <c r="Z111" s="60">
        <v>6</v>
      </c>
      <c r="AA111" s="60">
        <v>0</v>
      </c>
      <c r="AB111" s="60">
        <v>0</v>
      </c>
      <c r="AC111" s="60">
        <v>48</v>
      </c>
      <c r="AD111" s="60">
        <v>33</v>
      </c>
      <c r="AE111" s="60">
        <v>1</v>
      </c>
      <c r="AF111" s="60">
        <v>0</v>
      </c>
      <c r="AG111" s="60">
        <v>0</v>
      </c>
      <c r="AH111" s="60">
        <v>2.5</v>
      </c>
      <c r="AI111" s="60">
        <v>1</v>
      </c>
      <c r="AJ111" s="60">
        <v>10</v>
      </c>
      <c r="AK111" s="60">
        <v>3</v>
      </c>
      <c r="AL111" s="60">
        <v>5</v>
      </c>
      <c r="AM111" s="59">
        <v>0</v>
      </c>
      <c r="AN111" s="59"/>
      <c r="AO111" s="59"/>
      <c r="AP111" s="59"/>
      <c r="AQ111" s="59"/>
      <c r="AR111" s="59"/>
      <c r="AS111" s="59"/>
      <c r="AT111" s="59"/>
      <c r="AU111" s="59"/>
      <c r="AV111" s="59"/>
      <c r="AW111" s="59"/>
      <c r="AX111" s="59"/>
      <c r="AY111" s="59"/>
      <c r="AZ111" s="59"/>
      <c r="BA111" s="59"/>
      <c r="BB111" s="59"/>
      <c r="BC111" s="59">
        <v>0</v>
      </c>
      <c r="BD111" s="59"/>
      <c r="BE111" s="59"/>
      <c r="BF111" s="59"/>
      <c r="BG111" s="59">
        <v>0</v>
      </c>
      <c r="BH111" s="59"/>
      <c r="BI111" s="59"/>
      <c r="BJ111" s="59"/>
      <c r="BK111" s="59">
        <v>0</v>
      </c>
      <c r="BL111" s="59"/>
      <c r="BM111" s="59"/>
      <c r="BN111" s="59"/>
      <c r="BO111" s="59">
        <f t="shared" si="23"/>
        <v>0</v>
      </c>
      <c r="BP111" s="59"/>
      <c r="BQ111" s="60">
        <v>1</v>
      </c>
      <c r="BR111" s="60">
        <v>0</v>
      </c>
      <c r="BS111" s="60"/>
      <c r="BT111" s="60"/>
      <c r="BU111" s="60"/>
      <c r="BV111" s="60"/>
      <c r="BW111" s="60"/>
      <c r="BX111" s="60"/>
      <c r="BY111" s="60"/>
      <c r="BZ111" s="60"/>
      <c r="CA111" s="60">
        <v>1</v>
      </c>
      <c r="CB111" s="60">
        <v>1</v>
      </c>
      <c r="CC111" s="60">
        <v>1</v>
      </c>
      <c r="CD111" s="60">
        <v>1</v>
      </c>
      <c r="CE111" s="60">
        <v>1</v>
      </c>
      <c r="CF111" s="60">
        <v>0</v>
      </c>
      <c r="CG111" s="60">
        <v>1</v>
      </c>
      <c r="CH111" s="60">
        <v>1</v>
      </c>
      <c r="CI111" s="60">
        <v>0</v>
      </c>
      <c r="CJ111" s="60">
        <v>0</v>
      </c>
      <c r="CK111" s="60"/>
      <c r="CL111" s="60"/>
      <c r="CM111" s="60"/>
      <c r="CN111" s="60"/>
      <c r="CO111" s="60"/>
      <c r="CP111" s="60"/>
      <c r="CQ111" s="60"/>
      <c r="CR111" s="60"/>
      <c r="CS111" s="60">
        <v>0</v>
      </c>
      <c r="CT111" s="60"/>
      <c r="CU111" s="60"/>
      <c r="CV111" s="60"/>
      <c r="CW111" s="60"/>
      <c r="CX111" s="60"/>
      <c r="CY111" s="60"/>
      <c r="CZ111" s="60"/>
      <c r="DA111" s="60"/>
      <c r="DB111" s="60"/>
      <c r="DC111" s="60">
        <v>1</v>
      </c>
      <c r="DD111" s="60">
        <v>14</v>
      </c>
      <c r="DE111" s="60">
        <v>5</v>
      </c>
      <c r="DF111" s="60">
        <v>0</v>
      </c>
      <c r="DG111" s="60"/>
      <c r="DH111" s="60"/>
      <c r="DI111" s="60">
        <v>0</v>
      </c>
      <c r="DJ111" s="60"/>
      <c r="DK111" s="60"/>
      <c r="DL111" s="60">
        <v>0</v>
      </c>
      <c r="DM111" s="60"/>
      <c r="DN111" s="60"/>
      <c r="DO111" s="60"/>
      <c r="DP111" s="60"/>
      <c r="DQ111" s="60">
        <v>45</v>
      </c>
      <c r="DR111" s="60">
        <v>0</v>
      </c>
      <c r="DS111" s="60">
        <v>0</v>
      </c>
      <c r="DT111" s="61">
        <f t="shared" si="24"/>
        <v>1</v>
      </c>
      <c r="DU111" s="62">
        <f t="shared" si="25"/>
        <v>1</v>
      </c>
      <c r="DV111" s="63">
        <v>0</v>
      </c>
      <c r="DW111" s="63"/>
      <c r="DX111" s="63"/>
      <c r="DY111" s="63"/>
      <c r="DZ111" s="63"/>
      <c r="EA111" s="63"/>
      <c r="EB111" s="63"/>
      <c r="EC111" s="63"/>
      <c r="ED111" s="63"/>
      <c r="EE111" s="63"/>
      <c r="EF111" s="63"/>
      <c r="EG111" s="63"/>
      <c r="EH111" s="63"/>
      <c r="EI111" s="63"/>
      <c r="EJ111" s="63"/>
      <c r="EK111" s="63"/>
      <c r="EL111" s="63"/>
      <c r="EM111" s="63"/>
      <c r="EN111" s="63"/>
      <c r="EO111" s="63"/>
      <c r="EP111" s="63"/>
      <c r="EQ111" s="63"/>
      <c r="ER111" s="63"/>
      <c r="ES111" s="63">
        <f t="shared" si="26"/>
        <v>0</v>
      </c>
      <c r="ET111" s="63"/>
      <c r="EU111" s="64">
        <v>0</v>
      </c>
      <c r="EV111" s="64"/>
      <c r="EW111" s="64"/>
      <c r="EX111" s="64"/>
      <c r="EY111" s="64"/>
      <c r="EZ111" s="64"/>
      <c r="FA111" s="64"/>
      <c r="FB111" s="64"/>
      <c r="FC111" s="64"/>
      <c r="FD111" s="64"/>
      <c r="FE111" s="64"/>
      <c r="FF111" s="64"/>
      <c r="FG111" s="64"/>
      <c r="FH111" s="64"/>
      <c r="FI111" s="64"/>
      <c r="FJ111" s="64"/>
      <c r="FK111" s="64"/>
      <c r="FL111" s="64"/>
      <c r="FM111" s="64"/>
      <c r="FN111" s="64"/>
      <c r="FO111" s="64"/>
      <c r="FP111" s="64"/>
      <c r="FQ111" s="64"/>
      <c r="FR111" s="64"/>
      <c r="FS111" s="64"/>
      <c r="FT111" s="64"/>
      <c r="FU111" s="64"/>
      <c r="FV111" s="64"/>
      <c r="FW111" s="64"/>
      <c r="FX111" s="64"/>
      <c r="FY111" s="64"/>
      <c r="FZ111" s="64"/>
      <c r="GA111" s="64"/>
      <c r="GB111" s="64"/>
      <c r="GC111" s="64"/>
      <c r="GD111" s="64"/>
      <c r="GE111" s="64"/>
      <c r="GF111" s="64"/>
      <c r="GG111" s="64">
        <f t="shared" si="27"/>
        <v>0</v>
      </c>
      <c r="GH111" s="64">
        <f t="shared" si="28"/>
        <v>0</v>
      </c>
      <c r="GI111" s="65">
        <v>0</v>
      </c>
      <c r="GJ111" s="65">
        <v>0</v>
      </c>
      <c r="GK111" s="65">
        <v>0</v>
      </c>
      <c r="GL111" s="65">
        <v>0</v>
      </c>
      <c r="GM111" s="65">
        <v>0</v>
      </c>
      <c r="GN111" s="65">
        <v>0</v>
      </c>
      <c r="GO111" s="65">
        <v>0</v>
      </c>
      <c r="GP111" s="65">
        <v>0</v>
      </c>
      <c r="GQ111" s="65"/>
      <c r="GR111" s="65">
        <v>0</v>
      </c>
      <c r="GS111" s="65">
        <v>0</v>
      </c>
      <c r="GT111" s="65">
        <v>0</v>
      </c>
      <c r="GU111" s="65">
        <v>0</v>
      </c>
      <c r="GV111" s="65">
        <v>0</v>
      </c>
      <c r="GW111" s="65">
        <v>1</v>
      </c>
      <c r="GX111" s="65">
        <v>0</v>
      </c>
      <c r="GY111" s="65">
        <v>0</v>
      </c>
      <c r="GZ111" s="65"/>
      <c r="HA111" s="66">
        <v>0</v>
      </c>
      <c r="HB111" s="66"/>
      <c r="HC111" s="66"/>
      <c r="HD111" s="66"/>
      <c r="HE111" s="66"/>
      <c r="HF111" s="66"/>
      <c r="HG111" s="66"/>
      <c r="HH111" s="66"/>
      <c r="HI111" s="66"/>
      <c r="HJ111" s="66"/>
      <c r="HK111" s="66"/>
      <c r="HL111" s="66"/>
      <c r="HM111" s="66"/>
      <c r="HN111" s="66"/>
      <c r="HO111" s="66"/>
      <c r="HP111" s="66"/>
      <c r="HQ111" s="66"/>
      <c r="HR111" s="66"/>
      <c r="HS111" s="66"/>
      <c r="HT111" s="66"/>
      <c r="HU111" s="66"/>
      <c r="HV111" s="66"/>
      <c r="HW111" s="66"/>
      <c r="HX111" s="66"/>
      <c r="HY111" s="66">
        <f t="shared" si="29"/>
        <v>0</v>
      </c>
      <c r="HZ111" s="66"/>
      <c r="IA111" s="67" t="s">
        <v>2326</v>
      </c>
      <c r="IB111" s="67" t="s">
        <v>2328</v>
      </c>
      <c r="IC111" s="67" t="s">
        <v>2326</v>
      </c>
      <c r="ID111" s="67" t="s">
        <v>2326</v>
      </c>
      <c r="IE111" s="67" t="s">
        <v>2326</v>
      </c>
      <c r="IF111" s="67"/>
      <c r="IG111" s="67"/>
      <c r="IH111" s="67"/>
      <c r="II111" s="67"/>
      <c r="IJ111" s="67"/>
      <c r="IK111" s="67"/>
      <c r="IL111" s="67"/>
      <c r="IM111" s="67"/>
      <c r="IN111" s="67"/>
      <c r="IO111" s="67"/>
      <c r="IP111" s="67"/>
      <c r="IQ111" s="67"/>
      <c r="IR111" s="67"/>
      <c r="IS111" s="67"/>
      <c r="IT111" s="67"/>
      <c r="IU111" s="67"/>
      <c r="IV111" s="67"/>
      <c r="IW111" s="67"/>
      <c r="IX111" s="67"/>
      <c r="IY111" s="67"/>
      <c r="IZ111" s="67"/>
      <c r="JA111" s="67"/>
      <c r="JB111" s="67"/>
      <c r="JC111" s="67"/>
      <c r="JD111" s="67"/>
      <c r="JE111" s="67"/>
      <c r="JF111" s="67"/>
      <c r="JG111" s="67"/>
      <c r="JH111" s="67"/>
      <c r="JI111" s="67"/>
      <c r="JJ111" s="67"/>
      <c r="JK111" s="67"/>
      <c r="JL111" s="67"/>
      <c r="JM111" s="67"/>
      <c r="JN111" s="67"/>
      <c r="JO111" s="67"/>
      <c r="JP111" s="67"/>
      <c r="JQ111" s="67"/>
      <c r="JR111" s="67"/>
      <c r="JS111" s="67"/>
      <c r="JT111" s="67"/>
      <c r="JU111" s="67"/>
      <c r="JV111" s="67"/>
      <c r="JW111" s="67"/>
      <c r="JX111" s="67"/>
      <c r="JY111" s="67"/>
      <c r="JZ111" s="67"/>
      <c r="KA111" s="67"/>
      <c r="KB111" s="67"/>
      <c r="KC111" s="67"/>
      <c r="KD111" s="67"/>
      <c r="KE111" s="67"/>
      <c r="KF111" s="67"/>
      <c r="KG111" s="67"/>
      <c r="KH111" s="67"/>
      <c r="KI111" s="67"/>
      <c r="KJ111" s="67"/>
      <c r="KK111" s="67"/>
      <c r="KL111" s="67"/>
      <c r="KM111" s="67"/>
      <c r="KN111" s="66">
        <v>0</v>
      </c>
      <c r="KO111" s="66">
        <v>0</v>
      </c>
      <c r="KP111" s="66">
        <v>0</v>
      </c>
      <c r="KQ111" s="66">
        <v>0</v>
      </c>
      <c r="KR111" s="66">
        <v>0</v>
      </c>
      <c r="KS111" s="66">
        <v>0</v>
      </c>
      <c r="KT111" s="66">
        <v>0</v>
      </c>
      <c r="KU111" s="66">
        <v>0</v>
      </c>
      <c r="KV111" s="66">
        <v>0</v>
      </c>
      <c r="KW111" s="66">
        <v>1</v>
      </c>
      <c r="KX111" s="66">
        <v>0</v>
      </c>
      <c r="KY111" s="66">
        <v>0</v>
      </c>
      <c r="KZ111" s="66">
        <v>0</v>
      </c>
      <c r="LA111" s="66">
        <v>0</v>
      </c>
      <c r="LB111" s="66">
        <v>0</v>
      </c>
      <c r="LC111" s="68">
        <v>0</v>
      </c>
      <c r="LD111" s="68">
        <v>0</v>
      </c>
      <c r="LE111" s="68">
        <v>0</v>
      </c>
      <c r="LF111" s="68">
        <v>0</v>
      </c>
      <c r="LG111" s="68">
        <v>0</v>
      </c>
      <c r="LH111" s="68">
        <v>0</v>
      </c>
      <c r="LI111" s="68">
        <v>0</v>
      </c>
      <c r="LJ111" s="68">
        <v>0</v>
      </c>
      <c r="LK111" s="68">
        <v>1</v>
      </c>
      <c r="LL111" s="68" t="s">
        <v>2853</v>
      </c>
      <c r="LM111" s="69">
        <v>0</v>
      </c>
      <c r="LN111" s="69"/>
      <c r="LO111" s="69">
        <v>0</v>
      </c>
      <c r="LP111" s="69"/>
      <c r="LQ111" s="70">
        <v>1</v>
      </c>
      <c r="LR111" s="71"/>
      <c r="LS111" s="72">
        <f t="shared" si="30"/>
        <v>0</v>
      </c>
      <c r="LT111" s="73">
        <f t="shared" si="31"/>
        <v>0</v>
      </c>
      <c r="LU111" s="73">
        <f t="shared" si="32"/>
        <v>0</v>
      </c>
      <c r="LV111" s="74">
        <f t="shared" si="33"/>
        <v>1</v>
      </c>
      <c r="LW111" s="72">
        <f t="shared" si="34"/>
        <v>1</v>
      </c>
      <c r="LX111" s="73">
        <f t="shared" si="35"/>
        <v>0</v>
      </c>
      <c r="LY111" s="73">
        <f t="shared" si="36"/>
        <v>0</v>
      </c>
      <c r="LZ111" s="74">
        <f t="shared" si="37"/>
        <v>0</v>
      </c>
      <c r="MA111" s="72">
        <f t="shared" si="38"/>
        <v>0</v>
      </c>
      <c r="MB111" s="73">
        <f t="shared" si="39"/>
        <v>0</v>
      </c>
      <c r="MC111" s="73">
        <f t="shared" si="40"/>
        <v>0</v>
      </c>
      <c r="MD111" s="74">
        <f t="shared" si="41"/>
        <v>1</v>
      </c>
      <c r="ME111" s="72">
        <f t="shared" si="42"/>
        <v>0</v>
      </c>
      <c r="MF111" s="73">
        <f t="shared" si="43"/>
        <v>0</v>
      </c>
      <c r="MG111" s="73">
        <f t="shared" si="44"/>
        <v>0</v>
      </c>
      <c r="MH111" s="74">
        <f t="shared" si="45"/>
        <v>1</v>
      </c>
    </row>
    <row r="112" spans="1:346" ht="39.5" x14ac:dyDescent="0.35">
      <c r="A112" s="57">
        <v>18</v>
      </c>
      <c r="B112" s="57" t="s">
        <v>2329</v>
      </c>
      <c r="C112" s="57" t="s">
        <v>2848</v>
      </c>
      <c r="D112" s="58">
        <v>41600</v>
      </c>
      <c r="E112" s="57">
        <v>8</v>
      </c>
      <c r="F112" s="57">
        <v>8</v>
      </c>
      <c r="G112" s="57" t="s">
        <v>2854</v>
      </c>
      <c r="H112" s="57" t="s">
        <v>2854</v>
      </c>
      <c r="I112" s="57" t="s">
        <v>2855</v>
      </c>
      <c r="J112" s="57" t="s">
        <v>2856</v>
      </c>
      <c r="K112" s="57" t="s">
        <v>2857</v>
      </c>
      <c r="L112" s="57">
        <v>0</v>
      </c>
      <c r="M112" s="57">
        <v>1</v>
      </c>
      <c r="N112" s="57">
        <v>44</v>
      </c>
      <c r="O112" s="59">
        <v>0</v>
      </c>
      <c r="P112" s="59">
        <v>0</v>
      </c>
      <c r="Q112" s="59">
        <v>0</v>
      </c>
      <c r="R112" s="59">
        <v>0</v>
      </c>
      <c r="S112" s="59">
        <v>0</v>
      </c>
      <c r="T112" s="59">
        <v>1</v>
      </c>
      <c r="U112" s="59">
        <v>0</v>
      </c>
      <c r="V112" s="59">
        <v>0</v>
      </c>
      <c r="W112" s="59">
        <v>0</v>
      </c>
      <c r="X112" s="59">
        <v>0</v>
      </c>
      <c r="Y112" s="59"/>
      <c r="Z112" s="60">
        <v>6</v>
      </c>
      <c r="AA112" s="60">
        <v>2</v>
      </c>
      <c r="AB112" s="60">
        <v>1.25</v>
      </c>
      <c r="AC112" s="60">
        <v>26</v>
      </c>
      <c r="AD112" s="60">
        <v>12</v>
      </c>
      <c r="AE112" s="60">
        <v>0</v>
      </c>
      <c r="AF112" s="60">
        <v>1</v>
      </c>
      <c r="AG112" s="60">
        <v>0</v>
      </c>
      <c r="AH112" s="60">
        <v>2.5</v>
      </c>
      <c r="AI112" s="60">
        <v>1</v>
      </c>
      <c r="AJ112" s="60">
        <v>4</v>
      </c>
      <c r="AK112" s="60">
        <v>7</v>
      </c>
      <c r="AL112" s="60">
        <v>12</v>
      </c>
      <c r="AM112" s="59">
        <v>0</v>
      </c>
      <c r="AN112" s="59"/>
      <c r="AO112" s="59"/>
      <c r="AP112" s="59"/>
      <c r="AQ112" s="59"/>
      <c r="AR112" s="59"/>
      <c r="AS112" s="59"/>
      <c r="AT112" s="59"/>
      <c r="AU112" s="59"/>
      <c r="AV112" s="59"/>
      <c r="AW112" s="59"/>
      <c r="AX112" s="59"/>
      <c r="AY112" s="59"/>
      <c r="AZ112" s="59"/>
      <c r="BA112" s="59"/>
      <c r="BB112" s="59"/>
      <c r="BC112" s="59">
        <v>0</v>
      </c>
      <c r="BD112" s="59"/>
      <c r="BE112" s="59"/>
      <c r="BF112" s="59"/>
      <c r="BG112" s="59">
        <v>0</v>
      </c>
      <c r="BH112" s="59"/>
      <c r="BI112" s="59"/>
      <c r="BJ112" s="59"/>
      <c r="BK112" s="59">
        <v>0</v>
      </c>
      <c r="BL112" s="59"/>
      <c r="BM112" s="59"/>
      <c r="BN112" s="59"/>
      <c r="BO112" s="59">
        <f t="shared" si="23"/>
        <v>0</v>
      </c>
      <c r="BP112" s="59"/>
      <c r="BQ112" s="60">
        <v>1</v>
      </c>
      <c r="BR112" s="60">
        <v>1</v>
      </c>
      <c r="BS112" s="60">
        <v>1</v>
      </c>
      <c r="BT112" s="60">
        <v>1</v>
      </c>
      <c r="BU112" s="60">
        <v>4</v>
      </c>
      <c r="BV112" s="60">
        <v>1</v>
      </c>
      <c r="BW112" s="60">
        <v>0</v>
      </c>
      <c r="BX112" s="60">
        <v>1</v>
      </c>
      <c r="BY112" s="60">
        <v>1</v>
      </c>
      <c r="BZ112" s="60">
        <v>0</v>
      </c>
      <c r="CA112" s="60">
        <v>4</v>
      </c>
      <c r="CB112" s="60">
        <v>4</v>
      </c>
      <c r="CC112" s="60">
        <v>1</v>
      </c>
      <c r="CD112" s="60">
        <v>1</v>
      </c>
      <c r="CE112" s="60">
        <v>1</v>
      </c>
      <c r="CF112" s="60">
        <v>0</v>
      </c>
      <c r="CG112" s="60">
        <v>1</v>
      </c>
      <c r="CH112" s="60">
        <v>1</v>
      </c>
      <c r="CI112" s="60">
        <v>0</v>
      </c>
      <c r="CJ112" s="60">
        <v>0</v>
      </c>
      <c r="CK112" s="60"/>
      <c r="CL112" s="60"/>
      <c r="CM112" s="60"/>
      <c r="CN112" s="60"/>
      <c r="CO112" s="60"/>
      <c r="CP112" s="60"/>
      <c r="CQ112" s="60"/>
      <c r="CR112" s="60"/>
      <c r="CS112" s="60">
        <v>0</v>
      </c>
      <c r="CT112" s="60"/>
      <c r="CU112" s="60"/>
      <c r="CV112" s="60"/>
      <c r="CW112" s="60"/>
      <c r="CX112" s="60"/>
      <c r="CY112" s="60"/>
      <c r="CZ112" s="60"/>
      <c r="DA112" s="60"/>
      <c r="DB112" s="60"/>
      <c r="DC112" s="60">
        <v>1</v>
      </c>
      <c r="DD112" s="60">
        <v>18</v>
      </c>
      <c r="DE112" s="60">
        <v>5</v>
      </c>
      <c r="DF112" s="60">
        <v>0</v>
      </c>
      <c r="DG112" s="60"/>
      <c r="DH112" s="60"/>
      <c r="DI112" s="60">
        <v>0</v>
      </c>
      <c r="DJ112" s="60"/>
      <c r="DK112" s="60"/>
      <c r="DL112" s="60">
        <v>0</v>
      </c>
      <c r="DM112" s="60"/>
      <c r="DN112" s="60"/>
      <c r="DO112" s="60"/>
      <c r="DP112" s="60"/>
      <c r="DQ112" s="60">
        <v>65</v>
      </c>
      <c r="DR112" s="60">
        <v>0</v>
      </c>
      <c r="DS112" s="60">
        <v>0</v>
      </c>
      <c r="DT112" s="61">
        <f t="shared" si="24"/>
        <v>1</v>
      </c>
      <c r="DU112" s="62">
        <f t="shared" si="25"/>
        <v>1</v>
      </c>
      <c r="DV112" s="63">
        <v>0</v>
      </c>
      <c r="DW112" s="63"/>
      <c r="DX112" s="63"/>
      <c r="DY112" s="63"/>
      <c r="DZ112" s="63"/>
      <c r="EA112" s="63"/>
      <c r="EB112" s="63"/>
      <c r="EC112" s="63"/>
      <c r="ED112" s="63"/>
      <c r="EE112" s="63"/>
      <c r="EF112" s="63"/>
      <c r="EG112" s="63"/>
      <c r="EH112" s="63"/>
      <c r="EI112" s="63"/>
      <c r="EJ112" s="63"/>
      <c r="EK112" s="63"/>
      <c r="EL112" s="63"/>
      <c r="EM112" s="63"/>
      <c r="EN112" s="63"/>
      <c r="EO112" s="63"/>
      <c r="EP112" s="63"/>
      <c r="EQ112" s="63"/>
      <c r="ER112" s="63"/>
      <c r="ES112" s="63">
        <f t="shared" si="26"/>
        <v>0</v>
      </c>
      <c r="ET112" s="63"/>
      <c r="EU112" s="64">
        <v>0</v>
      </c>
      <c r="EV112" s="64"/>
      <c r="EW112" s="64"/>
      <c r="EX112" s="64"/>
      <c r="EY112" s="64"/>
      <c r="EZ112" s="64"/>
      <c r="FA112" s="64"/>
      <c r="FB112" s="64"/>
      <c r="FC112" s="64"/>
      <c r="FD112" s="64"/>
      <c r="FE112" s="64"/>
      <c r="FF112" s="64"/>
      <c r="FG112" s="64"/>
      <c r="FH112" s="64"/>
      <c r="FI112" s="64"/>
      <c r="FJ112" s="64"/>
      <c r="FK112" s="64"/>
      <c r="FL112" s="64"/>
      <c r="FM112" s="64"/>
      <c r="FN112" s="64"/>
      <c r="FO112" s="64"/>
      <c r="FP112" s="64"/>
      <c r="FQ112" s="64"/>
      <c r="FR112" s="64"/>
      <c r="FS112" s="64"/>
      <c r="FT112" s="64"/>
      <c r="FU112" s="64"/>
      <c r="FV112" s="64"/>
      <c r="FW112" s="64"/>
      <c r="FX112" s="64"/>
      <c r="FY112" s="64"/>
      <c r="FZ112" s="64"/>
      <c r="GA112" s="64"/>
      <c r="GB112" s="64"/>
      <c r="GC112" s="64"/>
      <c r="GD112" s="64"/>
      <c r="GE112" s="64"/>
      <c r="GF112" s="64"/>
      <c r="GG112" s="64">
        <f t="shared" si="27"/>
        <v>0</v>
      </c>
      <c r="GH112" s="64">
        <f t="shared" si="28"/>
        <v>0</v>
      </c>
      <c r="GI112" s="65">
        <v>0</v>
      </c>
      <c r="GJ112" s="65">
        <v>0</v>
      </c>
      <c r="GK112" s="65">
        <v>0</v>
      </c>
      <c r="GL112" s="65">
        <v>0</v>
      </c>
      <c r="GM112" s="65">
        <v>0</v>
      </c>
      <c r="GN112" s="65">
        <v>0</v>
      </c>
      <c r="GO112" s="65">
        <v>0</v>
      </c>
      <c r="GP112" s="65">
        <v>0</v>
      </c>
      <c r="GQ112" s="65"/>
      <c r="GR112" s="65">
        <v>0</v>
      </c>
      <c r="GS112" s="65">
        <v>0</v>
      </c>
      <c r="GT112" s="65">
        <v>0</v>
      </c>
      <c r="GU112" s="65">
        <v>0</v>
      </c>
      <c r="GV112" s="65">
        <v>0</v>
      </c>
      <c r="GW112" s="65">
        <v>0</v>
      </c>
      <c r="GX112" s="65">
        <v>0</v>
      </c>
      <c r="GY112" s="65">
        <v>1</v>
      </c>
      <c r="GZ112" s="65" t="s">
        <v>2858</v>
      </c>
      <c r="HA112" s="66">
        <v>0</v>
      </c>
      <c r="HB112" s="66"/>
      <c r="HC112" s="66"/>
      <c r="HD112" s="66"/>
      <c r="HE112" s="66"/>
      <c r="HF112" s="66"/>
      <c r="HG112" s="66"/>
      <c r="HH112" s="66"/>
      <c r="HI112" s="66"/>
      <c r="HJ112" s="66"/>
      <c r="HK112" s="66"/>
      <c r="HL112" s="66"/>
      <c r="HM112" s="66"/>
      <c r="HN112" s="66"/>
      <c r="HO112" s="66"/>
      <c r="HP112" s="66"/>
      <c r="HQ112" s="66"/>
      <c r="HR112" s="66"/>
      <c r="HS112" s="66"/>
      <c r="HT112" s="66"/>
      <c r="HU112" s="66"/>
      <c r="HV112" s="66"/>
      <c r="HW112" s="66"/>
      <c r="HX112" s="66"/>
      <c r="HY112" s="66">
        <f t="shared" si="29"/>
        <v>0</v>
      </c>
      <c r="HZ112" s="66"/>
      <c r="IA112" s="67" t="s">
        <v>2326</v>
      </c>
      <c r="IB112" s="67" t="s">
        <v>2328</v>
      </c>
      <c r="IC112" s="67" t="s">
        <v>2326</v>
      </c>
      <c r="ID112" s="67" t="s">
        <v>2326</v>
      </c>
      <c r="IE112" s="67" t="s">
        <v>2326</v>
      </c>
      <c r="IF112" s="67"/>
      <c r="IG112" s="67"/>
      <c r="IH112" s="67"/>
      <c r="II112" s="67"/>
      <c r="IJ112" s="67"/>
      <c r="IK112" s="67"/>
      <c r="IL112" s="67"/>
      <c r="IM112" s="67"/>
      <c r="IN112" s="67"/>
      <c r="IO112" s="67"/>
      <c r="IP112" s="67"/>
      <c r="IQ112" s="67"/>
      <c r="IR112" s="67"/>
      <c r="IS112" s="67"/>
      <c r="IT112" s="67"/>
      <c r="IU112" s="67"/>
      <c r="IV112" s="67"/>
      <c r="IW112" s="67"/>
      <c r="IX112" s="67"/>
      <c r="IY112" s="67"/>
      <c r="IZ112" s="67"/>
      <c r="JA112" s="67"/>
      <c r="JB112" s="67"/>
      <c r="JC112" s="67"/>
      <c r="JD112" s="67"/>
      <c r="JE112" s="67"/>
      <c r="JF112" s="67"/>
      <c r="JG112" s="67"/>
      <c r="JH112" s="67"/>
      <c r="JI112" s="67"/>
      <c r="JJ112" s="67"/>
      <c r="JK112" s="67"/>
      <c r="JL112" s="67"/>
      <c r="JM112" s="67"/>
      <c r="JN112" s="67"/>
      <c r="JO112" s="67"/>
      <c r="JP112" s="67"/>
      <c r="JQ112" s="67"/>
      <c r="JR112" s="67"/>
      <c r="JS112" s="67"/>
      <c r="JT112" s="67"/>
      <c r="JU112" s="67"/>
      <c r="JV112" s="67"/>
      <c r="JW112" s="67"/>
      <c r="JX112" s="67"/>
      <c r="JY112" s="67"/>
      <c r="JZ112" s="67"/>
      <c r="KA112" s="67"/>
      <c r="KB112" s="67"/>
      <c r="KC112" s="67"/>
      <c r="KD112" s="67"/>
      <c r="KE112" s="67"/>
      <c r="KF112" s="67"/>
      <c r="KG112" s="67"/>
      <c r="KH112" s="67"/>
      <c r="KI112" s="67"/>
      <c r="KJ112" s="67"/>
      <c r="KK112" s="67"/>
      <c r="KL112" s="67"/>
      <c r="KM112" s="67"/>
      <c r="KN112" s="66">
        <v>1</v>
      </c>
      <c r="KO112" s="66">
        <v>0</v>
      </c>
      <c r="KP112" s="66">
        <v>0</v>
      </c>
      <c r="KQ112" s="66">
        <v>0</v>
      </c>
      <c r="KR112" s="66">
        <v>0</v>
      </c>
      <c r="KS112" s="66">
        <v>0</v>
      </c>
      <c r="KT112" s="66">
        <v>0</v>
      </c>
      <c r="KU112" s="66">
        <v>0</v>
      </c>
      <c r="KV112" s="66">
        <v>0</v>
      </c>
      <c r="KW112" s="66">
        <v>1</v>
      </c>
      <c r="KX112" s="66">
        <v>0</v>
      </c>
      <c r="KY112" s="66">
        <v>0</v>
      </c>
      <c r="KZ112" s="66">
        <v>0</v>
      </c>
      <c r="LA112" s="66">
        <v>0</v>
      </c>
      <c r="LB112" s="66">
        <v>0</v>
      </c>
      <c r="LC112" s="68">
        <v>1</v>
      </c>
      <c r="LD112" s="68">
        <v>0</v>
      </c>
      <c r="LE112" s="68">
        <v>0</v>
      </c>
      <c r="LF112" s="68">
        <v>0</v>
      </c>
      <c r="LG112" s="68">
        <v>0</v>
      </c>
      <c r="LH112" s="68">
        <v>0</v>
      </c>
      <c r="LI112" s="68">
        <v>0</v>
      </c>
      <c r="LJ112" s="68">
        <v>0</v>
      </c>
      <c r="LK112" s="68">
        <v>1</v>
      </c>
      <c r="LL112" s="68" t="s">
        <v>2859</v>
      </c>
      <c r="LM112" s="69">
        <v>1</v>
      </c>
      <c r="LN112" s="69" t="s">
        <v>2860</v>
      </c>
      <c r="LO112" s="69">
        <v>0</v>
      </c>
      <c r="LP112" s="69"/>
      <c r="LQ112" s="70">
        <v>1</v>
      </c>
      <c r="LR112" s="71"/>
      <c r="LS112" s="72">
        <f t="shared" si="30"/>
        <v>0</v>
      </c>
      <c r="LT112" s="73">
        <f t="shared" si="31"/>
        <v>0</v>
      </c>
      <c r="LU112" s="73">
        <f t="shared" si="32"/>
        <v>0</v>
      </c>
      <c r="LV112" s="74">
        <f t="shared" si="33"/>
        <v>1</v>
      </c>
      <c r="LW112" s="72">
        <f t="shared" si="34"/>
        <v>1</v>
      </c>
      <c r="LX112" s="73">
        <f t="shared" si="35"/>
        <v>0</v>
      </c>
      <c r="LY112" s="73">
        <f t="shared" si="36"/>
        <v>0</v>
      </c>
      <c r="LZ112" s="74">
        <f t="shared" si="37"/>
        <v>0</v>
      </c>
      <c r="MA112" s="72">
        <f t="shared" si="38"/>
        <v>0</v>
      </c>
      <c r="MB112" s="73">
        <f t="shared" si="39"/>
        <v>0</v>
      </c>
      <c r="MC112" s="73">
        <f t="shared" si="40"/>
        <v>0</v>
      </c>
      <c r="MD112" s="74">
        <f t="shared" si="41"/>
        <v>1</v>
      </c>
      <c r="ME112" s="72">
        <f t="shared" si="42"/>
        <v>0</v>
      </c>
      <c r="MF112" s="73">
        <f t="shared" si="43"/>
        <v>0</v>
      </c>
      <c r="MG112" s="73">
        <f t="shared" si="44"/>
        <v>0</v>
      </c>
      <c r="MH112" s="74">
        <f t="shared" si="45"/>
        <v>1</v>
      </c>
    </row>
    <row r="113" spans="1:346" ht="39.5" x14ac:dyDescent="0.35">
      <c r="A113" s="57">
        <v>19</v>
      </c>
      <c r="B113" s="57" t="s">
        <v>2329</v>
      </c>
      <c r="C113" s="57" t="s">
        <v>2848</v>
      </c>
      <c r="D113" s="58">
        <v>41600</v>
      </c>
      <c r="E113" s="57">
        <v>8</v>
      </c>
      <c r="F113" s="57">
        <v>5</v>
      </c>
      <c r="G113" s="57" t="s">
        <v>2861</v>
      </c>
      <c r="H113" s="57" t="s">
        <v>2861</v>
      </c>
      <c r="I113" s="57" t="s">
        <v>2862</v>
      </c>
      <c r="J113" s="57" t="s">
        <v>2863</v>
      </c>
      <c r="K113" s="57" t="s">
        <v>2864</v>
      </c>
      <c r="L113" s="57">
        <v>0</v>
      </c>
      <c r="M113" s="57">
        <v>1</v>
      </c>
      <c r="N113" s="57">
        <v>25</v>
      </c>
      <c r="O113" s="59">
        <v>1</v>
      </c>
      <c r="P113" s="59">
        <v>0</v>
      </c>
      <c r="Q113" s="59">
        <v>0</v>
      </c>
      <c r="R113" s="59">
        <v>0</v>
      </c>
      <c r="S113" s="59">
        <v>0</v>
      </c>
      <c r="T113" s="59">
        <v>0</v>
      </c>
      <c r="U113" s="59">
        <v>0</v>
      </c>
      <c r="V113" s="59">
        <v>0</v>
      </c>
      <c r="W113" s="59">
        <v>0</v>
      </c>
      <c r="X113" s="59">
        <v>0</v>
      </c>
      <c r="Y113" s="59"/>
      <c r="Z113" s="60">
        <v>6</v>
      </c>
      <c r="AA113" s="60">
        <v>0</v>
      </c>
      <c r="AB113" s="60">
        <v>0</v>
      </c>
      <c r="AC113" s="60">
        <v>14</v>
      </c>
      <c r="AD113" s="60">
        <v>8</v>
      </c>
      <c r="AE113" s="60">
        <v>1</v>
      </c>
      <c r="AF113" s="60">
        <v>0</v>
      </c>
      <c r="AG113" s="60">
        <v>0</v>
      </c>
      <c r="AH113" s="60">
        <v>4</v>
      </c>
      <c r="AI113" s="60">
        <v>1</v>
      </c>
      <c r="AJ113" s="60">
        <v>2</v>
      </c>
      <c r="AK113" s="60">
        <v>1</v>
      </c>
      <c r="AL113" s="60">
        <v>5</v>
      </c>
      <c r="AM113" s="59">
        <v>0</v>
      </c>
      <c r="AN113" s="59"/>
      <c r="AO113" s="59"/>
      <c r="AP113" s="59"/>
      <c r="AQ113" s="59"/>
      <c r="AR113" s="59"/>
      <c r="AS113" s="59"/>
      <c r="AT113" s="59"/>
      <c r="AU113" s="59"/>
      <c r="AV113" s="59"/>
      <c r="AW113" s="59"/>
      <c r="AX113" s="59"/>
      <c r="AY113" s="59"/>
      <c r="AZ113" s="59"/>
      <c r="BA113" s="59"/>
      <c r="BB113" s="59"/>
      <c r="BC113" s="59">
        <v>0</v>
      </c>
      <c r="BD113" s="59"/>
      <c r="BE113" s="59"/>
      <c r="BF113" s="59"/>
      <c r="BG113" s="59">
        <v>0</v>
      </c>
      <c r="BH113" s="59"/>
      <c r="BI113" s="59"/>
      <c r="BJ113" s="59"/>
      <c r="BK113" s="59">
        <v>0</v>
      </c>
      <c r="BL113" s="59"/>
      <c r="BM113" s="59"/>
      <c r="BN113" s="59"/>
      <c r="BO113" s="59">
        <f t="shared" si="23"/>
        <v>0</v>
      </c>
      <c r="BP113" s="59"/>
      <c r="BQ113" s="60">
        <v>1</v>
      </c>
      <c r="BR113" s="60">
        <v>1</v>
      </c>
      <c r="BS113" s="60">
        <v>1</v>
      </c>
      <c r="BT113" s="60">
        <v>1</v>
      </c>
      <c r="BU113" s="60">
        <v>4</v>
      </c>
      <c r="BV113" s="60">
        <v>1</v>
      </c>
      <c r="BW113" s="60">
        <v>0</v>
      </c>
      <c r="BX113" s="60">
        <v>1</v>
      </c>
      <c r="BY113" s="60">
        <v>1</v>
      </c>
      <c r="BZ113" s="60">
        <v>0</v>
      </c>
      <c r="CA113" s="60">
        <v>0</v>
      </c>
      <c r="CB113" s="60"/>
      <c r="CC113" s="60"/>
      <c r="CD113" s="60"/>
      <c r="CE113" s="60"/>
      <c r="CF113" s="60"/>
      <c r="CG113" s="60"/>
      <c r="CH113" s="60"/>
      <c r="CI113" s="60"/>
      <c r="CJ113" s="60">
        <v>0</v>
      </c>
      <c r="CK113" s="60"/>
      <c r="CL113" s="60"/>
      <c r="CM113" s="60"/>
      <c r="CN113" s="60"/>
      <c r="CO113" s="60"/>
      <c r="CP113" s="60"/>
      <c r="CQ113" s="60"/>
      <c r="CR113" s="60"/>
      <c r="CS113" s="60">
        <v>0</v>
      </c>
      <c r="CT113" s="60"/>
      <c r="CU113" s="60"/>
      <c r="CV113" s="60"/>
      <c r="CW113" s="60"/>
      <c r="CX113" s="60"/>
      <c r="CY113" s="60"/>
      <c r="CZ113" s="60"/>
      <c r="DA113" s="60"/>
      <c r="DB113" s="60"/>
      <c r="DC113" s="60">
        <v>1</v>
      </c>
      <c r="DD113" s="60">
        <v>12</v>
      </c>
      <c r="DE113" s="60">
        <v>5</v>
      </c>
      <c r="DF113" s="60">
        <v>0</v>
      </c>
      <c r="DG113" s="60"/>
      <c r="DH113" s="60"/>
      <c r="DI113" s="60">
        <v>0</v>
      </c>
      <c r="DJ113" s="60"/>
      <c r="DK113" s="60"/>
      <c r="DL113" s="60">
        <v>0</v>
      </c>
      <c r="DM113" s="60"/>
      <c r="DN113" s="60"/>
      <c r="DO113" s="60"/>
      <c r="DP113" s="60"/>
      <c r="DQ113" s="60">
        <v>30</v>
      </c>
      <c r="DR113" s="60">
        <v>0</v>
      </c>
      <c r="DS113" s="60">
        <v>0</v>
      </c>
      <c r="DT113" s="61">
        <f t="shared" si="24"/>
        <v>1</v>
      </c>
      <c r="DU113" s="62">
        <f t="shared" si="25"/>
        <v>1</v>
      </c>
      <c r="DV113" s="63">
        <v>0</v>
      </c>
      <c r="DW113" s="63"/>
      <c r="DX113" s="63"/>
      <c r="DY113" s="63"/>
      <c r="DZ113" s="63"/>
      <c r="EA113" s="63"/>
      <c r="EB113" s="63"/>
      <c r="EC113" s="63"/>
      <c r="ED113" s="63"/>
      <c r="EE113" s="63"/>
      <c r="EF113" s="63"/>
      <c r="EG113" s="63"/>
      <c r="EH113" s="63"/>
      <c r="EI113" s="63"/>
      <c r="EJ113" s="63"/>
      <c r="EK113" s="63"/>
      <c r="EL113" s="63"/>
      <c r="EM113" s="63"/>
      <c r="EN113" s="63"/>
      <c r="EO113" s="63"/>
      <c r="EP113" s="63"/>
      <c r="EQ113" s="63"/>
      <c r="ER113" s="63"/>
      <c r="ES113" s="63">
        <f t="shared" si="26"/>
        <v>0</v>
      </c>
      <c r="ET113" s="63"/>
      <c r="EU113" s="64">
        <v>0</v>
      </c>
      <c r="EV113" s="64"/>
      <c r="EW113" s="64"/>
      <c r="EX113" s="64"/>
      <c r="EY113" s="64"/>
      <c r="EZ113" s="64"/>
      <c r="FA113" s="64"/>
      <c r="FB113" s="64"/>
      <c r="FC113" s="64"/>
      <c r="FD113" s="64"/>
      <c r="FE113" s="64"/>
      <c r="FF113" s="64"/>
      <c r="FG113" s="64"/>
      <c r="FH113" s="64"/>
      <c r="FI113" s="64"/>
      <c r="FJ113" s="64"/>
      <c r="FK113" s="64"/>
      <c r="FL113" s="64"/>
      <c r="FM113" s="64"/>
      <c r="FN113" s="64"/>
      <c r="FO113" s="64"/>
      <c r="FP113" s="64"/>
      <c r="FQ113" s="64"/>
      <c r="FR113" s="64"/>
      <c r="FS113" s="64"/>
      <c r="FT113" s="64"/>
      <c r="FU113" s="64"/>
      <c r="FV113" s="64"/>
      <c r="FW113" s="64"/>
      <c r="FX113" s="64"/>
      <c r="FY113" s="64"/>
      <c r="FZ113" s="64"/>
      <c r="GA113" s="64"/>
      <c r="GB113" s="64"/>
      <c r="GC113" s="64"/>
      <c r="GD113" s="64"/>
      <c r="GE113" s="64"/>
      <c r="GF113" s="64"/>
      <c r="GG113" s="64">
        <f t="shared" si="27"/>
        <v>0</v>
      </c>
      <c r="GH113" s="64">
        <f t="shared" si="28"/>
        <v>0</v>
      </c>
      <c r="GI113" s="65">
        <v>0</v>
      </c>
      <c r="GJ113" s="65">
        <v>0</v>
      </c>
      <c r="GK113" s="65">
        <v>0</v>
      </c>
      <c r="GL113" s="65">
        <v>0</v>
      </c>
      <c r="GM113" s="65">
        <v>0</v>
      </c>
      <c r="GN113" s="65">
        <v>0</v>
      </c>
      <c r="GO113" s="65">
        <v>0</v>
      </c>
      <c r="GP113" s="65">
        <v>0</v>
      </c>
      <c r="GQ113" s="65"/>
      <c r="GR113" s="65">
        <v>0</v>
      </c>
      <c r="GS113" s="65">
        <v>0</v>
      </c>
      <c r="GT113" s="65">
        <v>0</v>
      </c>
      <c r="GU113" s="65">
        <v>1</v>
      </c>
      <c r="GV113" s="65">
        <v>0</v>
      </c>
      <c r="GW113" s="65">
        <v>0</v>
      </c>
      <c r="GX113" s="65">
        <v>0</v>
      </c>
      <c r="GY113" s="65">
        <v>0</v>
      </c>
      <c r="GZ113" s="65"/>
      <c r="HA113" s="66">
        <v>0</v>
      </c>
      <c r="HB113" s="66"/>
      <c r="HC113" s="66"/>
      <c r="HD113" s="66"/>
      <c r="HE113" s="66"/>
      <c r="HF113" s="66"/>
      <c r="HG113" s="66"/>
      <c r="HH113" s="66"/>
      <c r="HI113" s="66"/>
      <c r="HJ113" s="66"/>
      <c r="HK113" s="66"/>
      <c r="HL113" s="66"/>
      <c r="HM113" s="66"/>
      <c r="HN113" s="66"/>
      <c r="HO113" s="66"/>
      <c r="HP113" s="66"/>
      <c r="HQ113" s="66"/>
      <c r="HR113" s="66"/>
      <c r="HS113" s="66"/>
      <c r="HT113" s="66"/>
      <c r="HU113" s="66"/>
      <c r="HV113" s="66"/>
      <c r="HW113" s="66"/>
      <c r="HX113" s="66"/>
      <c r="HY113" s="66">
        <f t="shared" si="29"/>
        <v>0</v>
      </c>
      <c r="HZ113" s="66"/>
      <c r="IA113" s="67" t="s">
        <v>2326</v>
      </c>
      <c r="IB113" s="67" t="s">
        <v>2328</v>
      </c>
      <c r="IC113" s="67" t="s">
        <v>2326</v>
      </c>
      <c r="ID113" s="67" t="s">
        <v>2326</v>
      </c>
      <c r="IE113" s="67" t="s">
        <v>2326</v>
      </c>
      <c r="IF113" s="67"/>
      <c r="IG113" s="67"/>
      <c r="IH113" s="67"/>
      <c r="II113" s="67"/>
      <c r="IJ113" s="67"/>
      <c r="IK113" s="67"/>
      <c r="IL113" s="67"/>
      <c r="IM113" s="67"/>
      <c r="IN113" s="67"/>
      <c r="IO113" s="67"/>
      <c r="IP113" s="67"/>
      <c r="IQ113" s="67"/>
      <c r="IR113" s="67"/>
      <c r="IS113" s="67"/>
      <c r="IT113" s="67"/>
      <c r="IU113" s="67"/>
      <c r="IV113" s="67"/>
      <c r="IW113" s="67"/>
      <c r="IX113" s="67"/>
      <c r="IY113" s="67"/>
      <c r="IZ113" s="67"/>
      <c r="JA113" s="67"/>
      <c r="JB113" s="67"/>
      <c r="JC113" s="67"/>
      <c r="JD113" s="67"/>
      <c r="JE113" s="67"/>
      <c r="JF113" s="67"/>
      <c r="JG113" s="67"/>
      <c r="JH113" s="67"/>
      <c r="JI113" s="67"/>
      <c r="JJ113" s="67"/>
      <c r="JK113" s="67"/>
      <c r="JL113" s="67"/>
      <c r="JM113" s="67"/>
      <c r="JN113" s="67"/>
      <c r="JO113" s="67"/>
      <c r="JP113" s="67"/>
      <c r="JQ113" s="67"/>
      <c r="JR113" s="67"/>
      <c r="JS113" s="67"/>
      <c r="JT113" s="67"/>
      <c r="JU113" s="67"/>
      <c r="JV113" s="67"/>
      <c r="JW113" s="67"/>
      <c r="JX113" s="67"/>
      <c r="JY113" s="67"/>
      <c r="JZ113" s="67"/>
      <c r="KA113" s="67"/>
      <c r="KB113" s="67"/>
      <c r="KC113" s="67"/>
      <c r="KD113" s="67"/>
      <c r="KE113" s="67"/>
      <c r="KF113" s="67"/>
      <c r="KG113" s="67"/>
      <c r="KH113" s="67"/>
      <c r="KI113" s="67"/>
      <c r="KJ113" s="67"/>
      <c r="KK113" s="67"/>
      <c r="KL113" s="67"/>
      <c r="KM113" s="67"/>
      <c r="KN113" s="66">
        <v>0</v>
      </c>
      <c r="KO113" s="66">
        <v>0</v>
      </c>
      <c r="KP113" s="66">
        <v>0</v>
      </c>
      <c r="KQ113" s="66">
        <v>0</v>
      </c>
      <c r="KR113" s="66">
        <v>0</v>
      </c>
      <c r="KS113" s="66">
        <v>0</v>
      </c>
      <c r="KT113" s="66">
        <v>0</v>
      </c>
      <c r="KU113" s="66">
        <v>0</v>
      </c>
      <c r="KV113" s="66">
        <v>0</v>
      </c>
      <c r="KW113" s="66">
        <v>1</v>
      </c>
      <c r="KX113" s="66">
        <v>0</v>
      </c>
      <c r="KY113" s="66">
        <v>0</v>
      </c>
      <c r="KZ113" s="66">
        <v>0</v>
      </c>
      <c r="LA113" s="66">
        <v>0</v>
      </c>
      <c r="LB113" s="66">
        <v>0</v>
      </c>
      <c r="LC113" s="68">
        <v>0</v>
      </c>
      <c r="LD113" s="68">
        <v>0</v>
      </c>
      <c r="LE113" s="68">
        <v>0</v>
      </c>
      <c r="LF113" s="68">
        <v>0</v>
      </c>
      <c r="LG113" s="68">
        <v>0</v>
      </c>
      <c r="LH113" s="68">
        <v>0</v>
      </c>
      <c r="LI113" s="68">
        <v>0</v>
      </c>
      <c r="LJ113" s="68">
        <v>0</v>
      </c>
      <c r="LK113" s="68">
        <v>1</v>
      </c>
      <c r="LL113" s="68" t="s">
        <v>2865</v>
      </c>
      <c r="LM113" s="69">
        <v>1</v>
      </c>
      <c r="LN113" s="69" t="s">
        <v>2866</v>
      </c>
      <c r="LO113" s="69">
        <v>0</v>
      </c>
      <c r="LP113" s="69"/>
      <c r="LQ113" s="70">
        <v>1</v>
      </c>
      <c r="LR113" s="71"/>
      <c r="LS113" s="72">
        <f t="shared" si="30"/>
        <v>0</v>
      </c>
      <c r="LT113" s="73">
        <f t="shared" si="31"/>
        <v>0</v>
      </c>
      <c r="LU113" s="73">
        <f t="shared" si="32"/>
        <v>0</v>
      </c>
      <c r="LV113" s="74">
        <f t="shared" si="33"/>
        <v>1</v>
      </c>
      <c r="LW113" s="72">
        <f t="shared" si="34"/>
        <v>1</v>
      </c>
      <c r="LX113" s="73">
        <f t="shared" si="35"/>
        <v>0</v>
      </c>
      <c r="LY113" s="73">
        <f t="shared" si="36"/>
        <v>0</v>
      </c>
      <c r="LZ113" s="74">
        <f t="shared" si="37"/>
        <v>0</v>
      </c>
      <c r="MA113" s="72">
        <f t="shared" si="38"/>
        <v>0</v>
      </c>
      <c r="MB113" s="73">
        <f t="shared" si="39"/>
        <v>0</v>
      </c>
      <c r="MC113" s="73">
        <f t="shared" si="40"/>
        <v>0</v>
      </c>
      <c r="MD113" s="74">
        <f t="shared" si="41"/>
        <v>1</v>
      </c>
      <c r="ME113" s="72">
        <f t="shared" si="42"/>
        <v>0</v>
      </c>
      <c r="MF113" s="73">
        <f t="shared" si="43"/>
        <v>0</v>
      </c>
      <c r="MG113" s="73">
        <f t="shared" si="44"/>
        <v>0</v>
      </c>
      <c r="MH113" s="74">
        <f t="shared" si="45"/>
        <v>1</v>
      </c>
    </row>
    <row r="114" spans="1:346" ht="39.5" x14ac:dyDescent="0.35">
      <c r="A114" s="57">
        <v>20</v>
      </c>
      <c r="B114" s="57" t="s">
        <v>2329</v>
      </c>
      <c r="C114" s="57" t="s">
        <v>2815</v>
      </c>
      <c r="D114" s="58">
        <v>41600</v>
      </c>
      <c r="E114" s="57">
        <v>8</v>
      </c>
      <c r="F114" s="57">
        <v>14</v>
      </c>
      <c r="G114" s="57" t="s">
        <v>2867</v>
      </c>
      <c r="H114" s="57" t="s">
        <v>2867</v>
      </c>
      <c r="I114" s="57" t="s">
        <v>2868</v>
      </c>
      <c r="J114" s="57" t="s">
        <v>2869</v>
      </c>
      <c r="K114" s="57" t="s">
        <v>2870</v>
      </c>
      <c r="L114" s="57">
        <v>0</v>
      </c>
      <c r="M114" s="57">
        <v>1</v>
      </c>
      <c r="N114" s="57">
        <v>35</v>
      </c>
      <c r="O114" s="59">
        <v>0</v>
      </c>
      <c r="P114" s="59">
        <v>0</v>
      </c>
      <c r="Q114" s="59">
        <v>0</v>
      </c>
      <c r="R114" s="59">
        <v>0</v>
      </c>
      <c r="S114" s="59">
        <v>0</v>
      </c>
      <c r="T114" s="59">
        <v>0</v>
      </c>
      <c r="U114" s="59">
        <v>0</v>
      </c>
      <c r="V114" s="59">
        <v>0</v>
      </c>
      <c r="W114" s="59">
        <v>0</v>
      </c>
      <c r="X114" s="59">
        <v>1</v>
      </c>
      <c r="Y114" s="59" t="s">
        <v>2871</v>
      </c>
      <c r="Z114" s="60">
        <v>7</v>
      </c>
      <c r="AA114" s="60">
        <v>0</v>
      </c>
      <c r="AB114" s="60">
        <v>0</v>
      </c>
      <c r="AC114" s="60">
        <v>40</v>
      </c>
      <c r="AD114" s="60">
        <v>20</v>
      </c>
      <c r="AE114" s="60">
        <v>1</v>
      </c>
      <c r="AF114" s="60">
        <v>0</v>
      </c>
      <c r="AG114" s="60">
        <v>0</v>
      </c>
      <c r="AH114" s="60">
        <v>2</v>
      </c>
      <c r="AI114" s="60">
        <v>1</v>
      </c>
      <c r="AJ114" s="60">
        <v>3</v>
      </c>
      <c r="AK114" s="60">
        <v>1</v>
      </c>
      <c r="AL114" s="60">
        <v>3</v>
      </c>
      <c r="AM114" s="59">
        <v>0</v>
      </c>
      <c r="AN114" s="59"/>
      <c r="AO114" s="59"/>
      <c r="AP114" s="59"/>
      <c r="AQ114" s="59"/>
      <c r="AR114" s="59"/>
      <c r="AS114" s="59"/>
      <c r="AT114" s="59"/>
      <c r="AU114" s="59"/>
      <c r="AV114" s="59"/>
      <c r="AW114" s="59"/>
      <c r="AX114" s="59"/>
      <c r="AY114" s="59"/>
      <c r="AZ114" s="59"/>
      <c r="BA114" s="59"/>
      <c r="BB114" s="59"/>
      <c r="BC114" s="59">
        <v>0</v>
      </c>
      <c r="BD114" s="59"/>
      <c r="BE114" s="59"/>
      <c r="BF114" s="59"/>
      <c r="BG114" s="59">
        <v>0</v>
      </c>
      <c r="BH114" s="59"/>
      <c r="BI114" s="59"/>
      <c r="BJ114" s="59"/>
      <c r="BK114" s="59">
        <v>0</v>
      </c>
      <c r="BL114" s="59"/>
      <c r="BM114" s="59"/>
      <c r="BN114" s="59"/>
      <c r="BO114" s="59">
        <f t="shared" si="23"/>
        <v>0</v>
      </c>
      <c r="BP114" s="59"/>
      <c r="BQ114" s="60">
        <v>1</v>
      </c>
      <c r="BR114" s="60">
        <v>1</v>
      </c>
      <c r="BS114" s="60">
        <v>1</v>
      </c>
      <c r="BT114" s="60">
        <v>1</v>
      </c>
      <c r="BU114" s="60">
        <v>4</v>
      </c>
      <c r="BV114" s="60">
        <v>1</v>
      </c>
      <c r="BW114" s="60">
        <v>0</v>
      </c>
      <c r="BX114" s="60">
        <v>1</v>
      </c>
      <c r="BY114" s="60">
        <v>1</v>
      </c>
      <c r="BZ114" s="60">
        <v>0</v>
      </c>
      <c r="CA114" s="60">
        <v>0</v>
      </c>
      <c r="CB114" s="60"/>
      <c r="CC114" s="60"/>
      <c r="CD114" s="60"/>
      <c r="CE114" s="60"/>
      <c r="CF114" s="60"/>
      <c r="CG114" s="60"/>
      <c r="CH114" s="60"/>
      <c r="CI114" s="60"/>
      <c r="CJ114" s="60">
        <v>0</v>
      </c>
      <c r="CK114" s="60"/>
      <c r="CL114" s="60"/>
      <c r="CM114" s="60"/>
      <c r="CN114" s="60"/>
      <c r="CO114" s="60"/>
      <c r="CP114" s="60"/>
      <c r="CQ114" s="60"/>
      <c r="CR114" s="60"/>
      <c r="CS114" s="60">
        <v>0</v>
      </c>
      <c r="CT114" s="60"/>
      <c r="CU114" s="60"/>
      <c r="CV114" s="60"/>
      <c r="CW114" s="60"/>
      <c r="CX114" s="60"/>
      <c r="CY114" s="60"/>
      <c r="CZ114" s="60"/>
      <c r="DA114" s="60"/>
      <c r="DB114" s="60"/>
      <c r="DC114" s="60">
        <v>0</v>
      </c>
      <c r="DD114" s="60"/>
      <c r="DE114" s="60"/>
      <c r="DF114" s="60">
        <v>1</v>
      </c>
      <c r="DG114" s="60">
        <v>8</v>
      </c>
      <c r="DH114" s="60">
        <v>125</v>
      </c>
      <c r="DI114" s="60">
        <v>0</v>
      </c>
      <c r="DJ114" s="60"/>
      <c r="DK114" s="60"/>
      <c r="DL114" s="60">
        <v>0</v>
      </c>
      <c r="DM114" s="60"/>
      <c r="DN114" s="60"/>
      <c r="DO114" s="60"/>
      <c r="DP114" s="60"/>
      <c r="DQ114" s="60">
        <v>30</v>
      </c>
      <c r="DR114" s="60">
        <v>1</v>
      </c>
      <c r="DS114" s="60">
        <v>10</v>
      </c>
      <c r="DT114" s="61">
        <f t="shared" si="24"/>
        <v>1</v>
      </c>
      <c r="DU114" s="62">
        <f t="shared" si="25"/>
        <v>1</v>
      </c>
      <c r="DV114" s="63">
        <v>0</v>
      </c>
      <c r="DW114" s="63"/>
      <c r="DX114" s="63"/>
      <c r="DY114" s="63"/>
      <c r="DZ114" s="63"/>
      <c r="EA114" s="63"/>
      <c r="EB114" s="63"/>
      <c r="EC114" s="63"/>
      <c r="ED114" s="63"/>
      <c r="EE114" s="63"/>
      <c r="EF114" s="63"/>
      <c r="EG114" s="63"/>
      <c r="EH114" s="63"/>
      <c r="EI114" s="63"/>
      <c r="EJ114" s="63"/>
      <c r="EK114" s="63"/>
      <c r="EL114" s="63"/>
      <c r="EM114" s="63"/>
      <c r="EN114" s="63"/>
      <c r="EO114" s="63"/>
      <c r="EP114" s="63"/>
      <c r="EQ114" s="63"/>
      <c r="ER114" s="63"/>
      <c r="ES114" s="63">
        <f t="shared" si="26"/>
        <v>0</v>
      </c>
      <c r="ET114" s="63"/>
      <c r="EU114" s="64">
        <v>0</v>
      </c>
      <c r="EV114" s="64"/>
      <c r="EW114" s="64"/>
      <c r="EX114" s="64"/>
      <c r="EY114" s="64"/>
      <c r="EZ114" s="64"/>
      <c r="FA114" s="64"/>
      <c r="FB114" s="64"/>
      <c r="FC114" s="64"/>
      <c r="FD114" s="64"/>
      <c r="FE114" s="64"/>
      <c r="FF114" s="64"/>
      <c r="FG114" s="64"/>
      <c r="FH114" s="64"/>
      <c r="FI114" s="64"/>
      <c r="FJ114" s="64"/>
      <c r="FK114" s="64"/>
      <c r="FL114" s="64"/>
      <c r="FM114" s="64"/>
      <c r="FN114" s="64"/>
      <c r="FO114" s="64"/>
      <c r="FP114" s="64"/>
      <c r="FQ114" s="64"/>
      <c r="FR114" s="64"/>
      <c r="FS114" s="64"/>
      <c r="FT114" s="64"/>
      <c r="FU114" s="64"/>
      <c r="FV114" s="64"/>
      <c r="FW114" s="64"/>
      <c r="FX114" s="64"/>
      <c r="FY114" s="64"/>
      <c r="FZ114" s="64"/>
      <c r="GA114" s="64"/>
      <c r="GB114" s="64"/>
      <c r="GC114" s="64"/>
      <c r="GD114" s="64"/>
      <c r="GE114" s="64"/>
      <c r="GF114" s="64"/>
      <c r="GG114" s="64">
        <f t="shared" si="27"/>
        <v>0</v>
      </c>
      <c r="GH114" s="64">
        <f t="shared" si="28"/>
        <v>0</v>
      </c>
      <c r="GI114" s="65">
        <v>0</v>
      </c>
      <c r="GJ114" s="65">
        <v>0</v>
      </c>
      <c r="GK114" s="65">
        <v>0</v>
      </c>
      <c r="GL114" s="65">
        <v>0</v>
      </c>
      <c r="GM114" s="65">
        <v>0</v>
      </c>
      <c r="GN114" s="65">
        <v>0</v>
      </c>
      <c r="GO114" s="65">
        <v>0</v>
      </c>
      <c r="GP114" s="65">
        <v>0</v>
      </c>
      <c r="GQ114" s="65"/>
      <c r="GR114" s="65">
        <v>0</v>
      </c>
      <c r="GS114" s="65">
        <v>0</v>
      </c>
      <c r="GT114" s="65">
        <v>0</v>
      </c>
      <c r="GU114" s="65">
        <v>0</v>
      </c>
      <c r="GV114" s="65">
        <v>0</v>
      </c>
      <c r="GW114" s="65">
        <v>0</v>
      </c>
      <c r="GX114" s="65">
        <v>1</v>
      </c>
      <c r="GY114" s="65">
        <v>0</v>
      </c>
      <c r="GZ114" s="65"/>
      <c r="HA114" s="66">
        <v>0</v>
      </c>
      <c r="HB114" s="66"/>
      <c r="HC114" s="66"/>
      <c r="HD114" s="66"/>
      <c r="HE114" s="66"/>
      <c r="HF114" s="66"/>
      <c r="HG114" s="66"/>
      <c r="HH114" s="66"/>
      <c r="HI114" s="66"/>
      <c r="HJ114" s="66"/>
      <c r="HK114" s="66"/>
      <c r="HL114" s="66"/>
      <c r="HM114" s="66"/>
      <c r="HN114" s="66"/>
      <c r="HO114" s="66"/>
      <c r="HP114" s="66"/>
      <c r="HQ114" s="66"/>
      <c r="HR114" s="66"/>
      <c r="HS114" s="66"/>
      <c r="HT114" s="66"/>
      <c r="HU114" s="66"/>
      <c r="HV114" s="66"/>
      <c r="HW114" s="66"/>
      <c r="HX114" s="66"/>
      <c r="HY114" s="66">
        <f t="shared" si="29"/>
        <v>0</v>
      </c>
      <c r="HZ114" s="66"/>
      <c r="IA114" s="67" t="s">
        <v>2326</v>
      </c>
      <c r="IB114" s="67" t="s">
        <v>2328</v>
      </c>
      <c r="IC114" s="67" t="s">
        <v>2326</v>
      </c>
      <c r="ID114" s="67" t="s">
        <v>2326</v>
      </c>
      <c r="IE114" s="67" t="s">
        <v>2326</v>
      </c>
      <c r="IF114" s="67"/>
      <c r="IG114" s="67"/>
      <c r="IH114" s="67"/>
      <c r="II114" s="67"/>
      <c r="IJ114" s="67"/>
      <c r="IK114" s="67"/>
      <c r="IL114" s="67"/>
      <c r="IM114" s="67"/>
      <c r="IN114" s="67"/>
      <c r="IO114" s="67"/>
      <c r="IP114" s="67"/>
      <c r="IQ114" s="67"/>
      <c r="IR114" s="67"/>
      <c r="IS114" s="67"/>
      <c r="IT114" s="67"/>
      <c r="IU114" s="67"/>
      <c r="IV114" s="67"/>
      <c r="IW114" s="67"/>
      <c r="IX114" s="67"/>
      <c r="IY114" s="67"/>
      <c r="IZ114" s="67"/>
      <c r="JA114" s="67"/>
      <c r="JB114" s="67"/>
      <c r="JC114" s="67"/>
      <c r="JD114" s="67"/>
      <c r="JE114" s="67"/>
      <c r="JF114" s="67"/>
      <c r="JG114" s="67"/>
      <c r="JH114" s="67"/>
      <c r="JI114" s="67"/>
      <c r="JJ114" s="67"/>
      <c r="JK114" s="67"/>
      <c r="JL114" s="67"/>
      <c r="JM114" s="67"/>
      <c r="JN114" s="67"/>
      <c r="JO114" s="67"/>
      <c r="JP114" s="67"/>
      <c r="JQ114" s="67"/>
      <c r="JR114" s="67"/>
      <c r="JS114" s="67"/>
      <c r="JT114" s="67"/>
      <c r="JU114" s="67"/>
      <c r="JV114" s="67"/>
      <c r="JW114" s="67"/>
      <c r="JX114" s="67"/>
      <c r="JY114" s="67"/>
      <c r="JZ114" s="67"/>
      <c r="KA114" s="67"/>
      <c r="KB114" s="67"/>
      <c r="KC114" s="67"/>
      <c r="KD114" s="67"/>
      <c r="KE114" s="67"/>
      <c r="KF114" s="67"/>
      <c r="KG114" s="67"/>
      <c r="KH114" s="67"/>
      <c r="KI114" s="67"/>
      <c r="KJ114" s="67"/>
      <c r="KK114" s="67"/>
      <c r="KL114" s="67"/>
      <c r="KM114" s="67"/>
      <c r="KN114" s="66">
        <v>1</v>
      </c>
      <c r="KO114" s="66">
        <v>0</v>
      </c>
      <c r="KP114" s="66">
        <v>1</v>
      </c>
      <c r="KQ114" s="66">
        <v>1</v>
      </c>
      <c r="KR114" s="66">
        <v>1</v>
      </c>
      <c r="KS114" s="66">
        <v>0</v>
      </c>
      <c r="KT114" s="66">
        <v>0</v>
      </c>
      <c r="KU114" s="66">
        <v>0</v>
      </c>
      <c r="KV114" s="66">
        <v>0</v>
      </c>
      <c r="KW114" s="66">
        <v>1</v>
      </c>
      <c r="KX114" s="66">
        <v>0</v>
      </c>
      <c r="KY114" s="66">
        <v>0</v>
      </c>
      <c r="KZ114" s="66">
        <v>0</v>
      </c>
      <c r="LA114" s="66">
        <v>0</v>
      </c>
      <c r="LB114" s="66">
        <v>0</v>
      </c>
      <c r="LC114" s="68">
        <v>0</v>
      </c>
      <c r="LD114" s="68">
        <v>1</v>
      </c>
      <c r="LE114" s="68">
        <v>0</v>
      </c>
      <c r="LF114" s="68">
        <v>0</v>
      </c>
      <c r="LG114" s="68">
        <v>0</v>
      </c>
      <c r="LH114" s="68">
        <v>0</v>
      </c>
      <c r="LI114" s="68">
        <v>0</v>
      </c>
      <c r="LJ114" s="68">
        <v>0</v>
      </c>
      <c r="LK114" s="68">
        <v>1</v>
      </c>
      <c r="LL114" s="68" t="s">
        <v>2872</v>
      </c>
      <c r="LM114" s="69">
        <v>1</v>
      </c>
      <c r="LN114" s="69" t="s">
        <v>2873</v>
      </c>
      <c r="LO114" s="69">
        <v>0</v>
      </c>
      <c r="LP114" s="69"/>
      <c r="LQ114" s="70">
        <v>1</v>
      </c>
      <c r="LR114" s="71"/>
      <c r="LS114" s="72">
        <f t="shared" si="30"/>
        <v>0</v>
      </c>
      <c r="LT114" s="73">
        <f t="shared" si="31"/>
        <v>0</v>
      </c>
      <c r="LU114" s="73">
        <f t="shared" si="32"/>
        <v>0</v>
      </c>
      <c r="LV114" s="74">
        <f t="shared" si="33"/>
        <v>1</v>
      </c>
      <c r="LW114" s="72">
        <f t="shared" si="34"/>
        <v>1</v>
      </c>
      <c r="LX114" s="73">
        <f t="shared" si="35"/>
        <v>0</v>
      </c>
      <c r="LY114" s="73">
        <f t="shared" si="36"/>
        <v>0</v>
      </c>
      <c r="LZ114" s="74">
        <f t="shared" si="37"/>
        <v>0</v>
      </c>
      <c r="MA114" s="72">
        <f t="shared" si="38"/>
        <v>0</v>
      </c>
      <c r="MB114" s="73">
        <f t="shared" si="39"/>
        <v>0</v>
      </c>
      <c r="MC114" s="73">
        <f t="shared" si="40"/>
        <v>0</v>
      </c>
      <c r="MD114" s="74">
        <f t="shared" si="41"/>
        <v>1</v>
      </c>
      <c r="ME114" s="72">
        <f t="shared" si="42"/>
        <v>0</v>
      </c>
      <c r="MF114" s="73">
        <f t="shared" si="43"/>
        <v>0</v>
      </c>
      <c r="MG114" s="73">
        <f t="shared" si="44"/>
        <v>0</v>
      </c>
      <c r="MH114" s="74">
        <f t="shared" si="45"/>
        <v>1</v>
      </c>
    </row>
    <row r="115" spans="1:346" ht="39.5" x14ac:dyDescent="0.35">
      <c r="A115" s="57">
        <v>21</v>
      </c>
      <c r="B115" s="57" t="s">
        <v>2329</v>
      </c>
      <c r="C115" s="57" t="s">
        <v>2815</v>
      </c>
      <c r="D115" s="58">
        <v>41600</v>
      </c>
      <c r="E115" s="57">
        <v>8</v>
      </c>
      <c r="F115" s="57">
        <v>12</v>
      </c>
      <c r="G115" s="57" t="s">
        <v>2874</v>
      </c>
      <c r="H115" s="57" t="s">
        <v>2874</v>
      </c>
      <c r="I115" s="57" t="s">
        <v>2875</v>
      </c>
      <c r="J115" s="57" t="s">
        <v>2869</v>
      </c>
      <c r="K115" s="57" t="s">
        <v>2876</v>
      </c>
      <c r="L115" s="57">
        <v>0</v>
      </c>
      <c r="M115" s="57">
        <v>1</v>
      </c>
      <c r="N115" s="57">
        <v>51</v>
      </c>
      <c r="O115" s="59">
        <v>1</v>
      </c>
      <c r="P115" s="59">
        <v>0</v>
      </c>
      <c r="Q115" s="59">
        <v>0</v>
      </c>
      <c r="R115" s="59">
        <v>0</v>
      </c>
      <c r="S115" s="59">
        <v>0</v>
      </c>
      <c r="T115" s="59">
        <v>0</v>
      </c>
      <c r="U115" s="59">
        <v>0</v>
      </c>
      <c r="V115" s="59">
        <v>0</v>
      </c>
      <c r="W115" s="59">
        <v>0</v>
      </c>
      <c r="X115" s="59">
        <v>0</v>
      </c>
      <c r="Y115" s="59"/>
      <c r="Z115" s="60">
        <v>7</v>
      </c>
      <c r="AA115" s="60">
        <v>0</v>
      </c>
      <c r="AB115" s="60">
        <v>0</v>
      </c>
      <c r="AC115" s="60">
        <v>50</v>
      </c>
      <c r="AD115" s="60">
        <v>30</v>
      </c>
      <c r="AE115" s="60">
        <v>1</v>
      </c>
      <c r="AF115" s="60">
        <v>1</v>
      </c>
      <c r="AG115" s="60">
        <v>0</v>
      </c>
      <c r="AH115" s="60">
        <v>4</v>
      </c>
      <c r="AI115" s="60">
        <v>1</v>
      </c>
      <c r="AJ115" s="60">
        <v>5</v>
      </c>
      <c r="AK115" s="60">
        <v>1</v>
      </c>
      <c r="AL115" s="60">
        <v>15</v>
      </c>
      <c r="AM115" s="59">
        <v>0</v>
      </c>
      <c r="AN115" s="59"/>
      <c r="AO115" s="59"/>
      <c r="AP115" s="59"/>
      <c r="AQ115" s="59"/>
      <c r="AR115" s="59"/>
      <c r="AS115" s="59"/>
      <c r="AT115" s="59"/>
      <c r="AU115" s="59"/>
      <c r="AV115" s="59"/>
      <c r="AW115" s="59"/>
      <c r="AX115" s="59"/>
      <c r="AY115" s="59"/>
      <c r="AZ115" s="59"/>
      <c r="BA115" s="59"/>
      <c r="BB115" s="59"/>
      <c r="BC115" s="59">
        <v>0</v>
      </c>
      <c r="BD115" s="59"/>
      <c r="BE115" s="59"/>
      <c r="BF115" s="59"/>
      <c r="BG115" s="59">
        <v>0</v>
      </c>
      <c r="BH115" s="59"/>
      <c r="BI115" s="59"/>
      <c r="BJ115" s="59"/>
      <c r="BK115" s="59">
        <v>0</v>
      </c>
      <c r="BL115" s="59"/>
      <c r="BM115" s="59"/>
      <c r="BN115" s="59"/>
      <c r="BO115" s="59">
        <f t="shared" si="23"/>
        <v>0</v>
      </c>
      <c r="BP115" s="59"/>
      <c r="BQ115" s="60">
        <v>1</v>
      </c>
      <c r="BR115" s="60">
        <v>0</v>
      </c>
      <c r="BS115" s="60"/>
      <c r="BT115" s="60"/>
      <c r="BU115" s="60"/>
      <c r="BV115" s="60"/>
      <c r="BW115" s="60"/>
      <c r="BX115" s="60"/>
      <c r="BY115" s="60"/>
      <c r="BZ115" s="60"/>
      <c r="CA115" s="60">
        <v>1</v>
      </c>
      <c r="CB115" s="60">
        <v>1</v>
      </c>
      <c r="CC115" s="60">
        <v>1</v>
      </c>
      <c r="CD115" s="60">
        <v>1</v>
      </c>
      <c r="CE115" s="60">
        <v>1</v>
      </c>
      <c r="CF115" s="60">
        <v>0</v>
      </c>
      <c r="CG115" s="60">
        <v>1</v>
      </c>
      <c r="CH115" s="60">
        <v>1</v>
      </c>
      <c r="CI115" s="60">
        <v>0</v>
      </c>
      <c r="CJ115" s="60">
        <v>0</v>
      </c>
      <c r="CK115" s="60"/>
      <c r="CL115" s="60"/>
      <c r="CM115" s="60"/>
      <c r="CN115" s="60"/>
      <c r="CO115" s="60"/>
      <c r="CP115" s="60"/>
      <c r="CQ115" s="60"/>
      <c r="CR115" s="60"/>
      <c r="CS115" s="60">
        <v>0</v>
      </c>
      <c r="CT115" s="60"/>
      <c r="CU115" s="60"/>
      <c r="CV115" s="60"/>
      <c r="CW115" s="60"/>
      <c r="CX115" s="60"/>
      <c r="CY115" s="60"/>
      <c r="CZ115" s="60"/>
      <c r="DA115" s="60"/>
      <c r="DB115" s="60"/>
      <c r="DC115" s="60">
        <v>0</v>
      </c>
      <c r="DD115" s="60"/>
      <c r="DE115" s="60"/>
      <c r="DF115" s="60">
        <v>1</v>
      </c>
      <c r="DG115" s="60">
        <v>12</v>
      </c>
      <c r="DH115" s="60">
        <v>120</v>
      </c>
      <c r="DI115" s="60">
        <v>0</v>
      </c>
      <c r="DJ115" s="60"/>
      <c r="DK115" s="60"/>
      <c r="DL115" s="60">
        <v>0</v>
      </c>
      <c r="DM115" s="60"/>
      <c r="DN115" s="60"/>
      <c r="DO115" s="60"/>
      <c r="DP115" s="60"/>
      <c r="DQ115" s="60">
        <v>5</v>
      </c>
      <c r="DR115" s="60">
        <v>1</v>
      </c>
      <c r="DS115" s="60">
        <v>5</v>
      </c>
      <c r="DT115" s="61">
        <f t="shared" si="24"/>
        <v>1</v>
      </c>
      <c r="DU115" s="62">
        <f t="shared" si="25"/>
        <v>1</v>
      </c>
      <c r="DV115" s="63">
        <v>0</v>
      </c>
      <c r="DW115" s="63"/>
      <c r="DX115" s="63"/>
      <c r="DY115" s="63"/>
      <c r="DZ115" s="63"/>
      <c r="EA115" s="63"/>
      <c r="EB115" s="63"/>
      <c r="EC115" s="63"/>
      <c r="ED115" s="63"/>
      <c r="EE115" s="63"/>
      <c r="EF115" s="63"/>
      <c r="EG115" s="63"/>
      <c r="EH115" s="63"/>
      <c r="EI115" s="63"/>
      <c r="EJ115" s="63"/>
      <c r="EK115" s="63"/>
      <c r="EL115" s="63"/>
      <c r="EM115" s="63"/>
      <c r="EN115" s="63"/>
      <c r="EO115" s="63"/>
      <c r="EP115" s="63"/>
      <c r="EQ115" s="63"/>
      <c r="ER115" s="63"/>
      <c r="ES115" s="63">
        <f t="shared" si="26"/>
        <v>0</v>
      </c>
      <c r="ET115" s="63"/>
      <c r="EU115" s="64">
        <v>0</v>
      </c>
      <c r="EV115" s="64"/>
      <c r="EW115" s="64"/>
      <c r="EX115" s="64"/>
      <c r="EY115" s="64"/>
      <c r="EZ115" s="64"/>
      <c r="FA115" s="64"/>
      <c r="FB115" s="64"/>
      <c r="FC115" s="64"/>
      <c r="FD115" s="64"/>
      <c r="FE115" s="64"/>
      <c r="FF115" s="64"/>
      <c r="FG115" s="64"/>
      <c r="FH115" s="64"/>
      <c r="FI115" s="64"/>
      <c r="FJ115" s="64"/>
      <c r="FK115" s="64"/>
      <c r="FL115" s="64"/>
      <c r="FM115" s="64"/>
      <c r="FN115" s="64"/>
      <c r="FO115" s="64"/>
      <c r="FP115" s="64"/>
      <c r="FQ115" s="64"/>
      <c r="FR115" s="64"/>
      <c r="FS115" s="64"/>
      <c r="FT115" s="64"/>
      <c r="FU115" s="64"/>
      <c r="FV115" s="64"/>
      <c r="FW115" s="64"/>
      <c r="FX115" s="64"/>
      <c r="FY115" s="64"/>
      <c r="FZ115" s="64"/>
      <c r="GA115" s="64"/>
      <c r="GB115" s="64"/>
      <c r="GC115" s="64"/>
      <c r="GD115" s="64"/>
      <c r="GE115" s="64"/>
      <c r="GF115" s="64"/>
      <c r="GG115" s="64">
        <f t="shared" si="27"/>
        <v>0</v>
      </c>
      <c r="GH115" s="64">
        <f t="shared" si="28"/>
        <v>0</v>
      </c>
      <c r="GI115" s="65">
        <v>0</v>
      </c>
      <c r="GJ115" s="65">
        <v>0</v>
      </c>
      <c r="GK115" s="65">
        <v>0</v>
      </c>
      <c r="GL115" s="65">
        <v>0</v>
      </c>
      <c r="GM115" s="65">
        <v>0</v>
      </c>
      <c r="GN115" s="65">
        <v>0</v>
      </c>
      <c r="GO115" s="65">
        <v>0</v>
      </c>
      <c r="GP115" s="65">
        <v>0</v>
      </c>
      <c r="GQ115" s="65"/>
      <c r="GR115" s="65">
        <v>0</v>
      </c>
      <c r="GS115" s="65">
        <v>0</v>
      </c>
      <c r="GT115" s="65">
        <v>0</v>
      </c>
      <c r="GU115" s="65">
        <v>0</v>
      </c>
      <c r="GV115" s="65">
        <v>0</v>
      </c>
      <c r="GW115" s="65">
        <v>0</v>
      </c>
      <c r="GX115" s="65">
        <v>1</v>
      </c>
      <c r="GY115" s="65">
        <v>0</v>
      </c>
      <c r="GZ115" s="65"/>
      <c r="HA115" s="66">
        <v>0</v>
      </c>
      <c r="HB115" s="66"/>
      <c r="HC115" s="66"/>
      <c r="HD115" s="66"/>
      <c r="HE115" s="66"/>
      <c r="HF115" s="66"/>
      <c r="HG115" s="66"/>
      <c r="HH115" s="66"/>
      <c r="HI115" s="66"/>
      <c r="HJ115" s="66"/>
      <c r="HK115" s="66"/>
      <c r="HL115" s="66"/>
      <c r="HM115" s="66"/>
      <c r="HN115" s="66"/>
      <c r="HO115" s="66"/>
      <c r="HP115" s="66"/>
      <c r="HQ115" s="66"/>
      <c r="HR115" s="66"/>
      <c r="HS115" s="66"/>
      <c r="HT115" s="66"/>
      <c r="HU115" s="66"/>
      <c r="HV115" s="66"/>
      <c r="HW115" s="66"/>
      <c r="HX115" s="66"/>
      <c r="HY115" s="66">
        <f t="shared" si="29"/>
        <v>0</v>
      </c>
      <c r="HZ115" s="66"/>
      <c r="IA115" s="67" t="s">
        <v>2326</v>
      </c>
      <c r="IB115" s="67" t="s">
        <v>2327</v>
      </c>
      <c r="IC115" s="67" t="s">
        <v>2326</v>
      </c>
      <c r="ID115" s="67" t="s">
        <v>2326</v>
      </c>
      <c r="IE115" s="67" t="s">
        <v>2326</v>
      </c>
      <c r="IF115" s="67"/>
      <c r="IG115" s="67"/>
      <c r="IH115" s="67"/>
      <c r="II115" s="67"/>
      <c r="IJ115" s="67"/>
      <c r="IK115" s="67"/>
      <c r="IL115" s="67"/>
      <c r="IM115" s="67"/>
      <c r="IN115" s="67"/>
      <c r="IO115" s="67"/>
      <c r="IP115" s="67"/>
      <c r="IQ115" s="67"/>
      <c r="IR115" s="67">
        <v>1</v>
      </c>
      <c r="IS115" s="67"/>
      <c r="IT115" s="67"/>
      <c r="IU115" s="67"/>
      <c r="IV115" s="67"/>
      <c r="IW115" s="67"/>
      <c r="IX115" s="67"/>
      <c r="IY115" s="67"/>
      <c r="IZ115" s="67"/>
      <c r="JA115" s="67"/>
      <c r="JB115" s="67"/>
      <c r="JC115" s="67">
        <v>1</v>
      </c>
      <c r="JD115" s="67"/>
      <c r="JE115" s="67"/>
      <c r="JF115" s="67"/>
      <c r="JG115" s="67"/>
      <c r="JH115" s="67"/>
      <c r="JI115" s="67"/>
      <c r="JJ115" s="67"/>
      <c r="JK115" s="67"/>
      <c r="JL115" s="67"/>
      <c r="JM115" s="67"/>
      <c r="JN115" s="67"/>
      <c r="JO115" s="67"/>
      <c r="JP115" s="67"/>
      <c r="JQ115" s="67"/>
      <c r="JR115" s="67"/>
      <c r="JS115" s="67"/>
      <c r="JT115" s="67"/>
      <c r="JU115" s="67"/>
      <c r="JV115" s="67"/>
      <c r="JW115" s="67"/>
      <c r="JX115" s="67"/>
      <c r="JY115" s="67"/>
      <c r="JZ115" s="67"/>
      <c r="KA115" s="67"/>
      <c r="KB115" s="67"/>
      <c r="KC115" s="67"/>
      <c r="KD115" s="67"/>
      <c r="KE115" s="67"/>
      <c r="KF115" s="67"/>
      <c r="KG115" s="67"/>
      <c r="KH115" s="67"/>
      <c r="KI115" s="67"/>
      <c r="KJ115" s="67"/>
      <c r="KK115" s="67"/>
      <c r="KL115" s="67"/>
      <c r="KM115" s="67"/>
      <c r="KN115" s="66">
        <v>1</v>
      </c>
      <c r="KO115" s="66">
        <v>0</v>
      </c>
      <c r="KP115" s="66">
        <v>2</v>
      </c>
      <c r="KQ115" s="66">
        <v>1</v>
      </c>
      <c r="KR115" s="66">
        <v>2</v>
      </c>
      <c r="KS115" s="66">
        <v>0</v>
      </c>
      <c r="KT115" s="66">
        <v>0</v>
      </c>
      <c r="KU115" s="66">
        <v>0</v>
      </c>
      <c r="KV115" s="66">
        <v>0</v>
      </c>
      <c r="KW115" s="66">
        <v>1</v>
      </c>
      <c r="KX115" s="66">
        <v>0</v>
      </c>
      <c r="KY115" s="66">
        <v>0</v>
      </c>
      <c r="KZ115" s="66">
        <v>0</v>
      </c>
      <c r="LA115" s="66">
        <v>0</v>
      </c>
      <c r="LB115" s="66">
        <v>0</v>
      </c>
      <c r="LC115" s="68">
        <v>0</v>
      </c>
      <c r="LD115" s="68">
        <v>0</v>
      </c>
      <c r="LE115" s="68">
        <v>0</v>
      </c>
      <c r="LF115" s="68">
        <v>0</v>
      </c>
      <c r="LG115" s="68">
        <v>0</v>
      </c>
      <c r="LH115" s="68">
        <v>0</v>
      </c>
      <c r="LI115" s="68">
        <v>0</v>
      </c>
      <c r="LJ115" s="68">
        <v>0</v>
      </c>
      <c r="LK115" s="68">
        <v>1</v>
      </c>
      <c r="LL115" s="68" t="s">
        <v>2877</v>
      </c>
      <c r="LM115" s="69">
        <v>1</v>
      </c>
      <c r="LN115" s="69" t="s">
        <v>2878</v>
      </c>
      <c r="LO115" s="69">
        <v>0</v>
      </c>
      <c r="LP115" s="69"/>
      <c r="LQ115" s="70">
        <v>1</v>
      </c>
      <c r="LR115" s="71"/>
      <c r="LS115" s="72">
        <f t="shared" si="30"/>
        <v>0</v>
      </c>
      <c r="LT115" s="73">
        <f t="shared" si="31"/>
        <v>0</v>
      </c>
      <c r="LU115" s="73">
        <f t="shared" si="32"/>
        <v>0</v>
      </c>
      <c r="LV115" s="74">
        <f t="shared" si="33"/>
        <v>1</v>
      </c>
      <c r="LW115" s="72">
        <f t="shared" si="34"/>
        <v>1</v>
      </c>
      <c r="LX115" s="73">
        <f t="shared" si="35"/>
        <v>0</v>
      </c>
      <c r="LY115" s="73">
        <f t="shared" si="36"/>
        <v>0</v>
      </c>
      <c r="LZ115" s="74">
        <f t="shared" si="37"/>
        <v>0</v>
      </c>
      <c r="MA115" s="72">
        <f t="shared" si="38"/>
        <v>0</v>
      </c>
      <c r="MB115" s="73">
        <f t="shared" si="39"/>
        <v>0</v>
      </c>
      <c r="MC115" s="73">
        <f t="shared" si="40"/>
        <v>0</v>
      </c>
      <c r="MD115" s="74">
        <f t="shared" si="41"/>
        <v>1</v>
      </c>
      <c r="ME115" s="72">
        <f t="shared" si="42"/>
        <v>0</v>
      </c>
      <c r="MF115" s="73">
        <f t="shared" si="43"/>
        <v>0</v>
      </c>
      <c r="MG115" s="73">
        <f t="shared" si="44"/>
        <v>0</v>
      </c>
      <c r="MH115" s="74">
        <f t="shared" si="45"/>
        <v>1</v>
      </c>
    </row>
    <row r="116" spans="1:346" ht="26.5" x14ac:dyDescent="0.35">
      <c r="A116" s="57">
        <v>23</v>
      </c>
      <c r="B116" s="57" t="s">
        <v>2329</v>
      </c>
      <c r="C116" s="57" t="s">
        <v>2848</v>
      </c>
      <c r="D116" s="58">
        <v>41599</v>
      </c>
      <c r="E116" s="57">
        <v>8</v>
      </c>
      <c r="F116" s="57">
        <v>2</v>
      </c>
      <c r="G116" s="57" t="s">
        <v>2879</v>
      </c>
      <c r="H116" s="57" t="s">
        <v>2879</v>
      </c>
      <c r="I116" s="57" t="s">
        <v>2880</v>
      </c>
      <c r="J116" s="57" t="s">
        <v>2881</v>
      </c>
      <c r="K116" s="57" t="s">
        <v>2882</v>
      </c>
      <c r="L116" s="57">
        <v>0</v>
      </c>
      <c r="M116" s="57">
        <v>1</v>
      </c>
      <c r="N116" s="57">
        <v>40</v>
      </c>
      <c r="O116" s="59">
        <v>0</v>
      </c>
      <c r="P116" s="59">
        <v>0</v>
      </c>
      <c r="Q116" s="59">
        <v>0</v>
      </c>
      <c r="R116" s="59">
        <v>0</v>
      </c>
      <c r="S116" s="59">
        <v>1</v>
      </c>
      <c r="T116" s="59">
        <v>0</v>
      </c>
      <c r="U116" s="59">
        <v>0</v>
      </c>
      <c r="V116" s="59">
        <v>0</v>
      </c>
      <c r="W116" s="59">
        <v>0</v>
      </c>
      <c r="X116" s="59">
        <v>0</v>
      </c>
      <c r="Y116" s="59"/>
      <c r="Z116" s="60">
        <v>5</v>
      </c>
      <c r="AA116" s="60">
        <v>0</v>
      </c>
      <c r="AB116" s="60">
        <v>0</v>
      </c>
      <c r="AC116" s="60">
        <v>48</v>
      </c>
      <c r="AD116" s="60">
        <v>33</v>
      </c>
      <c r="AE116" s="60">
        <v>1</v>
      </c>
      <c r="AF116" s="60">
        <v>0</v>
      </c>
      <c r="AG116" s="60">
        <v>0</v>
      </c>
      <c r="AH116" s="60">
        <v>1.5</v>
      </c>
      <c r="AI116" s="60">
        <v>1</v>
      </c>
      <c r="AJ116" s="60">
        <v>5</v>
      </c>
      <c r="AK116" s="60">
        <v>2</v>
      </c>
      <c r="AL116" s="60">
        <v>5</v>
      </c>
      <c r="AM116" s="59">
        <v>0</v>
      </c>
      <c r="AN116" s="59"/>
      <c r="AO116" s="59"/>
      <c r="AP116" s="59"/>
      <c r="AQ116" s="59"/>
      <c r="AR116" s="59"/>
      <c r="AS116" s="59"/>
      <c r="AT116" s="59"/>
      <c r="AU116" s="59"/>
      <c r="AV116" s="59"/>
      <c r="AW116" s="59"/>
      <c r="AX116" s="59"/>
      <c r="AY116" s="59"/>
      <c r="AZ116" s="59"/>
      <c r="BA116" s="59"/>
      <c r="BB116" s="59"/>
      <c r="BC116" s="59">
        <v>0</v>
      </c>
      <c r="BD116" s="59"/>
      <c r="BE116" s="59"/>
      <c r="BF116" s="59"/>
      <c r="BG116" s="59">
        <v>0</v>
      </c>
      <c r="BH116" s="59"/>
      <c r="BI116" s="59"/>
      <c r="BJ116" s="59"/>
      <c r="BK116" s="59">
        <v>0</v>
      </c>
      <c r="BL116" s="59"/>
      <c r="BM116" s="59"/>
      <c r="BN116" s="59"/>
      <c r="BO116" s="59">
        <f t="shared" si="23"/>
        <v>0</v>
      </c>
      <c r="BP116" s="59"/>
      <c r="BQ116" s="60">
        <v>1</v>
      </c>
      <c r="BR116" s="60">
        <v>0</v>
      </c>
      <c r="BS116" s="60"/>
      <c r="BT116" s="60"/>
      <c r="BU116" s="60"/>
      <c r="BV116" s="60"/>
      <c r="BW116" s="60"/>
      <c r="BX116" s="60"/>
      <c r="BY116" s="60"/>
      <c r="BZ116" s="60"/>
      <c r="CA116" s="60">
        <v>1</v>
      </c>
      <c r="CB116" s="60">
        <v>1</v>
      </c>
      <c r="CC116" s="60">
        <v>1</v>
      </c>
      <c r="CD116" s="60">
        <v>1</v>
      </c>
      <c r="CE116" s="60">
        <v>1</v>
      </c>
      <c r="CF116" s="60">
        <v>0</v>
      </c>
      <c r="CG116" s="60">
        <v>1</v>
      </c>
      <c r="CH116" s="60">
        <v>0</v>
      </c>
      <c r="CI116" s="60">
        <v>0</v>
      </c>
      <c r="CJ116" s="60">
        <v>0</v>
      </c>
      <c r="CK116" s="60"/>
      <c r="CL116" s="60"/>
      <c r="CM116" s="60"/>
      <c r="CN116" s="60"/>
      <c r="CO116" s="60"/>
      <c r="CP116" s="60"/>
      <c r="CQ116" s="60"/>
      <c r="CR116" s="60"/>
      <c r="CS116" s="60">
        <v>0</v>
      </c>
      <c r="CT116" s="60"/>
      <c r="CU116" s="60"/>
      <c r="CV116" s="60"/>
      <c r="CW116" s="60"/>
      <c r="CX116" s="60"/>
      <c r="CY116" s="60"/>
      <c r="CZ116" s="60"/>
      <c r="DA116" s="60"/>
      <c r="DB116" s="60"/>
      <c r="DC116" s="60">
        <v>1</v>
      </c>
      <c r="DD116" s="60">
        <v>14</v>
      </c>
      <c r="DE116" s="60">
        <v>6</v>
      </c>
      <c r="DF116" s="60">
        <v>0</v>
      </c>
      <c r="DG116" s="60"/>
      <c r="DH116" s="60"/>
      <c r="DI116" s="60">
        <v>0</v>
      </c>
      <c r="DJ116" s="60"/>
      <c r="DK116" s="60"/>
      <c r="DL116" s="60">
        <v>0</v>
      </c>
      <c r="DM116" s="60"/>
      <c r="DN116" s="60"/>
      <c r="DO116" s="60"/>
      <c r="DP116" s="60"/>
      <c r="DQ116" s="60">
        <v>5</v>
      </c>
      <c r="DR116" s="60">
        <v>0</v>
      </c>
      <c r="DS116" s="60">
        <v>0</v>
      </c>
      <c r="DT116" s="61">
        <f t="shared" si="24"/>
        <v>1</v>
      </c>
      <c r="DU116" s="62">
        <f t="shared" si="25"/>
        <v>1</v>
      </c>
      <c r="DV116" s="63">
        <v>0</v>
      </c>
      <c r="DW116" s="63"/>
      <c r="DX116" s="63"/>
      <c r="DY116" s="63"/>
      <c r="DZ116" s="63"/>
      <c r="EA116" s="63"/>
      <c r="EB116" s="63"/>
      <c r="EC116" s="63"/>
      <c r="ED116" s="63"/>
      <c r="EE116" s="63"/>
      <c r="EF116" s="63"/>
      <c r="EG116" s="63"/>
      <c r="EH116" s="63"/>
      <c r="EI116" s="63"/>
      <c r="EJ116" s="63"/>
      <c r="EK116" s="63"/>
      <c r="EL116" s="63"/>
      <c r="EM116" s="63"/>
      <c r="EN116" s="63"/>
      <c r="EO116" s="63"/>
      <c r="EP116" s="63"/>
      <c r="EQ116" s="63"/>
      <c r="ER116" s="63"/>
      <c r="ES116" s="63">
        <f t="shared" si="26"/>
        <v>0</v>
      </c>
      <c r="ET116" s="63"/>
      <c r="EU116" s="64">
        <v>0</v>
      </c>
      <c r="EV116" s="64"/>
      <c r="EW116" s="64"/>
      <c r="EX116" s="64"/>
      <c r="EY116" s="64"/>
      <c r="EZ116" s="64"/>
      <c r="FA116" s="64"/>
      <c r="FB116" s="64"/>
      <c r="FC116" s="64"/>
      <c r="FD116" s="64"/>
      <c r="FE116" s="64"/>
      <c r="FF116" s="64"/>
      <c r="FG116" s="64"/>
      <c r="FH116" s="64"/>
      <c r="FI116" s="64"/>
      <c r="FJ116" s="64"/>
      <c r="FK116" s="64"/>
      <c r="FL116" s="64"/>
      <c r="FM116" s="64"/>
      <c r="FN116" s="64"/>
      <c r="FO116" s="64"/>
      <c r="FP116" s="64"/>
      <c r="FQ116" s="64"/>
      <c r="FR116" s="64"/>
      <c r="FS116" s="64"/>
      <c r="FT116" s="64"/>
      <c r="FU116" s="64"/>
      <c r="FV116" s="64"/>
      <c r="FW116" s="64"/>
      <c r="FX116" s="64"/>
      <c r="FY116" s="64"/>
      <c r="FZ116" s="64"/>
      <c r="GA116" s="64"/>
      <c r="GB116" s="64"/>
      <c r="GC116" s="64"/>
      <c r="GD116" s="64"/>
      <c r="GE116" s="64"/>
      <c r="GF116" s="64"/>
      <c r="GG116" s="64">
        <f t="shared" si="27"/>
        <v>0</v>
      </c>
      <c r="GH116" s="64">
        <f t="shared" si="28"/>
        <v>0</v>
      </c>
      <c r="GI116" s="65">
        <v>0</v>
      </c>
      <c r="GJ116" s="65">
        <v>0</v>
      </c>
      <c r="GK116" s="65">
        <v>0</v>
      </c>
      <c r="GL116" s="65">
        <v>0</v>
      </c>
      <c r="GM116" s="65">
        <v>0</v>
      </c>
      <c r="GN116" s="65">
        <v>0</v>
      </c>
      <c r="GO116" s="65">
        <v>0</v>
      </c>
      <c r="GP116" s="65">
        <v>0</v>
      </c>
      <c r="GQ116" s="65"/>
      <c r="GR116" s="65">
        <v>0</v>
      </c>
      <c r="GS116" s="65">
        <v>0</v>
      </c>
      <c r="GT116" s="65">
        <v>0</v>
      </c>
      <c r="GU116" s="65">
        <v>0</v>
      </c>
      <c r="GV116" s="65">
        <v>0</v>
      </c>
      <c r="GW116" s="65">
        <v>0</v>
      </c>
      <c r="GX116" s="65">
        <v>0</v>
      </c>
      <c r="GY116" s="65">
        <v>1</v>
      </c>
      <c r="GZ116" s="65" t="s">
        <v>2883</v>
      </c>
      <c r="HA116" s="66">
        <v>0</v>
      </c>
      <c r="HB116" s="66"/>
      <c r="HC116" s="66"/>
      <c r="HD116" s="66"/>
      <c r="HE116" s="66"/>
      <c r="HF116" s="66"/>
      <c r="HG116" s="66"/>
      <c r="HH116" s="66"/>
      <c r="HI116" s="66"/>
      <c r="HJ116" s="66"/>
      <c r="HK116" s="66"/>
      <c r="HL116" s="66"/>
      <c r="HM116" s="66"/>
      <c r="HN116" s="66"/>
      <c r="HO116" s="66"/>
      <c r="HP116" s="66"/>
      <c r="HQ116" s="66"/>
      <c r="HR116" s="66"/>
      <c r="HS116" s="66"/>
      <c r="HT116" s="66"/>
      <c r="HU116" s="66"/>
      <c r="HV116" s="66"/>
      <c r="HW116" s="66"/>
      <c r="HX116" s="66"/>
      <c r="HY116" s="66">
        <f t="shared" si="29"/>
        <v>0</v>
      </c>
      <c r="HZ116" s="66"/>
      <c r="IA116" s="67" t="s">
        <v>2326</v>
      </c>
      <c r="IB116" s="67" t="s">
        <v>2328</v>
      </c>
      <c r="IC116" s="67" t="s">
        <v>2326</v>
      </c>
      <c r="ID116" s="67" t="s">
        <v>2326</v>
      </c>
      <c r="IE116" s="67" t="s">
        <v>2326</v>
      </c>
      <c r="IF116" s="67"/>
      <c r="IG116" s="67"/>
      <c r="IH116" s="67"/>
      <c r="II116" s="67"/>
      <c r="IJ116" s="67"/>
      <c r="IK116" s="67"/>
      <c r="IL116" s="67"/>
      <c r="IM116" s="67"/>
      <c r="IN116" s="67"/>
      <c r="IO116" s="67"/>
      <c r="IP116" s="67"/>
      <c r="IQ116" s="67"/>
      <c r="IR116" s="67"/>
      <c r="IS116" s="67"/>
      <c r="IT116" s="67"/>
      <c r="IU116" s="67"/>
      <c r="IV116" s="67"/>
      <c r="IW116" s="67"/>
      <c r="IX116" s="67"/>
      <c r="IY116" s="67"/>
      <c r="IZ116" s="67"/>
      <c r="JA116" s="67"/>
      <c r="JB116" s="67"/>
      <c r="JC116" s="67"/>
      <c r="JD116" s="67"/>
      <c r="JE116" s="67"/>
      <c r="JF116" s="67"/>
      <c r="JG116" s="67"/>
      <c r="JH116" s="67"/>
      <c r="JI116" s="67"/>
      <c r="JJ116" s="67"/>
      <c r="JK116" s="67"/>
      <c r="JL116" s="67"/>
      <c r="JM116" s="67"/>
      <c r="JN116" s="67"/>
      <c r="JO116" s="67"/>
      <c r="JP116" s="67"/>
      <c r="JQ116" s="67"/>
      <c r="JR116" s="67"/>
      <c r="JS116" s="67"/>
      <c r="JT116" s="67"/>
      <c r="JU116" s="67"/>
      <c r="JV116" s="67"/>
      <c r="JW116" s="67"/>
      <c r="JX116" s="67"/>
      <c r="JY116" s="67"/>
      <c r="JZ116" s="67"/>
      <c r="KA116" s="67"/>
      <c r="KB116" s="67"/>
      <c r="KC116" s="67"/>
      <c r="KD116" s="67"/>
      <c r="KE116" s="67"/>
      <c r="KF116" s="67"/>
      <c r="KG116" s="67"/>
      <c r="KH116" s="67"/>
      <c r="KI116" s="67"/>
      <c r="KJ116" s="67"/>
      <c r="KK116" s="67"/>
      <c r="KL116" s="67"/>
      <c r="KM116" s="67"/>
      <c r="KN116" s="66">
        <v>0</v>
      </c>
      <c r="KO116" s="66">
        <v>0</v>
      </c>
      <c r="KP116" s="66">
        <v>0</v>
      </c>
      <c r="KQ116" s="66">
        <v>0</v>
      </c>
      <c r="KR116" s="66">
        <v>0</v>
      </c>
      <c r="KS116" s="66">
        <v>0</v>
      </c>
      <c r="KT116" s="66">
        <v>0</v>
      </c>
      <c r="KU116" s="66">
        <v>0</v>
      </c>
      <c r="KV116" s="66">
        <v>0</v>
      </c>
      <c r="KW116" s="66">
        <v>1</v>
      </c>
      <c r="KX116" s="66">
        <v>0</v>
      </c>
      <c r="KY116" s="66">
        <v>0</v>
      </c>
      <c r="KZ116" s="66">
        <v>0</v>
      </c>
      <c r="LA116" s="66">
        <v>0</v>
      </c>
      <c r="LB116" s="66">
        <v>0</v>
      </c>
      <c r="LC116" s="68">
        <v>0</v>
      </c>
      <c r="LD116" s="68">
        <v>0</v>
      </c>
      <c r="LE116" s="68">
        <v>0</v>
      </c>
      <c r="LF116" s="68">
        <v>0</v>
      </c>
      <c r="LG116" s="68">
        <v>0</v>
      </c>
      <c r="LH116" s="68">
        <v>0</v>
      </c>
      <c r="LI116" s="68">
        <v>0</v>
      </c>
      <c r="LJ116" s="68">
        <v>0</v>
      </c>
      <c r="LK116" s="68">
        <v>1</v>
      </c>
      <c r="LL116" s="68" t="s">
        <v>2465</v>
      </c>
      <c r="LM116" s="69">
        <v>0</v>
      </c>
      <c r="LN116" s="69"/>
      <c r="LO116" s="69">
        <v>0</v>
      </c>
      <c r="LP116" s="69"/>
      <c r="LQ116" s="70">
        <v>1</v>
      </c>
      <c r="LR116" s="71"/>
      <c r="LS116" s="72">
        <f t="shared" si="30"/>
        <v>0</v>
      </c>
      <c r="LT116" s="73">
        <f t="shared" si="31"/>
        <v>0</v>
      </c>
      <c r="LU116" s="73">
        <f t="shared" si="32"/>
        <v>0</v>
      </c>
      <c r="LV116" s="74">
        <f t="shared" si="33"/>
        <v>1</v>
      </c>
      <c r="LW116" s="72">
        <f t="shared" si="34"/>
        <v>1</v>
      </c>
      <c r="LX116" s="73">
        <f t="shared" si="35"/>
        <v>0</v>
      </c>
      <c r="LY116" s="73">
        <f t="shared" si="36"/>
        <v>0</v>
      </c>
      <c r="LZ116" s="74">
        <f t="shared" si="37"/>
        <v>0</v>
      </c>
      <c r="MA116" s="72">
        <f t="shared" si="38"/>
        <v>0</v>
      </c>
      <c r="MB116" s="73">
        <f t="shared" si="39"/>
        <v>0</v>
      </c>
      <c r="MC116" s="73">
        <f t="shared" si="40"/>
        <v>0</v>
      </c>
      <c r="MD116" s="74">
        <f t="shared" si="41"/>
        <v>1</v>
      </c>
      <c r="ME116" s="72">
        <f t="shared" si="42"/>
        <v>0</v>
      </c>
      <c r="MF116" s="73">
        <f t="shared" si="43"/>
        <v>0</v>
      </c>
      <c r="MG116" s="73">
        <f t="shared" si="44"/>
        <v>0</v>
      </c>
      <c r="MH116" s="74">
        <f t="shared" si="45"/>
        <v>1</v>
      </c>
    </row>
    <row r="117" spans="1:346" ht="39.5" x14ac:dyDescent="0.35">
      <c r="A117" s="57">
        <v>22</v>
      </c>
      <c r="B117" s="57" t="s">
        <v>2362</v>
      </c>
      <c r="C117" s="57" t="s">
        <v>2829</v>
      </c>
      <c r="D117" s="58">
        <v>41599</v>
      </c>
      <c r="E117" s="57">
        <v>8</v>
      </c>
      <c r="F117" s="57">
        <v>4</v>
      </c>
      <c r="G117" s="57" t="s">
        <v>2884</v>
      </c>
      <c r="H117" s="57" t="s">
        <v>2884</v>
      </c>
      <c r="I117" s="57">
        <v>44068089</v>
      </c>
      <c r="J117" s="57" t="s">
        <v>2836</v>
      </c>
      <c r="K117" s="57" t="s">
        <v>2885</v>
      </c>
      <c r="L117" s="57">
        <v>0</v>
      </c>
      <c r="M117" s="57">
        <v>1</v>
      </c>
      <c r="N117" s="57">
        <v>49</v>
      </c>
      <c r="O117" s="59">
        <v>0</v>
      </c>
      <c r="P117" s="59">
        <v>0</v>
      </c>
      <c r="Q117" s="59">
        <v>0</v>
      </c>
      <c r="R117" s="59">
        <v>0</v>
      </c>
      <c r="S117" s="59">
        <v>0</v>
      </c>
      <c r="T117" s="59">
        <v>1</v>
      </c>
      <c r="U117" s="59">
        <v>0</v>
      </c>
      <c r="V117" s="59">
        <v>0</v>
      </c>
      <c r="W117" s="59">
        <v>0</v>
      </c>
      <c r="X117" s="59">
        <v>0</v>
      </c>
      <c r="Y117" s="59"/>
      <c r="Z117" s="60">
        <v>3</v>
      </c>
      <c r="AA117" s="60">
        <v>3</v>
      </c>
      <c r="AB117" s="60">
        <v>1.5</v>
      </c>
      <c r="AC117" s="60">
        <v>40</v>
      </c>
      <c r="AD117" s="60">
        <v>28</v>
      </c>
      <c r="AE117" s="60">
        <v>0</v>
      </c>
      <c r="AF117" s="60">
        <v>1</v>
      </c>
      <c r="AG117" s="60">
        <v>0</v>
      </c>
      <c r="AH117" s="60">
        <v>4</v>
      </c>
      <c r="AI117" s="60">
        <v>1</v>
      </c>
      <c r="AJ117" s="60">
        <v>8</v>
      </c>
      <c r="AK117" s="60">
        <v>10</v>
      </c>
      <c r="AL117" s="60">
        <v>14</v>
      </c>
      <c r="AM117" s="59">
        <v>0</v>
      </c>
      <c r="AN117" s="59"/>
      <c r="AO117" s="59"/>
      <c r="AP117" s="59"/>
      <c r="AQ117" s="59"/>
      <c r="AR117" s="59"/>
      <c r="AS117" s="59"/>
      <c r="AT117" s="59"/>
      <c r="AU117" s="59"/>
      <c r="AV117" s="59"/>
      <c r="AW117" s="59"/>
      <c r="AX117" s="59"/>
      <c r="AY117" s="59"/>
      <c r="AZ117" s="59"/>
      <c r="BA117" s="59"/>
      <c r="BB117" s="59"/>
      <c r="BC117" s="59">
        <v>0</v>
      </c>
      <c r="BD117" s="59"/>
      <c r="BE117" s="59"/>
      <c r="BF117" s="59"/>
      <c r="BG117" s="59">
        <v>0</v>
      </c>
      <c r="BH117" s="59"/>
      <c r="BI117" s="59"/>
      <c r="BJ117" s="59"/>
      <c r="BK117" s="59">
        <v>0</v>
      </c>
      <c r="BL117" s="59"/>
      <c r="BM117" s="59"/>
      <c r="BN117" s="59"/>
      <c r="BO117" s="59">
        <f t="shared" si="23"/>
        <v>0</v>
      </c>
      <c r="BP117" s="59"/>
      <c r="BQ117" s="60">
        <v>1</v>
      </c>
      <c r="BR117" s="60">
        <v>1</v>
      </c>
      <c r="BS117" s="60">
        <v>3</v>
      </c>
      <c r="BT117" s="60">
        <v>1</v>
      </c>
      <c r="BU117" s="60">
        <v>4</v>
      </c>
      <c r="BV117" s="60">
        <v>1</v>
      </c>
      <c r="BW117" s="60">
        <v>0</v>
      </c>
      <c r="BX117" s="60">
        <v>1</v>
      </c>
      <c r="BY117" s="60">
        <v>1</v>
      </c>
      <c r="BZ117" s="60">
        <v>0</v>
      </c>
      <c r="CA117" s="60">
        <v>0</v>
      </c>
      <c r="CB117" s="60"/>
      <c r="CC117" s="60"/>
      <c r="CD117" s="60"/>
      <c r="CE117" s="60"/>
      <c r="CF117" s="60"/>
      <c r="CG117" s="60"/>
      <c r="CH117" s="60"/>
      <c r="CI117" s="60"/>
      <c r="CJ117" s="60">
        <v>0</v>
      </c>
      <c r="CK117" s="60"/>
      <c r="CL117" s="60"/>
      <c r="CM117" s="60"/>
      <c r="CN117" s="60"/>
      <c r="CO117" s="60"/>
      <c r="CP117" s="60"/>
      <c r="CQ117" s="60"/>
      <c r="CR117" s="60"/>
      <c r="CS117" s="60">
        <v>0</v>
      </c>
      <c r="CT117" s="60"/>
      <c r="CU117" s="60"/>
      <c r="CV117" s="60"/>
      <c r="CW117" s="60"/>
      <c r="CX117" s="60"/>
      <c r="CY117" s="60"/>
      <c r="CZ117" s="60"/>
      <c r="DA117" s="60"/>
      <c r="DB117" s="60"/>
      <c r="DC117" s="60">
        <v>1</v>
      </c>
      <c r="DD117" s="60">
        <v>42</v>
      </c>
      <c r="DE117" s="60">
        <v>5</v>
      </c>
      <c r="DF117" s="60">
        <v>0</v>
      </c>
      <c r="DG117" s="60"/>
      <c r="DH117" s="60"/>
      <c r="DI117" s="60">
        <v>0</v>
      </c>
      <c r="DJ117" s="60"/>
      <c r="DK117" s="60"/>
      <c r="DL117" s="60">
        <v>0</v>
      </c>
      <c r="DM117" s="60"/>
      <c r="DN117" s="60"/>
      <c r="DO117" s="60"/>
      <c r="DP117" s="60"/>
      <c r="DQ117" s="60">
        <v>20</v>
      </c>
      <c r="DR117" s="60">
        <v>0</v>
      </c>
      <c r="DS117" s="60">
        <v>0</v>
      </c>
      <c r="DT117" s="61">
        <f t="shared" si="24"/>
        <v>1</v>
      </c>
      <c r="DU117" s="62">
        <f t="shared" si="25"/>
        <v>1</v>
      </c>
      <c r="DV117" s="63">
        <v>0</v>
      </c>
      <c r="DW117" s="63"/>
      <c r="DX117" s="63"/>
      <c r="DY117" s="63"/>
      <c r="DZ117" s="63"/>
      <c r="EA117" s="63"/>
      <c r="EB117" s="63"/>
      <c r="EC117" s="63"/>
      <c r="ED117" s="63"/>
      <c r="EE117" s="63"/>
      <c r="EF117" s="63"/>
      <c r="EG117" s="63"/>
      <c r="EH117" s="63"/>
      <c r="EI117" s="63"/>
      <c r="EJ117" s="63"/>
      <c r="EK117" s="63"/>
      <c r="EL117" s="63"/>
      <c r="EM117" s="63"/>
      <c r="EN117" s="63"/>
      <c r="EO117" s="63"/>
      <c r="EP117" s="63"/>
      <c r="EQ117" s="63"/>
      <c r="ER117" s="63"/>
      <c r="ES117" s="63">
        <f t="shared" si="26"/>
        <v>0</v>
      </c>
      <c r="ET117" s="63"/>
      <c r="EU117" s="64">
        <v>0</v>
      </c>
      <c r="EV117" s="64"/>
      <c r="EW117" s="64"/>
      <c r="EX117" s="64"/>
      <c r="EY117" s="64"/>
      <c r="EZ117" s="64"/>
      <c r="FA117" s="64"/>
      <c r="FB117" s="64"/>
      <c r="FC117" s="64"/>
      <c r="FD117" s="64"/>
      <c r="FE117" s="64"/>
      <c r="FF117" s="64"/>
      <c r="FG117" s="64"/>
      <c r="FH117" s="64"/>
      <c r="FI117" s="64"/>
      <c r="FJ117" s="64"/>
      <c r="FK117" s="64"/>
      <c r="FL117" s="64"/>
      <c r="FM117" s="64"/>
      <c r="FN117" s="64"/>
      <c r="FO117" s="64"/>
      <c r="FP117" s="64"/>
      <c r="FQ117" s="64"/>
      <c r="FR117" s="64"/>
      <c r="FS117" s="64"/>
      <c r="FT117" s="64"/>
      <c r="FU117" s="64"/>
      <c r="FV117" s="64"/>
      <c r="FW117" s="64"/>
      <c r="FX117" s="64"/>
      <c r="FY117" s="64"/>
      <c r="FZ117" s="64"/>
      <c r="GA117" s="64"/>
      <c r="GB117" s="64"/>
      <c r="GC117" s="64"/>
      <c r="GD117" s="64"/>
      <c r="GE117" s="64"/>
      <c r="GF117" s="64"/>
      <c r="GG117" s="64">
        <f t="shared" si="27"/>
        <v>0</v>
      </c>
      <c r="GH117" s="64">
        <f t="shared" si="28"/>
        <v>0</v>
      </c>
      <c r="GI117" s="65">
        <v>0</v>
      </c>
      <c r="GJ117" s="65">
        <v>0</v>
      </c>
      <c r="GK117" s="65">
        <v>0</v>
      </c>
      <c r="GL117" s="65">
        <v>0</v>
      </c>
      <c r="GM117" s="65">
        <v>0</v>
      </c>
      <c r="GN117" s="65">
        <v>0</v>
      </c>
      <c r="GO117" s="65">
        <v>0</v>
      </c>
      <c r="GP117" s="65">
        <v>0</v>
      </c>
      <c r="GQ117" s="65"/>
      <c r="GR117" s="65">
        <v>0</v>
      </c>
      <c r="GS117" s="65">
        <v>0</v>
      </c>
      <c r="GT117" s="65">
        <v>0</v>
      </c>
      <c r="GU117" s="65">
        <v>0</v>
      </c>
      <c r="GV117" s="65">
        <v>0</v>
      </c>
      <c r="GW117" s="65">
        <v>0</v>
      </c>
      <c r="GX117" s="65">
        <v>1</v>
      </c>
      <c r="GY117" s="65">
        <v>0</v>
      </c>
      <c r="GZ117" s="65"/>
      <c r="HA117" s="66">
        <v>0</v>
      </c>
      <c r="HB117" s="66"/>
      <c r="HC117" s="66"/>
      <c r="HD117" s="66"/>
      <c r="HE117" s="66"/>
      <c r="HF117" s="66"/>
      <c r="HG117" s="66"/>
      <c r="HH117" s="66"/>
      <c r="HI117" s="66"/>
      <c r="HJ117" s="66"/>
      <c r="HK117" s="66"/>
      <c r="HL117" s="66"/>
      <c r="HM117" s="66"/>
      <c r="HN117" s="66"/>
      <c r="HO117" s="66"/>
      <c r="HP117" s="66"/>
      <c r="HQ117" s="66"/>
      <c r="HR117" s="66"/>
      <c r="HS117" s="66"/>
      <c r="HT117" s="66"/>
      <c r="HU117" s="66"/>
      <c r="HV117" s="66"/>
      <c r="HW117" s="66"/>
      <c r="HX117" s="66"/>
      <c r="HY117" s="66">
        <f t="shared" si="29"/>
        <v>0</v>
      </c>
      <c r="HZ117" s="66"/>
      <c r="IA117" s="67" t="s">
        <v>2326</v>
      </c>
      <c r="IB117" s="67" t="s">
        <v>2328</v>
      </c>
      <c r="IC117" s="67" t="s">
        <v>2326</v>
      </c>
      <c r="ID117" s="67" t="s">
        <v>2326</v>
      </c>
      <c r="IE117" s="67" t="s">
        <v>2326</v>
      </c>
      <c r="IF117" s="67"/>
      <c r="IG117" s="67"/>
      <c r="IH117" s="67"/>
      <c r="II117" s="67"/>
      <c r="IJ117" s="67"/>
      <c r="IK117" s="67"/>
      <c r="IL117" s="67"/>
      <c r="IM117" s="67"/>
      <c r="IN117" s="67"/>
      <c r="IO117" s="67"/>
      <c r="IP117" s="67"/>
      <c r="IQ117" s="67"/>
      <c r="IR117" s="67"/>
      <c r="IS117" s="67"/>
      <c r="IT117" s="67"/>
      <c r="IU117" s="67"/>
      <c r="IV117" s="67"/>
      <c r="IW117" s="67"/>
      <c r="IX117" s="67"/>
      <c r="IY117" s="67"/>
      <c r="IZ117" s="67"/>
      <c r="JA117" s="67"/>
      <c r="JB117" s="67"/>
      <c r="JC117" s="67"/>
      <c r="JD117" s="67"/>
      <c r="JE117" s="67"/>
      <c r="JF117" s="67"/>
      <c r="JG117" s="67"/>
      <c r="JH117" s="67"/>
      <c r="JI117" s="67"/>
      <c r="JJ117" s="67"/>
      <c r="JK117" s="67"/>
      <c r="JL117" s="67"/>
      <c r="JM117" s="67"/>
      <c r="JN117" s="67"/>
      <c r="JO117" s="67"/>
      <c r="JP117" s="67"/>
      <c r="JQ117" s="67"/>
      <c r="JR117" s="67"/>
      <c r="JS117" s="67"/>
      <c r="JT117" s="67"/>
      <c r="JU117" s="67"/>
      <c r="JV117" s="67"/>
      <c r="JW117" s="67"/>
      <c r="JX117" s="67"/>
      <c r="JY117" s="67"/>
      <c r="JZ117" s="67"/>
      <c r="KA117" s="67"/>
      <c r="KB117" s="67"/>
      <c r="KC117" s="67"/>
      <c r="KD117" s="67"/>
      <c r="KE117" s="67"/>
      <c r="KF117" s="67"/>
      <c r="KG117" s="67"/>
      <c r="KH117" s="67"/>
      <c r="KI117" s="67"/>
      <c r="KJ117" s="67"/>
      <c r="KK117" s="67"/>
      <c r="KL117" s="67"/>
      <c r="KM117" s="67"/>
      <c r="KN117" s="66">
        <v>2</v>
      </c>
      <c r="KO117" s="66">
        <v>0</v>
      </c>
      <c r="KP117" s="66">
        <v>2</v>
      </c>
      <c r="KQ117" s="66">
        <v>1</v>
      </c>
      <c r="KR117" s="66">
        <v>2</v>
      </c>
      <c r="KS117" s="66">
        <v>0</v>
      </c>
      <c r="KT117" s="66">
        <v>0</v>
      </c>
      <c r="KU117" s="66">
        <v>0</v>
      </c>
      <c r="KV117" s="66">
        <v>0</v>
      </c>
      <c r="KW117" s="66">
        <v>1</v>
      </c>
      <c r="KX117" s="66">
        <v>0</v>
      </c>
      <c r="KY117" s="66">
        <v>0</v>
      </c>
      <c r="KZ117" s="66">
        <v>0</v>
      </c>
      <c r="LA117" s="66">
        <v>0</v>
      </c>
      <c r="LB117" s="66">
        <v>0</v>
      </c>
      <c r="LC117" s="68">
        <v>0</v>
      </c>
      <c r="LD117" s="68">
        <v>0</v>
      </c>
      <c r="LE117" s="68">
        <v>0</v>
      </c>
      <c r="LF117" s="68">
        <v>0</v>
      </c>
      <c r="LG117" s="68">
        <v>0</v>
      </c>
      <c r="LH117" s="68">
        <v>0</v>
      </c>
      <c r="LI117" s="68">
        <v>0</v>
      </c>
      <c r="LJ117" s="68">
        <v>0</v>
      </c>
      <c r="LK117" s="68">
        <v>1</v>
      </c>
      <c r="LL117" s="68" t="s">
        <v>2886</v>
      </c>
      <c r="LM117" s="69">
        <v>1</v>
      </c>
      <c r="LN117" s="69" t="s">
        <v>2887</v>
      </c>
      <c r="LO117" s="69">
        <v>0</v>
      </c>
      <c r="LP117" s="69"/>
      <c r="LQ117" s="70">
        <v>1</v>
      </c>
      <c r="LR117" s="71"/>
      <c r="LS117" s="72">
        <f t="shared" si="30"/>
        <v>0</v>
      </c>
      <c r="LT117" s="73">
        <f t="shared" si="31"/>
        <v>0</v>
      </c>
      <c r="LU117" s="73">
        <f t="shared" si="32"/>
        <v>0</v>
      </c>
      <c r="LV117" s="74">
        <f t="shared" si="33"/>
        <v>1</v>
      </c>
      <c r="LW117" s="72">
        <f t="shared" si="34"/>
        <v>1</v>
      </c>
      <c r="LX117" s="73">
        <f t="shared" si="35"/>
        <v>0</v>
      </c>
      <c r="LY117" s="73">
        <f t="shared" si="36"/>
        <v>0</v>
      </c>
      <c r="LZ117" s="74">
        <f t="shared" si="37"/>
        <v>0</v>
      </c>
      <c r="MA117" s="72">
        <f t="shared" si="38"/>
        <v>0</v>
      </c>
      <c r="MB117" s="73">
        <f t="shared" si="39"/>
        <v>0</v>
      </c>
      <c r="MC117" s="73">
        <f t="shared" si="40"/>
        <v>0</v>
      </c>
      <c r="MD117" s="74">
        <f t="shared" si="41"/>
        <v>1</v>
      </c>
      <c r="ME117" s="72">
        <f t="shared" si="42"/>
        <v>0</v>
      </c>
      <c r="MF117" s="73">
        <f t="shared" si="43"/>
        <v>0</v>
      </c>
      <c r="MG117" s="73">
        <f t="shared" si="44"/>
        <v>0</v>
      </c>
      <c r="MH117" s="74">
        <f t="shared" si="45"/>
        <v>1</v>
      </c>
    </row>
    <row r="118" spans="1:346" ht="52.5" x14ac:dyDescent="0.35">
      <c r="A118" s="57">
        <v>29</v>
      </c>
      <c r="B118" s="57" t="s">
        <v>2362</v>
      </c>
      <c r="C118" s="57" t="s">
        <v>2848</v>
      </c>
      <c r="D118" s="58">
        <v>41600</v>
      </c>
      <c r="E118" s="57">
        <v>8</v>
      </c>
      <c r="F118" s="57">
        <v>13</v>
      </c>
      <c r="G118" s="57" t="s">
        <v>2888</v>
      </c>
      <c r="H118" s="57" t="s">
        <v>2888</v>
      </c>
      <c r="I118" s="57"/>
      <c r="J118" s="57" t="s">
        <v>2889</v>
      </c>
      <c r="K118" s="57" t="s">
        <v>2890</v>
      </c>
      <c r="L118" s="57">
        <v>0</v>
      </c>
      <c r="M118" s="57">
        <v>1</v>
      </c>
      <c r="N118" s="57">
        <v>25</v>
      </c>
      <c r="O118" s="59">
        <v>0</v>
      </c>
      <c r="P118" s="59">
        <v>0</v>
      </c>
      <c r="Q118" s="59">
        <v>0</v>
      </c>
      <c r="R118" s="59">
        <v>0</v>
      </c>
      <c r="S118" s="59">
        <v>0</v>
      </c>
      <c r="T118" s="59">
        <v>0</v>
      </c>
      <c r="U118" s="59">
        <v>0</v>
      </c>
      <c r="V118" s="59">
        <v>0</v>
      </c>
      <c r="W118" s="59">
        <v>0</v>
      </c>
      <c r="X118" s="59">
        <v>1</v>
      </c>
      <c r="Y118" s="59" t="s">
        <v>2891</v>
      </c>
      <c r="Z118" s="60">
        <v>6</v>
      </c>
      <c r="AA118" s="60">
        <v>0</v>
      </c>
      <c r="AB118" s="60">
        <v>0</v>
      </c>
      <c r="AC118" s="60">
        <v>8</v>
      </c>
      <c r="AD118" s="60">
        <v>8</v>
      </c>
      <c r="AE118" s="60">
        <v>1</v>
      </c>
      <c r="AF118" s="60">
        <v>0</v>
      </c>
      <c r="AG118" s="60">
        <v>0</v>
      </c>
      <c r="AH118" s="60">
        <v>2</v>
      </c>
      <c r="AI118" s="60">
        <v>0</v>
      </c>
      <c r="AJ118" s="60"/>
      <c r="AK118" s="60">
        <v>0.6</v>
      </c>
      <c r="AL118" s="60">
        <v>1</v>
      </c>
      <c r="AM118" s="59">
        <v>0</v>
      </c>
      <c r="AN118" s="59"/>
      <c r="AO118" s="59"/>
      <c r="AP118" s="59"/>
      <c r="AQ118" s="59"/>
      <c r="AR118" s="59"/>
      <c r="AS118" s="59"/>
      <c r="AT118" s="59"/>
      <c r="AU118" s="59"/>
      <c r="AV118" s="59"/>
      <c r="AW118" s="59"/>
      <c r="AX118" s="59"/>
      <c r="AY118" s="59"/>
      <c r="AZ118" s="59"/>
      <c r="BA118" s="59"/>
      <c r="BB118" s="59"/>
      <c r="BC118" s="59">
        <v>0</v>
      </c>
      <c r="BD118" s="59"/>
      <c r="BE118" s="59"/>
      <c r="BF118" s="59"/>
      <c r="BG118" s="59">
        <v>0</v>
      </c>
      <c r="BH118" s="59"/>
      <c r="BI118" s="59"/>
      <c r="BJ118" s="59"/>
      <c r="BK118" s="59">
        <v>0</v>
      </c>
      <c r="BL118" s="59"/>
      <c r="BM118" s="59"/>
      <c r="BN118" s="59"/>
      <c r="BO118" s="59">
        <f t="shared" si="23"/>
        <v>0</v>
      </c>
      <c r="BP118" s="59"/>
      <c r="BQ118" s="60">
        <v>1</v>
      </c>
      <c r="BR118" s="60">
        <v>0</v>
      </c>
      <c r="BS118" s="60"/>
      <c r="BT118" s="60"/>
      <c r="BU118" s="60"/>
      <c r="BV118" s="60"/>
      <c r="BW118" s="60"/>
      <c r="BX118" s="60"/>
      <c r="BY118" s="60"/>
      <c r="BZ118" s="60"/>
      <c r="CA118" s="60">
        <v>1</v>
      </c>
      <c r="CB118" s="60">
        <v>1</v>
      </c>
      <c r="CC118" s="60">
        <v>1</v>
      </c>
      <c r="CD118" s="60">
        <v>2</v>
      </c>
      <c r="CE118" s="60">
        <v>1</v>
      </c>
      <c r="CF118" s="60">
        <v>0</v>
      </c>
      <c r="CG118" s="60">
        <v>1</v>
      </c>
      <c r="CH118" s="60">
        <v>1</v>
      </c>
      <c r="CI118" s="60">
        <v>0</v>
      </c>
      <c r="CJ118" s="60">
        <v>0</v>
      </c>
      <c r="CK118" s="60"/>
      <c r="CL118" s="60"/>
      <c r="CM118" s="60"/>
      <c r="CN118" s="60"/>
      <c r="CO118" s="60"/>
      <c r="CP118" s="60"/>
      <c r="CQ118" s="60"/>
      <c r="CR118" s="60"/>
      <c r="CS118" s="60">
        <v>0</v>
      </c>
      <c r="CT118" s="60"/>
      <c r="CU118" s="60"/>
      <c r="CV118" s="60"/>
      <c r="CW118" s="60"/>
      <c r="CX118" s="60"/>
      <c r="CY118" s="60"/>
      <c r="CZ118" s="60"/>
      <c r="DA118" s="60"/>
      <c r="DB118" s="60"/>
      <c r="DC118" s="60">
        <v>0</v>
      </c>
      <c r="DD118" s="60"/>
      <c r="DE118" s="60"/>
      <c r="DF118" s="60">
        <v>0</v>
      </c>
      <c r="DG118" s="60"/>
      <c r="DH118" s="60"/>
      <c r="DI118" s="60">
        <v>1</v>
      </c>
      <c r="DJ118" s="60">
        <v>6</v>
      </c>
      <c r="DK118" s="60">
        <v>4</v>
      </c>
      <c r="DL118" s="60">
        <v>0</v>
      </c>
      <c r="DM118" s="60"/>
      <c r="DN118" s="60"/>
      <c r="DO118" s="60"/>
      <c r="DP118" s="60"/>
      <c r="DQ118" s="60">
        <v>0</v>
      </c>
      <c r="DR118" s="60">
        <v>0</v>
      </c>
      <c r="DS118" s="60">
        <v>0</v>
      </c>
      <c r="DT118" s="61">
        <f t="shared" si="24"/>
        <v>1</v>
      </c>
      <c r="DU118" s="62">
        <f t="shared" si="25"/>
        <v>1</v>
      </c>
      <c r="DV118" s="63">
        <v>0</v>
      </c>
      <c r="DW118" s="63"/>
      <c r="DX118" s="63"/>
      <c r="DY118" s="63"/>
      <c r="DZ118" s="63"/>
      <c r="EA118" s="63"/>
      <c r="EB118" s="63"/>
      <c r="EC118" s="63"/>
      <c r="ED118" s="63"/>
      <c r="EE118" s="63"/>
      <c r="EF118" s="63"/>
      <c r="EG118" s="63"/>
      <c r="EH118" s="63"/>
      <c r="EI118" s="63"/>
      <c r="EJ118" s="63"/>
      <c r="EK118" s="63"/>
      <c r="EL118" s="63"/>
      <c r="EM118" s="63"/>
      <c r="EN118" s="63"/>
      <c r="EO118" s="63"/>
      <c r="EP118" s="63"/>
      <c r="EQ118" s="63"/>
      <c r="ER118" s="63"/>
      <c r="ES118" s="63">
        <f t="shared" si="26"/>
        <v>0</v>
      </c>
      <c r="ET118" s="63"/>
      <c r="EU118" s="64">
        <v>0</v>
      </c>
      <c r="EV118" s="64"/>
      <c r="EW118" s="64"/>
      <c r="EX118" s="64"/>
      <c r="EY118" s="64"/>
      <c r="EZ118" s="64"/>
      <c r="FA118" s="64"/>
      <c r="FB118" s="64"/>
      <c r="FC118" s="64"/>
      <c r="FD118" s="64"/>
      <c r="FE118" s="64"/>
      <c r="FF118" s="64"/>
      <c r="FG118" s="64"/>
      <c r="FH118" s="64"/>
      <c r="FI118" s="64"/>
      <c r="FJ118" s="64"/>
      <c r="FK118" s="64"/>
      <c r="FL118" s="64"/>
      <c r="FM118" s="64"/>
      <c r="FN118" s="64"/>
      <c r="FO118" s="64"/>
      <c r="FP118" s="64"/>
      <c r="FQ118" s="64"/>
      <c r="FR118" s="64"/>
      <c r="FS118" s="64"/>
      <c r="FT118" s="64"/>
      <c r="FU118" s="64"/>
      <c r="FV118" s="64"/>
      <c r="FW118" s="64"/>
      <c r="FX118" s="64"/>
      <c r="FY118" s="64"/>
      <c r="FZ118" s="64"/>
      <c r="GA118" s="64"/>
      <c r="GB118" s="64"/>
      <c r="GC118" s="64"/>
      <c r="GD118" s="64"/>
      <c r="GE118" s="64"/>
      <c r="GF118" s="64"/>
      <c r="GG118" s="64">
        <f t="shared" si="27"/>
        <v>0</v>
      </c>
      <c r="GH118" s="64">
        <f t="shared" si="28"/>
        <v>0</v>
      </c>
      <c r="GI118" s="65">
        <v>0</v>
      </c>
      <c r="GJ118" s="65">
        <v>0</v>
      </c>
      <c r="GK118" s="65">
        <v>0</v>
      </c>
      <c r="GL118" s="65">
        <v>0</v>
      </c>
      <c r="GM118" s="65">
        <v>0</v>
      </c>
      <c r="GN118" s="65">
        <v>0</v>
      </c>
      <c r="GO118" s="65">
        <v>0</v>
      </c>
      <c r="GP118" s="65">
        <v>0</v>
      </c>
      <c r="GQ118" s="65"/>
      <c r="GR118" s="65">
        <v>0</v>
      </c>
      <c r="GS118" s="65">
        <v>0</v>
      </c>
      <c r="GT118" s="65">
        <v>0</v>
      </c>
      <c r="GU118" s="65">
        <v>0</v>
      </c>
      <c r="GV118" s="65">
        <v>0</v>
      </c>
      <c r="GW118" s="65">
        <v>0</v>
      </c>
      <c r="GX118" s="65">
        <v>0</v>
      </c>
      <c r="GY118" s="65">
        <v>1</v>
      </c>
      <c r="GZ118" s="65" t="s">
        <v>2892</v>
      </c>
      <c r="HA118" s="66">
        <v>0</v>
      </c>
      <c r="HB118" s="66"/>
      <c r="HC118" s="66"/>
      <c r="HD118" s="66"/>
      <c r="HE118" s="66"/>
      <c r="HF118" s="66"/>
      <c r="HG118" s="66"/>
      <c r="HH118" s="66"/>
      <c r="HI118" s="66"/>
      <c r="HJ118" s="66"/>
      <c r="HK118" s="66"/>
      <c r="HL118" s="66"/>
      <c r="HM118" s="66"/>
      <c r="HN118" s="66"/>
      <c r="HO118" s="66"/>
      <c r="HP118" s="66"/>
      <c r="HQ118" s="66"/>
      <c r="HR118" s="66"/>
      <c r="HS118" s="66"/>
      <c r="HT118" s="66"/>
      <c r="HU118" s="66"/>
      <c r="HV118" s="66"/>
      <c r="HW118" s="66"/>
      <c r="HX118" s="66"/>
      <c r="HY118" s="66">
        <f t="shared" si="29"/>
        <v>0</v>
      </c>
      <c r="HZ118" s="66"/>
      <c r="IA118" s="67" t="s">
        <v>2326</v>
      </c>
      <c r="IB118" s="67" t="s">
        <v>2328</v>
      </c>
      <c r="IC118" s="67" t="s">
        <v>2326</v>
      </c>
      <c r="ID118" s="67" t="s">
        <v>2326</v>
      </c>
      <c r="IE118" s="67" t="s">
        <v>2326</v>
      </c>
      <c r="IF118" s="67"/>
      <c r="IG118" s="67"/>
      <c r="IH118" s="67"/>
      <c r="II118" s="67"/>
      <c r="IJ118" s="67"/>
      <c r="IK118" s="67"/>
      <c r="IL118" s="67"/>
      <c r="IM118" s="67"/>
      <c r="IN118" s="67"/>
      <c r="IO118" s="67"/>
      <c r="IP118" s="67"/>
      <c r="IQ118" s="67"/>
      <c r="IR118" s="67"/>
      <c r="IS118" s="67"/>
      <c r="IT118" s="67"/>
      <c r="IU118" s="67"/>
      <c r="IV118" s="67"/>
      <c r="IW118" s="67"/>
      <c r="IX118" s="67"/>
      <c r="IY118" s="67"/>
      <c r="IZ118" s="67"/>
      <c r="JA118" s="67"/>
      <c r="JB118" s="67"/>
      <c r="JC118" s="67"/>
      <c r="JD118" s="67"/>
      <c r="JE118" s="67"/>
      <c r="JF118" s="67"/>
      <c r="JG118" s="67"/>
      <c r="JH118" s="67"/>
      <c r="JI118" s="67"/>
      <c r="JJ118" s="67"/>
      <c r="JK118" s="67"/>
      <c r="JL118" s="67"/>
      <c r="JM118" s="67"/>
      <c r="JN118" s="67"/>
      <c r="JO118" s="67"/>
      <c r="JP118" s="67"/>
      <c r="JQ118" s="67"/>
      <c r="JR118" s="67"/>
      <c r="JS118" s="67"/>
      <c r="JT118" s="67"/>
      <c r="JU118" s="67"/>
      <c r="JV118" s="67"/>
      <c r="JW118" s="67"/>
      <c r="JX118" s="67"/>
      <c r="JY118" s="67"/>
      <c r="JZ118" s="67"/>
      <c r="KA118" s="67"/>
      <c r="KB118" s="67"/>
      <c r="KC118" s="67"/>
      <c r="KD118" s="67"/>
      <c r="KE118" s="67"/>
      <c r="KF118" s="67"/>
      <c r="KG118" s="67"/>
      <c r="KH118" s="67"/>
      <c r="KI118" s="67"/>
      <c r="KJ118" s="67"/>
      <c r="KK118" s="67"/>
      <c r="KL118" s="67"/>
      <c r="KM118" s="67"/>
      <c r="KN118" s="66">
        <v>0</v>
      </c>
      <c r="KO118" s="66">
        <v>0</v>
      </c>
      <c r="KP118" s="66">
        <v>0</v>
      </c>
      <c r="KQ118" s="66">
        <v>0</v>
      </c>
      <c r="KR118" s="66">
        <v>0</v>
      </c>
      <c r="KS118" s="66">
        <v>0</v>
      </c>
      <c r="KT118" s="66">
        <v>0</v>
      </c>
      <c r="KU118" s="66">
        <v>0</v>
      </c>
      <c r="KV118" s="66">
        <v>0</v>
      </c>
      <c r="KW118" s="66">
        <v>1</v>
      </c>
      <c r="KX118" s="66">
        <v>0</v>
      </c>
      <c r="KY118" s="66">
        <v>0</v>
      </c>
      <c r="KZ118" s="66">
        <v>0</v>
      </c>
      <c r="LA118" s="66">
        <v>0</v>
      </c>
      <c r="LB118" s="66">
        <v>0</v>
      </c>
      <c r="LC118" s="68">
        <v>0</v>
      </c>
      <c r="LD118" s="68">
        <v>0</v>
      </c>
      <c r="LE118" s="68">
        <v>0</v>
      </c>
      <c r="LF118" s="68">
        <v>0</v>
      </c>
      <c r="LG118" s="68">
        <v>0</v>
      </c>
      <c r="LH118" s="68">
        <v>0</v>
      </c>
      <c r="LI118" s="68">
        <v>0</v>
      </c>
      <c r="LJ118" s="68">
        <v>0</v>
      </c>
      <c r="LK118" s="68">
        <v>1</v>
      </c>
      <c r="LL118" s="68" t="s">
        <v>2893</v>
      </c>
      <c r="LM118" s="69">
        <v>0</v>
      </c>
      <c r="LN118" s="69"/>
      <c r="LO118" s="69">
        <v>0</v>
      </c>
      <c r="LP118" s="69"/>
      <c r="LQ118" s="70">
        <v>1</v>
      </c>
      <c r="LR118" s="71" t="s">
        <v>2894</v>
      </c>
      <c r="LS118" s="72">
        <f t="shared" si="30"/>
        <v>0</v>
      </c>
      <c r="LT118" s="73">
        <f t="shared" si="31"/>
        <v>0</v>
      </c>
      <c r="LU118" s="73">
        <f t="shared" si="32"/>
        <v>0</v>
      </c>
      <c r="LV118" s="74">
        <f t="shared" si="33"/>
        <v>1</v>
      </c>
      <c r="LW118" s="72">
        <f t="shared" si="34"/>
        <v>1</v>
      </c>
      <c r="LX118" s="73">
        <f t="shared" si="35"/>
        <v>0</v>
      </c>
      <c r="LY118" s="73">
        <f t="shared" si="36"/>
        <v>0</v>
      </c>
      <c r="LZ118" s="74">
        <f t="shared" si="37"/>
        <v>0</v>
      </c>
      <c r="MA118" s="72">
        <f t="shared" si="38"/>
        <v>0</v>
      </c>
      <c r="MB118" s="73">
        <f t="shared" si="39"/>
        <v>0</v>
      </c>
      <c r="MC118" s="73">
        <f t="shared" si="40"/>
        <v>0</v>
      </c>
      <c r="MD118" s="74">
        <f t="shared" si="41"/>
        <v>1</v>
      </c>
      <c r="ME118" s="72">
        <f t="shared" si="42"/>
        <v>0</v>
      </c>
      <c r="MF118" s="73">
        <f t="shared" si="43"/>
        <v>0</v>
      </c>
      <c r="MG118" s="73">
        <f t="shared" si="44"/>
        <v>0</v>
      </c>
      <c r="MH118" s="74">
        <f t="shared" si="45"/>
        <v>1</v>
      </c>
    </row>
    <row r="119" spans="1:346" ht="26.5" x14ac:dyDescent="0.35">
      <c r="A119" s="57">
        <v>30</v>
      </c>
      <c r="B119" s="57" t="s">
        <v>2362</v>
      </c>
      <c r="C119" s="57" t="s">
        <v>2848</v>
      </c>
      <c r="D119" s="58">
        <v>41600</v>
      </c>
      <c r="E119" s="57">
        <v>8</v>
      </c>
      <c r="F119" s="57">
        <v>10</v>
      </c>
      <c r="G119" s="57" t="s">
        <v>2895</v>
      </c>
      <c r="H119" s="57" t="s">
        <v>2895</v>
      </c>
      <c r="I119" s="57">
        <v>38656796</v>
      </c>
      <c r="J119" s="57" t="s">
        <v>2889</v>
      </c>
      <c r="K119" s="57" t="s">
        <v>2896</v>
      </c>
      <c r="L119" s="57">
        <v>0</v>
      </c>
      <c r="M119" s="57">
        <v>1</v>
      </c>
      <c r="N119" s="57">
        <v>40</v>
      </c>
      <c r="O119" s="59">
        <v>0</v>
      </c>
      <c r="P119" s="59">
        <v>0</v>
      </c>
      <c r="Q119" s="59">
        <v>0</v>
      </c>
      <c r="R119" s="59">
        <v>0</v>
      </c>
      <c r="S119" s="59">
        <v>0</v>
      </c>
      <c r="T119" s="59">
        <v>0</v>
      </c>
      <c r="U119" s="59">
        <v>0</v>
      </c>
      <c r="V119" s="59">
        <v>0</v>
      </c>
      <c r="W119" s="59">
        <v>0</v>
      </c>
      <c r="X119" s="59">
        <v>1</v>
      </c>
      <c r="Y119" s="59" t="s">
        <v>2540</v>
      </c>
      <c r="Z119" s="60">
        <v>7</v>
      </c>
      <c r="AA119" s="60">
        <v>0</v>
      </c>
      <c r="AB119" s="60">
        <v>0</v>
      </c>
      <c r="AC119" s="60">
        <v>71</v>
      </c>
      <c r="AD119" s="60">
        <v>23</v>
      </c>
      <c r="AE119" s="60">
        <v>1</v>
      </c>
      <c r="AF119" s="60">
        <v>0</v>
      </c>
      <c r="AG119" s="60">
        <v>0</v>
      </c>
      <c r="AH119" s="60">
        <v>2.5</v>
      </c>
      <c r="AI119" s="60">
        <v>0</v>
      </c>
      <c r="AJ119" s="60"/>
      <c r="AK119" s="60">
        <v>2</v>
      </c>
      <c r="AL119" s="60">
        <v>5</v>
      </c>
      <c r="AM119" s="59">
        <v>1</v>
      </c>
      <c r="AN119" s="59">
        <v>1</v>
      </c>
      <c r="AO119" s="59">
        <v>3</v>
      </c>
      <c r="AP119" s="59">
        <v>0</v>
      </c>
      <c r="AQ119" s="59">
        <v>0</v>
      </c>
      <c r="AR119" s="59">
        <v>0</v>
      </c>
      <c r="AS119" s="59">
        <v>0</v>
      </c>
      <c r="AT119" s="59">
        <v>0</v>
      </c>
      <c r="AU119" s="59">
        <v>0</v>
      </c>
      <c r="AV119" s="59"/>
      <c r="AW119" s="59"/>
      <c r="AX119" s="59"/>
      <c r="AY119" s="59"/>
      <c r="AZ119" s="59"/>
      <c r="BA119" s="59"/>
      <c r="BB119" s="59"/>
      <c r="BC119" s="59">
        <v>1</v>
      </c>
      <c r="BD119" s="59">
        <v>1</v>
      </c>
      <c r="BE119" s="59">
        <v>1</v>
      </c>
      <c r="BF119" s="59">
        <v>20</v>
      </c>
      <c r="BG119" s="59">
        <v>0</v>
      </c>
      <c r="BH119" s="59"/>
      <c r="BI119" s="59"/>
      <c r="BJ119" s="59"/>
      <c r="BK119" s="59">
        <v>0</v>
      </c>
      <c r="BL119" s="59">
        <v>60</v>
      </c>
      <c r="BM119" s="59">
        <v>0</v>
      </c>
      <c r="BN119" s="59">
        <v>0</v>
      </c>
      <c r="BO119" s="59">
        <f t="shared" si="23"/>
        <v>3</v>
      </c>
      <c r="BP119" s="59"/>
      <c r="BQ119" s="60">
        <v>1</v>
      </c>
      <c r="BR119" s="60">
        <v>0</v>
      </c>
      <c r="BS119" s="60"/>
      <c r="BT119" s="60"/>
      <c r="BU119" s="60"/>
      <c r="BV119" s="60"/>
      <c r="BW119" s="60"/>
      <c r="BX119" s="60"/>
      <c r="BY119" s="60"/>
      <c r="BZ119" s="60"/>
      <c r="CA119" s="60">
        <v>0</v>
      </c>
      <c r="CB119" s="60"/>
      <c r="CC119" s="60"/>
      <c r="CD119" s="60"/>
      <c r="CE119" s="60"/>
      <c r="CF119" s="60"/>
      <c r="CG119" s="60"/>
      <c r="CH119" s="60"/>
      <c r="CI119" s="60"/>
      <c r="CJ119" s="60">
        <v>1</v>
      </c>
      <c r="CK119" s="60">
        <v>1</v>
      </c>
      <c r="CL119" s="60">
        <v>1</v>
      </c>
      <c r="CM119" s="60">
        <v>2</v>
      </c>
      <c r="CN119" s="60">
        <v>1</v>
      </c>
      <c r="CO119" s="60">
        <v>0</v>
      </c>
      <c r="CP119" s="60">
        <v>1</v>
      </c>
      <c r="CQ119" s="60">
        <v>1</v>
      </c>
      <c r="CR119" s="60">
        <v>0</v>
      </c>
      <c r="CS119" s="60">
        <v>0</v>
      </c>
      <c r="CT119" s="60"/>
      <c r="CU119" s="60"/>
      <c r="CV119" s="60"/>
      <c r="CW119" s="60"/>
      <c r="CX119" s="60"/>
      <c r="CY119" s="60"/>
      <c r="CZ119" s="60"/>
      <c r="DA119" s="60"/>
      <c r="DB119" s="60"/>
      <c r="DC119" s="60">
        <v>1</v>
      </c>
      <c r="DD119" s="60">
        <v>49</v>
      </c>
      <c r="DE119" s="60">
        <v>7</v>
      </c>
      <c r="DF119" s="60">
        <v>0</v>
      </c>
      <c r="DG119" s="60"/>
      <c r="DH119" s="60"/>
      <c r="DI119" s="60">
        <v>0</v>
      </c>
      <c r="DJ119" s="60"/>
      <c r="DK119" s="60"/>
      <c r="DL119" s="60">
        <v>0</v>
      </c>
      <c r="DM119" s="60"/>
      <c r="DN119" s="60"/>
      <c r="DO119" s="60"/>
      <c r="DP119" s="60"/>
      <c r="DQ119" s="60">
        <v>5</v>
      </c>
      <c r="DR119" s="60">
        <v>0</v>
      </c>
      <c r="DS119" s="60">
        <v>0</v>
      </c>
      <c r="DT119" s="61">
        <f t="shared" si="24"/>
        <v>1</v>
      </c>
      <c r="DU119" s="62">
        <f t="shared" si="25"/>
        <v>1</v>
      </c>
      <c r="DV119" s="63">
        <v>0</v>
      </c>
      <c r="DW119" s="63"/>
      <c r="DX119" s="63"/>
      <c r="DY119" s="63"/>
      <c r="DZ119" s="63"/>
      <c r="EA119" s="63"/>
      <c r="EB119" s="63"/>
      <c r="EC119" s="63"/>
      <c r="ED119" s="63"/>
      <c r="EE119" s="63"/>
      <c r="EF119" s="63"/>
      <c r="EG119" s="63"/>
      <c r="EH119" s="63"/>
      <c r="EI119" s="63"/>
      <c r="EJ119" s="63"/>
      <c r="EK119" s="63"/>
      <c r="EL119" s="63"/>
      <c r="EM119" s="63"/>
      <c r="EN119" s="63"/>
      <c r="EO119" s="63"/>
      <c r="EP119" s="63"/>
      <c r="EQ119" s="63"/>
      <c r="ER119" s="63"/>
      <c r="ES119" s="63">
        <f t="shared" si="26"/>
        <v>0</v>
      </c>
      <c r="ET119" s="63"/>
      <c r="EU119" s="64">
        <v>0</v>
      </c>
      <c r="EV119" s="64"/>
      <c r="EW119" s="64"/>
      <c r="EX119" s="64"/>
      <c r="EY119" s="64"/>
      <c r="EZ119" s="64"/>
      <c r="FA119" s="64"/>
      <c r="FB119" s="64"/>
      <c r="FC119" s="64"/>
      <c r="FD119" s="64"/>
      <c r="FE119" s="64"/>
      <c r="FF119" s="64"/>
      <c r="FG119" s="64"/>
      <c r="FH119" s="64"/>
      <c r="FI119" s="64"/>
      <c r="FJ119" s="64"/>
      <c r="FK119" s="64"/>
      <c r="FL119" s="64"/>
      <c r="FM119" s="64"/>
      <c r="FN119" s="64"/>
      <c r="FO119" s="64"/>
      <c r="FP119" s="64"/>
      <c r="FQ119" s="64"/>
      <c r="FR119" s="64"/>
      <c r="FS119" s="64"/>
      <c r="FT119" s="64"/>
      <c r="FU119" s="64"/>
      <c r="FV119" s="64"/>
      <c r="FW119" s="64"/>
      <c r="FX119" s="64"/>
      <c r="FY119" s="64"/>
      <c r="FZ119" s="64"/>
      <c r="GA119" s="64"/>
      <c r="GB119" s="64"/>
      <c r="GC119" s="64"/>
      <c r="GD119" s="64"/>
      <c r="GE119" s="64"/>
      <c r="GF119" s="64"/>
      <c r="GG119" s="64">
        <f t="shared" si="27"/>
        <v>0</v>
      </c>
      <c r="GH119" s="64">
        <f t="shared" si="28"/>
        <v>0</v>
      </c>
      <c r="GI119" s="65">
        <v>0</v>
      </c>
      <c r="GJ119" s="65">
        <v>0</v>
      </c>
      <c r="GK119" s="65">
        <v>0</v>
      </c>
      <c r="GL119" s="65">
        <v>0</v>
      </c>
      <c r="GM119" s="65">
        <v>0</v>
      </c>
      <c r="GN119" s="65">
        <v>0</v>
      </c>
      <c r="GO119" s="65">
        <v>0</v>
      </c>
      <c r="GP119" s="65">
        <v>0</v>
      </c>
      <c r="GQ119" s="65"/>
      <c r="GR119" s="65">
        <v>0</v>
      </c>
      <c r="GS119" s="65">
        <v>0</v>
      </c>
      <c r="GT119" s="65">
        <v>0</v>
      </c>
      <c r="GU119" s="65">
        <v>1</v>
      </c>
      <c r="GV119" s="65">
        <v>0</v>
      </c>
      <c r="GW119" s="65">
        <v>0</v>
      </c>
      <c r="GX119" s="65">
        <v>0</v>
      </c>
      <c r="GY119" s="65">
        <v>0</v>
      </c>
      <c r="GZ119" s="65"/>
      <c r="HA119" s="66">
        <v>0</v>
      </c>
      <c r="HB119" s="66"/>
      <c r="HC119" s="66"/>
      <c r="HD119" s="66"/>
      <c r="HE119" s="66"/>
      <c r="HF119" s="66"/>
      <c r="HG119" s="66"/>
      <c r="HH119" s="66"/>
      <c r="HI119" s="66"/>
      <c r="HJ119" s="66"/>
      <c r="HK119" s="66"/>
      <c r="HL119" s="66"/>
      <c r="HM119" s="66"/>
      <c r="HN119" s="66"/>
      <c r="HO119" s="66"/>
      <c r="HP119" s="66"/>
      <c r="HQ119" s="66"/>
      <c r="HR119" s="66"/>
      <c r="HS119" s="66"/>
      <c r="HT119" s="66"/>
      <c r="HU119" s="66"/>
      <c r="HV119" s="66"/>
      <c r="HW119" s="66"/>
      <c r="HX119" s="66"/>
      <c r="HY119" s="66">
        <f t="shared" si="29"/>
        <v>0</v>
      </c>
      <c r="HZ119" s="66"/>
      <c r="IA119" s="67" t="s">
        <v>2326</v>
      </c>
      <c r="IB119" s="67" t="s">
        <v>2328</v>
      </c>
      <c r="IC119" s="67" t="s">
        <v>2326</v>
      </c>
      <c r="ID119" s="67" t="s">
        <v>2326</v>
      </c>
      <c r="IE119" s="67" t="s">
        <v>2326</v>
      </c>
      <c r="IF119" s="67"/>
      <c r="IG119" s="67"/>
      <c r="IH119" s="67"/>
      <c r="II119" s="67"/>
      <c r="IJ119" s="67"/>
      <c r="IK119" s="67"/>
      <c r="IL119" s="67"/>
      <c r="IM119" s="67"/>
      <c r="IN119" s="67"/>
      <c r="IO119" s="67"/>
      <c r="IP119" s="67"/>
      <c r="IQ119" s="67"/>
      <c r="IR119" s="67"/>
      <c r="IS119" s="67"/>
      <c r="IT119" s="67"/>
      <c r="IU119" s="67"/>
      <c r="IV119" s="67"/>
      <c r="IW119" s="67"/>
      <c r="IX119" s="67"/>
      <c r="IY119" s="67"/>
      <c r="IZ119" s="67"/>
      <c r="JA119" s="67"/>
      <c r="JB119" s="67"/>
      <c r="JC119" s="67"/>
      <c r="JD119" s="67"/>
      <c r="JE119" s="67"/>
      <c r="JF119" s="67"/>
      <c r="JG119" s="67"/>
      <c r="JH119" s="67"/>
      <c r="JI119" s="67"/>
      <c r="JJ119" s="67"/>
      <c r="JK119" s="67"/>
      <c r="JL119" s="67"/>
      <c r="JM119" s="67"/>
      <c r="JN119" s="67"/>
      <c r="JO119" s="67"/>
      <c r="JP119" s="67"/>
      <c r="JQ119" s="67"/>
      <c r="JR119" s="67"/>
      <c r="JS119" s="67"/>
      <c r="JT119" s="67"/>
      <c r="JU119" s="67"/>
      <c r="JV119" s="67"/>
      <c r="JW119" s="67"/>
      <c r="JX119" s="67"/>
      <c r="JY119" s="67"/>
      <c r="JZ119" s="67"/>
      <c r="KA119" s="67"/>
      <c r="KB119" s="67"/>
      <c r="KC119" s="67"/>
      <c r="KD119" s="67"/>
      <c r="KE119" s="67"/>
      <c r="KF119" s="67"/>
      <c r="KG119" s="67"/>
      <c r="KH119" s="67"/>
      <c r="KI119" s="67"/>
      <c r="KJ119" s="67"/>
      <c r="KK119" s="67"/>
      <c r="KL119" s="67"/>
      <c r="KM119" s="67"/>
      <c r="KN119" s="66">
        <v>0</v>
      </c>
      <c r="KO119" s="66">
        <v>0</v>
      </c>
      <c r="KP119" s="66">
        <v>0</v>
      </c>
      <c r="KQ119" s="66">
        <v>0</v>
      </c>
      <c r="KR119" s="66">
        <v>0</v>
      </c>
      <c r="KS119" s="66">
        <v>0</v>
      </c>
      <c r="KT119" s="66">
        <v>0</v>
      </c>
      <c r="KU119" s="66">
        <v>0</v>
      </c>
      <c r="KV119" s="66">
        <v>0</v>
      </c>
      <c r="KW119" s="66">
        <v>1</v>
      </c>
      <c r="KX119" s="66">
        <v>0</v>
      </c>
      <c r="KY119" s="66">
        <v>0</v>
      </c>
      <c r="KZ119" s="66">
        <v>0</v>
      </c>
      <c r="LA119" s="66">
        <v>0</v>
      </c>
      <c r="LB119" s="66">
        <v>0</v>
      </c>
      <c r="LC119" s="68">
        <v>0</v>
      </c>
      <c r="LD119" s="68">
        <v>0</v>
      </c>
      <c r="LE119" s="68">
        <v>0</v>
      </c>
      <c r="LF119" s="68">
        <v>0</v>
      </c>
      <c r="LG119" s="68">
        <v>0</v>
      </c>
      <c r="LH119" s="68">
        <v>0</v>
      </c>
      <c r="LI119" s="68">
        <v>0</v>
      </c>
      <c r="LJ119" s="68">
        <v>0</v>
      </c>
      <c r="LK119" s="68">
        <v>1</v>
      </c>
      <c r="LL119" s="68" t="s">
        <v>2566</v>
      </c>
      <c r="LM119" s="69">
        <v>1</v>
      </c>
      <c r="LN119" s="69" t="s">
        <v>2897</v>
      </c>
      <c r="LO119" s="69">
        <v>0</v>
      </c>
      <c r="LP119" s="69"/>
      <c r="LQ119" s="70">
        <v>1</v>
      </c>
      <c r="LR119" s="71" t="s">
        <v>2898</v>
      </c>
      <c r="LS119" s="72">
        <f t="shared" si="30"/>
        <v>0</v>
      </c>
      <c r="LT119" s="73">
        <f t="shared" si="31"/>
        <v>0</v>
      </c>
      <c r="LU119" s="73">
        <f t="shared" si="32"/>
        <v>1</v>
      </c>
      <c r="LV119" s="74">
        <f t="shared" si="33"/>
        <v>0</v>
      </c>
      <c r="LW119" s="72">
        <f t="shared" si="34"/>
        <v>1</v>
      </c>
      <c r="LX119" s="73">
        <f t="shared" si="35"/>
        <v>0</v>
      </c>
      <c r="LY119" s="73">
        <f t="shared" si="36"/>
        <v>0</v>
      </c>
      <c r="LZ119" s="74">
        <f t="shared" si="37"/>
        <v>0</v>
      </c>
      <c r="MA119" s="72">
        <f t="shared" si="38"/>
        <v>0</v>
      </c>
      <c r="MB119" s="73">
        <f t="shared" si="39"/>
        <v>0</v>
      </c>
      <c r="MC119" s="73">
        <f t="shared" si="40"/>
        <v>0</v>
      </c>
      <c r="MD119" s="74">
        <f t="shared" si="41"/>
        <v>1</v>
      </c>
      <c r="ME119" s="72">
        <f t="shared" si="42"/>
        <v>0</v>
      </c>
      <c r="MF119" s="73">
        <f t="shared" si="43"/>
        <v>0</v>
      </c>
      <c r="MG119" s="73">
        <f t="shared" si="44"/>
        <v>0</v>
      </c>
      <c r="MH119" s="74">
        <f t="shared" si="45"/>
        <v>1</v>
      </c>
    </row>
    <row r="120" spans="1:346" ht="39.5" x14ac:dyDescent="0.35">
      <c r="A120" s="57">
        <v>49</v>
      </c>
      <c r="B120" s="57" t="s">
        <v>2362</v>
      </c>
      <c r="C120" s="57" t="s">
        <v>2848</v>
      </c>
      <c r="D120" s="58">
        <v>41599</v>
      </c>
      <c r="E120" s="57">
        <v>8</v>
      </c>
      <c r="F120" s="57">
        <v>3</v>
      </c>
      <c r="G120" s="57" t="s">
        <v>2899</v>
      </c>
      <c r="H120" s="57" t="s">
        <v>2899</v>
      </c>
      <c r="I120" s="57">
        <v>38253416</v>
      </c>
      <c r="J120" s="57" t="s">
        <v>2889</v>
      </c>
      <c r="K120" s="57" t="s">
        <v>2900</v>
      </c>
      <c r="L120" s="57">
        <v>0</v>
      </c>
      <c r="M120" s="57">
        <v>1</v>
      </c>
      <c r="N120" s="57">
        <v>57</v>
      </c>
      <c r="O120" s="59">
        <v>0</v>
      </c>
      <c r="P120" s="59">
        <v>0</v>
      </c>
      <c r="Q120" s="59">
        <v>0</v>
      </c>
      <c r="R120" s="59">
        <v>0</v>
      </c>
      <c r="S120" s="59">
        <v>1</v>
      </c>
      <c r="T120" s="59">
        <v>0</v>
      </c>
      <c r="U120" s="59">
        <v>0</v>
      </c>
      <c r="V120" s="59">
        <v>0</v>
      </c>
      <c r="W120" s="59">
        <v>0</v>
      </c>
      <c r="X120" s="59">
        <v>0</v>
      </c>
      <c r="Y120" s="59"/>
      <c r="Z120" s="60">
        <v>5</v>
      </c>
      <c r="AA120" s="60">
        <v>0</v>
      </c>
      <c r="AB120" s="60">
        <v>0</v>
      </c>
      <c r="AC120" s="60">
        <v>48</v>
      </c>
      <c r="AD120" s="60">
        <v>33</v>
      </c>
      <c r="AE120" s="60">
        <v>1</v>
      </c>
      <c r="AF120" s="60">
        <v>0</v>
      </c>
      <c r="AG120" s="60">
        <v>0</v>
      </c>
      <c r="AH120" s="60">
        <v>2</v>
      </c>
      <c r="AI120" s="60">
        <v>1</v>
      </c>
      <c r="AJ120" s="60">
        <v>5</v>
      </c>
      <c r="AK120" s="60">
        <v>3</v>
      </c>
      <c r="AL120" s="60">
        <v>4</v>
      </c>
      <c r="AM120" s="59">
        <v>1</v>
      </c>
      <c r="AN120" s="59">
        <v>0</v>
      </c>
      <c r="AO120" s="59"/>
      <c r="AP120" s="59"/>
      <c r="AQ120" s="59"/>
      <c r="AR120" s="59"/>
      <c r="AS120" s="59"/>
      <c r="AT120" s="59"/>
      <c r="AU120" s="59">
        <v>1</v>
      </c>
      <c r="AV120" s="59" t="s">
        <v>2901</v>
      </c>
      <c r="AW120" s="59">
        <v>1</v>
      </c>
      <c r="AX120" s="59">
        <v>1</v>
      </c>
      <c r="AY120" s="59">
        <v>0</v>
      </c>
      <c r="AZ120" s="59">
        <v>1</v>
      </c>
      <c r="BA120" s="59">
        <v>1</v>
      </c>
      <c r="BB120" s="59">
        <v>0</v>
      </c>
      <c r="BC120" s="59">
        <v>0</v>
      </c>
      <c r="BD120" s="59"/>
      <c r="BE120" s="59"/>
      <c r="BF120" s="59"/>
      <c r="BG120" s="59">
        <v>0</v>
      </c>
      <c r="BH120" s="59"/>
      <c r="BI120" s="59"/>
      <c r="BJ120" s="59"/>
      <c r="BK120" s="59">
        <v>1</v>
      </c>
      <c r="BL120" s="59">
        <v>30</v>
      </c>
      <c r="BM120" s="59">
        <v>0</v>
      </c>
      <c r="BN120" s="59">
        <v>0</v>
      </c>
      <c r="BO120" s="59">
        <f t="shared" si="23"/>
        <v>1</v>
      </c>
      <c r="BP120" s="59"/>
      <c r="BQ120" s="60">
        <v>1</v>
      </c>
      <c r="BR120" s="60">
        <v>1</v>
      </c>
      <c r="BS120" s="60">
        <v>1</v>
      </c>
      <c r="BT120" s="60">
        <v>1</v>
      </c>
      <c r="BU120" s="60">
        <v>4</v>
      </c>
      <c r="BV120" s="60">
        <v>1</v>
      </c>
      <c r="BW120" s="60">
        <v>0</v>
      </c>
      <c r="BX120" s="60">
        <v>1</v>
      </c>
      <c r="BY120" s="60">
        <v>1</v>
      </c>
      <c r="BZ120" s="60">
        <v>0</v>
      </c>
      <c r="CA120" s="60">
        <v>0</v>
      </c>
      <c r="CB120" s="60"/>
      <c r="CC120" s="60"/>
      <c r="CD120" s="60"/>
      <c r="CE120" s="60"/>
      <c r="CF120" s="60"/>
      <c r="CG120" s="60"/>
      <c r="CH120" s="60"/>
      <c r="CI120" s="60"/>
      <c r="CJ120" s="60">
        <v>0</v>
      </c>
      <c r="CK120" s="60"/>
      <c r="CL120" s="60"/>
      <c r="CM120" s="60"/>
      <c r="CN120" s="60"/>
      <c r="CO120" s="60"/>
      <c r="CP120" s="60"/>
      <c r="CQ120" s="60"/>
      <c r="CR120" s="60"/>
      <c r="CS120" s="60">
        <v>0</v>
      </c>
      <c r="CT120" s="60"/>
      <c r="CU120" s="60"/>
      <c r="CV120" s="60"/>
      <c r="CW120" s="60"/>
      <c r="CX120" s="60"/>
      <c r="CY120" s="60"/>
      <c r="CZ120" s="60"/>
      <c r="DA120" s="60"/>
      <c r="DB120" s="60"/>
      <c r="DC120" s="60">
        <v>0</v>
      </c>
      <c r="DD120" s="60"/>
      <c r="DE120" s="60"/>
      <c r="DF120" s="60">
        <v>0</v>
      </c>
      <c r="DG120" s="60"/>
      <c r="DH120" s="60"/>
      <c r="DI120" s="60">
        <v>1</v>
      </c>
      <c r="DJ120" s="60">
        <v>21</v>
      </c>
      <c r="DK120" s="60">
        <v>3</v>
      </c>
      <c r="DL120" s="60">
        <v>0</v>
      </c>
      <c r="DM120" s="60"/>
      <c r="DN120" s="60"/>
      <c r="DO120" s="60"/>
      <c r="DP120" s="60"/>
      <c r="DQ120" s="60">
        <v>2</v>
      </c>
      <c r="DR120" s="60">
        <v>0</v>
      </c>
      <c r="DS120" s="60">
        <v>0</v>
      </c>
      <c r="DT120" s="61">
        <f t="shared" si="24"/>
        <v>1</v>
      </c>
      <c r="DU120" s="62">
        <f t="shared" si="25"/>
        <v>1</v>
      </c>
      <c r="DV120" s="63">
        <v>0</v>
      </c>
      <c r="DW120" s="63"/>
      <c r="DX120" s="63"/>
      <c r="DY120" s="63"/>
      <c r="DZ120" s="63"/>
      <c r="EA120" s="63"/>
      <c r="EB120" s="63"/>
      <c r="EC120" s="63"/>
      <c r="ED120" s="63"/>
      <c r="EE120" s="63"/>
      <c r="EF120" s="63"/>
      <c r="EG120" s="63"/>
      <c r="EH120" s="63"/>
      <c r="EI120" s="63"/>
      <c r="EJ120" s="63"/>
      <c r="EK120" s="63"/>
      <c r="EL120" s="63"/>
      <c r="EM120" s="63"/>
      <c r="EN120" s="63"/>
      <c r="EO120" s="63"/>
      <c r="EP120" s="63"/>
      <c r="EQ120" s="63"/>
      <c r="ER120" s="63"/>
      <c r="ES120" s="63">
        <f t="shared" si="26"/>
        <v>0</v>
      </c>
      <c r="ET120" s="63"/>
      <c r="EU120" s="64">
        <v>0</v>
      </c>
      <c r="EV120" s="64"/>
      <c r="EW120" s="64"/>
      <c r="EX120" s="64"/>
      <c r="EY120" s="64"/>
      <c r="EZ120" s="64"/>
      <c r="FA120" s="64"/>
      <c r="FB120" s="64"/>
      <c r="FC120" s="64"/>
      <c r="FD120" s="64"/>
      <c r="FE120" s="64"/>
      <c r="FF120" s="64"/>
      <c r="FG120" s="64"/>
      <c r="FH120" s="64"/>
      <c r="FI120" s="64"/>
      <c r="FJ120" s="64"/>
      <c r="FK120" s="64"/>
      <c r="FL120" s="64"/>
      <c r="FM120" s="64"/>
      <c r="FN120" s="64"/>
      <c r="FO120" s="64"/>
      <c r="FP120" s="64"/>
      <c r="FQ120" s="64"/>
      <c r="FR120" s="64"/>
      <c r="FS120" s="64"/>
      <c r="FT120" s="64"/>
      <c r="FU120" s="64"/>
      <c r="FV120" s="64"/>
      <c r="FW120" s="64"/>
      <c r="FX120" s="64"/>
      <c r="FY120" s="64"/>
      <c r="FZ120" s="64"/>
      <c r="GA120" s="64"/>
      <c r="GB120" s="64"/>
      <c r="GC120" s="64"/>
      <c r="GD120" s="64"/>
      <c r="GE120" s="64"/>
      <c r="GF120" s="64"/>
      <c r="GG120" s="64">
        <f t="shared" si="27"/>
        <v>0</v>
      </c>
      <c r="GH120" s="64">
        <f t="shared" si="28"/>
        <v>0</v>
      </c>
      <c r="GI120" s="65">
        <v>0</v>
      </c>
      <c r="GJ120" s="65">
        <v>0</v>
      </c>
      <c r="GK120" s="65">
        <v>0</v>
      </c>
      <c r="GL120" s="65">
        <v>0</v>
      </c>
      <c r="GM120" s="65">
        <v>0</v>
      </c>
      <c r="GN120" s="65">
        <v>0</v>
      </c>
      <c r="GO120" s="65">
        <v>0</v>
      </c>
      <c r="GP120" s="65">
        <v>0</v>
      </c>
      <c r="GQ120" s="65"/>
      <c r="GR120" s="65">
        <v>0</v>
      </c>
      <c r="GS120" s="65">
        <v>0</v>
      </c>
      <c r="GT120" s="65">
        <v>0</v>
      </c>
      <c r="GU120" s="65">
        <v>0</v>
      </c>
      <c r="GV120" s="65">
        <v>0</v>
      </c>
      <c r="GW120" s="65">
        <v>0</v>
      </c>
      <c r="GX120" s="65">
        <v>0</v>
      </c>
      <c r="GY120" s="65">
        <v>1</v>
      </c>
      <c r="GZ120" s="65" t="s">
        <v>2902</v>
      </c>
      <c r="HA120" s="66">
        <v>0</v>
      </c>
      <c r="HB120" s="66"/>
      <c r="HC120" s="66"/>
      <c r="HD120" s="66"/>
      <c r="HE120" s="66"/>
      <c r="HF120" s="66"/>
      <c r="HG120" s="66"/>
      <c r="HH120" s="66"/>
      <c r="HI120" s="66"/>
      <c r="HJ120" s="66"/>
      <c r="HK120" s="66"/>
      <c r="HL120" s="66"/>
      <c r="HM120" s="66"/>
      <c r="HN120" s="66"/>
      <c r="HO120" s="66"/>
      <c r="HP120" s="66"/>
      <c r="HQ120" s="66"/>
      <c r="HR120" s="66"/>
      <c r="HS120" s="66"/>
      <c r="HT120" s="66"/>
      <c r="HU120" s="66"/>
      <c r="HV120" s="66"/>
      <c r="HW120" s="66"/>
      <c r="HX120" s="66"/>
      <c r="HY120" s="66">
        <f t="shared" si="29"/>
        <v>0</v>
      </c>
      <c r="HZ120" s="66"/>
      <c r="IA120" s="67" t="s">
        <v>2327</v>
      </c>
      <c r="IB120" s="67" t="s">
        <v>2328</v>
      </c>
      <c r="IC120" s="67" t="s">
        <v>2326</v>
      </c>
      <c r="ID120" s="67" t="s">
        <v>2326</v>
      </c>
      <c r="IE120" s="67" t="s">
        <v>2326</v>
      </c>
      <c r="IF120" s="67"/>
      <c r="IG120" s="67"/>
      <c r="IH120" s="67"/>
      <c r="II120" s="67"/>
      <c r="IJ120" s="67"/>
      <c r="IK120" s="67"/>
      <c r="IL120" s="67"/>
      <c r="IM120" s="67"/>
      <c r="IN120" s="67"/>
      <c r="IO120" s="67">
        <v>1</v>
      </c>
      <c r="IP120" s="67"/>
      <c r="IQ120" s="67"/>
      <c r="IR120" s="67"/>
      <c r="IS120" s="67"/>
      <c r="IT120" s="67"/>
      <c r="IU120" s="67"/>
      <c r="IV120" s="67"/>
      <c r="IW120" s="67"/>
      <c r="IX120" s="67"/>
      <c r="IY120" s="67"/>
      <c r="IZ120" s="67"/>
      <c r="JA120" s="67"/>
      <c r="JB120" s="67"/>
      <c r="JC120" s="67"/>
      <c r="JD120" s="67"/>
      <c r="JE120" s="67"/>
      <c r="JF120" s="67"/>
      <c r="JG120" s="67"/>
      <c r="JH120" s="67"/>
      <c r="JI120" s="67"/>
      <c r="JJ120" s="67"/>
      <c r="JK120" s="67"/>
      <c r="JL120" s="67"/>
      <c r="JM120" s="67"/>
      <c r="JN120" s="67"/>
      <c r="JO120" s="67"/>
      <c r="JP120" s="67"/>
      <c r="JQ120" s="67"/>
      <c r="JR120" s="67"/>
      <c r="JS120" s="67"/>
      <c r="JT120" s="67"/>
      <c r="JU120" s="67"/>
      <c r="JV120" s="67"/>
      <c r="JW120" s="67"/>
      <c r="JX120" s="67"/>
      <c r="JY120" s="67"/>
      <c r="JZ120" s="67"/>
      <c r="KA120" s="67"/>
      <c r="KB120" s="67"/>
      <c r="KC120" s="67"/>
      <c r="KD120" s="67"/>
      <c r="KE120" s="67"/>
      <c r="KF120" s="67"/>
      <c r="KG120" s="67"/>
      <c r="KH120" s="67"/>
      <c r="KI120" s="67"/>
      <c r="KJ120" s="67"/>
      <c r="KK120" s="67"/>
      <c r="KL120" s="67"/>
      <c r="KM120" s="67"/>
      <c r="KN120" s="66">
        <v>0</v>
      </c>
      <c r="KO120" s="66">
        <v>0</v>
      </c>
      <c r="KP120" s="66">
        <v>0</v>
      </c>
      <c r="KQ120" s="66">
        <v>0</v>
      </c>
      <c r="KR120" s="66">
        <v>0</v>
      </c>
      <c r="KS120" s="66">
        <v>0</v>
      </c>
      <c r="KT120" s="66">
        <v>0</v>
      </c>
      <c r="KU120" s="66">
        <v>0</v>
      </c>
      <c r="KV120" s="66">
        <v>0</v>
      </c>
      <c r="KW120" s="66">
        <v>1</v>
      </c>
      <c r="KX120" s="66">
        <v>0</v>
      </c>
      <c r="KY120" s="66">
        <v>0</v>
      </c>
      <c r="KZ120" s="66">
        <v>0</v>
      </c>
      <c r="LA120" s="66">
        <v>0</v>
      </c>
      <c r="LB120" s="66">
        <v>0</v>
      </c>
      <c r="LC120" s="68">
        <v>0</v>
      </c>
      <c r="LD120" s="68">
        <v>0</v>
      </c>
      <c r="LE120" s="68">
        <v>0</v>
      </c>
      <c r="LF120" s="68">
        <v>0</v>
      </c>
      <c r="LG120" s="68">
        <v>0</v>
      </c>
      <c r="LH120" s="68">
        <v>0</v>
      </c>
      <c r="LI120" s="68">
        <v>0</v>
      </c>
      <c r="LJ120" s="68">
        <v>0</v>
      </c>
      <c r="LK120" s="68">
        <v>1</v>
      </c>
      <c r="LL120" s="68" t="s">
        <v>2566</v>
      </c>
      <c r="LM120" s="69">
        <v>1</v>
      </c>
      <c r="LN120" s="69" t="s">
        <v>2903</v>
      </c>
      <c r="LO120" s="69">
        <v>0</v>
      </c>
      <c r="LP120" s="69"/>
      <c r="LQ120" s="70">
        <v>1</v>
      </c>
      <c r="LR120" s="71"/>
      <c r="LS120" s="72">
        <f t="shared" si="30"/>
        <v>1</v>
      </c>
      <c r="LT120" s="73">
        <f t="shared" si="31"/>
        <v>0</v>
      </c>
      <c r="LU120" s="73">
        <f t="shared" si="32"/>
        <v>0</v>
      </c>
      <c r="LV120" s="74">
        <f t="shared" si="33"/>
        <v>0</v>
      </c>
      <c r="LW120" s="72">
        <f t="shared" si="34"/>
        <v>1</v>
      </c>
      <c r="LX120" s="73">
        <f t="shared" si="35"/>
        <v>0</v>
      </c>
      <c r="LY120" s="73">
        <f t="shared" si="36"/>
        <v>0</v>
      </c>
      <c r="LZ120" s="74">
        <f t="shared" si="37"/>
        <v>0</v>
      </c>
      <c r="MA120" s="72">
        <f t="shared" si="38"/>
        <v>0</v>
      </c>
      <c r="MB120" s="73">
        <f t="shared" si="39"/>
        <v>0</v>
      </c>
      <c r="MC120" s="73">
        <f t="shared" si="40"/>
        <v>0</v>
      </c>
      <c r="MD120" s="74">
        <f t="shared" si="41"/>
        <v>1</v>
      </c>
      <c r="ME120" s="72">
        <f t="shared" si="42"/>
        <v>0</v>
      </c>
      <c r="MF120" s="73">
        <f t="shared" si="43"/>
        <v>0</v>
      </c>
      <c r="MG120" s="73">
        <f t="shared" si="44"/>
        <v>0</v>
      </c>
      <c r="MH120" s="74">
        <f t="shared" si="45"/>
        <v>1</v>
      </c>
    </row>
    <row r="121" spans="1:346" ht="26.5" x14ac:dyDescent="0.35">
      <c r="A121" s="57">
        <v>12</v>
      </c>
      <c r="B121" s="57" t="s">
        <v>2329</v>
      </c>
      <c r="C121" s="57" t="s">
        <v>2404</v>
      </c>
      <c r="D121" s="58">
        <v>41598</v>
      </c>
      <c r="E121" s="57">
        <v>9</v>
      </c>
      <c r="F121" s="57">
        <v>7</v>
      </c>
      <c r="G121" s="57" t="s">
        <v>2904</v>
      </c>
      <c r="H121" s="57" t="s">
        <v>2904</v>
      </c>
      <c r="I121" s="57" t="s">
        <v>2905</v>
      </c>
      <c r="J121" s="57" t="s">
        <v>2906</v>
      </c>
      <c r="K121" s="57" t="s">
        <v>2907</v>
      </c>
      <c r="L121" s="57">
        <v>0</v>
      </c>
      <c r="M121" s="57">
        <v>1</v>
      </c>
      <c r="N121" s="57">
        <v>39</v>
      </c>
      <c r="O121" s="59">
        <v>1</v>
      </c>
      <c r="P121" s="59">
        <v>0</v>
      </c>
      <c r="Q121" s="59">
        <v>0</v>
      </c>
      <c r="R121" s="59">
        <v>0</v>
      </c>
      <c r="S121" s="59">
        <v>0</v>
      </c>
      <c r="T121" s="59">
        <v>0</v>
      </c>
      <c r="U121" s="59">
        <v>0</v>
      </c>
      <c r="V121" s="59">
        <v>0</v>
      </c>
      <c r="W121" s="59">
        <v>0</v>
      </c>
      <c r="X121" s="59">
        <v>0</v>
      </c>
      <c r="Y121" s="59"/>
      <c r="Z121" s="60">
        <v>0</v>
      </c>
      <c r="AA121" s="60">
        <v>0</v>
      </c>
      <c r="AB121" s="60">
        <v>1.5</v>
      </c>
      <c r="AC121" s="60">
        <v>30</v>
      </c>
      <c r="AD121" s="60">
        <v>14</v>
      </c>
      <c r="AE121" s="60">
        <v>0</v>
      </c>
      <c r="AF121" s="60">
        <v>0</v>
      </c>
      <c r="AG121" s="60">
        <v>1</v>
      </c>
      <c r="AH121" s="60">
        <v>4</v>
      </c>
      <c r="AI121" s="60">
        <v>1</v>
      </c>
      <c r="AJ121" s="60">
        <v>2</v>
      </c>
      <c r="AK121" s="60">
        <v>3</v>
      </c>
      <c r="AL121" s="60">
        <v>20</v>
      </c>
      <c r="AM121" s="59">
        <v>0</v>
      </c>
      <c r="AN121" s="59"/>
      <c r="AO121" s="59"/>
      <c r="AP121" s="59"/>
      <c r="AQ121" s="59"/>
      <c r="AR121" s="59"/>
      <c r="AS121" s="59"/>
      <c r="AT121" s="59"/>
      <c r="AU121" s="59"/>
      <c r="AV121" s="59"/>
      <c r="AW121" s="59"/>
      <c r="AX121" s="59"/>
      <c r="AY121" s="59"/>
      <c r="AZ121" s="59"/>
      <c r="BA121" s="59"/>
      <c r="BB121" s="59"/>
      <c r="BC121" s="59">
        <v>0</v>
      </c>
      <c r="BD121" s="59"/>
      <c r="BE121" s="59"/>
      <c r="BF121" s="59"/>
      <c r="BG121" s="59">
        <v>0</v>
      </c>
      <c r="BH121" s="59"/>
      <c r="BI121" s="59"/>
      <c r="BJ121" s="59"/>
      <c r="BK121" s="59">
        <v>0</v>
      </c>
      <c r="BL121" s="59"/>
      <c r="BM121" s="59"/>
      <c r="BN121" s="59"/>
      <c r="BO121" s="59">
        <f t="shared" si="23"/>
        <v>0</v>
      </c>
      <c r="BP121" s="59"/>
      <c r="BQ121" s="60">
        <v>1</v>
      </c>
      <c r="BR121" s="60">
        <v>0</v>
      </c>
      <c r="BS121" s="60"/>
      <c r="BT121" s="60"/>
      <c r="BU121" s="60"/>
      <c r="BV121" s="60"/>
      <c r="BW121" s="60"/>
      <c r="BX121" s="60"/>
      <c r="BY121" s="60"/>
      <c r="BZ121" s="60"/>
      <c r="CA121" s="60">
        <v>1</v>
      </c>
      <c r="CB121" s="60">
        <v>1</v>
      </c>
      <c r="CC121" s="60">
        <v>1</v>
      </c>
      <c r="CD121" s="60">
        <v>1</v>
      </c>
      <c r="CE121" s="60">
        <v>1</v>
      </c>
      <c r="CF121" s="60">
        <v>0</v>
      </c>
      <c r="CG121" s="60">
        <v>1</v>
      </c>
      <c r="CH121" s="60">
        <v>0</v>
      </c>
      <c r="CI121" s="60">
        <v>0</v>
      </c>
      <c r="CJ121" s="60">
        <v>0</v>
      </c>
      <c r="CK121" s="60"/>
      <c r="CL121" s="60"/>
      <c r="CM121" s="60"/>
      <c r="CN121" s="60"/>
      <c r="CO121" s="60"/>
      <c r="CP121" s="60"/>
      <c r="CQ121" s="60"/>
      <c r="CR121" s="60"/>
      <c r="CS121" s="60">
        <v>0</v>
      </c>
      <c r="CT121" s="60"/>
      <c r="CU121" s="60"/>
      <c r="CV121" s="60"/>
      <c r="CW121" s="60"/>
      <c r="CX121" s="60"/>
      <c r="CY121" s="60"/>
      <c r="CZ121" s="60"/>
      <c r="DA121" s="60"/>
      <c r="DB121" s="60"/>
      <c r="DC121" s="60">
        <v>1</v>
      </c>
      <c r="DD121" s="60">
        <v>12</v>
      </c>
      <c r="DE121" s="60">
        <v>5</v>
      </c>
      <c r="DF121" s="60">
        <v>0</v>
      </c>
      <c r="DG121" s="60"/>
      <c r="DH121" s="60"/>
      <c r="DI121" s="60">
        <v>0</v>
      </c>
      <c r="DJ121" s="60"/>
      <c r="DK121" s="60"/>
      <c r="DL121" s="60">
        <v>0</v>
      </c>
      <c r="DM121" s="60"/>
      <c r="DN121" s="60"/>
      <c r="DO121" s="60"/>
      <c r="DP121" s="60"/>
      <c r="DQ121" s="60">
        <v>15</v>
      </c>
      <c r="DR121" s="60">
        <v>0</v>
      </c>
      <c r="DS121" s="60">
        <v>0</v>
      </c>
      <c r="DT121" s="61">
        <f t="shared" si="24"/>
        <v>1</v>
      </c>
      <c r="DU121" s="62">
        <f t="shared" si="25"/>
        <v>1</v>
      </c>
      <c r="DV121" s="63">
        <v>0</v>
      </c>
      <c r="DW121" s="63"/>
      <c r="DX121" s="63"/>
      <c r="DY121" s="63"/>
      <c r="DZ121" s="63"/>
      <c r="EA121" s="63"/>
      <c r="EB121" s="63"/>
      <c r="EC121" s="63"/>
      <c r="ED121" s="63"/>
      <c r="EE121" s="63"/>
      <c r="EF121" s="63"/>
      <c r="EG121" s="63"/>
      <c r="EH121" s="63"/>
      <c r="EI121" s="63"/>
      <c r="EJ121" s="63"/>
      <c r="EK121" s="63"/>
      <c r="EL121" s="63"/>
      <c r="EM121" s="63"/>
      <c r="EN121" s="63"/>
      <c r="EO121" s="63"/>
      <c r="EP121" s="63"/>
      <c r="EQ121" s="63"/>
      <c r="ER121" s="63"/>
      <c r="ES121" s="63">
        <f t="shared" si="26"/>
        <v>0</v>
      </c>
      <c r="ET121" s="63"/>
      <c r="EU121" s="64">
        <v>0</v>
      </c>
      <c r="EV121" s="64"/>
      <c r="EW121" s="64"/>
      <c r="EX121" s="64"/>
      <c r="EY121" s="64"/>
      <c r="EZ121" s="64"/>
      <c r="FA121" s="64"/>
      <c r="FB121" s="64"/>
      <c r="FC121" s="64"/>
      <c r="FD121" s="64"/>
      <c r="FE121" s="64"/>
      <c r="FF121" s="64"/>
      <c r="FG121" s="64"/>
      <c r="FH121" s="64"/>
      <c r="FI121" s="64"/>
      <c r="FJ121" s="64"/>
      <c r="FK121" s="64"/>
      <c r="FL121" s="64"/>
      <c r="FM121" s="64"/>
      <c r="FN121" s="64"/>
      <c r="FO121" s="64"/>
      <c r="FP121" s="64"/>
      <c r="FQ121" s="64"/>
      <c r="FR121" s="64"/>
      <c r="FS121" s="64"/>
      <c r="FT121" s="64"/>
      <c r="FU121" s="64"/>
      <c r="FV121" s="64"/>
      <c r="FW121" s="64"/>
      <c r="FX121" s="64"/>
      <c r="FY121" s="64"/>
      <c r="FZ121" s="64"/>
      <c r="GA121" s="64"/>
      <c r="GB121" s="64"/>
      <c r="GC121" s="64"/>
      <c r="GD121" s="64"/>
      <c r="GE121" s="64"/>
      <c r="GF121" s="64"/>
      <c r="GG121" s="64">
        <f t="shared" si="27"/>
        <v>0</v>
      </c>
      <c r="GH121" s="64">
        <f t="shared" si="28"/>
        <v>0</v>
      </c>
      <c r="GI121" s="65">
        <v>0</v>
      </c>
      <c r="GJ121" s="65">
        <v>0</v>
      </c>
      <c r="GK121" s="65">
        <v>0</v>
      </c>
      <c r="GL121" s="65">
        <v>0</v>
      </c>
      <c r="GM121" s="65">
        <v>0</v>
      </c>
      <c r="GN121" s="65">
        <v>0</v>
      </c>
      <c r="GO121" s="65">
        <v>0</v>
      </c>
      <c r="GP121" s="65">
        <v>0</v>
      </c>
      <c r="GQ121" s="65"/>
      <c r="GR121" s="65">
        <v>0</v>
      </c>
      <c r="GS121" s="65">
        <v>0</v>
      </c>
      <c r="GT121" s="65">
        <v>0</v>
      </c>
      <c r="GU121" s="65">
        <v>0</v>
      </c>
      <c r="GV121" s="65">
        <v>0</v>
      </c>
      <c r="GW121" s="65">
        <v>0</v>
      </c>
      <c r="GX121" s="65">
        <v>1</v>
      </c>
      <c r="GY121" s="65">
        <v>0</v>
      </c>
      <c r="GZ121" s="65"/>
      <c r="HA121" s="66">
        <v>0</v>
      </c>
      <c r="HB121" s="66"/>
      <c r="HC121" s="66"/>
      <c r="HD121" s="66"/>
      <c r="HE121" s="66"/>
      <c r="HF121" s="66"/>
      <c r="HG121" s="66"/>
      <c r="HH121" s="66"/>
      <c r="HI121" s="66"/>
      <c r="HJ121" s="66"/>
      <c r="HK121" s="66"/>
      <c r="HL121" s="66"/>
      <c r="HM121" s="66"/>
      <c r="HN121" s="66"/>
      <c r="HO121" s="66"/>
      <c r="HP121" s="66"/>
      <c r="HQ121" s="66"/>
      <c r="HR121" s="66"/>
      <c r="HS121" s="66"/>
      <c r="HT121" s="66"/>
      <c r="HU121" s="66"/>
      <c r="HV121" s="66"/>
      <c r="HW121" s="66"/>
      <c r="HX121" s="66"/>
      <c r="HY121" s="66">
        <f t="shared" si="29"/>
        <v>0</v>
      </c>
      <c r="HZ121" s="66"/>
      <c r="IA121" s="67" t="s">
        <v>2326</v>
      </c>
      <c r="IB121" s="67" t="s">
        <v>2328</v>
      </c>
      <c r="IC121" s="67" t="s">
        <v>2326</v>
      </c>
      <c r="ID121" s="67" t="s">
        <v>2326</v>
      </c>
      <c r="IE121" s="67" t="s">
        <v>2326</v>
      </c>
      <c r="IF121" s="67"/>
      <c r="IG121" s="67"/>
      <c r="IH121" s="67"/>
      <c r="II121" s="67"/>
      <c r="IJ121" s="67"/>
      <c r="IK121" s="67"/>
      <c r="IL121" s="67"/>
      <c r="IM121" s="67"/>
      <c r="IN121" s="67"/>
      <c r="IO121" s="67"/>
      <c r="IP121" s="67"/>
      <c r="IQ121" s="67"/>
      <c r="IR121" s="67"/>
      <c r="IS121" s="67"/>
      <c r="IT121" s="67"/>
      <c r="IU121" s="67"/>
      <c r="IV121" s="67"/>
      <c r="IW121" s="67"/>
      <c r="IX121" s="67"/>
      <c r="IY121" s="67"/>
      <c r="IZ121" s="67"/>
      <c r="JA121" s="67"/>
      <c r="JB121" s="67"/>
      <c r="JC121" s="67"/>
      <c r="JD121" s="67"/>
      <c r="JE121" s="67"/>
      <c r="JF121" s="67"/>
      <c r="JG121" s="67"/>
      <c r="JH121" s="67"/>
      <c r="JI121" s="67"/>
      <c r="JJ121" s="67"/>
      <c r="JK121" s="67"/>
      <c r="JL121" s="67"/>
      <c r="JM121" s="67"/>
      <c r="JN121" s="67"/>
      <c r="JO121" s="67"/>
      <c r="JP121" s="67"/>
      <c r="JQ121" s="67"/>
      <c r="JR121" s="67"/>
      <c r="JS121" s="67"/>
      <c r="JT121" s="67"/>
      <c r="JU121" s="67"/>
      <c r="JV121" s="67"/>
      <c r="JW121" s="67"/>
      <c r="JX121" s="67"/>
      <c r="JY121" s="67"/>
      <c r="JZ121" s="67"/>
      <c r="KA121" s="67"/>
      <c r="KB121" s="67"/>
      <c r="KC121" s="67"/>
      <c r="KD121" s="67"/>
      <c r="KE121" s="67"/>
      <c r="KF121" s="67"/>
      <c r="KG121" s="67"/>
      <c r="KH121" s="67"/>
      <c r="KI121" s="67"/>
      <c r="KJ121" s="67"/>
      <c r="KK121" s="67"/>
      <c r="KL121" s="67"/>
      <c r="KM121" s="67"/>
      <c r="KN121" s="66">
        <v>1</v>
      </c>
      <c r="KO121" s="66">
        <v>1</v>
      </c>
      <c r="KP121" s="66">
        <v>1</v>
      </c>
      <c r="KQ121" s="66">
        <v>1</v>
      </c>
      <c r="KR121" s="66">
        <v>1</v>
      </c>
      <c r="KS121" s="66">
        <v>0</v>
      </c>
      <c r="KT121" s="66">
        <v>0</v>
      </c>
      <c r="KU121" s="66">
        <v>0</v>
      </c>
      <c r="KV121" s="66">
        <v>0</v>
      </c>
      <c r="KW121" s="66">
        <v>1</v>
      </c>
      <c r="KX121" s="66">
        <v>0</v>
      </c>
      <c r="KY121" s="66">
        <v>0</v>
      </c>
      <c r="KZ121" s="66">
        <v>0</v>
      </c>
      <c r="LA121" s="66">
        <v>0</v>
      </c>
      <c r="LB121" s="66">
        <v>0</v>
      </c>
      <c r="LC121" s="68">
        <v>0</v>
      </c>
      <c r="LD121" s="68">
        <v>0</v>
      </c>
      <c r="LE121" s="68">
        <v>0</v>
      </c>
      <c r="LF121" s="68">
        <v>1</v>
      </c>
      <c r="LG121" s="68">
        <v>1</v>
      </c>
      <c r="LH121" s="68">
        <v>0</v>
      </c>
      <c r="LI121" s="68">
        <v>0</v>
      </c>
      <c r="LJ121" s="68">
        <v>0</v>
      </c>
      <c r="LK121" s="68">
        <v>0</v>
      </c>
      <c r="LL121" s="68"/>
      <c r="LM121" s="69">
        <v>1</v>
      </c>
      <c r="LN121" s="69" t="s">
        <v>2908</v>
      </c>
      <c r="LO121" s="69">
        <v>0</v>
      </c>
      <c r="LP121" s="69"/>
      <c r="LQ121" s="70">
        <v>1</v>
      </c>
      <c r="LR121" s="71"/>
      <c r="LS121" s="72">
        <f t="shared" si="30"/>
        <v>0</v>
      </c>
      <c r="LT121" s="73">
        <f t="shared" si="31"/>
        <v>0</v>
      </c>
      <c r="LU121" s="73">
        <f t="shared" si="32"/>
        <v>0</v>
      </c>
      <c r="LV121" s="74">
        <f t="shared" si="33"/>
        <v>1</v>
      </c>
      <c r="LW121" s="72">
        <f t="shared" si="34"/>
        <v>1</v>
      </c>
      <c r="LX121" s="73">
        <f t="shared" si="35"/>
        <v>0</v>
      </c>
      <c r="LY121" s="73">
        <f t="shared" si="36"/>
        <v>0</v>
      </c>
      <c r="LZ121" s="74">
        <f t="shared" si="37"/>
        <v>0</v>
      </c>
      <c r="MA121" s="72">
        <f t="shared" si="38"/>
        <v>0</v>
      </c>
      <c r="MB121" s="73">
        <f t="shared" si="39"/>
        <v>0</v>
      </c>
      <c r="MC121" s="73">
        <f t="shared" si="40"/>
        <v>0</v>
      </c>
      <c r="MD121" s="74">
        <f t="shared" si="41"/>
        <v>1</v>
      </c>
      <c r="ME121" s="72">
        <f t="shared" si="42"/>
        <v>0</v>
      </c>
      <c r="MF121" s="73">
        <f t="shared" si="43"/>
        <v>0</v>
      </c>
      <c r="MG121" s="73">
        <f t="shared" si="44"/>
        <v>0</v>
      </c>
      <c r="MH121" s="74">
        <f t="shared" si="45"/>
        <v>1</v>
      </c>
    </row>
    <row r="122" spans="1:346" ht="39.5" x14ac:dyDescent="0.35">
      <c r="A122" s="57">
        <v>13</v>
      </c>
      <c r="B122" s="57" t="s">
        <v>2329</v>
      </c>
      <c r="C122" s="57" t="s">
        <v>2404</v>
      </c>
      <c r="D122" s="58">
        <v>41598</v>
      </c>
      <c r="E122" s="57">
        <v>9</v>
      </c>
      <c r="F122" s="57">
        <v>3</v>
      </c>
      <c r="G122" s="57" t="s">
        <v>2909</v>
      </c>
      <c r="H122" s="57" t="s">
        <v>2910</v>
      </c>
      <c r="I122" s="57" t="s">
        <v>2911</v>
      </c>
      <c r="J122" s="57" t="s">
        <v>2912</v>
      </c>
      <c r="K122" s="57" t="s">
        <v>2913</v>
      </c>
      <c r="L122" s="57">
        <v>0</v>
      </c>
      <c r="M122" s="57">
        <v>1</v>
      </c>
      <c r="N122" s="57">
        <v>17</v>
      </c>
      <c r="O122" s="59">
        <v>1</v>
      </c>
      <c r="P122" s="59">
        <v>0</v>
      </c>
      <c r="Q122" s="59">
        <v>0</v>
      </c>
      <c r="R122" s="59">
        <v>0</v>
      </c>
      <c r="S122" s="59">
        <v>1</v>
      </c>
      <c r="T122" s="59">
        <v>0</v>
      </c>
      <c r="U122" s="59">
        <v>0</v>
      </c>
      <c r="V122" s="59">
        <v>0</v>
      </c>
      <c r="W122" s="59">
        <v>1</v>
      </c>
      <c r="X122" s="59">
        <v>0</v>
      </c>
      <c r="Y122" s="59"/>
      <c r="Z122" s="60">
        <v>6</v>
      </c>
      <c r="AA122" s="60">
        <v>0</v>
      </c>
      <c r="AB122" s="60">
        <v>0</v>
      </c>
      <c r="AC122" s="60">
        <v>50</v>
      </c>
      <c r="AD122" s="60">
        <v>12</v>
      </c>
      <c r="AE122" s="60">
        <v>1</v>
      </c>
      <c r="AF122" s="60">
        <v>0</v>
      </c>
      <c r="AG122" s="60">
        <v>1</v>
      </c>
      <c r="AH122" s="60">
        <v>4</v>
      </c>
      <c r="AI122" s="60">
        <v>1</v>
      </c>
      <c r="AJ122" s="60">
        <v>7</v>
      </c>
      <c r="AK122" s="60">
        <v>12</v>
      </c>
      <c r="AL122" s="60">
        <v>20</v>
      </c>
      <c r="AM122" s="59">
        <v>0</v>
      </c>
      <c r="AN122" s="59"/>
      <c r="AO122" s="59"/>
      <c r="AP122" s="59"/>
      <c r="AQ122" s="59"/>
      <c r="AR122" s="59"/>
      <c r="AS122" s="59"/>
      <c r="AT122" s="59"/>
      <c r="AU122" s="59"/>
      <c r="AV122" s="59"/>
      <c r="AW122" s="59"/>
      <c r="AX122" s="59"/>
      <c r="AY122" s="59"/>
      <c r="AZ122" s="59"/>
      <c r="BA122" s="59"/>
      <c r="BB122" s="59"/>
      <c r="BC122" s="59">
        <v>0</v>
      </c>
      <c r="BD122" s="59"/>
      <c r="BE122" s="59"/>
      <c r="BF122" s="59"/>
      <c r="BG122" s="59">
        <v>0</v>
      </c>
      <c r="BH122" s="59"/>
      <c r="BI122" s="59"/>
      <c r="BJ122" s="59"/>
      <c r="BK122" s="59">
        <v>0</v>
      </c>
      <c r="BL122" s="59"/>
      <c r="BM122" s="59"/>
      <c r="BN122" s="59"/>
      <c r="BO122" s="59">
        <f t="shared" si="23"/>
        <v>0</v>
      </c>
      <c r="BP122" s="59"/>
      <c r="BQ122" s="60">
        <v>1</v>
      </c>
      <c r="BR122" s="60">
        <v>1</v>
      </c>
      <c r="BS122" s="60">
        <v>2</v>
      </c>
      <c r="BT122" s="60">
        <v>1</v>
      </c>
      <c r="BU122" s="60">
        <v>4</v>
      </c>
      <c r="BV122" s="60">
        <v>0</v>
      </c>
      <c r="BW122" s="60">
        <v>0</v>
      </c>
      <c r="BX122" s="60">
        <v>1</v>
      </c>
      <c r="BY122" s="60">
        <v>1</v>
      </c>
      <c r="BZ122" s="60">
        <v>0</v>
      </c>
      <c r="CA122" s="60">
        <v>1</v>
      </c>
      <c r="CB122" s="60">
        <v>1</v>
      </c>
      <c r="CC122" s="60">
        <v>3</v>
      </c>
      <c r="CD122" s="60">
        <v>1</v>
      </c>
      <c r="CE122" s="60">
        <v>1</v>
      </c>
      <c r="CF122" s="60">
        <v>0</v>
      </c>
      <c r="CG122" s="60">
        <v>1</v>
      </c>
      <c r="CH122" s="60">
        <v>1</v>
      </c>
      <c r="CI122" s="60">
        <v>0</v>
      </c>
      <c r="CJ122" s="60">
        <v>0</v>
      </c>
      <c r="CK122" s="60"/>
      <c r="CL122" s="60"/>
      <c r="CM122" s="60"/>
      <c r="CN122" s="60"/>
      <c r="CO122" s="60"/>
      <c r="CP122" s="60"/>
      <c r="CQ122" s="60"/>
      <c r="CR122" s="60"/>
      <c r="CS122" s="60">
        <v>0</v>
      </c>
      <c r="CT122" s="60"/>
      <c r="CU122" s="60"/>
      <c r="CV122" s="60"/>
      <c r="CW122" s="60"/>
      <c r="CX122" s="60"/>
      <c r="CY122" s="60"/>
      <c r="CZ122" s="60"/>
      <c r="DA122" s="60"/>
      <c r="DB122" s="60"/>
      <c r="DC122" s="60">
        <v>0</v>
      </c>
      <c r="DD122" s="60"/>
      <c r="DE122" s="60"/>
      <c r="DF122" s="60">
        <v>1</v>
      </c>
      <c r="DG122" s="60">
        <v>7</v>
      </c>
      <c r="DH122" s="60">
        <v>140</v>
      </c>
      <c r="DI122" s="60">
        <v>0</v>
      </c>
      <c r="DJ122" s="60"/>
      <c r="DK122" s="60"/>
      <c r="DL122" s="60">
        <v>0</v>
      </c>
      <c r="DM122" s="60"/>
      <c r="DN122" s="60"/>
      <c r="DO122" s="60"/>
      <c r="DP122" s="60"/>
      <c r="DQ122" s="60">
        <v>30</v>
      </c>
      <c r="DR122" s="60">
        <v>1</v>
      </c>
      <c r="DS122" s="60">
        <v>10</v>
      </c>
      <c r="DT122" s="61">
        <f t="shared" si="24"/>
        <v>1</v>
      </c>
      <c r="DU122" s="62">
        <f t="shared" si="25"/>
        <v>1</v>
      </c>
      <c r="DV122" s="63">
        <v>1</v>
      </c>
      <c r="DW122" s="63">
        <v>1</v>
      </c>
      <c r="DX122" s="63">
        <v>1</v>
      </c>
      <c r="DY122" s="63">
        <v>1</v>
      </c>
      <c r="DZ122" s="63">
        <v>2</v>
      </c>
      <c r="EA122" s="63">
        <v>1</v>
      </c>
      <c r="EB122" s="63">
        <v>0</v>
      </c>
      <c r="EC122" s="63">
        <v>0</v>
      </c>
      <c r="ED122" s="63"/>
      <c r="EE122" s="63"/>
      <c r="EF122" s="63"/>
      <c r="EG122" s="63"/>
      <c r="EH122" s="63"/>
      <c r="EI122" s="63"/>
      <c r="EJ122" s="63"/>
      <c r="EK122" s="63"/>
      <c r="EL122" s="63">
        <v>0</v>
      </c>
      <c r="EM122" s="63">
        <v>5</v>
      </c>
      <c r="EN122" s="63">
        <v>1</v>
      </c>
      <c r="EO122" s="63">
        <v>0</v>
      </c>
      <c r="EP122" s="63">
        <v>10</v>
      </c>
      <c r="EQ122" s="63">
        <v>0</v>
      </c>
      <c r="ER122" s="63">
        <v>0</v>
      </c>
      <c r="ES122" s="63">
        <f t="shared" si="26"/>
        <v>1</v>
      </c>
      <c r="ET122" s="63"/>
      <c r="EU122" s="64">
        <v>0</v>
      </c>
      <c r="EV122" s="64"/>
      <c r="EW122" s="64"/>
      <c r="EX122" s="64"/>
      <c r="EY122" s="64"/>
      <c r="EZ122" s="64"/>
      <c r="FA122" s="64"/>
      <c r="FB122" s="64"/>
      <c r="FC122" s="64"/>
      <c r="FD122" s="64"/>
      <c r="FE122" s="64"/>
      <c r="FF122" s="64"/>
      <c r="FG122" s="64"/>
      <c r="FH122" s="64"/>
      <c r="FI122" s="64"/>
      <c r="FJ122" s="64"/>
      <c r="FK122" s="64"/>
      <c r="FL122" s="64"/>
      <c r="FM122" s="64"/>
      <c r="FN122" s="64"/>
      <c r="FO122" s="64"/>
      <c r="FP122" s="64"/>
      <c r="FQ122" s="64"/>
      <c r="FR122" s="64"/>
      <c r="FS122" s="64"/>
      <c r="FT122" s="64"/>
      <c r="FU122" s="64"/>
      <c r="FV122" s="64"/>
      <c r="FW122" s="64"/>
      <c r="FX122" s="64"/>
      <c r="FY122" s="64"/>
      <c r="FZ122" s="64"/>
      <c r="GA122" s="64"/>
      <c r="GB122" s="64"/>
      <c r="GC122" s="64"/>
      <c r="GD122" s="64"/>
      <c r="GE122" s="64"/>
      <c r="GF122" s="64"/>
      <c r="GG122" s="64">
        <f t="shared" si="27"/>
        <v>0</v>
      </c>
      <c r="GH122" s="64">
        <f t="shared" si="28"/>
        <v>0</v>
      </c>
      <c r="GI122" s="65">
        <v>0</v>
      </c>
      <c r="GJ122" s="65">
        <v>0</v>
      </c>
      <c r="GK122" s="65">
        <v>0</v>
      </c>
      <c r="GL122" s="65">
        <v>0</v>
      </c>
      <c r="GM122" s="65">
        <v>0</v>
      </c>
      <c r="GN122" s="65">
        <v>0</v>
      </c>
      <c r="GO122" s="65">
        <v>0</v>
      </c>
      <c r="GP122" s="65">
        <v>0</v>
      </c>
      <c r="GQ122" s="65"/>
      <c r="GR122" s="65">
        <v>0</v>
      </c>
      <c r="GS122" s="65">
        <v>0</v>
      </c>
      <c r="GT122" s="65">
        <v>0</v>
      </c>
      <c r="GU122" s="65">
        <v>1</v>
      </c>
      <c r="GV122" s="65">
        <v>0</v>
      </c>
      <c r="GW122" s="65">
        <v>0</v>
      </c>
      <c r="GX122" s="65">
        <v>1</v>
      </c>
      <c r="GY122" s="65">
        <v>0</v>
      </c>
      <c r="GZ122" s="65"/>
      <c r="HA122" s="66">
        <v>0</v>
      </c>
      <c r="HB122" s="66"/>
      <c r="HC122" s="66"/>
      <c r="HD122" s="66"/>
      <c r="HE122" s="66"/>
      <c r="HF122" s="66"/>
      <c r="HG122" s="66"/>
      <c r="HH122" s="66"/>
      <c r="HI122" s="66"/>
      <c r="HJ122" s="66"/>
      <c r="HK122" s="66"/>
      <c r="HL122" s="66"/>
      <c r="HM122" s="66"/>
      <c r="HN122" s="66"/>
      <c r="HO122" s="66"/>
      <c r="HP122" s="66"/>
      <c r="HQ122" s="66"/>
      <c r="HR122" s="66"/>
      <c r="HS122" s="66"/>
      <c r="HT122" s="66"/>
      <c r="HU122" s="66"/>
      <c r="HV122" s="66"/>
      <c r="HW122" s="66"/>
      <c r="HX122" s="66"/>
      <c r="HY122" s="66">
        <f t="shared" si="29"/>
        <v>0</v>
      </c>
      <c r="HZ122" s="66"/>
      <c r="IA122" s="67" t="s">
        <v>2326</v>
      </c>
      <c r="IB122" s="67" t="s">
        <v>2328</v>
      </c>
      <c r="IC122" s="67" t="s">
        <v>2328</v>
      </c>
      <c r="ID122" s="67" t="s">
        <v>2326</v>
      </c>
      <c r="IE122" s="67" t="s">
        <v>2326</v>
      </c>
      <c r="IF122" s="67"/>
      <c r="IG122" s="67"/>
      <c r="IH122" s="67"/>
      <c r="II122" s="67"/>
      <c r="IJ122" s="67"/>
      <c r="IK122" s="67"/>
      <c r="IL122" s="67"/>
      <c r="IM122" s="67"/>
      <c r="IN122" s="67"/>
      <c r="IO122" s="67"/>
      <c r="IP122" s="67"/>
      <c r="IQ122" s="67"/>
      <c r="IR122" s="67"/>
      <c r="IS122" s="67"/>
      <c r="IT122" s="67"/>
      <c r="IU122" s="67"/>
      <c r="IV122" s="67"/>
      <c r="IW122" s="67"/>
      <c r="IX122" s="67"/>
      <c r="IY122" s="67"/>
      <c r="IZ122" s="67"/>
      <c r="JA122" s="67"/>
      <c r="JB122" s="67"/>
      <c r="JC122" s="67"/>
      <c r="JD122" s="67"/>
      <c r="JE122" s="67"/>
      <c r="JF122" s="67"/>
      <c r="JG122" s="67"/>
      <c r="JH122" s="67"/>
      <c r="JI122" s="67"/>
      <c r="JJ122" s="67"/>
      <c r="JK122" s="67"/>
      <c r="JL122" s="67"/>
      <c r="JM122" s="67"/>
      <c r="JN122" s="67"/>
      <c r="JO122" s="67"/>
      <c r="JP122" s="67"/>
      <c r="JQ122" s="67"/>
      <c r="JR122" s="67"/>
      <c r="JS122" s="67"/>
      <c r="JT122" s="67"/>
      <c r="JU122" s="67"/>
      <c r="JV122" s="67"/>
      <c r="JW122" s="67"/>
      <c r="JX122" s="67"/>
      <c r="JY122" s="67"/>
      <c r="JZ122" s="67"/>
      <c r="KA122" s="67"/>
      <c r="KB122" s="67"/>
      <c r="KC122" s="67"/>
      <c r="KD122" s="67"/>
      <c r="KE122" s="67"/>
      <c r="KF122" s="67"/>
      <c r="KG122" s="67"/>
      <c r="KH122" s="67"/>
      <c r="KI122" s="67"/>
      <c r="KJ122" s="67"/>
      <c r="KK122" s="67"/>
      <c r="KL122" s="67"/>
      <c r="KM122" s="67"/>
      <c r="KN122" s="66">
        <v>0</v>
      </c>
      <c r="KO122" s="66">
        <v>0</v>
      </c>
      <c r="KP122" s="66">
        <v>1</v>
      </c>
      <c r="KQ122" s="66">
        <v>1</v>
      </c>
      <c r="KR122" s="66">
        <v>0</v>
      </c>
      <c r="KS122" s="66">
        <v>0</v>
      </c>
      <c r="KT122" s="66">
        <v>0</v>
      </c>
      <c r="KU122" s="66">
        <v>0</v>
      </c>
      <c r="KV122" s="66">
        <v>0</v>
      </c>
      <c r="KW122" s="66">
        <v>1</v>
      </c>
      <c r="KX122" s="66">
        <v>0</v>
      </c>
      <c r="KY122" s="66">
        <v>0</v>
      </c>
      <c r="KZ122" s="66">
        <v>0</v>
      </c>
      <c r="LA122" s="66">
        <v>0</v>
      </c>
      <c r="LB122" s="66">
        <v>0</v>
      </c>
      <c r="LC122" s="68">
        <v>0</v>
      </c>
      <c r="LD122" s="68">
        <v>1</v>
      </c>
      <c r="LE122" s="68">
        <v>0</v>
      </c>
      <c r="LF122" s="68">
        <v>0</v>
      </c>
      <c r="LG122" s="68">
        <v>1</v>
      </c>
      <c r="LH122" s="68">
        <v>0</v>
      </c>
      <c r="LI122" s="68">
        <v>0</v>
      </c>
      <c r="LJ122" s="68">
        <v>0</v>
      </c>
      <c r="LK122" s="68">
        <v>1</v>
      </c>
      <c r="LL122" s="68" t="s">
        <v>2914</v>
      </c>
      <c r="LM122" s="69">
        <v>1</v>
      </c>
      <c r="LN122" s="69" t="s">
        <v>2484</v>
      </c>
      <c r="LO122" s="69">
        <v>0</v>
      </c>
      <c r="LP122" s="69"/>
      <c r="LQ122" s="70">
        <v>1</v>
      </c>
      <c r="LR122" s="71"/>
      <c r="LS122" s="72">
        <f t="shared" si="30"/>
        <v>0</v>
      </c>
      <c r="LT122" s="73">
        <f t="shared" si="31"/>
        <v>0</v>
      </c>
      <c r="LU122" s="73">
        <f t="shared" si="32"/>
        <v>0</v>
      </c>
      <c r="LV122" s="74">
        <f t="shared" si="33"/>
        <v>1</v>
      </c>
      <c r="LW122" s="72">
        <f t="shared" si="34"/>
        <v>1</v>
      </c>
      <c r="LX122" s="73">
        <f t="shared" si="35"/>
        <v>0</v>
      </c>
      <c r="LY122" s="73">
        <f t="shared" si="36"/>
        <v>0</v>
      </c>
      <c r="LZ122" s="74">
        <f t="shared" si="37"/>
        <v>0</v>
      </c>
      <c r="MA122" s="72">
        <f t="shared" si="38"/>
        <v>1</v>
      </c>
      <c r="MB122" s="73">
        <f t="shared" si="39"/>
        <v>0</v>
      </c>
      <c r="MC122" s="73">
        <f t="shared" si="40"/>
        <v>0</v>
      </c>
      <c r="MD122" s="74">
        <f t="shared" si="41"/>
        <v>0</v>
      </c>
      <c r="ME122" s="72">
        <f t="shared" si="42"/>
        <v>0</v>
      </c>
      <c r="MF122" s="73">
        <f t="shared" si="43"/>
        <v>0</v>
      </c>
      <c r="MG122" s="73">
        <f t="shared" si="44"/>
        <v>0</v>
      </c>
      <c r="MH122" s="74">
        <f t="shared" si="45"/>
        <v>1</v>
      </c>
    </row>
    <row r="123" spans="1:346" ht="52.5" x14ac:dyDescent="0.35">
      <c r="A123" s="57">
        <v>22</v>
      </c>
      <c r="B123" s="57" t="s">
        <v>2329</v>
      </c>
      <c r="C123" s="57" t="s">
        <v>2915</v>
      </c>
      <c r="D123" s="58">
        <v>41598</v>
      </c>
      <c r="E123" s="57">
        <v>9</v>
      </c>
      <c r="F123" s="57">
        <v>6</v>
      </c>
      <c r="G123" s="57" t="s">
        <v>2916</v>
      </c>
      <c r="H123" s="57" t="s">
        <v>2916</v>
      </c>
      <c r="I123" s="57" t="s">
        <v>2917</v>
      </c>
      <c r="J123" s="57" t="s">
        <v>2918</v>
      </c>
      <c r="K123" s="57" t="s">
        <v>2919</v>
      </c>
      <c r="L123" s="57">
        <v>0</v>
      </c>
      <c r="M123" s="57">
        <v>1</v>
      </c>
      <c r="N123" s="57">
        <v>34</v>
      </c>
      <c r="O123" s="59">
        <v>0</v>
      </c>
      <c r="P123" s="59">
        <v>0</v>
      </c>
      <c r="Q123" s="59">
        <v>0</v>
      </c>
      <c r="R123" s="59">
        <v>0</v>
      </c>
      <c r="S123" s="59">
        <v>0</v>
      </c>
      <c r="T123" s="59">
        <v>0</v>
      </c>
      <c r="U123" s="59">
        <v>1</v>
      </c>
      <c r="V123" s="59">
        <v>0</v>
      </c>
      <c r="W123" s="59">
        <v>0</v>
      </c>
      <c r="X123" s="59">
        <v>0</v>
      </c>
      <c r="Y123" s="59"/>
      <c r="Z123" s="60">
        <v>6</v>
      </c>
      <c r="AA123" s="60">
        <v>0</v>
      </c>
      <c r="AB123" s="60">
        <v>0</v>
      </c>
      <c r="AC123" s="60">
        <v>25</v>
      </c>
      <c r="AD123" s="60">
        <v>5</v>
      </c>
      <c r="AE123" s="60">
        <v>1</v>
      </c>
      <c r="AF123" s="60">
        <v>0</v>
      </c>
      <c r="AG123" s="60">
        <v>0</v>
      </c>
      <c r="AH123" s="60">
        <v>3</v>
      </c>
      <c r="AI123" s="60">
        <v>1</v>
      </c>
      <c r="AJ123" s="60">
        <v>4</v>
      </c>
      <c r="AK123" s="60">
        <v>7</v>
      </c>
      <c r="AL123" s="60">
        <v>10</v>
      </c>
      <c r="AM123" s="59">
        <v>0</v>
      </c>
      <c r="AN123" s="59"/>
      <c r="AO123" s="59"/>
      <c r="AP123" s="59"/>
      <c r="AQ123" s="59"/>
      <c r="AR123" s="59"/>
      <c r="AS123" s="59"/>
      <c r="AT123" s="59"/>
      <c r="AU123" s="59"/>
      <c r="AV123" s="59"/>
      <c r="AW123" s="59"/>
      <c r="AX123" s="59"/>
      <c r="AY123" s="59"/>
      <c r="AZ123" s="59"/>
      <c r="BA123" s="59"/>
      <c r="BB123" s="59"/>
      <c r="BC123" s="59">
        <v>0</v>
      </c>
      <c r="BD123" s="59"/>
      <c r="BE123" s="59"/>
      <c r="BF123" s="59"/>
      <c r="BG123" s="59">
        <v>0</v>
      </c>
      <c r="BH123" s="59"/>
      <c r="BI123" s="59"/>
      <c r="BJ123" s="59"/>
      <c r="BK123" s="59">
        <v>0</v>
      </c>
      <c r="BL123" s="59"/>
      <c r="BM123" s="59"/>
      <c r="BN123" s="59"/>
      <c r="BO123" s="59">
        <f t="shared" si="23"/>
        <v>0</v>
      </c>
      <c r="BP123" s="59"/>
      <c r="BQ123" s="60">
        <v>0</v>
      </c>
      <c r="BR123" s="60"/>
      <c r="BS123" s="60"/>
      <c r="BT123" s="60"/>
      <c r="BU123" s="60"/>
      <c r="BV123" s="60"/>
      <c r="BW123" s="60"/>
      <c r="BX123" s="60"/>
      <c r="BY123" s="60"/>
      <c r="BZ123" s="60"/>
      <c r="CA123" s="60"/>
      <c r="CB123" s="60"/>
      <c r="CC123" s="60"/>
      <c r="CD123" s="60"/>
      <c r="CE123" s="60"/>
      <c r="CF123" s="60"/>
      <c r="CG123" s="60"/>
      <c r="CH123" s="60"/>
      <c r="CI123" s="60"/>
      <c r="CJ123" s="60"/>
      <c r="CK123" s="60"/>
      <c r="CL123" s="60"/>
      <c r="CM123" s="60"/>
      <c r="CN123" s="60"/>
      <c r="CO123" s="60"/>
      <c r="CP123" s="60"/>
      <c r="CQ123" s="60"/>
      <c r="CR123" s="60"/>
      <c r="CS123" s="60"/>
      <c r="CT123" s="60"/>
      <c r="CU123" s="60"/>
      <c r="CV123" s="60"/>
      <c r="CW123" s="60"/>
      <c r="CX123" s="60"/>
      <c r="CY123" s="60"/>
      <c r="CZ123" s="60"/>
      <c r="DA123" s="60"/>
      <c r="DB123" s="60"/>
      <c r="DC123" s="60">
        <v>0</v>
      </c>
      <c r="DD123" s="60"/>
      <c r="DE123" s="60"/>
      <c r="DF123" s="60">
        <v>0</v>
      </c>
      <c r="DG123" s="60"/>
      <c r="DH123" s="60"/>
      <c r="DI123" s="60">
        <v>0</v>
      </c>
      <c r="DJ123" s="60"/>
      <c r="DK123" s="60"/>
      <c r="DL123" s="60"/>
      <c r="DM123" s="60"/>
      <c r="DN123" s="60"/>
      <c r="DO123" s="60"/>
      <c r="DP123" s="60"/>
      <c r="DQ123" s="60"/>
      <c r="DR123" s="60"/>
      <c r="DS123" s="60"/>
      <c r="DT123" s="61">
        <f t="shared" si="24"/>
        <v>0</v>
      </c>
      <c r="DU123" s="62">
        <f t="shared" si="25"/>
        <v>0</v>
      </c>
      <c r="DV123" s="63">
        <v>0</v>
      </c>
      <c r="DW123" s="63">
        <v>1</v>
      </c>
      <c r="DX123" s="63">
        <v>1</v>
      </c>
      <c r="DY123" s="63">
        <v>1</v>
      </c>
      <c r="DZ123" s="63">
        <v>4</v>
      </c>
      <c r="EA123" s="63">
        <v>1</v>
      </c>
      <c r="EB123" s="63">
        <v>1</v>
      </c>
      <c r="EC123" s="63" t="s">
        <v>2920</v>
      </c>
      <c r="ED123" s="63">
        <v>0</v>
      </c>
      <c r="EE123" s="63"/>
      <c r="EF123" s="63"/>
      <c r="EG123" s="63"/>
      <c r="EH123" s="63"/>
      <c r="EI123" s="63"/>
      <c r="EJ123" s="63"/>
      <c r="EK123" s="63"/>
      <c r="EL123" s="63">
        <v>1</v>
      </c>
      <c r="EM123" s="63">
        <v>35</v>
      </c>
      <c r="EN123" s="63">
        <v>6</v>
      </c>
      <c r="EO123" s="63">
        <v>1</v>
      </c>
      <c r="EP123" s="63">
        <v>40</v>
      </c>
      <c r="EQ123" s="63">
        <v>1</v>
      </c>
      <c r="ER123" s="63">
        <v>8</v>
      </c>
      <c r="ES123" s="63">
        <f t="shared" si="26"/>
        <v>1</v>
      </c>
      <c r="ET123" s="63"/>
      <c r="EU123" s="64">
        <v>0</v>
      </c>
      <c r="EV123" s="64"/>
      <c r="EW123" s="64"/>
      <c r="EX123" s="64"/>
      <c r="EY123" s="64"/>
      <c r="EZ123" s="64"/>
      <c r="FA123" s="64"/>
      <c r="FB123" s="64"/>
      <c r="FC123" s="64"/>
      <c r="FD123" s="64"/>
      <c r="FE123" s="64"/>
      <c r="FF123" s="64"/>
      <c r="FG123" s="64"/>
      <c r="FH123" s="64"/>
      <c r="FI123" s="64"/>
      <c r="FJ123" s="64"/>
      <c r="FK123" s="64"/>
      <c r="FL123" s="64"/>
      <c r="FM123" s="64"/>
      <c r="FN123" s="64"/>
      <c r="FO123" s="64"/>
      <c r="FP123" s="64"/>
      <c r="FQ123" s="64"/>
      <c r="FR123" s="64"/>
      <c r="FS123" s="64"/>
      <c r="FT123" s="64"/>
      <c r="FU123" s="64"/>
      <c r="FV123" s="64"/>
      <c r="FW123" s="64"/>
      <c r="FX123" s="64"/>
      <c r="FY123" s="64"/>
      <c r="FZ123" s="64"/>
      <c r="GA123" s="64"/>
      <c r="GB123" s="64"/>
      <c r="GC123" s="64"/>
      <c r="GD123" s="64"/>
      <c r="GE123" s="64"/>
      <c r="GF123" s="64"/>
      <c r="GG123" s="64">
        <f t="shared" si="27"/>
        <v>0</v>
      </c>
      <c r="GH123" s="64">
        <f t="shared" si="28"/>
        <v>0</v>
      </c>
      <c r="GI123" s="65">
        <v>0</v>
      </c>
      <c r="GJ123" s="65">
        <v>0</v>
      </c>
      <c r="GK123" s="65">
        <v>0</v>
      </c>
      <c r="GL123" s="65">
        <v>0</v>
      </c>
      <c r="GM123" s="65">
        <v>0</v>
      </c>
      <c r="GN123" s="65">
        <v>0</v>
      </c>
      <c r="GO123" s="65">
        <v>0</v>
      </c>
      <c r="GP123" s="65">
        <v>0</v>
      </c>
      <c r="GQ123" s="65"/>
      <c r="GR123" s="65">
        <v>0</v>
      </c>
      <c r="GS123" s="65">
        <v>0</v>
      </c>
      <c r="GT123" s="65">
        <v>0</v>
      </c>
      <c r="GU123" s="65">
        <v>0</v>
      </c>
      <c r="GV123" s="65">
        <v>0</v>
      </c>
      <c r="GW123" s="65">
        <v>0</v>
      </c>
      <c r="GX123" s="65">
        <v>0</v>
      </c>
      <c r="GY123" s="65">
        <v>1</v>
      </c>
      <c r="GZ123" s="65" t="s">
        <v>2921</v>
      </c>
      <c r="HA123" s="66">
        <v>0</v>
      </c>
      <c r="HB123" s="66"/>
      <c r="HC123" s="66"/>
      <c r="HD123" s="66"/>
      <c r="HE123" s="66"/>
      <c r="HF123" s="66"/>
      <c r="HG123" s="66"/>
      <c r="HH123" s="66"/>
      <c r="HI123" s="66"/>
      <c r="HJ123" s="66"/>
      <c r="HK123" s="66"/>
      <c r="HL123" s="66"/>
      <c r="HM123" s="66"/>
      <c r="HN123" s="66"/>
      <c r="HO123" s="66"/>
      <c r="HP123" s="66"/>
      <c r="HQ123" s="66"/>
      <c r="HR123" s="66"/>
      <c r="HS123" s="66"/>
      <c r="HT123" s="66"/>
      <c r="HU123" s="66"/>
      <c r="HV123" s="66"/>
      <c r="HW123" s="66"/>
      <c r="HX123" s="66"/>
      <c r="HY123" s="66">
        <f t="shared" si="29"/>
        <v>0</v>
      </c>
      <c r="HZ123" s="66"/>
      <c r="IA123" s="67" t="s">
        <v>2326</v>
      </c>
      <c r="IB123" s="67" t="s">
        <v>2326</v>
      </c>
      <c r="IC123" s="67" t="s">
        <v>2327</v>
      </c>
      <c r="ID123" s="67" t="s">
        <v>2326</v>
      </c>
      <c r="IE123" s="67" t="s">
        <v>2326</v>
      </c>
      <c r="IF123" s="67"/>
      <c r="IG123" s="67"/>
      <c r="IH123" s="67"/>
      <c r="II123" s="67"/>
      <c r="IJ123" s="67"/>
      <c r="IK123" s="67"/>
      <c r="IL123" s="67"/>
      <c r="IM123" s="67"/>
      <c r="IN123" s="67"/>
      <c r="IO123" s="67"/>
      <c r="IP123" s="67"/>
      <c r="IQ123" s="67"/>
      <c r="IR123" s="67"/>
      <c r="IS123" s="67"/>
      <c r="IT123" s="67"/>
      <c r="IU123" s="67"/>
      <c r="IV123" s="67"/>
      <c r="IW123" s="67"/>
      <c r="IX123" s="67"/>
      <c r="IY123" s="67"/>
      <c r="IZ123" s="67"/>
      <c r="JA123" s="67"/>
      <c r="JB123" s="67"/>
      <c r="JC123" s="67"/>
      <c r="JD123" s="67"/>
      <c r="JE123" s="67"/>
      <c r="JF123" s="67"/>
      <c r="JG123" s="67"/>
      <c r="JH123" s="67">
        <v>1</v>
      </c>
      <c r="JI123" s="67"/>
      <c r="JJ123" s="67">
        <v>1</v>
      </c>
      <c r="JK123" s="67"/>
      <c r="JL123" s="67"/>
      <c r="JM123" s="67"/>
      <c r="JN123" s="67"/>
      <c r="JO123" s="67"/>
      <c r="JP123" s="67"/>
      <c r="JQ123" s="67"/>
      <c r="JR123" s="67"/>
      <c r="JS123" s="67"/>
      <c r="JT123" s="67"/>
      <c r="JU123" s="67"/>
      <c r="JV123" s="67"/>
      <c r="JW123" s="67"/>
      <c r="JX123" s="67"/>
      <c r="JY123" s="67"/>
      <c r="JZ123" s="67"/>
      <c r="KA123" s="67"/>
      <c r="KB123" s="67"/>
      <c r="KC123" s="67"/>
      <c r="KD123" s="67"/>
      <c r="KE123" s="67"/>
      <c r="KF123" s="67"/>
      <c r="KG123" s="67"/>
      <c r="KH123" s="67"/>
      <c r="KI123" s="67"/>
      <c r="KJ123" s="67"/>
      <c r="KK123" s="67"/>
      <c r="KL123" s="67"/>
      <c r="KM123" s="67"/>
      <c r="KN123" s="66">
        <v>2</v>
      </c>
      <c r="KO123" s="66">
        <v>0</v>
      </c>
      <c r="KP123" s="66">
        <v>1</v>
      </c>
      <c r="KQ123" s="66">
        <v>1</v>
      </c>
      <c r="KR123" s="66">
        <v>2</v>
      </c>
      <c r="KS123" s="66">
        <v>1</v>
      </c>
      <c r="KT123" s="66">
        <v>0</v>
      </c>
      <c r="KU123" s="66">
        <v>0</v>
      </c>
      <c r="KV123" s="66">
        <v>0</v>
      </c>
      <c r="KW123" s="66">
        <v>1</v>
      </c>
      <c r="KX123" s="66">
        <v>0</v>
      </c>
      <c r="KY123" s="66">
        <v>0</v>
      </c>
      <c r="KZ123" s="66">
        <v>0</v>
      </c>
      <c r="LA123" s="66">
        <v>0</v>
      </c>
      <c r="LB123" s="66">
        <v>0</v>
      </c>
      <c r="LC123" s="68">
        <v>0</v>
      </c>
      <c r="LD123" s="68">
        <v>0</v>
      </c>
      <c r="LE123" s="68">
        <v>0</v>
      </c>
      <c r="LF123" s="68">
        <v>0</v>
      </c>
      <c r="LG123" s="68">
        <v>0</v>
      </c>
      <c r="LH123" s="68">
        <v>0</v>
      </c>
      <c r="LI123" s="68">
        <v>0</v>
      </c>
      <c r="LJ123" s="68">
        <v>0</v>
      </c>
      <c r="LK123" s="68">
        <v>1</v>
      </c>
      <c r="LL123" s="68" t="s">
        <v>2478</v>
      </c>
      <c r="LM123" s="69">
        <v>1</v>
      </c>
      <c r="LN123" s="69" t="s">
        <v>2922</v>
      </c>
      <c r="LO123" s="69">
        <v>0</v>
      </c>
      <c r="LP123" s="69"/>
      <c r="LQ123" s="70">
        <v>1</v>
      </c>
      <c r="LR123" s="71" t="s">
        <v>2923</v>
      </c>
      <c r="LS123" s="72">
        <f t="shared" si="30"/>
        <v>0</v>
      </c>
      <c r="LT123" s="73">
        <f t="shared" si="31"/>
        <v>0</v>
      </c>
      <c r="LU123" s="73">
        <f t="shared" si="32"/>
        <v>0</v>
      </c>
      <c r="LV123" s="74">
        <f t="shared" si="33"/>
        <v>1</v>
      </c>
      <c r="LW123" s="72">
        <f t="shared" si="34"/>
        <v>0</v>
      </c>
      <c r="LX123" s="73">
        <f t="shared" si="35"/>
        <v>0</v>
      </c>
      <c r="LY123" s="73">
        <f t="shared" si="36"/>
        <v>0</v>
      </c>
      <c r="LZ123" s="74">
        <f t="shared" si="37"/>
        <v>1</v>
      </c>
      <c r="MA123" s="72">
        <f t="shared" si="38"/>
        <v>1</v>
      </c>
      <c r="MB123" s="73">
        <f t="shared" si="39"/>
        <v>0</v>
      </c>
      <c r="MC123" s="73">
        <f t="shared" si="40"/>
        <v>0</v>
      </c>
      <c r="MD123" s="74">
        <f t="shared" si="41"/>
        <v>1</v>
      </c>
      <c r="ME123" s="72">
        <f t="shared" si="42"/>
        <v>0</v>
      </c>
      <c r="MF123" s="73">
        <f t="shared" si="43"/>
        <v>0</v>
      </c>
      <c r="MG123" s="73">
        <f t="shared" si="44"/>
        <v>0</v>
      </c>
      <c r="MH123" s="74">
        <f t="shared" si="45"/>
        <v>1</v>
      </c>
    </row>
    <row r="124" spans="1:346" ht="26.5" x14ac:dyDescent="0.35">
      <c r="A124" s="57">
        <v>25</v>
      </c>
      <c r="B124" s="57" t="s">
        <v>2329</v>
      </c>
      <c r="C124" s="57" t="s">
        <v>2915</v>
      </c>
      <c r="D124" s="58">
        <v>41598</v>
      </c>
      <c r="E124" s="57">
        <v>9</v>
      </c>
      <c r="F124" s="57">
        <v>8</v>
      </c>
      <c r="G124" s="57" t="s">
        <v>2924</v>
      </c>
      <c r="H124" s="57" t="s">
        <v>2924</v>
      </c>
      <c r="I124" s="57" t="s">
        <v>2925</v>
      </c>
      <c r="J124" s="57" t="s">
        <v>2926</v>
      </c>
      <c r="K124" s="57" t="s">
        <v>2927</v>
      </c>
      <c r="L124" s="57">
        <v>0</v>
      </c>
      <c r="M124" s="57">
        <v>1</v>
      </c>
      <c r="N124" s="57">
        <v>46</v>
      </c>
      <c r="O124" s="59">
        <v>0</v>
      </c>
      <c r="P124" s="59">
        <v>0</v>
      </c>
      <c r="Q124" s="59">
        <v>0</v>
      </c>
      <c r="R124" s="59">
        <v>0</v>
      </c>
      <c r="S124" s="59">
        <v>0</v>
      </c>
      <c r="T124" s="59">
        <v>1</v>
      </c>
      <c r="U124" s="59">
        <v>0</v>
      </c>
      <c r="V124" s="59">
        <v>0</v>
      </c>
      <c r="W124" s="59">
        <v>0</v>
      </c>
      <c r="X124" s="59">
        <v>0</v>
      </c>
      <c r="Y124" s="59"/>
      <c r="Z124" s="60">
        <v>6</v>
      </c>
      <c r="AA124" s="60">
        <v>3</v>
      </c>
      <c r="AB124" s="60">
        <v>2</v>
      </c>
      <c r="AC124" s="60">
        <v>50</v>
      </c>
      <c r="AD124" s="60">
        <v>40</v>
      </c>
      <c r="AE124" s="60">
        <v>0</v>
      </c>
      <c r="AF124" s="60">
        <v>1</v>
      </c>
      <c r="AG124" s="60">
        <v>0</v>
      </c>
      <c r="AH124" s="60">
        <v>4</v>
      </c>
      <c r="AI124" s="60">
        <v>1</v>
      </c>
      <c r="AJ124" s="60">
        <v>11</v>
      </c>
      <c r="AK124" s="60">
        <v>12</v>
      </c>
      <c r="AL124" s="60">
        <v>15</v>
      </c>
      <c r="AM124" s="59">
        <v>0</v>
      </c>
      <c r="AN124" s="59"/>
      <c r="AO124" s="59"/>
      <c r="AP124" s="59"/>
      <c r="AQ124" s="59"/>
      <c r="AR124" s="59"/>
      <c r="AS124" s="59"/>
      <c r="AT124" s="59"/>
      <c r="AU124" s="59"/>
      <c r="AV124" s="59"/>
      <c r="AW124" s="59"/>
      <c r="AX124" s="59"/>
      <c r="AY124" s="59"/>
      <c r="AZ124" s="59"/>
      <c r="BA124" s="59"/>
      <c r="BB124" s="59"/>
      <c r="BC124" s="59">
        <v>0</v>
      </c>
      <c r="BD124" s="59"/>
      <c r="BE124" s="59"/>
      <c r="BF124" s="59"/>
      <c r="BG124" s="59">
        <v>0</v>
      </c>
      <c r="BH124" s="59"/>
      <c r="BI124" s="59"/>
      <c r="BJ124" s="59"/>
      <c r="BK124" s="59">
        <v>0</v>
      </c>
      <c r="BL124" s="59"/>
      <c r="BM124" s="59"/>
      <c r="BN124" s="59"/>
      <c r="BO124" s="59">
        <f t="shared" si="23"/>
        <v>0</v>
      </c>
      <c r="BP124" s="59"/>
      <c r="BQ124" s="60">
        <v>1</v>
      </c>
      <c r="BR124" s="60">
        <v>2</v>
      </c>
      <c r="BS124" s="60">
        <v>5</v>
      </c>
      <c r="BT124" s="60">
        <v>1</v>
      </c>
      <c r="BU124" s="60">
        <v>4</v>
      </c>
      <c r="BV124" s="60">
        <v>1</v>
      </c>
      <c r="BW124" s="60">
        <v>0</v>
      </c>
      <c r="BX124" s="60">
        <v>1</v>
      </c>
      <c r="BY124" s="60">
        <v>0</v>
      </c>
      <c r="BZ124" s="60">
        <v>0</v>
      </c>
      <c r="CA124" s="60">
        <v>1</v>
      </c>
      <c r="CB124" s="60">
        <v>1</v>
      </c>
      <c r="CC124" s="60">
        <v>1</v>
      </c>
      <c r="CD124" s="60">
        <v>1</v>
      </c>
      <c r="CE124" s="60">
        <v>1</v>
      </c>
      <c r="CF124" s="60">
        <v>0</v>
      </c>
      <c r="CG124" s="60">
        <v>1</v>
      </c>
      <c r="CH124" s="60">
        <v>0</v>
      </c>
      <c r="CI124" s="60">
        <v>0</v>
      </c>
      <c r="CJ124" s="60">
        <v>0</v>
      </c>
      <c r="CK124" s="60"/>
      <c r="CL124" s="60"/>
      <c r="CM124" s="60"/>
      <c r="CN124" s="60"/>
      <c r="CO124" s="60"/>
      <c r="CP124" s="60"/>
      <c r="CQ124" s="60"/>
      <c r="CR124" s="60"/>
      <c r="CS124" s="60">
        <v>0</v>
      </c>
      <c r="CT124" s="60"/>
      <c r="CU124" s="60"/>
      <c r="CV124" s="60"/>
      <c r="CW124" s="60"/>
      <c r="CX124" s="60"/>
      <c r="CY124" s="60"/>
      <c r="CZ124" s="60"/>
      <c r="DA124" s="60"/>
      <c r="DB124" s="60"/>
      <c r="DC124" s="60">
        <v>1</v>
      </c>
      <c r="DD124" s="60">
        <v>70</v>
      </c>
      <c r="DE124" s="60">
        <v>4</v>
      </c>
      <c r="DF124" s="60">
        <v>0</v>
      </c>
      <c r="DG124" s="60"/>
      <c r="DH124" s="60"/>
      <c r="DI124" s="60">
        <v>0</v>
      </c>
      <c r="DJ124" s="60"/>
      <c r="DK124" s="60"/>
      <c r="DL124" s="60">
        <v>0</v>
      </c>
      <c r="DM124" s="60"/>
      <c r="DN124" s="60"/>
      <c r="DO124" s="60"/>
      <c r="DP124" s="60"/>
      <c r="DQ124" s="60">
        <v>120</v>
      </c>
      <c r="DR124" s="60">
        <v>0</v>
      </c>
      <c r="DS124" s="60">
        <v>0</v>
      </c>
      <c r="DT124" s="61">
        <f t="shared" si="24"/>
        <v>1</v>
      </c>
      <c r="DU124" s="62">
        <f t="shared" si="25"/>
        <v>1</v>
      </c>
      <c r="DV124" s="63">
        <v>0</v>
      </c>
      <c r="DW124" s="63"/>
      <c r="DX124" s="63"/>
      <c r="DY124" s="63"/>
      <c r="DZ124" s="63"/>
      <c r="EA124" s="63"/>
      <c r="EB124" s="63"/>
      <c r="EC124" s="63"/>
      <c r="ED124" s="63"/>
      <c r="EE124" s="63"/>
      <c r="EF124" s="63"/>
      <c r="EG124" s="63"/>
      <c r="EH124" s="63"/>
      <c r="EI124" s="63"/>
      <c r="EJ124" s="63"/>
      <c r="EK124" s="63"/>
      <c r="EL124" s="63"/>
      <c r="EM124" s="63"/>
      <c r="EN124" s="63"/>
      <c r="EO124" s="63"/>
      <c r="EP124" s="63"/>
      <c r="EQ124" s="63"/>
      <c r="ER124" s="63"/>
      <c r="ES124" s="63">
        <f t="shared" si="26"/>
        <v>0</v>
      </c>
      <c r="ET124" s="63"/>
      <c r="EU124" s="64">
        <v>0</v>
      </c>
      <c r="EV124" s="64"/>
      <c r="EW124" s="64"/>
      <c r="EX124" s="64"/>
      <c r="EY124" s="64"/>
      <c r="EZ124" s="64"/>
      <c r="FA124" s="64"/>
      <c r="FB124" s="64"/>
      <c r="FC124" s="64"/>
      <c r="FD124" s="64"/>
      <c r="FE124" s="64"/>
      <c r="FF124" s="64"/>
      <c r="FG124" s="64"/>
      <c r="FH124" s="64"/>
      <c r="FI124" s="64"/>
      <c r="FJ124" s="64"/>
      <c r="FK124" s="64"/>
      <c r="FL124" s="64"/>
      <c r="FM124" s="64"/>
      <c r="FN124" s="64"/>
      <c r="FO124" s="64"/>
      <c r="FP124" s="64"/>
      <c r="FQ124" s="64"/>
      <c r="FR124" s="64"/>
      <c r="FS124" s="64"/>
      <c r="FT124" s="64"/>
      <c r="FU124" s="64"/>
      <c r="FV124" s="64"/>
      <c r="FW124" s="64"/>
      <c r="FX124" s="64"/>
      <c r="FY124" s="64"/>
      <c r="FZ124" s="64"/>
      <c r="GA124" s="64"/>
      <c r="GB124" s="64"/>
      <c r="GC124" s="64"/>
      <c r="GD124" s="64"/>
      <c r="GE124" s="64"/>
      <c r="GF124" s="64"/>
      <c r="GG124" s="64">
        <f t="shared" si="27"/>
        <v>0</v>
      </c>
      <c r="GH124" s="64">
        <f t="shared" si="28"/>
        <v>0</v>
      </c>
      <c r="GI124" s="65">
        <v>0</v>
      </c>
      <c r="GJ124" s="65">
        <v>0</v>
      </c>
      <c r="GK124" s="65">
        <v>0</v>
      </c>
      <c r="GL124" s="65">
        <v>0</v>
      </c>
      <c r="GM124" s="65">
        <v>0</v>
      </c>
      <c r="GN124" s="65">
        <v>0</v>
      </c>
      <c r="GO124" s="65">
        <v>0</v>
      </c>
      <c r="GP124" s="65">
        <v>0</v>
      </c>
      <c r="GQ124" s="65"/>
      <c r="GR124" s="65">
        <v>0</v>
      </c>
      <c r="GS124" s="65">
        <v>0</v>
      </c>
      <c r="GT124" s="65">
        <v>0</v>
      </c>
      <c r="GU124" s="65">
        <v>0</v>
      </c>
      <c r="GV124" s="65">
        <v>0</v>
      </c>
      <c r="GW124" s="65">
        <v>0</v>
      </c>
      <c r="GX124" s="65">
        <v>0</v>
      </c>
      <c r="GY124" s="65">
        <v>1</v>
      </c>
      <c r="GZ124" s="65" t="s">
        <v>2928</v>
      </c>
      <c r="HA124" s="66">
        <v>0</v>
      </c>
      <c r="HB124" s="66"/>
      <c r="HC124" s="66"/>
      <c r="HD124" s="66"/>
      <c r="HE124" s="66"/>
      <c r="HF124" s="66"/>
      <c r="HG124" s="66"/>
      <c r="HH124" s="66"/>
      <c r="HI124" s="66"/>
      <c r="HJ124" s="66"/>
      <c r="HK124" s="66"/>
      <c r="HL124" s="66"/>
      <c r="HM124" s="66"/>
      <c r="HN124" s="66"/>
      <c r="HO124" s="66"/>
      <c r="HP124" s="66"/>
      <c r="HQ124" s="66"/>
      <c r="HR124" s="66"/>
      <c r="HS124" s="66"/>
      <c r="HT124" s="66"/>
      <c r="HU124" s="66"/>
      <c r="HV124" s="66"/>
      <c r="HW124" s="66"/>
      <c r="HX124" s="66"/>
      <c r="HY124" s="66">
        <f t="shared" si="29"/>
        <v>0</v>
      </c>
      <c r="HZ124" s="66"/>
      <c r="IA124" s="67" t="s">
        <v>2326</v>
      </c>
      <c r="IB124" s="67" t="s">
        <v>2328</v>
      </c>
      <c r="IC124" s="67" t="s">
        <v>2326</v>
      </c>
      <c r="ID124" s="67" t="s">
        <v>2326</v>
      </c>
      <c r="IE124" s="67" t="s">
        <v>2326</v>
      </c>
      <c r="IF124" s="67"/>
      <c r="IG124" s="67"/>
      <c r="IH124" s="67"/>
      <c r="II124" s="67"/>
      <c r="IJ124" s="67"/>
      <c r="IK124" s="67"/>
      <c r="IL124" s="67"/>
      <c r="IM124" s="67"/>
      <c r="IN124" s="67"/>
      <c r="IO124" s="67"/>
      <c r="IP124" s="67"/>
      <c r="IQ124" s="67"/>
      <c r="IR124" s="67"/>
      <c r="IS124" s="67"/>
      <c r="IT124" s="67"/>
      <c r="IU124" s="67"/>
      <c r="IV124" s="67"/>
      <c r="IW124" s="67"/>
      <c r="IX124" s="67"/>
      <c r="IY124" s="67"/>
      <c r="IZ124" s="67"/>
      <c r="JA124" s="67"/>
      <c r="JB124" s="67"/>
      <c r="JC124" s="67"/>
      <c r="JD124" s="67"/>
      <c r="JE124" s="67"/>
      <c r="JF124" s="67"/>
      <c r="JG124" s="67"/>
      <c r="JH124" s="67"/>
      <c r="JI124" s="67"/>
      <c r="JJ124" s="67"/>
      <c r="JK124" s="67"/>
      <c r="JL124" s="67"/>
      <c r="JM124" s="67"/>
      <c r="JN124" s="67"/>
      <c r="JO124" s="67"/>
      <c r="JP124" s="67"/>
      <c r="JQ124" s="67"/>
      <c r="JR124" s="67"/>
      <c r="JS124" s="67"/>
      <c r="JT124" s="67"/>
      <c r="JU124" s="67"/>
      <c r="JV124" s="67"/>
      <c r="JW124" s="67"/>
      <c r="JX124" s="67"/>
      <c r="JY124" s="67"/>
      <c r="JZ124" s="67"/>
      <c r="KA124" s="67"/>
      <c r="KB124" s="67"/>
      <c r="KC124" s="67"/>
      <c r="KD124" s="67"/>
      <c r="KE124" s="67"/>
      <c r="KF124" s="67"/>
      <c r="KG124" s="67"/>
      <c r="KH124" s="67"/>
      <c r="KI124" s="67"/>
      <c r="KJ124" s="67"/>
      <c r="KK124" s="67"/>
      <c r="KL124" s="67"/>
      <c r="KM124" s="67"/>
      <c r="KN124" s="66">
        <v>2</v>
      </c>
      <c r="KO124" s="66">
        <v>2</v>
      </c>
      <c r="KP124" s="66">
        <v>1</v>
      </c>
      <c r="KQ124" s="66">
        <v>0</v>
      </c>
      <c r="KR124" s="66">
        <v>0</v>
      </c>
      <c r="KS124" s="66">
        <v>1</v>
      </c>
      <c r="KT124" s="66">
        <v>0</v>
      </c>
      <c r="KU124" s="66">
        <v>0</v>
      </c>
      <c r="KV124" s="66">
        <v>0</v>
      </c>
      <c r="KW124" s="66">
        <v>1</v>
      </c>
      <c r="KX124" s="66">
        <v>0</v>
      </c>
      <c r="KY124" s="66">
        <v>0</v>
      </c>
      <c r="KZ124" s="66">
        <v>0</v>
      </c>
      <c r="LA124" s="66">
        <v>0</v>
      </c>
      <c r="LB124" s="66">
        <v>0</v>
      </c>
      <c r="LC124" s="68">
        <v>1</v>
      </c>
      <c r="LD124" s="68">
        <v>0</v>
      </c>
      <c r="LE124" s="68">
        <v>0</v>
      </c>
      <c r="LF124" s="68">
        <v>0</v>
      </c>
      <c r="LG124" s="68">
        <v>0</v>
      </c>
      <c r="LH124" s="68">
        <v>0</v>
      </c>
      <c r="LI124" s="68">
        <v>0</v>
      </c>
      <c r="LJ124" s="68">
        <v>1</v>
      </c>
      <c r="LK124" s="68">
        <v>0</v>
      </c>
      <c r="LL124" s="68"/>
      <c r="LM124" s="69">
        <v>0</v>
      </c>
      <c r="LN124" s="69"/>
      <c r="LO124" s="69">
        <v>0</v>
      </c>
      <c r="LP124" s="69"/>
      <c r="LQ124" s="70">
        <v>0</v>
      </c>
      <c r="LR124" s="71"/>
      <c r="LS124" s="72">
        <f t="shared" si="30"/>
        <v>0</v>
      </c>
      <c r="LT124" s="73">
        <f t="shared" si="31"/>
        <v>0</v>
      </c>
      <c r="LU124" s="73">
        <f t="shared" si="32"/>
        <v>0</v>
      </c>
      <c r="LV124" s="74">
        <f t="shared" si="33"/>
        <v>1</v>
      </c>
      <c r="LW124" s="72">
        <f t="shared" si="34"/>
        <v>1</v>
      </c>
      <c r="LX124" s="73">
        <f t="shared" si="35"/>
        <v>0</v>
      </c>
      <c r="LY124" s="73">
        <f t="shared" si="36"/>
        <v>0</v>
      </c>
      <c r="LZ124" s="74">
        <f t="shared" si="37"/>
        <v>0</v>
      </c>
      <c r="MA124" s="72">
        <f t="shared" si="38"/>
        <v>0</v>
      </c>
      <c r="MB124" s="73">
        <f t="shared" si="39"/>
        <v>0</v>
      </c>
      <c r="MC124" s="73">
        <f t="shared" si="40"/>
        <v>0</v>
      </c>
      <c r="MD124" s="74">
        <f t="shared" si="41"/>
        <v>1</v>
      </c>
      <c r="ME124" s="72">
        <f t="shared" si="42"/>
        <v>0</v>
      </c>
      <c r="MF124" s="73">
        <f t="shared" si="43"/>
        <v>0</v>
      </c>
      <c r="MG124" s="73">
        <f t="shared" si="44"/>
        <v>0</v>
      </c>
      <c r="MH124" s="74">
        <f t="shared" si="45"/>
        <v>1</v>
      </c>
    </row>
    <row r="125" spans="1:346" x14ac:dyDescent="0.35">
      <c r="A125" s="57">
        <v>26</v>
      </c>
      <c r="B125" s="57" t="s">
        <v>2329</v>
      </c>
      <c r="C125" s="57" t="s">
        <v>2490</v>
      </c>
      <c r="D125" s="58">
        <v>41598</v>
      </c>
      <c r="E125" s="57">
        <v>9</v>
      </c>
      <c r="F125" s="57">
        <v>5</v>
      </c>
      <c r="G125" s="57" t="s">
        <v>2929</v>
      </c>
      <c r="H125" s="57" t="s">
        <v>2929</v>
      </c>
      <c r="I125" s="57" t="s">
        <v>2930</v>
      </c>
      <c r="J125" s="57" t="s">
        <v>2926</v>
      </c>
      <c r="K125" s="57" t="s">
        <v>2931</v>
      </c>
      <c r="L125" s="57">
        <v>0</v>
      </c>
      <c r="M125" s="57">
        <v>1</v>
      </c>
      <c r="N125" s="57">
        <v>55</v>
      </c>
      <c r="O125" s="59">
        <v>1</v>
      </c>
      <c r="P125" s="59">
        <v>0</v>
      </c>
      <c r="Q125" s="59">
        <v>0</v>
      </c>
      <c r="R125" s="59">
        <v>0</v>
      </c>
      <c r="S125" s="59">
        <v>0</v>
      </c>
      <c r="T125" s="59">
        <v>1</v>
      </c>
      <c r="U125" s="59">
        <v>0</v>
      </c>
      <c r="V125" s="59">
        <v>0</v>
      </c>
      <c r="W125" s="59">
        <v>0</v>
      </c>
      <c r="X125" s="59">
        <v>0</v>
      </c>
      <c r="Y125" s="59"/>
      <c r="Z125" s="60">
        <v>6</v>
      </c>
      <c r="AA125" s="60">
        <v>3</v>
      </c>
      <c r="AB125" s="60">
        <v>3</v>
      </c>
      <c r="AC125" s="60">
        <v>60</v>
      </c>
      <c r="AD125" s="60">
        <v>30</v>
      </c>
      <c r="AE125" s="60">
        <v>0</v>
      </c>
      <c r="AF125" s="60">
        <v>0</v>
      </c>
      <c r="AG125" s="60">
        <v>0</v>
      </c>
      <c r="AH125" s="60">
        <v>4</v>
      </c>
      <c r="AI125" s="60">
        <v>1</v>
      </c>
      <c r="AJ125" s="60">
        <v>15</v>
      </c>
      <c r="AK125" s="60">
        <v>12</v>
      </c>
      <c r="AL125" s="60">
        <v>30</v>
      </c>
      <c r="AM125" s="59">
        <v>0</v>
      </c>
      <c r="AN125" s="59"/>
      <c r="AO125" s="59"/>
      <c r="AP125" s="59"/>
      <c r="AQ125" s="59"/>
      <c r="AR125" s="59"/>
      <c r="AS125" s="59"/>
      <c r="AT125" s="59"/>
      <c r="AU125" s="59"/>
      <c r="AV125" s="59"/>
      <c r="AW125" s="59"/>
      <c r="AX125" s="59"/>
      <c r="AY125" s="59"/>
      <c r="AZ125" s="59"/>
      <c r="BA125" s="59"/>
      <c r="BB125" s="59"/>
      <c r="BC125" s="59">
        <v>0</v>
      </c>
      <c r="BD125" s="59"/>
      <c r="BE125" s="59"/>
      <c r="BF125" s="59"/>
      <c r="BG125" s="59">
        <v>0</v>
      </c>
      <c r="BH125" s="59"/>
      <c r="BI125" s="59"/>
      <c r="BJ125" s="59"/>
      <c r="BK125" s="59">
        <v>0</v>
      </c>
      <c r="BL125" s="59"/>
      <c r="BM125" s="59"/>
      <c r="BN125" s="59"/>
      <c r="BO125" s="59">
        <f t="shared" si="23"/>
        <v>0</v>
      </c>
      <c r="BP125" s="59"/>
      <c r="BQ125" s="60">
        <v>1</v>
      </c>
      <c r="BR125" s="60">
        <v>3</v>
      </c>
      <c r="BS125" s="60">
        <v>7</v>
      </c>
      <c r="BT125" s="60">
        <v>1</v>
      </c>
      <c r="BU125" s="60">
        <v>4</v>
      </c>
      <c r="BV125" s="60">
        <v>1</v>
      </c>
      <c r="BW125" s="60">
        <v>0</v>
      </c>
      <c r="BX125" s="60">
        <v>1</v>
      </c>
      <c r="BY125" s="60">
        <v>0</v>
      </c>
      <c r="BZ125" s="60">
        <v>0</v>
      </c>
      <c r="CA125" s="60">
        <v>0</v>
      </c>
      <c r="CB125" s="60"/>
      <c r="CC125" s="60"/>
      <c r="CD125" s="60"/>
      <c r="CE125" s="60"/>
      <c r="CF125" s="60"/>
      <c r="CG125" s="60"/>
      <c r="CH125" s="60"/>
      <c r="CI125" s="60"/>
      <c r="CJ125" s="60">
        <v>0</v>
      </c>
      <c r="CK125" s="60"/>
      <c r="CL125" s="60"/>
      <c r="CM125" s="60"/>
      <c r="CN125" s="60"/>
      <c r="CO125" s="60"/>
      <c r="CP125" s="60"/>
      <c r="CQ125" s="60"/>
      <c r="CR125" s="60"/>
      <c r="CS125" s="60">
        <v>0</v>
      </c>
      <c r="CT125" s="60"/>
      <c r="CU125" s="60"/>
      <c r="CV125" s="60"/>
      <c r="CW125" s="60"/>
      <c r="CX125" s="60"/>
      <c r="CY125" s="60"/>
      <c r="CZ125" s="60"/>
      <c r="DA125" s="60"/>
      <c r="DB125" s="60"/>
      <c r="DC125" s="60">
        <v>0</v>
      </c>
      <c r="DD125" s="60"/>
      <c r="DE125" s="60"/>
      <c r="DF125" s="60">
        <v>1</v>
      </c>
      <c r="DG125" s="60">
        <v>3</v>
      </c>
      <c r="DH125" s="60">
        <v>120</v>
      </c>
      <c r="DI125" s="60">
        <v>0</v>
      </c>
      <c r="DJ125" s="60"/>
      <c r="DK125" s="60"/>
      <c r="DL125" s="60">
        <v>0</v>
      </c>
      <c r="DM125" s="60"/>
      <c r="DN125" s="60"/>
      <c r="DO125" s="60"/>
      <c r="DP125" s="60"/>
      <c r="DQ125" s="60">
        <v>10</v>
      </c>
      <c r="DR125" s="60">
        <v>0</v>
      </c>
      <c r="DS125" s="60">
        <v>0</v>
      </c>
      <c r="DT125" s="61">
        <f t="shared" si="24"/>
        <v>1</v>
      </c>
      <c r="DU125" s="62">
        <f t="shared" si="25"/>
        <v>1</v>
      </c>
      <c r="DV125" s="63">
        <v>0</v>
      </c>
      <c r="DW125" s="63"/>
      <c r="DX125" s="63"/>
      <c r="DY125" s="63"/>
      <c r="DZ125" s="63"/>
      <c r="EA125" s="63"/>
      <c r="EB125" s="63"/>
      <c r="EC125" s="63"/>
      <c r="ED125" s="63"/>
      <c r="EE125" s="63"/>
      <c r="EF125" s="63"/>
      <c r="EG125" s="63"/>
      <c r="EH125" s="63"/>
      <c r="EI125" s="63"/>
      <c r="EJ125" s="63"/>
      <c r="EK125" s="63"/>
      <c r="EL125" s="63"/>
      <c r="EM125" s="63"/>
      <c r="EN125" s="63"/>
      <c r="EO125" s="63"/>
      <c r="EP125" s="63"/>
      <c r="EQ125" s="63"/>
      <c r="ER125" s="63"/>
      <c r="ES125" s="63">
        <f t="shared" si="26"/>
        <v>0</v>
      </c>
      <c r="ET125" s="63"/>
      <c r="EU125" s="64">
        <v>0</v>
      </c>
      <c r="EV125" s="64"/>
      <c r="EW125" s="64"/>
      <c r="EX125" s="64"/>
      <c r="EY125" s="64"/>
      <c r="EZ125" s="64"/>
      <c r="FA125" s="64"/>
      <c r="FB125" s="64"/>
      <c r="FC125" s="64"/>
      <c r="FD125" s="64"/>
      <c r="FE125" s="64"/>
      <c r="FF125" s="64"/>
      <c r="FG125" s="64"/>
      <c r="FH125" s="64"/>
      <c r="FI125" s="64"/>
      <c r="FJ125" s="64"/>
      <c r="FK125" s="64"/>
      <c r="FL125" s="64"/>
      <c r="FM125" s="64"/>
      <c r="FN125" s="64"/>
      <c r="FO125" s="64"/>
      <c r="FP125" s="64"/>
      <c r="FQ125" s="64"/>
      <c r="FR125" s="64"/>
      <c r="FS125" s="64"/>
      <c r="FT125" s="64"/>
      <c r="FU125" s="64"/>
      <c r="FV125" s="64"/>
      <c r="FW125" s="64"/>
      <c r="FX125" s="64"/>
      <c r="FY125" s="64"/>
      <c r="FZ125" s="64"/>
      <c r="GA125" s="64"/>
      <c r="GB125" s="64"/>
      <c r="GC125" s="64"/>
      <c r="GD125" s="64"/>
      <c r="GE125" s="64"/>
      <c r="GF125" s="64"/>
      <c r="GG125" s="64">
        <f t="shared" si="27"/>
        <v>0</v>
      </c>
      <c r="GH125" s="64">
        <f t="shared" si="28"/>
        <v>0</v>
      </c>
      <c r="GI125" s="65">
        <v>0</v>
      </c>
      <c r="GJ125" s="65">
        <v>0</v>
      </c>
      <c r="GK125" s="65">
        <v>0</v>
      </c>
      <c r="GL125" s="65">
        <v>0</v>
      </c>
      <c r="GM125" s="65">
        <v>0</v>
      </c>
      <c r="GN125" s="65">
        <v>0</v>
      </c>
      <c r="GO125" s="65">
        <v>0</v>
      </c>
      <c r="GP125" s="65">
        <v>0</v>
      </c>
      <c r="GQ125" s="65"/>
      <c r="GR125" s="65">
        <v>0</v>
      </c>
      <c r="GS125" s="65">
        <v>0</v>
      </c>
      <c r="GT125" s="65">
        <v>0</v>
      </c>
      <c r="GU125" s="65">
        <v>1</v>
      </c>
      <c r="GV125" s="65">
        <v>0</v>
      </c>
      <c r="GW125" s="65">
        <v>0</v>
      </c>
      <c r="GX125" s="65">
        <v>0</v>
      </c>
      <c r="GY125" s="65">
        <v>0</v>
      </c>
      <c r="GZ125" s="65"/>
      <c r="HA125" s="66">
        <v>0</v>
      </c>
      <c r="HB125" s="66"/>
      <c r="HC125" s="66"/>
      <c r="HD125" s="66"/>
      <c r="HE125" s="66"/>
      <c r="HF125" s="66"/>
      <c r="HG125" s="66"/>
      <c r="HH125" s="66"/>
      <c r="HI125" s="66"/>
      <c r="HJ125" s="66"/>
      <c r="HK125" s="66"/>
      <c r="HL125" s="66"/>
      <c r="HM125" s="66"/>
      <c r="HN125" s="66"/>
      <c r="HO125" s="66"/>
      <c r="HP125" s="66"/>
      <c r="HQ125" s="66"/>
      <c r="HR125" s="66"/>
      <c r="HS125" s="66"/>
      <c r="HT125" s="66"/>
      <c r="HU125" s="66"/>
      <c r="HV125" s="66"/>
      <c r="HW125" s="66"/>
      <c r="HX125" s="66"/>
      <c r="HY125" s="66">
        <f t="shared" si="29"/>
        <v>0</v>
      </c>
      <c r="HZ125" s="66"/>
      <c r="IA125" s="67" t="s">
        <v>2326</v>
      </c>
      <c r="IB125" s="67" t="s">
        <v>2328</v>
      </c>
      <c r="IC125" s="67" t="s">
        <v>2326</v>
      </c>
      <c r="ID125" s="67" t="s">
        <v>2326</v>
      </c>
      <c r="IE125" s="67" t="s">
        <v>2326</v>
      </c>
      <c r="IF125" s="67"/>
      <c r="IG125" s="67"/>
      <c r="IH125" s="67"/>
      <c r="II125" s="67"/>
      <c r="IJ125" s="67"/>
      <c r="IK125" s="67"/>
      <c r="IL125" s="67"/>
      <c r="IM125" s="67"/>
      <c r="IN125" s="67"/>
      <c r="IO125" s="67"/>
      <c r="IP125" s="67"/>
      <c r="IQ125" s="67"/>
      <c r="IR125" s="67"/>
      <c r="IS125" s="67"/>
      <c r="IT125" s="67"/>
      <c r="IU125" s="67"/>
      <c r="IV125" s="67"/>
      <c r="IW125" s="67"/>
      <c r="IX125" s="67"/>
      <c r="IY125" s="67"/>
      <c r="IZ125" s="67"/>
      <c r="JA125" s="67"/>
      <c r="JB125" s="67"/>
      <c r="JC125" s="67"/>
      <c r="JD125" s="67"/>
      <c r="JE125" s="67"/>
      <c r="JF125" s="67"/>
      <c r="JG125" s="67"/>
      <c r="JH125" s="67"/>
      <c r="JI125" s="67"/>
      <c r="JJ125" s="67"/>
      <c r="JK125" s="67"/>
      <c r="JL125" s="67"/>
      <c r="JM125" s="67"/>
      <c r="JN125" s="67"/>
      <c r="JO125" s="67"/>
      <c r="JP125" s="67"/>
      <c r="JQ125" s="67"/>
      <c r="JR125" s="67"/>
      <c r="JS125" s="67"/>
      <c r="JT125" s="67"/>
      <c r="JU125" s="67"/>
      <c r="JV125" s="67"/>
      <c r="JW125" s="67"/>
      <c r="JX125" s="67"/>
      <c r="JY125" s="67"/>
      <c r="JZ125" s="67"/>
      <c r="KA125" s="67"/>
      <c r="KB125" s="67"/>
      <c r="KC125" s="67"/>
      <c r="KD125" s="67"/>
      <c r="KE125" s="67"/>
      <c r="KF125" s="67"/>
      <c r="KG125" s="67"/>
      <c r="KH125" s="67"/>
      <c r="KI125" s="67"/>
      <c r="KJ125" s="67"/>
      <c r="KK125" s="67"/>
      <c r="KL125" s="67"/>
      <c r="KM125" s="67"/>
      <c r="KN125" s="66">
        <v>1</v>
      </c>
      <c r="KO125" s="66">
        <v>1</v>
      </c>
      <c r="KP125" s="66">
        <v>1</v>
      </c>
      <c r="KQ125" s="66">
        <v>2</v>
      </c>
      <c r="KR125" s="66">
        <v>2</v>
      </c>
      <c r="KS125" s="66">
        <v>1</v>
      </c>
      <c r="KT125" s="66">
        <v>0</v>
      </c>
      <c r="KU125" s="66">
        <v>0</v>
      </c>
      <c r="KV125" s="66">
        <v>0</v>
      </c>
      <c r="KW125" s="66">
        <v>1</v>
      </c>
      <c r="KX125" s="66">
        <v>0</v>
      </c>
      <c r="KY125" s="66">
        <v>0</v>
      </c>
      <c r="KZ125" s="66">
        <v>0</v>
      </c>
      <c r="LA125" s="66">
        <v>0</v>
      </c>
      <c r="LB125" s="66">
        <v>0</v>
      </c>
      <c r="LC125" s="68">
        <v>0</v>
      </c>
      <c r="LD125" s="68">
        <v>1</v>
      </c>
      <c r="LE125" s="68">
        <v>0</v>
      </c>
      <c r="LF125" s="68">
        <v>1</v>
      </c>
      <c r="LG125" s="68">
        <v>1</v>
      </c>
      <c r="LH125" s="68">
        <v>0</v>
      </c>
      <c r="LI125" s="68">
        <v>0</v>
      </c>
      <c r="LJ125" s="68">
        <v>0</v>
      </c>
      <c r="LK125" s="68">
        <v>0</v>
      </c>
      <c r="LL125" s="68"/>
      <c r="LM125" s="69">
        <v>1</v>
      </c>
      <c r="LN125" s="69" t="s">
        <v>2496</v>
      </c>
      <c r="LO125" s="69">
        <v>0</v>
      </c>
      <c r="LP125" s="69"/>
      <c r="LQ125" s="70">
        <v>1</v>
      </c>
      <c r="LR125" s="71"/>
      <c r="LS125" s="72">
        <f t="shared" si="30"/>
        <v>0</v>
      </c>
      <c r="LT125" s="73">
        <f t="shared" si="31"/>
        <v>0</v>
      </c>
      <c r="LU125" s="73">
        <f t="shared" si="32"/>
        <v>0</v>
      </c>
      <c r="LV125" s="74">
        <f t="shared" si="33"/>
        <v>1</v>
      </c>
      <c r="LW125" s="72">
        <f t="shared" si="34"/>
        <v>1</v>
      </c>
      <c r="LX125" s="73">
        <f t="shared" si="35"/>
        <v>0</v>
      </c>
      <c r="LY125" s="73">
        <f t="shared" si="36"/>
        <v>0</v>
      </c>
      <c r="LZ125" s="74">
        <f t="shared" si="37"/>
        <v>0</v>
      </c>
      <c r="MA125" s="72">
        <f t="shared" si="38"/>
        <v>0</v>
      </c>
      <c r="MB125" s="73">
        <f t="shared" si="39"/>
        <v>0</v>
      </c>
      <c r="MC125" s="73">
        <f t="shared" si="40"/>
        <v>0</v>
      </c>
      <c r="MD125" s="74">
        <f t="shared" si="41"/>
        <v>1</v>
      </c>
      <c r="ME125" s="72">
        <f t="shared" si="42"/>
        <v>0</v>
      </c>
      <c r="MF125" s="73">
        <f t="shared" si="43"/>
        <v>0</v>
      </c>
      <c r="MG125" s="73">
        <f t="shared" si="44"/>
        <v>0</v>
      </c>
      <c r="MH125" s="74">
        <f t="shared" si="45"/>
        <v>1</v>
      </c>
    </row>
    <row r="126" spans="1:346" ht="39.5" x14ac:dyDescent="0.35">
      <c r="A126" s="76">
        <v>17</v>
      </c>
      <c r="B126" s="76" t="s">
        <v>2362</v>
      </c>
      <c r="C126" s="76" t="s">
        <v>2404</v>
      </c>
      <c r="D126" s="77">
        <v>41598</v>
      </c>
      <c r="E126" s="76">
        <v>9</v>
      </c>
      <c r="F126" s="76">
        <v>9</v>
      </c>
      <c r="G126" s="76" t="s">
        <v>2932</v>
      </c>
      <c r="H126" s="76" t="s">
        <v>2933</v>
      </c>
      <c r="I126" s="76" t="s">
        <v>2934</v>
      </c>
      <c r="J126" s="76" t="s">
        <v>2935</v>
      </c>
      <c r="K126" s="76" t="s">
        <v>2936</v>
      </c>
      <c r="L126" s="76">
        <v>0</v>
      </c>
      <c r="M126" s="76">
        <v>1</v>
      </c>
      <c r="N126" s="76">
        <v>35</v>
      </c>
      <c r="O126" s="78">
        <v>0</v>
      </c>
      <c r="P126" s="78">
        <v>1</v>
      </c>
      <c r="Q126" s="78">
        <v>1</v>
      </c>
      <c r="R126" s="78">
        <v>1</v>
      </c>
      <c r="S126" s="78">
        <v>1</v>
      </c>
      <c r="T126" s="78">
        <v>1</v>
      </c>
      <c r="U126" s="78">
        <v>0</v>
      </c>
      <c r="V126" s="78">
        <v>0</v>
      </c>
      <c r="W126" s="78">
        <v>1</v>
      </c>
      <c r="X126" s="78">
        <v>1</v>
      </c>
      <c r="Y126" s="78" t="s">
        <v>2937</v>
      </c>
      <c r="Z126" s="61">
        <v>7</v>
      </c>
      <c r="AA126" s="61">
        <v>2</v>
      </c>
      <c r="AB126" s="61">
        <v>1</v>
      </c>
      <c r="AC126" s="61">
        <v>50</v>
      </c>
      <c r="AD126" s="61">
        <v>20</v>
      </c>
      <c r="AE126" s="61">
        <v>1</v>
      </c>
      <c r="AF126" s="61">
        <v>1</v>
      </c>
      <c r="AG126" s="61">
        <v>1</v>
      </c>
      <c r="AH126" s="61">
        <v>12</v>
      </c>
      <c r="AI126" s="61">
        <v>1</v>
      </c>
      <c r="AJ126" s="61">
        <v>6</v>
      </c>
      <c r="AK126" s="61">
        <v>35</v>
      </c>
      <c r="AL126" s="61">
        <v>90</v>
      </c>
      <c r="AM126" s="78">
        <v>0</v>
      </c>
      <c r="AN126" s="78"/>
      <c r="AO126" s="78"/>
      <c r="AP126" s="78"/>
      <c r="AQ126" s="78"/>
      <c r="AR126" s="78"/>
      <c r="AS126" s="78"/>
      <c r="AT126" s="78"/>
      <c r="AU126" s="78"/>
      <c r="AV126" s="78"/>
      <c r="AW126" s="78"/>
      <c r="AX126" s="78"/>
      <c r="AY126" s="78"/>
      <c r="AZ126" s="78"/>
      <c r="BA126" s="78"/>
      <c r="BB126" s="78"/>
      <c r="BC126" s="78">
        <v>0</v>
      </c>
      <c r="BD126" s="78"/>
      <c r="BE126" s="78"/>
      <c r="BF126" s="78"/>
      <c r="BG126" s="78">
        <v>0</v>
      </c>
      <c r="BH126" s="78"/>
      <c r="BI126" s="78"/>
      <c r="BJ126" s="78"/>
      <c r="BK126" s="78">
        <v>0</v>
      </c>
      <c r="BL126" s="78"/>
      <c r="BM126" s="78"/>
      <c r="BN126" s="78"/>
      <c r="BO126" s="78">
        <f t="shared" si="23"/>
        <v>0</v>
      </c>
      <c r="BP126" s="78"/>
      <c r="BQ126" s="61">
        <v>0</v>
      </c>
      <c r="BR126" s="61"/>
      <c r="BS126" s="61"/>
      <c r="BT126" s="61"/>
      <c r="BU126" s="61"/>
      <c r="BV126" s="61"/>
      <c r="BW126" s="61"/>
      <c r="BX126" s="61"/>
      <c r="BY126" s="61"/>
      <c r="BZ126" s="61"/>
      <c r="CA126" s="61"/>
      <c r="CB126" s="61"/>
      <c r="CC126" s="61"/>
      <c r="CD126" s="61"/>
      <c r="CE126" s="61"/>
      <c r="CF126" s="61"/>
      <c r="CG126" s="61"/>
      <c r="CH126" s="61"/>
      <c r="CI126" s="61"/>
      <c r="CJ126" s="61"/>
      <c r="CK126" s="61"/>
      <c r="CL126" s="61"/>
      <c r="CM126" s="61"/>
      <c r="CN126" s="61"/>
      <c r="CO126" s="61"/>
      <c r="CP126" s="61"/>
      <c r="CQ126" s="61"/>
      <c r="CR126" s="61"/>
      <c r="CS126" s="61"/>
      <c r="CT126" s="61"/>
      <c r="CU126" s="61"/>
      <c r="CV126" s="61"/>
      <c r="CW126" s="61"/>
      <c r="CX126" s="61"/>
      <c r="CY126" s="61"/>
      <c r="CZ126" s="61"/>
      <c r="DA126" s="61"/>
      <c r="DB126" s="61"/>
      <c r="DC126" s="61">
        <v>0</v>
      </c>
      <c r="DD126" s="61"/>
      <c r="DE126" s="61"/>
      <c r="DF126" s="61">
        <v>0</v>
      </c>
      <c r="DG126" s="61"/>
      <c r="DH126" s="61"/>
      <c r="DI126" s="61">
        <v>0</v>
      </c>
      <c r="DJ126" s="61"/>
      <c r="DK126" s="61"/>
      <c r="DL126" s="61"/>
      <c r="DM126" s="61"/>
      <c r="DN126" s="61"/>
      <c r="DO126" s="61"/>
      <c r="DP126" s="61"/>
      <c r="DQ126" s="61"/>
      <c r="DR126" s="61"/>
      <c r="DS126" s="61"/>
      <c r="DT126" s="61">
        <f t="shared" si="24"/>
        <v>0</v>
      </c>
      <c r="DU126" s="62">
        <f t="shared" si="25"/>
        <v>0</v>
      </c>
      <c r="DV126" s="79">
        <v>0</v>
      </c>
      <c r="DW126" s="79"/>
      <c r="DX126" s="79"/>
      <c r="DY126" s="79"/>
      <c r="DZ126" s="79"/>
      <c r="EA126" s="79"/>
      <c r="EB126" s="79"/>
      <c r="EC126" s="79"/>
      <c r="ED126" s="79"/>
      <c r="EE126" s="79"/>
      <c r="EF126" s="79"/>
      <c r="EG126" s="79"/>
      <c r="EH126" s="79"/>
      <c r="EI126" s="79"/>
      <c r="EJ126" s="79"/>
      <c r="EK126" s="79"/>
      <c r="EL126" s="79"/>
      <c r="EM126" s="79"/>
      <c r="EN126" s="79"/>
      <c r="EO126" s="79"/>
      <c r="EP126" s="79"/>
      <c r="EQ126" s="79"/>
      <c r="ER126" s="79"/>
      <c r="ES126" s="79">
        <f t="shared" si="26"/>
        <v>0</v>
      </c>
      <c r="ET126" s="79"/>
      <c r="EU126" s="80">
        <v>0</v>
      </c>
      <c r="EV126" s="80"/>
      <c r="EW126" s="80"/>
      <c r="EX126" s="80"/>
      <c r="EY126" s="80"/>
      <c r="EZ126" s="80"/>
      <c r="FA126" s="80"/>
      <c r="FB126" s="80"/>
      <c r="FC126" s="80"/>
      <c r="FD126" s="80"/>
      <c r="FE126" s="80"/>
      <c r="FF126" s="80"/>
      <c r="FG126" s="80"/>
      <c r="FH126" s="80"/>
      <c r="FI126" s="80"/>
      <c r="FJ126" s="80"/>
      <c r="FK126" s="80"/>
      <c r="FL126" s="80"/>
      <c r="FM126" s="80"/>
      <c r="FN126" s="80"/>
      <c r="FO126" s="80"/>
      <c r="FP126" s="80"/>
      <c r="FQ126" s="80"/>
      <c r="FR126" s="80"/>
      <c r="FS126" s="80"/>
      <c r="FT126" s="80"/>
      <c r="FU126" s="80"/>
      <c r="FV126" s="80"/>
      <c r="FW126" s="80"/>
      <c r="FX126" s="80"/>
      <c r="FY126" s="80"/>
      <c r="FZ126" s="80"/>
      <c r="GA126" s="80"/>
      <c r="GB126" s="80"/>
      <c r="GC126" s="80"/>
      <c r="GD126" s="80"/>
      <c r="GE126" s="80"/>
      <c r="GF126" s="80"/>
      <c r="GG126" s="80">
        <f t="shared" si="27"/>
        <v>0</v>
      </c>
      <c r="GH126" s="64">
        <f t="shared" si="28"/>
        <v>0</v>
      </c>
      <c r="GI126" s="81">
        <v>0</v>
      </c>
      <c r="GJ126" s="81">
        <v>0</v>
      </c>
      <c r="GK126" s="81">
        <v>0</v>
      </c>
      <c r="GL126" s="81">
        <v>0</v>
      </c>
      <c r="GM126" s="81">
        <v>0</v>
      </c>
      <c r="GN126" s="81">
        <v>0</v>
      </c>
      <c r="GO126" s="81">
        <v>0</v>
      </c>
      <c r="GP126" s="81">
        <v>0</v>
      </c>
      <c r="GQ126" s="81"/>
      <c r="GR126" s="81">
        <v>0</v>
      </c>
      <c r="GS126" s="81">
        <v>0</v>
      </c>
      <c r="GT126" s="81">
        <v>0</v>
      </c>
      <c r="GU126" s="81">
        <v>0</v>
      </c>
      <c r="GV126" s="81">
        <v>0</v>
      </c>
      <c r="GW126" s="81">
        <v>1</v>
      </c>
      <c r="GX126" s="81">
        <v>0</v>
      </c>
      <c r="GY126" s="81">
        <v>0</v>
      </c>
      <c r="GZ126" s="81"/>
      <c r="HA126" s="82">
        <v>1</v>
      </c>
      <c r="HB126" s="82">
        <v>1</v>
      </c>
      <c r="HC126" s="82">
        <v>3</v>
      </c>
      <c r="HD126" s="82">
        <v>1</v>
      </c>
      <c r="HE126" s="82">
        <v>3</v>
      </c>
      <c r="HF126" s="82">
        <v>1</v>
      </c>
      <c r="HG126" s="82">
        <v>1</v>
      </c>
      <c r="HH126" s="82">
        <v>0</v>
      </c>
      <c r="HI126" s="82">
        <v>3</v>
      </c>
      <c r="HJ126" s="82">
        <v>16</v>
      </c>
      <c r="HK126" s="82">
        <v>1</v>
      </c>
      <c r="HL126" s="82">
        <v>4</v>
      </c>
      <c r="HM126" s="82">
        <v>1</v>
      </c>
      <c r="HN126" s="82">
        <v>1</v>
      </c>
      <c r="HO126" s="82">
        <v>0</v>
      </c>
      <c r="HP126" s="82">
        <v>0</v>
      </c>
      <c r="HQ126" s="82"/>
      <c r="HR126" s="82"/>
      <c r="HS126" s="82"/>
      <c r="HT126" s="82"/>
      <c r="HU126" s="82"/>
      <c r="HV126" s="82"/>
      <c r="HW126" s="82"/>
      <c r="HX126" s="82">
        <v>975</v>
      </c>
      <c r="HY126" s="82">
        <f t="shared" si="29"/>
        <v>1</v>
      </c>
      <c r="HZ126" s="82"/>
      <c r="IA126" s="83" t="s">
        <v>2326</v>
      </c>
      <c r="IB126" s="83" t="s">
        <v>2326</v>
      </c>
      <c r="IC126" s="83" t="s">
        <v>2326</v>
      </c>
      <c r="ID126" s="83" t="s">
        <v>2326</v>
      </c>
      <c r="IE126" s="83" t="s">
        <v>2327</v>
      </c>
      <c r="IF126" s="83"/>
      <c r="IG126" s="83"/>
      <c r="IH126" s="83"/>
      <c r="II126" s="83"/>
      <c r="IJ126" s="83"/>
      <c r="IK126" s="83"/>
      <c r="IL126" s="83"/>
      <c r="IM126" s="83"/>
      <c r="IN126" s="83"/>
      <c r="IO126" s="83"/>
      <c r="IP126" s="83"/>
      <c r="IQ126" s="83"/>
      <c r="IR126" s="83"/>
      <c r="IS126" s="83"/>
      <c r="IT126" s="83"/>
      <c r="IU126" s="83"/>
      <c r="IV126" s="83"/>
      <c r="IW126" s="83"/>
      <c r="IX126" s="83"/>
      <c r="IY126" s="83"/>
      <c r="IZ126" s="83"/>
      <c r="JA126" s="83"/>
      <c r="JB126" s="83"/>
      <c r="JC126" s="83"/>
      <c r="JD126" s="83"/>
      <c r="JE126" s="83"/>
      <c r="JF126" s="83"/>
      <c r="JG126" s="83"/>
      <c r="JH126" s="83"/>
      <c r="JI126" s="83"/>
      <c r="JJ126" s="83"/>
      <c r="JK126" s="83"/>
      <c r="JL126" s="83"/>
      <c r="JM126" s="83"/>
      <c r="JN126" s="83"/>
      <c r="JO126" s="83"/>
      <c r="JP126" s="83"/>
      <c r="JQ126" s="83"/>
      <c r="JR126" s="83"/>
      <c r="JS126" s="83"/>
      <c r="JT126" s="83"/>
      <c r="JU126" s="83"/>
      <c r="JV126" s="83"/>
      <c r="JW126" s="83"/>
      <c r="JX126" s="83"/>
      <c r="JY126" s="83"/>
      <c r="JZ126" s="83"/>
      <c r="KA126" s="83"/>
      <c r="KB126" s="83"/>
      <c r="KC126" s="83"/>
      <c r="KD126" s="83"/>
      <c r="KE126" s="83">
        <v>1</v>
      </c>
      <c r="KF126" s="83"/>
      <c r="KG126" s="83"/>
      <c r="KH126" s="83"/>
      <c r="KI126" s="83"/>
      <c r="KJ126" s="83"/>
      <c r="KK126" s="83"/>
      <c r="KL126" s="83"/>
      <c r="KM126" s="83">
        <v>1</v>
      </c>
      <c r="KN126" s="82">
        <v>0</v>
      </c>
      <c r="KO126" s="82">
        <v>0</v>
      </c>
      <c r="KP126" s="82">
        <v>0</v>
      </c>
      <c r="KQ126" s="82">
        <v>0</v>
      </c>
      <c r="KR126" s="82">
        <v>0</v>
      </c>
      <c r="KS126" s="82">
        <v>0</v>
      </c>
      <c r="KT126" s="82">
        <v>1</v>
      </c>
      <c r="KU126" s="82">
        <v>0</v>
      </c>
      <c r="KV126" s="82">
        <v>0</v>
      </c>
      <c r="KW126" s="82">
        <v>0</v>
      </c>
      <c r="KX126" s="82">
        <v>0</v>
      </c>
      <c r="KY126" s="82">
        <v>0</v>
      </c>
      <c r="KZ126" s="82">
        <v>0</v>
      </c>
      <c r="LA126" s="82">
        <v>1</v>
      </c>
      <c r="LB126" s="82">
        <v>0</v>
      </c>
      <c r="LC126" s="84">
        <v>0</v>
      </c>
      <c r="LD126" s="84">
        <v>0</v>
      </c>
      <c r="LE126" s="84">
        <v>0</v>
      </c>
      <c r="LF126" s="84">
        <v>1</v>
      </c>
      <c r="LG126" s="84">
        <v>0</v>
      </c>
      <c r="LH126" s="84">
        <v>1</v>
      </c>
      <c r="LI126" s="84">
        <v>0</v>
      </c>
      <c r="LJ126" s="84">
        <v>0</v>
      </c>
      <c r="LK126" s="84">
        <v>0</v>
      </c>
      <c r="LL126" s="84"/>
      <c r="LM126" s="85">
        <v>1</v>
      </c>
      <c r="LN126" s="85" t="s">
        <v>2546</v>
      </c>
      <c r="LO126" s="85">
        <v>0</v>
      </c>
      <c r="LP126" s="85"/>
      <c r="LQ126" s="86">
        <v>0</v>
      </c>
      <c r="LR126" s="87" t="s">
        <v>2938</v>
      </c>
      <c r="LS126" s="72">
        <f t="shared" si="30"/>
        <v>0</v>
      </c>
      <c r="LT126" s="73">
        <f t="shared" si="31"/>
        <v>0</v>
      </c>
      <c r="LU126" s="73">
        <f t="shared" si="32"/>
        <v>0</v>
      </c>
      <c r="LV126" s="74">
        <f t="shared" si="33"/>
        <v>1</v>
      </c>
      <c r="LW126" s="72">
        <f t="shared" si="34"/>
        <v>0</v>
      </c>
      <c r="LX126" s="73">
        <f t="shared" si="35"/>
        <v>0</v>
      </c>
      <c r="LY126" s="73">
        <f t="shared" si="36"/>
        <v>0</v>
      </c>
      <c r="LZ126" s="74">
        <f t="shared" si="37"/>
        <v>1</v>
      </c>
      <c r="MA126" s="72">
        <f t="shared" si="38"/>
        <v>0</v>
      </c>
      <c r="MB126" s="73">
        <f t="shared" si="39"/>
        <v>0</v>
      </c>
      <c r="MC126" s="73">
        <f t="shared" si="40"/>
        <v>0</v>
      </c>
      <c r="MD126" s="74">
        <f t="shared" si="41"/>
        <v>1</v>
      </c>
      <c r="ME126" s="72">
        <f t="shared" si="42"/>
        <v>0</v>
      </c>
      <c r="MF126" s="73">
        <f t="shared" si="43"/>
        <v>0</v>
      </c>
      <c r="MG126" s="73">
        <f t="shared" si="44"/>
        <v>0</v>
      </c>
      <c r="MH126" s="74">
        <f t="shared" si="45"/>
        <v>1</v>
      </c>
    </row>
    <row r="127" spans="1:346" ht="26.5" x14ac:dyDescent="0.35">
      <c r="A127" s="57">
        <v>18</v>
      </c>
      <c r="B127" s="57" t="s">
        <v>2362</v>
      </c>
      <c r="C127" s="57" t="s">
        <v>2412</v>
      </c>
      <c r="D127" s="58">
        <v>41598</v>
      </c>
      <c r="E127" s="57">
        <v>9</v>
      </c>
      <c r="F127" s="57">
        <v>10</v>
      </c>
      <c r="G127" s="57" t="s">
        <v>2939</v>
      </c>
      <c r="H127" s="57" t="s">
        <v>2940</v>
      </c>
      <c r="I127" s="57">
        <v>37158397</v>
      </c>
      <c r="J127" s="57" t="s">
        <v>2935</v>
      </c>
      <c r="K127" s="57" t="s">
        <v>2941</v>
      </c>
      <c r="L127" s="57">
        <v>0</v>
      </c>
      <c r="M127" s="57">
        <v>1</v>
      </c>
      <c r="N127" s="57">
        <v>60</v>
      </c>
      <c r="O127" s="59">
        <v>0</v>
      </c>
      <c r="P127" s="59">
        <v>0</v>
      </c>
      <c r="Q127" s="59">
        <v>0</v>
      </c>
      <c r="R127" s="59">
        <v>0</v>
      </c>
      <c r="S127" s="59">
        <v>0</v>
      </c>
      <c r="T127" s="59">
        <v>1</v>
      </c>
      <c r="U127" s="59">
        <v>0</v>
      </c>
      <c r="V127" s="59">
        <v>0</v>
      </c>
      <c r="W127" s="59">
        <v>0</v>
      </c>
      <c r="X127" s="59">
        <v>0</v>
      </c>
      <c r="Y127" s="59"/>
      <c r="Z127" s="60">
        <v>5</v>
      </c>
      <c r="AA127" s="60">
        <v>2</v>
      </c>
      <c r="AB127" s="60">
        <v>1</v>
      </c>
      <c r="AC127" s="60">
        <v>15</v>
      </c>
      <c r="AD127" s="60">
        <v>5</v>
      </c>
      <c r="AE127" s="60">
        <v>0</v>
      </c>
      <c r="AF127" s="60">
        <v>1</v>
      </c>
      <c r="AG127" s="60">
        <v>0</v>
      </c>
      <c r="AH127" s="60">
        <v>4</v>
      </c>
      <c r="AI127" s="60">
        <v>1</v>
      </c>
      <c r="AJ127" s="60">
        <v>6</v>
      </c>
      <c r="AK127" s="60">
        <v>15</v>
      </c>
      <c r="AL127" s="60">
        <v>20</v>
      </c>
      <c r="AM127" s="59">
        <v>0</v>
      </c>
      <c r="AN127" s="59"/>
      <c r="AO127" s="59"/>
      <c r="AP127" s="59"/>
      <c r="AQ127" s="59"/>
      <c r="AR127" s="59"/>
      <c r="AS127" s="59"/>
      <c r="AT127" s="59"/>
      <c r="AU127" s="59"/>
      <c r="AV127" s="59"/>
      <c r="AW127" s="59"/>
      <c r="AX127" s="59"/>
      <c r="AY127" s="59"/>
      <c r="AZ127" s="59"/>
      <c r="BA127" s="59"/>
      <c r="BB127" s="59"/>
      <c r="BC127" s="59">
        <v>0</v>
      </c>
      <c r="BD127" s="59"/>
      <c r="BE127" s="59"/>
      <c r="BF127" s="59"/>
      <c r="BG127" s="59">
        <v>0</v>
      </c>
      <c r="BH127" s="59"/>
      <c r="BI127" s="59"/>
      <c r="BJ127" s="59"/>
      <c r="BK127" s="59">
        <v>0</v>
      </c>
      <c r="BL127" s="59"/>
      <c r="BM127" s="59"/>
      <c r="BN127" s="59"/>
      <c r="BO127" s="59">
        <f t="shared" si="23"/>
        <v>0</v>
      </c>
      <c r="BP127" s="59"/>
      <c r="BQ127" s="60">
        <v>1</v>
      </c>
      <c r="BR127" s="60">
        <v>1</v>
      </c>
      <c r="BS127" s="60">
        <v>2</v>
      </c>
      <c r="BT127" s="60">
        <v>1</v>
      </c>
      <c r="BU127" s="60">
        <v>4</v>
      </c>
      <c r="BV127" s="60">
        <v>1</v>
      </c>
      <c r="BW127" s="60">
        <v>0</v>
      </c>
      <c r="BX127" s="60">
        <v>1</v>
      </c>
      <c r="BY127" s="60">
        <v>1</v>
      </c>
      <c r="BZ127" s="60">
        <v>0</v>
      </c>
      <c r="CA127" s="60">
        <v>0</v>
      </c>
      <c r="CB127" s="60"/>
      <c r="CC127" s="60"/>
      <c r="CD127" s="60"/>
      <c r="CE127" s="60"/>
      <c r="CF127" s="60"/>
      <c r="CG127" s="60"/>
      <c r="CH127" s="60"/>
      <c r="CI127" s="60"/>
      <c r="CJ127" s="60">
        <v>1</v>
      </c>
      <c r="CK127" s="60">
        <v>1</v>
      </c>
      <c r="CL127" s="60">
        <v>1</v>
      </c>
      <c r="CM127" s="60">
        <v>4</v>
      </c>
      <c r="CN127" s="60">
        <v>1</v>
      </c>
      <c r="CO127" s="60">
        <v>0</v>
      </c>
      <c r="CP127" s="60">
        <v>1</v>
      </c>
      <c r="CQ127" s="60">
        <v>1</v>
      </c>
      <c r="CR127" s="60">
        <v>0</v>
      </c>
      <c r="CS127" s="60">
        <v>0</v>
      </c>
      <c r="CT127" s="60"/>
      <c r="CU127" s="60"/>
      <c r="CV127" s="60"/>
      <c r="CW127" s="60"/>
      <c r="CX127" s="60"/>
      <c r="CY127" s="60"/>
      <c r="CZ127" s="60"/>
      <c r="DA127" s="60"/>
      <c r="DB127" s="60"/>
      <c r="DC127" s="60">
        <v>0</v>
      </c>
      <c r="DD127" s="60"/>
      <c r="DE127" s="60"/>
      <c r="DF127" s="60">
        <v>1</v>
      </c>
      <c r="DG127" s="60">
        <v>9</v>
      </c>
      <c r="DH127" s="60">
        <v>125</v>
      </c>
      <c r="DI127" s="60">
        <v>0</v>
      </c>
      <c r="DJ127" s="60"/>
      <c r="DK127" s="60"/>
      <c r="DL127" s="60">
        <v>0</v>
      </c>
      <c r="DM127" s="60"/>
      <c r="DN127" s="60"/>
      <c r="DO127" s="60"/>
      <c r="DP127" s="60"/>
      <c r="DQ127" s="60">
        <v>5</v>
      </c>
      <c r="DR127" s="60">
        <v>1</v>
      </c>
      <c r="DS127" s="60">
        <v>10</v>
      </c>
      <c r="DT127" s="61">
        <f t="shared" si="24"/>
        <v>1</v>
      </c>
      <c r="DU127" s="62">
        <f t="shared" si="25"/>
        <v>1</v>
      </c>
      <c r="DV127" s="63">
        <v>0</v>
      </c>
      <c r="DW127" s="63"/>
      <c r="DX127" s="63"/>
      <c r="DY127" s="63"/>
      <c r="DZ127" s="63"/>
      <c r="EA127" s="63"/>
      <c r="EB127" s="63"/>
      <c r="EC127" s="63"/>
      <c r="ED127" s="63"/>
      <c r="EE127" s="63"/>
      <c r="EF127" s="63"/>
      <c r="EG127" s="63"/>
      <c r="EH127" s="63"/>
      <c r="EI127" s="63"/>
      <c r="EJ127" s="63"/>
      <c r="EK127" s="63"/>
      <c r="EL127" s="63"/>
      <c r="EM127" s="63"/>
      <c r="EN127" s="63"/>
      <c r="EO127" s="63"/>
      <c r="EP127" s="63"/>
      <c r="EQ127" s="63"/>
      <c r="ER127" s="63"/>
      <c r="ES127" s="63">
        <f t="shared" si="26"/>
        <v>0</v>
      </c>
      <c r="ET127" s="63"/>
      <c r="EU127" s="64">
        <v>0</v>
      </c>
      <c r="EV127" s="64"/>
      <c r="EW127" s="64"/>
      <c r="EX127" s="64"/>
      <c r="EY127" s="64"/>
      <c r="EZ127" s="64"/>
      <c r="FA127" s="64"/>
      <c r="FB127" s="64"/>
      <c r="FC127" s="64"/>
      <c r="FD127" s="64"/>
      <c r="FE127" s="64"/>
      <c r="FF127" s="64"/>
      <c r="FG127" s="64"/>
      <c r="FH127" s="64"/>
      <c r="FI127" s="64"/>
      <c r="FJ127" s="64"/>
      <c r="FK127" s="64"/>
      <c r="FL127" s="64"/>
      <c r="FM127" s="64"/>
      <c r="FN127" s="64"/>
      <c r="FO127" s="64"/>
      <c r="FP127" s="64"/>
      <c r="FQ127" s="64"/>
      <c r="FR127" s="64"/>
      <c r="FS127" s="64"/>
      <c r="FT127" s="64"/>
      <c r="FU127" s="64"/>
      <c r="FV127" s="64"/>
      <c r="FW127" s="64"/>
      <c r="FX127" s="64"/>
      <c r="FY127" s="64"/>
      <c r="FZ127" s="64"/>
      <c r="GA127" s="64"/>
      <c r="GB127" s="64"/>
      <c r="GC127" s="64"/>
      <c r="GD127" s="64"/>
      <c r="GE127" s="64"/>
      <c r="GF127" s="64"/>
      <c r="GG127" s="64">
        <f t="shared" si="27"/>
        <v>0</v>
      </c>
      <c r="GH127" s="64">
        <f t="shared" si="28"/>
        <v>0</v>
      </c>
      <c r="GI127" s="65">
        <v>0</v>
      </c>
      <c r="GJ127" s="65">
        <v>0</v>
      </c>
      <c r="GK127" s="65">
        <v>0</v>
      </c>
      <c r="GL127" s="65">
        <v>0</v>
      </c>
      <c r="GM127" s="65">
        <v>0</v>
      </c>
      <c r="GN127" s="65">
        <v>0</v>
      </c>
      <c r="GO127" s="65">
        <v>0</v>
      </c>
      <c r="GP127" s="65">
        <v>0</v>
      </c>
      <c r="GQ127" s="65"/>
      <c r="GR127" s="65">
        <v>1</v>
      </c>
      <c r="GS127" s="65">
        <v>0</v>
      </c>
      <c r="GT127" s="65">
        <v>0</v>
      </c>
      <c r="GU127" s="65">
        <v>0</v>
      </c>
      <c r="GV127" s="65">
        <v>0</v>
      </c>
      <c r="GW127" s="65">
        <v>0</v>
      </c>
      <c r="GX127" s="65">
        <v>0</v>
      </c>
      <c r="GY127" s="65">
        <v>0</v>
      </c>
      <c r="GZ127" s="65"/>
      <c r="HA127" s="66">
        <v>0</v>
      </c>
      <c r="HB127" s="66"/>
      <c r="HC127" s="66"/>
      <c r="HD127" s="66"/>
      <c r="HE127" s="66"/>
      <c r="HF127" s="66"/>
      <c r="HG127" s="66"/>
      <c r="HH127" s="66"/>
      <c r="HI127" s="66"/>
      <c r="HJ127" s="66"/>
      <c r="HK127" s="66"/>
      <c r="HL127" s="66"/>
      <c r="HM127" s="66"/>
      <c r="HN127" s="66"/>
      <c r="HO127" s="66"/>
      <c r="HP127" s="66"/>
      <c r="HQ127" s="66"/>
      <c r="HR127" s="66"/>
      <c r="HS127" s="66"/>
      <c r="HT127" s="66"/>
      <c r="HU127" s="66"/>
      <c r="HV127" s="66"/>
      <c r="HW127" s="66"/>
      <c r="HX127" s="66"/>
      <c r="HY127" s="66">
        <f t="shared" si="29"/>
        <v>0</v>
      </c>
      <c r="HZ127" s="66"/>
      <c r="IA127" s="67" t="s">
        <v>2326</v>
      </c>
      <c r="IB127" s="67" t="s">
        <v>2328</v>
      </c>
      <c r="IC127" s="67" t="s">
        <v>2326</v>
      </c>
      <c r="ID127" s="67" t="s">
        <v>2326</v>
      </c>
      <c r="IE127" s="67" t="s">
        <v>2326</v>
      </c>
      <c r="IF127" s="67"/>
      <c r="IG127" s="67"/>
      <c r="IH127" s="67"/>
      <c r="II127" s="67"/>
      <c r="IJ127" s="67"/>
      <c r="IK127" s="67"/>
      <c r="IL127" s="67"/>
      <c r="IM127" s="67"/>
      <c r="IN127" s="67"/>
      <c r="IO127" s="67"/>
      <c r="IP127" s="67"/>
      <c r="IQ127" s="67"/>
      <c r="IR127" s="67"/>
      <c r="IS127" s="67"/>
      <c r="IT127" s="67"/>
      <c r="IU127" s="67"/>
      <c r="IV127" s="67"/>
      <c r="IW127" s="67"/>
      <c r="IX127" s="67"/>
      <c r="IY127" s="67"/>
      <c r="IZ127" s="67"/>
      <c r="JA127" s="67"/>
      <c r="JB127" s="67"/>
      <c r="JC127" s="67"/>
      <c r="JD127" s="67"/>
      <c r="JE127" s="67"/>
      <c r="JF127" s="67"/>
      <c r="JG127" s="67"/>
      <c r="JH127" s="67"/>
      <c r="JI127" s="67"/>
      <c r="JJ127" s="67"/>
      <c r="JK127" s="67"/>
      <c r="JL127" s="67"/>
      <c r="JM127" s="67"/>
      <c r="JN127" s="67"/>
      <c r="JO127" s="67"/>
      <c r="JP127" s="67"/>
      <c r="JQ127" s="67"/>
      <c r="JR127" s="67"/>
      <c r="JS127" s="67"/>
      <c r="JT127" s="67"/>
      <c r="JU127" s="67"/>
      <c r="JV127" s="67"/>
      <c r="JW127" s="67"/>
      <c r="JX127" s="67"/>
      <c r="JY127" s="67"/>
      <c r="JZ127" s="67"/>
      <c r="KA127" s="67"/>
      <c r="KB127" s="67"/>
      <c r="KC127" s="67"/>
      <c r="KD127" s="67"/>
      <c r="KE127" s="67"/>
      <c r="KF127" s="67"/>
      <c r="KG127" s="67"/>
      <c r="KH127" s="67"/>
      <c r="KI127" s="67"/>
      <c r="KJ127" s="67"/>
      <c r="KK127" s="67"/>
      <c r="KL127" s="67"/>
      <c r="KM127" s="67"/>
      <c r="KN127" s="66">
        <v>0</v>
      </c>
      <c r="KO127" s="66">
        <v>0</v>
      </c>
      <c r="KP127" s="66">
        <v>1</v>
      </c>
      <c r="KQ127" s="66">
        <v>1</v>
      </c>
      <c r="KR127" s="66">
        <v>1</v>
      </c>
      <c r="KS127" s="66">
        <v>1</v>
      </c>
      <c r="KT127" s="66">
        <v>1</v>
      </c>
      <c r="KU127" s="66">
        <v>0</v>
      </c>
      <c r="KV127" s="66">
        <v>0</v>
      </c>
      <c r="KW127" s="66">
        <v>0</v>
      </c>
      <c r="KX127" s="66">
        <v>0</v>
      </c>
      <c r="KY127" s="66">
        <v>1</v>
      </c>
      <c r="KZ127" s="66">
        <v>0</v>
      </c>
      <c r="LA127" s="66">
        <v>0</v>
      </c>
      <c r="LB127" s="66">
        <v>0</v>
      </c>
      <c r="LC127" s="68">
        <v>0</v>
      </c>
      <c r="LD127" s="68">
        <v>0</v>
      </c>
      <c r="LE127" s="68">
        <v>0</v>
      </c>
      <c r="LF127" s="68">
        <v>0</v>
      </c>
      <c r="LG127" s="68">
        <v>0</v>
      </c>
      <c r="LH127" s="68">
        <v>0</v>
      </c>
      <c r="LI127" s="68">
        <v>0</v>
      </c>
      <c r="LJ127" s="68">
        <v>0</v>
      </c>
      <c r="LK127" s="68">
        <v>1</v>
      </c>
      <c r="LL127" s="68" t="s">
        <v>2942</v>
      </c>
      <c r="LM127" s="69">
        <v>1</v>
      </c>
      <c r="LN127" s="69" t="s">
        <v>2943</v>
      </c>
      <c r="LO127" s="69">
        <v>0</v>
      </c>
      <c r="LP127" s="69"/>
      <c r="LQ127" s="70">
        <v>1</v>
      </c>
      <c r="LR127" s="71"/>
      <c r="LS127" s="72">
        <f t="shared" si="30"/>
        <v>0</v>
      </c>
      <c r="LT127" s="73">
        <f t="shared" si="31"/>
        <v>0</v>
      </c>
      <c r="LU127" s="73">
        <f t="shared" si="32"/>
        <v>0</v>
      </c>
      <c r="LV127" s="74">
        <f t="shared" si="33"/>
        <v>1</v>
      </c>
      <c r="LW127" s="72">
        <f t="shared" si="34"/>
        <v>1</v>
      </c>
      <c r="LX127" s="73">
        <f t="shared" si="35"/>
        <v>0</v>
      </c>
      <c r="LY127" s="73">
        <f t="shared" si="36"/>
        <v>0</v>
      </c>
      <c r="LZ127" s="74">
        <f t="shared" si="37"/>
        <v>0</v>
      </c>
      <c r="MA127" s="72">
        <f t="shared" si="38"/>
        <v>0</v>
      </c>
      <c r="MB127" s="73">
        <f t="shared" si="39"/>
        <v>0</v>
      </c>
      <c r="MC127" s="73">
        <f t="shared" si="40"/>
        <v>0</v>
      </c>
      <c r="MD127" s="74">
        <f t="shared" si="41"/>
        <v>1</v>
      </c>
      <c r="ME127" s="72">
        <f t="shared" si="42"/>
        <v>0</v>
      </c>
      <c r="MF127" s="73">
        <f t="shared" si="43"/>
        <v>0</v>
      </c>
      <c r="MG127" s="73">
        <f t="shared" si="44"/>
        <v>0</v>
      </c>
      <c r="MH127" s="74">
        <f t="shared" si="45"/>
        <v>1</v>
      </c>
    </row>
    <row r="128" spans="1:346" s="88" customFormat="1" ht="26.5" x14ac:dyDescent="0.35">
      <c r="A128" s="57">
        <v>19</v>
      </c>
      <c r="B128" s="57" t="s">
        <v>2362</v>
      </c>
      <c r="C128" s="57" t="s">
        <v>2412</v>
      </c>
      <c r="D128" s="58">
        <v>41598</v>
      </c>
      <c r="E128" s="57">
        <v>9</v>
      </c>
      <c r="F128" s="57">
        <v>4</v>
      </c>
      <c r="G128" s="57" t="s">
        <v>2944</v>
      </c>
      <c r="H128" s="57" t="s">
        <v>2944</v>
      </c>
      <c r="I128" s="57">
        <v>44719828</v>
      </c>
      <c r="J128" s="57" t="s">
        <v>2935</v>
      </c>
      <c r="K128" s="57" t="s">
        <v>2945</v>
      </c>
      <c r="L128" s="57">
        <v>0</v>
      </c>
      <c r="M128" s="57">
        <v>1</v>
      </c>
      <c r="N128" s="57">
        <v>44</v>
      </c>
      <c r="O128" s="59">
        <v>0</v>
      </c>
      <c r="P128" s="59">
        <v>0</v>
      </c>
      <c r="Q128" s="59">
        <v>0</v>
      </c>
      <c r="R128" s="59">
        <v>0</v>
      </c>
      <c r="S128" s="59">
        <v>0</v>
      </c>
      <c r="T128" s="59">
        <v>0</v>
      </c>
      <c r="U128" s="59">
        <v>0</v>
      </c>
      <c r="V128" s="59">
        <v>0</v>
      </c>
      <c r="W128" s="59">
        <v>0</v>
      </c>
      <c r="X128" s="59">
        <v>1</v>
      </c>
      <c r="Y128" s="59" t="s">
        <v>2946</v>
      </c>
      <c r="Z128" s="60">
        <v>6</v>
      </c>
      <c r="AA128" s="60">
        <v>0</v>
      </c>
      <c r="AB128" s="60">
        <v>0</v>
      </c>
      <c r="AC128" s="60">
        <v>100</v>
      </c>
      <c r="AD128" s="60">
        <v>60</v>
      </c>
      <c r="AE128" s="60">
        <v>1</v>
      </c>
      <c r="AF128" s="60">
        <v>0</v>
      </c>
      <c r="AG128" s="60">
        <v>0</v>
      </c>
      <c r="AH128" s="60">
        <v>1.5</v>
      </c>
      <c r="AI128" s="60">
        <v>1</v>
      </c>
      <c r="AJ128" s="60">
        <v>6</v>
      </c>
      <c r="AK128" s="60">
        <v>3</v>
      </c>
      <c r="AL128" s="60">
        <v>5</v>
      </c>
      <c r="AM128" s="59">
        <v>1</v>
      </c>
      <c r="AN128" s="59">
        <v>1</v>
      </c>
      <c r="AO128" s="59">
        <v>2</v>
      </c>
      <c r="AP128" s="59">
        <v>1</v>
      </c>
      <c r="AQ128" s="59">
        <v>0</v>
      </c>
      <c r="AR128" s="59">
        <v>1</v>
      </c>
      <c r="AS128" s="59">
        <v>0</v>
      </c>
      <c r="AT128" s="59">
        <v>0</v>
      </c>
      <c r="AU128" s="59">
        <v>0</v>
      </c>
      <c r="AV128" s="59"/>
      <c r="AW128" s="59"/>
      <c r="AX128" s="59"/>
      <c r="AY128" s="59"/>
      <c r="AZ128" s="59"/>
      <c r="BA128" s="59"/>
      <c r="BB128" s="59"/>
      <c r="BC128" s="59">
        <v>0</v>
      </c>
      <c r="BD128" s="59"/>
      <c r="BE128" s="59"/>
      <c r="BF128" s="59"/>
      <c r="BG128" s="59">
        <v>1</v>
      </c>
      <c r="BH128" s="59">
        <v>1</v>
      </c>
      <c r="BI128" s="59">
        <v>20</v>
      </c>
      <c r="BJ128" s="59">
        <v>40</v>
      </c>
      <c r="BK128" s="59">
        <v>0</v>
      </c>
      <c r="BL128" s="59">
        <v>10</v>
      </c>
      <c r="BM128" s="59">
        <v>0</v>
      </c>
      <c r="BN128" s="59">
        <v>0</v>
      </c>
      <c r="BO128" s="59">
        <f t="shared" si="23"/>
        <v>2</v>
      </c>
      <c r="BP128" s="59"/>
      <c r="BQ128" s="60">
        <v>1</v>
      </c>
      <c r="BR128" s="60">
        <v>1</v>
      </c>
      <c r="BS128" s="60">
        <v>1</v>
      </c>
      <c r="BT128" s="60">
        <v>1</v>
      </c>
      <c r="BU128" s="60">
        <v>4</v>
      </c>
      <c r="BV128" s="60">
        <v>1</v>
      </c>
      <c r="BW128" s="60">
        <v>0</v>
      </c>
      <c r="BX128" s="60">
        <v>1</v>
      </c>
      <c r="BY128" s="60">
        <v>1</v>
      </c>
      <c r="BZ128" s="60">
        <v>1</v>
      </c>
      <c r="CA128" s="60">
        <v>0</v>
      </c>
      <c r="CB128" s="60"/>
      <c r="CC128" s="60"/>
      <c r="CD128" s="60"/>
      <c r="CE128" s="60"/>
      <c r="CF128" s="60"/>
      <c r="CG128" s="60"/>
      <c r="CH128" s="60"/>
      <c r="CI128" s="60"/>
      <c r="CJ128" s="60">
        <v>0</v>
      </c>
      <c r="CK128" s="60"/>
      <c r="CL128" s="60"/>
      <c r="CM128" s="60"/>
      <c r="CN128" s="60"/>
      <c r="CO128" s="60"/>
      <c r="CP128" s="60"/>
      <c r="CQ128" s="60"/>
      <c r="CR128" s="60"/>
      <c r="CS128" s="60">
        <v>0</v>
      </c>
      <c r="CT128" s="60"/>
      <c r="CU128" s="60"/>
      <c r="CV128" s="60"/>
      <c r="CW128" s="60"/>
      <c r="CX128" s="60"/>
      <c r="CY128" s="60"/>
      <c r="CZ128" s="60"/>
      <c r="DA128" s="60"/>
      <c r="DB128" s="60"/>
      <c r="DC128" s="60">
        <v>1</v>
      </c>
      <c r="DD128" s="60">
        <v>21</v>
      </c>
      <c r="DE128" s="60">
        <v>5</v>
      </c>
      <c r="DF128" s="60">
        <v>0</v>
      </c>
      <c r="DG128" s="60"/>
      <c r="DH128" s="60"/>
      <c r="DI128" s="60">
        <v>0</v>
      </c>
      <c r="DJ128" s="60"/>
      <c r="DK128" s="60"/>
      <c r="DL128" s="60">
        <v>0</v>
      </c>
      <c r="DM128" s="60"/>
      <c r="DN128" s="60"/>
      <c r="DO128" s="60"/>
      <c r="DP128" s="60"/>
      <c r="DQ128" s="60">
        <v>10</v>
      </c>
      <c r="DR128" s="60">
        <v>1</v>
      </c>
      <c r="DS128" s="60">
        <v>5</v>
      </c>
      <c r="DT128" s="61">
        <f t="shared" si="24"/>
        <v>1</v>
      </c>
      <c r="DU128" s="62">
        <f t="shared" si="25"/>
        <v>1</v>
      </c>
      <c r="DV128" s="63">
        <v>0</v>
      </c>
      <c r="DW128" s="63"/>
      <c r="DX128" s="63"/>
      <c r="DY128" s="63"/>
      <c r="DZ128" s="63"/>
      <c r="EA128" s="63"/>
      <c r="EB128" s="63"/>
      <c r="EC128" s="63"/>
      <c r="ED128" s="63"/>
      <c r="EE128" s="63"/>
      <c r="EF128" s="63"/>
      <c r="EG128" s="63"/>
      <c r="EH128" s="63"/>
      <c r="EI128" s="63"/>
      <c r="EJ128" s="63"/>
      <c r="EK128" s="63"/>
      <c r="EL128" s="63"/>
      <c r="EM128" s="63"/>
      <c r="EN128" s="63"/>
      <c r="EO128" s="63"/>
      <c r="EP128" s="63"/>
      <c r="EQ128" s="63"/>
      <c r="ER128" s="63"/>
      <c r="ES128" s="63">
        <f t="shared" si="26"/>
        <v>0</v>
      </c>
      <c r="ET128" s="63"/>
      <c r="EU128" s="64">
        <v>0</v>
      </c>
      <c r="EV128" s="64"/>
      <c r="EW128" s="64"/>
      <c r="EX128" s="64"/>
      <c r="EY128" s="64"/>
      <c r="EZ128" s="64"/>
      <c r="FA128" s="64"/>
      <c r="FB128" s="64"/>
      <c r="FC128" s="64"/>
      <c r="FD128" s="64"/>
      <c r="FE128" s="64"/>
      <c r="FF128" s="64"/>
      <c r="FG128" s="64"/>
      <c r="FH128" s="64"/>
      <c r="FI128" s="64"/>
      <c r="FJ128" s="64"/>
      <c r="FK128" s="64"/>
      <c r="FL128" s="64"/>
      <c r="FM128" s="64"/>
      <c r="FN128" s="64"/>
      <c r="FO128" s="64"/>
      <c r="FP128" s="64"/>
      <c r="FQ128" s="64"/>
      <c r="FR128" s="64"/>
      <c r="FS128" s="64"/>
      <c r="FT128" s="64"/>
      <c r="FU128" s="64"/>
      <c r="FV128" s="64"/>
      <c r="FW128" s="64"/>
      <c r="FX128" s="64"/>
      <c r="FY128" s="64"/>
      <c r="FZ128" s="64"/>
      <c r="GA128" s="64"/>
      <c r="GB128" s="64"/>
      <c r="GC128" s="64"/>
      <c r="GD128" s="64"/>
      <c r="GE128" s="64"/>
      <c r="GF128" s="64"/>
      <c r="GG128" s="64">
        <f t="shared" si="27"/>
        <v>0</v>
      </c>
      <c r="GH128" s="64">
        <f t="shared" si="28"/>
        <v>0</v>
      </c>
      <c r="GI128" s="65">
        <v>0</v>
      </c>
      <c r="GJ128" s="65">
        <v>0</v>
      </c>
      <c r="GK128" s="65">
        <v>0</v>
      </c>
      <c r="GL128" s="65">
        <v>0</v>
      </c>
      <c r="GM128" s="65">
        <v>0</v>
      </c>
      <c r="GN128" s="65">
        <v>0</v>
      </c>
      <c r="GO128" s="65">
        <v>0</v>
      </c>
      <c r="GP128" s="65">
        <v>0</v>
      </c>
      <c r="GQ128" s="65"/>
      <c r="GR128" s="65">
        <v>1</v>
      </c>
      <c r="GS128" s="65">
        <v>0</v>
      </c>
      <c r="GT128" s="65">
        <v>0</v>
      </c>
      <c r="GU128" s="65">
        <v>0</v>
      </c>
      <c r="GV128" s="65">
        <v>0</v>
      </c>
      <c r="GW128" s="65">
        <v>0</v>
      </c>
      <c r="GX128" s="65">
        <v>0</v>
      </c>
      <c r="GY128" s="65">
        <v>0</v>
      </c>
      <c r="GZ128" s="65"/>
      <c r="HA128" s="66">
        <v>0</v>
      </c>
      <c r="HB128" s="66"/>
      <c r="HC128" s="66"/>
      <c r="HD128" s="66"/>
      <c r="HE128" s="66"/>
      <c r="HF128" s="66"/>
      <c r="HG128" s="66"/>
      <c r="HH128" s="66"/>
      <c r="HI128" s="66"/>
      <c r="HJ128" s="66"/>
      <c r="HK128" s="66"/>
      <c r="HL128" s="66"/>
      <c r="HM128" s="66"/>
      <c r="HN128" s="66"/>
      <c r="HO128" s="66"/>
      <c r="HP128" s="66"/>
      <c r="HQ128" s="66"/>
      <c r="HR128" s="66"/>
      <c r="HS128" s="66"/>
      <c r="HT128" s="66"/>
      <c r="HU128" s="66"/>
      <c r="HV128" s="66"/>
      <c r="HW128" s="66"/>
      <c r="HX128" s="66"/>
      <c r="HY128" s="66">
        <f t="shared" si="29"/>
        <v>0</v>
      </c>
      <c r="HZ128" s="66"/>
      <c r="IA128" s="67" t="s">
        <v>2328</v>
      </c>
      <c r="IB128" s="67" t="s">
        <v>2328</v>
      </c>
      <c r="IC128" s="67" t="s">
        <v>2326</v>
      </c>
      <c r="ID128" s="67" t="s">
        <v>2326</v>
      </c>
      <c r="IE128" s="67" t="s">
        <v>2326</v>
      </c>
      <c r="IF128" s="67"/>
      <c r="IG128" s="67"/>
      <c r="IH128" s="67"/>
      <c r="II128" s="67"/>
      <c r="IJ128" s="67"/>
      <c r="IK128" s="67"/>
      <c r="IL128" s="67"/>
      <c r="IM128" s="67"/>
      <c r="IN128" s="67"/>
      <c r="IO128" s="67"/>
      <c r="IP128" s="67"/>
      <c r="IQ128" s="67"/>
      <c r="IR128" s="67"/>
      <c r="IS128" s="67"/>
      <c r="IT128" s="67"/>
      <c r="IU128" s="67"/>
      <c r="IV128" s="67"/>
      <c r="IW128" s="67"/>
      <c r="IX128" s="67"/>
      <c r="IY128" s="67"/>
      <c r="IZ128" s="67"/>
      <c r="JA128" s="67"/>
      <c r="JB128" s="67"/>
      <c r="JC128" s="67"/>
      <c r="JD128" s="67"/>
      <c r="JE128" s="67"/>
      <c r="JF128" s="67"/>
      <c r="JG128" s="67"/>
      <c r="JH128" s="67"/>
      <c r="JI128" s="67"/>
      <c r="JJ128" s="67"/>
      <c r="JK128" s="67"/>
      <c r="JL128" s="67"/>
      <c r="JM128" s="67"/>
      <c r="JN128" s="67"/>
      <c r="JO128" s="67"/>
      <c r="JP128" s="67"/>
      <c r="JQ128" s="67"/>
      <c r="JR128" s="67"/>
      <c r="JS128" s="67"/>
      <c r="JT128" s="67"/>
      <c r="JU128" s="67"/>
      <c r="JV128" s="67"/>
      <c r="JW128" s="67"/>
      <c r="JX128" s="67"/>
      <c r="JY128" s="67"/>
      <c r="JZ128" s="67"/>
      <c r="KA128" s="67"/>
      <c r="KB128" s="67"/>
      <c r="KC128" s="67"/>
      <c r="KD128" s="67"/>
      <c r="KE128" s="67"/>
      <c r="KF128" s="67"/>
      <c r="KG128" s="67"/>
      <c r="KH128" s="67"/>
      <c r="KI128" s="67"/>
      <c r="KJ128" s="67"/>
      <c r="KK128" s="67"/>
      <c r="KL128" s="67"/>
      <c r="KM128" s="67"/>
      <c r="KN128" s="66">
        <v>2</v>
      </c>
      <c r="KO128" s="66">
        <v>0</v>
      </c>
      <c r="KP128" s="66">
        <v>1</v>
      </c>
      <c r="KQ128" s="66">
        <v>2</v>
      </c>
      <c r="KR128" s="66">
        <v>2</v>
      </c>
      <c r="KS128" s="66">
        <v>0</v>
      </c>
      <c r="KT128" s="66">
        <v>0</v>
      </c>
      <c r="KU128" s="66">
        <v>0</v>
      </c>
      <c r="KV128" s="66">
        <v>0</v>
      </c>
      <c r="KW128" s="66">
        <v>1</v>
      </c>
      <c r="KX128" s="66">
        <v>0</v>
      </c>
      <c r="KY128" s="66">
        <v>0</v>
      </c>
      <c r="KZ128" s="66">
        <v>0</v>
      </c>
      <c r="LA128" s="66">
        <v>0</v>
      </c>
      <c r="LB128" s="66">
        <v>0</v>
      </c>
      <c r="LC128" s="68">
        <v>0</v>
      </c>
      <c r="LD128" s="68">
        <v>0</v>
      </c>
      <c r="LE128" s="68">
        <v>0</v>
      </c>
      <c r="LF128" s="68">
        <v>0</v>
      </c>
      <c r="LG128" s="68">
        <v>0</v>
      </c>
      <c r="LH128" s="68">
        <v>0</v>
      </c>
      <c r="LI128" s="68">
        <v>0</v>
      </c>
      <c r="LJ128" s="68">
        <v>0</v>
      </c>
      <c r="LK128" s="68">
        <v>1</v>
      </c>
      <c r="LL128" s="68" t="s">
        <v>2947</v>
      </c>
      <c r="LM128" s="69">
        <v>1</v>
      </c>
      <c r="LN128" s="69" t="s">
        <v>2948</v>
      </c>
      <c r="LO128" s="69">
        <v>0</v>
      </c>
      <c r="LP128" s="69"/>
      <c r="LQ128" s="70">
        <v>1</v>
      </c>
      <c r="LR128" s="71"/>
      <c r="LS128" s="72">
        <f t="shared" si="30"/>
        <v>0</v>
      </c>
      <c r="LT128" s="73">
        <f t="shared" si="31"/>
        <v>1</v>
      </c>
      <c r="LU128" s="73">
        <f t="shared" si="32"/>
        <v>0</v>
      </c>
      <c r="LV128" s="74">
        <f t="shared" si="33"/>
        <v>0</v>
      </c>
      <c r="LW128" s="72">
        <f t="shared" si="34"/>
        <v>1</v>
      </c>
      <c r="LX128" s="73">
        <f t="shared" si="35"/>
        <v>0</v>
      </c>
      <c r="LY128" s="73">
        <f t="shared" si="36"/>
        <v>0</v>
      </c>
      <c r="LZ128" s="74">
        <f t="shared" si="37"/>
        <v>0</v>
      </c>
      <c r="MA128" s="72">
        <f t="shared" si="38"/>
        <v>0</v>
      </c>
      <c r="MB128" s="73">
        <f t="shared" si="39"/>
        <v>0</v>
      </c>
      <c r="MC128" s="73">
        <f t="shared" si="40"/>
        <v>0</v>
      </c>
      <c r="MD128" s="74">
        <f t="shared" si="41"/>
        <v>1</v>
      </c>
      <c r="ME128" s="72">
        <f t="shared" si="42"/>
        <v>0</v>
      </c>
      <c r="MF128" s="73">
        <f t="shared" si="43"/>
        <v>0</v>
      </c>
      <c r="MG128" s="73">
        <f t="shared" si="44"/>
        <v>0</v>
      </c>
      <c r="MH128" s="74">
        <f t="shared" si="45"/>
        <v>1</v>
      </c>
    </row>
    <row r="129" spans="1:346" ht="26.5" x14ac:dyDescent="0.35">
      <c r="A129" s="57">
        <v>36</v>
      </c>
      <c r="B129" s="57" t="s">
        <v>2362</v>
      </c>
      <c r="C129" s="57" t="s">
        <v>2412</v>
      </c>
      <c r="D129" s="58">
        <v>41597</v>
      </c>
      <c r="E129" s="57">
        <v>9</v>
      </c>
      <c r="F129" s="57">
        <v>2</v>
      </c>
      <c r="G129" s="57" t="s">
        <v>2949</v>
      </c>
      <c r="H129" s="57" t="s">
        <v>2949</v>
      </c>
      <c r="I129" s="57">
        <v>47543065</v>
      </c>
      <c r="J129" s="57" t="s">
        <v>2935</v>
      </c>
      <c r="K129" s="57" t="s">
        <v>2950</v>
      </c>
      <c r="L129" s="57">
        <v>0</v>
      </c>
      <c r="M129" s="57">
        <v>1</v>
      </c>
      <c r="N129" s="57">
        <v>24</v>
      </c>
      <c r="O129" s="59">
        <v>0</v>
      </c>
      <c r="P129" s="59">
        <v>0</v>
      </c>
      <c r="Q129" s="59">
        <v>0</v>
      </c>
      <c r="R129" s="59">
        <v>0</v>
      </c>
      <c r="S129" s="59">
        <v>0</v>
      </c>
      <c r="T129" s="59">
        <v>1</v>
      </c>
      <c r="U129" s="59">
        <v>0</v>
      </c>
      <c r="V129" s="59">
        <v>0</v>
      </c>
      <c r="W129" s="59">
        <v>0</v>
      </c>
      <c r="X129" s="59">
        <v>0</v>
      </c>
      <c r="Y129" s="59"/>
      <c r="Z129" s="60">
        <v>6</v>
      </c>
      <c r="AA129" s="60">
        <v>2</v>
      </c>
      <c r="AB129" s="60">
        <v>2</v>
      </c>
      <c r="AC129" s="60">
        <v>20</v>
      </c>
      <c r="AD129" s="60">
        <v>15</v>
      </c>
      <c r="AE129" s="60">
        <v>0</v>
      </c>
      <c r="AF129" s="60">
        <v>1</v>
      </c>
      <c r="AG129" s="60">
        <v>0</v>
      </c>
      <c r="AH129" s="60">
        <v>5</v>
      </c>
      <c r="AI129" s="60">
        <v>1</v>
      </c>
      <c r="AJ129" s="60">
        <v>5</v>
      </c>
      <c r="AK129" s="60">
        <v>12</v>
      </c>
      <c r="AL129" s="60">
        <v>15</v>
      </c>
      <c r="AM129" s="59">
        <v>0</v>
      </c>
      <c r="AN129" s="59"/>
      <c r="AO129" s="59"/>
      <c r="AP129" s="59"/>
      <c r="AQ129" s="59"/>
      <c r="AR129" s="59"/>
      <c r="AS129" s="59"/>
      <c r="AT129" s="59"/>
      <c r="AU129" s="59"/>
      <c r="AV129" s="59"/>
      <c r="AW129" s="59"/>
      <c r="AX129" s="59"/>
      <c r="AY129" s="59"/>
      <c r="AZ129" s="59"/>
      <c r="BA129" s="59"/>
      <c r="BB129" s="59"/>
      <c r="BC129" s="59">
        <v>0</v>
      </c>
      <c r="BD129" s="59"/>
      <c r="BE129" s="59"/>
      <c r="BF129" s="59"/>
      <c r="BG129" s="59">
        <v>0</v>
      </c>
      <c r="BH129" s="59"/>
      <c r="BI129" s="59"/>
      <c r="BJ129" s="59"/>
      <c r="BK129" s="59">
        <v>0</v>
      </c>
      <c r="BL129" s="59"/>
      <c r="BM129" s="59"/>
      <c r="BN129" s="59"/>
      <c r="BO129" s="59">
        <f t="shared" si="23"/>
        <v>0</v>
      </c>
      <c r="BP129" s="59"/>
      <c r="BQ129" s="60">
        <v>1</v>
      </c>
      <c r="BR129" s="60">
        <v>2</v>
      </c>
      <c r="BS129" s="60">
        <v>4</v>
      </c>
      <c r="BT129" s="60">
        <v>1</v>
      </c>
      <c r="BU129" s="60">
        <v>4</v>
      </c>
      <c r="BV129" s="60">
        <v>1</v>
      </c>
      <c r="BW129" s="60">
        <v>0</v>
      </c>
      <c r="BX129" s="60">
        <v>1</v>
      </c>
      <c r="BY129" s="60">
        <v>0</v>
      </c>
      <c r="BZ129" s="60">
        <v>1</v>
      </c>
      <c r="CA129" s="60">
        <v>0</v>
      </c>
      <c r="CB129" s="60"/>
      <c r="CC129" s="60"/>
      <c r="CD129" s="60"/>
      <c r="CE129" s="60"/>
      <c r="CF129" s="60"/>
      <c r="CG129" s="60"/>
      <c r="CH129" s="60"/>
      <c r="CI129" s="60"/>
      <c r="CJ129" s="60">
        <v>0</v>
      </c>
      <c r="CK129" s="60"/>
      <c r="CL129" s="60"/>
      <c r="CM129" s="60"/>
      <c r="CN129" s="60"/>
      <c r="CO129" s="60"/>
      <c r="CP129" s="60"/>
      <c r="CQ129" s="60"/>
      <c r="CR129" s="60"/>
      <c r="CS129" s="60">
        <v>0</v>
      </c>
      <c r="CT129" s="60"/>
      <c r="CU129" s="60"/>
      <c r="CV129" s="60"/>
      <c r="CW129" s="60"/>
      <c r="CX129" s="60"/>
      <c r="CY129" s="60"/>
      <c r="CZ129" s="60"/>
      <c r="DA129" s="60"/>
      <c r="DB129" s="60"/>
      <c r="DC129" s="60">
        <v>1</v>
      </c>
      <c r="DD129" s="60">
        <v>28</v>
      </c>
      <c r="DE129" s="60">
        <v>5</v>
      </c>
      <c r="DF129" s="60">
        <v>0</v>
      </c>
      <c r="DG129" s="60"/>
      <c r="DH129" s="60"/>
      <c r="DI129" s="60">
        <v>0</v>
      </c>
      <c r="DJ129" s="60"/>
      <c r="DK129" s="60"/>
      <c r="DL129" s="60">
        <v>0</v>
      </c>
      <c r="DM129" s="60"/>
      <c r="DN129" s="60"/>
      <c r="DO129" s="60"/>
      <c r="DP129" s="60"/>
      <c r="DQ129" s="60">
        <v>10</v>
      </c>
      <c r="DR129" s="60">
        <v>0</v>
      </c>
      <c r="DS129" s="60">
        <v>0</v>
      </c>
      <c r="DT129" s="61">
        <f t="shared" si="24"/>
        <v>1</v>
      </c>
      <c r="DU129" s="62">
        <f t="shared" si="25"/>
        <v>1</v>
      </c>
      <c r="DV129" s="63">
        <v>0</v>
      </c>
      <c r="DW129" s="63"/>
      <c r="DX129" s="63"/>
      <c r="DY129" s="63"/>
      <c r="DZ129" s="63"/>
      <c r="EA129" s="63"/>
      <c r="EB129" s="63"/>
      <c r="EC129" s="63"/>
      <c r="ED129" s="63"/>
      <c r="EE129" s="63"/>
      <c r="EF129" s="63"/>
      <c r="EG129" s="63"/>
      <c r="EH129" s="63"/>
      <c r="EI129" s="63"/>
      <c r="EJ129" s="63"/>
      <c r="EK129" s="63"/>
      <c r="EL129" s="63"/>
      <c r="EM129" s="63"/>
      <c r="EN129" s="63"/>
      <c r="EO129" s="63"/>
      <c r="EP129" s="63"/>
      <c r="EQ129" s="63"/>
      <c r="ER129" s="63"/>
      <c r="ES129" s="63">
        <f t="shared" si="26"/>
        <v>0</v>
      </c>
      <c r="ET129" s="63"/>
      <c r="EU129" s="64">
        <v>0</v>
      </c>
      <c r="EV129" s="64"/>
      <c r="EW129" s="64"/>
      <c r="EX129" s="64"/>
      <c r="EY129" s="64"/>
      <c r="EZ129" s="64"/>
      <c r="FA129" s="64"/>
      <c r="FB129" s="64"/>
      <c r="FC129" s="64"/>
      <c r="FD129" s="64"/>
      <c r="FE129" s="64"/>
      <c r="FF129" s="64"/>
      <c r="FG129" s="64"/>
      <c r="FH129" s="64"/>
      <c r="FI129" s="64"/>
      <c r="FJ129" s="64"/>
      <c r="FK129" s="64"/>
      <c r="FL129" s="64"/>
      <c r="FM129" s="64"/>
      <c r="FN129" s="64"/>
      <c r="FO129" s="64"/>
      <c r="FP129" s="64"/>
      <c r="FQ129" s="64"/>
      <c r="FR129" s="64"/>
      <c r="FS129" s="64"/>
      <c r="FT129" s="64"/>
      <c r="FU129" s="64"/>
      <c r="FV129" s="64"/>
      <c r="FW129" s="64"/>
      <c r="FX129" s="64"/>
      <c r="FY129" s="64"/>
      <c r="FZ129" s="64"/>
      <c r="GA129" s="64"/>
      <c r="GB129" s="64"/>
      <c r="GC129" s="64"/>
      <c r="GD129" s="64"/>
      <c r="GE129" s="64"/>
      <c r="GF129" s="64"/>
      <c r="GG129" s="64">
        <f t="shared" si="27"/>
        <v>0</v>
      </c>
      <c r="GH129" s="64">
        <f t="shared" si="28"/>
        <v>0</v>
      </c>
      <c r="GI129" s="65">
        <v>0</v>
      </c>
      <c r="GJ129" s="65">
        <v>0</v>
      </c>
      <c r="GK129" s="65">
        <v>0</v>
      </c>
      <c r="GL129" s="65">
        <v>0</v>
      </c>
      <c r="GM129" s="65">
        <v>0</v>
      </c>
      <c r="GN129" s="65">
        <v>0</v>
      </c>
      <c r="GO129" s="65">
        <v>0</v>
      </c>
      <c r="GP129" s="65">
        <v>0</v>
      </c>
      <c r="GQ129" s="65"/>
      <c r="GR129" s="65">
        <v>0</v>
      </c>
      <c r="GS129" s="65">
        <v>0</v>
      </c>
      <c r="GT129" s="65">
        <v>0</v>
      </c>
      <c r="GU129" s="65">
        <v>0</v>
      </c>
      <c r="GV129" s="65">
        <v>0</v>
      </c>
      <c r="GW129" s="65">
        <v>0</v>
      </c>
      <c r="GX129" s="65">
        <v>0</v>
      </c>
      <c r="GY129" s="65">
        <v>1</v>
      </c>
      <c r="GZ129" s="65" t="s">
        <v>2559</v>
      </c>
      <c r="HA129" s="66">
        <v>0</v>
      </c>
      <c r="HB129" s="66"/>
      <c r="HC129" s="66"/>
      <c r="HD129" s="66"/>
      <c r="HE129" s="66"/>
      <c r="HF129" s="66"/>
      <c r="HG129" s="66"/>
      <c r="HH129" s="66"/>
      <c r="HI129" s="66"/>
      <c r="HJ129" s="66"/>
      <c r="HK129" s="66"/>
      <c r="HL129" s="66"/>
      <c r="HM129" s="66"/>
      <c r="HN129" s="66"/>
      <c r="HO129" s="66"/>
      <c r="HP129" s="66"/>
      <c r="HQ129" s="66"/>
      <c r="HR129" s="66"/>
      <c r="HS129" s="66"/>
      <c r="HT129" s="66"/>
      <c r="HU129" s="66"/>
      <c r="HV129" s="66"/>
      <c r="HW129" s="66"/>
      <c r="HX129" s="66"/>
      <c r="HY129" s="66">
        <f t="shared" si="29"/>
        <v>0</v>
      </c>
      <c r="HZ129" s="66"/>
      <c r="IA129" s="67" t="s">
        <v>2326</v>
      </c>
      <c r="IB129" s="67" t="s">
        <v>2328</v>
      </c>
      <c r="IC129" s="67" t="s">
        <v>2326</v>
      </c>
      <c r="ID129" s="67" t="s">
        <v>2326</v>
      </c>
      <c r="IE129" s="67" t="s">
        <v>2326</v>
      </c>
      <c r="IF129" s="67"/>
      <c r="IG129" s="67"/>
      <c r="IH129" s="67"/>
      <c r="II129" s="67"/>
      <c r="IJ129" s="67"/>
      <c r="IK129" s="67"/>
      <c r="IL129" s="67"/>
      <c r="IM129" s="67"/>
      <c r="IN129" s="67"/>
      <c r="IO129" s="67"/>
      <c r="IP129" s="67"/>
      <c r="IQ129" s="67"/>
      <c r="IR129" s="67"/>
      <c r="IS129" s="67"/>
      <c r="IT129" s="67"/>
      <c r="IU129" s="67"/>
      <c r="IV129" s="67"/>
      <c r="IW129" s="67"/>
      <c r="IX129" s="67"/>
      <c r="IY129" s="67"/>
      <c r="IZ129" s="67"/>
      <c r="JA129" s="67"/>
      <c r="JB129" s="67"/>
      <c r="JC129" s="67"/>
      <c r="JD129" s="67"/>
      <c r="JE129" s="67"/>
      <c r="JF129" s="67"/>
      <c r="JG129" s="67"/>
      <c r="JH129" s="67"/>
      <c r="JI129" s="67"/>
      <c r="JJ129" s="67"/>
      <c r="JK129" s="67"/>
      <c r="JL129" s="67"/>
      <c r="JM129" s="67"/>
      <c r="JN129" s="67"/>
      <c r="JO129" s="67"/>
      <c r="JP129" s="67"/>
      <c r="JQ129" s="67"/>
      <c r="JR129" s="67"/>
      <c r="JS129" s="67"/>
      <c r="JT129" s="67"/>
      <c r="JU129" s="67"/>
      <c r="JV129" s="67"/>
      <c r="JW129" s="67"/>
      <c r="JX129" s="67"/>
      <c r="JY129" s="67"/>
      <c r="JZ129" s="67"/>
      <c r="KA129" s="67"/>
      <c r="KB129" s="67"/>
      <c r="KC129" s="67"/>
      <c r="KD129" s="67"/>
      <c r="KE129" s="67"/>
      <c r="KF129" s="67"/>
      <c r="KG129" s="67"/>
      <c r="KH129" s="67"/>
      <c r="KI129" s="67"/>
      <c r="KJ129" s="67"/>
      <c r="KK129" s="67"/>
      <c r="KL129" s="67"/>
      <c r="KM129" s="67"/>
      <c r="KN129" s="66">
        <v>2</v>
      </c>
      <c r="KO129" s="66">
        <v>1</v>
      </c>
      <c r="KP129" s="66">
        <v>1</v>
      </c>
      <c r="KQ129" s="66">
        <v>0</v>
      </c>
      <c r="KR129" s="66">
        <v>1</v>
      </c>
      <c r="KS129" s="66">
        <v>0</v>
      </c>
      <c r="KT129" s="66">
        <v>1</v>
      </c>
      <c r="KU129" s="66">
        <v>0</v>
      </c>
      <c r="KV129" s="66">
        <v>0</v>
      </c>
      <c r="KW129" s="66">
        <v>0</v>
      </c>
      <c r="KX129" s="66">
        <v>0</v>
      </c>
      <c r="KY129" s="66">
        <v>1</v>
      </c>
      <c r="KZ129" s="66">
        <v>0</v>
      </c>
      <c r="LA129" s="66">
        <v>0</v>
      </c>
      <c r="LB129" s="66">
        <v>0</v>
      </c>
      <c r="LC129" s="68">
        <v>0</v>
      </c>
      <c r="LD129" s="68">
        <v>1</v>
      </c>
      <c r="LE129" s="68">
        <v>0</v>
      </c>
      <c r="LF129" s="68">
        <v>0</v>
      </c>
      <c r="LG129" s="68">
        <v>0</v>
      </c>
      <c r="LH129" s="68">
        <v>0</v>
      </c>
      <c r="LI129" s="68">
        <v>0</v>
      </c>
      <c r="LJ129" s="68">
        <v>0</v>
      </c>
      <c r="LK129" s="68">
        <v>0</v>
      </c>
      <c r="LL129" s="68"/>
      <c r="LM129" s="69">
        <v>1</v>
      </c>
      <c r="LN129" s="69" t="s">
        <v>2951</v>
      </c>
      <c r="LO129" s="69">
        <v>0</v>
      </c>
      <c r="LP129" s="69"/>
      <c r="LQ129" s="70">
        <v>1</v>
      </c>
      <c r="LR129" s="71" t="s">
        <v>2952</v>
      </c>
      <c r="LS129" s="72">
        <f t="shared" si="30"/>
        <v>0</v>
      </c>
      <c r="LT129" s="73">
        <f t="shared" si="31"/>
        <v>0</v>
      </c>
      <c r="LU129" s="73">
        <f t="shared" si="32"/>
        <v>0</v>
      </c>
      <c r="LV129" s="74">
        <f t="shared" si="33"/>
        <v>1</v>
      </c>
      <c r="LW129" s="72">
        <f t="shared" si="34"/>
        <v>1</v>
      </c>
      <c r="LX129" s="73">
        <f t="shared" si="35"/>
        <v>0</v>
      </c>
      <c r="LY129" s="73">
        <f t="shared" si="36"/>
        <v>0</v>
      </c>
      <c r="LZ129" s="74">
        <f t="shared" si="37"/>
        <v>0</v>
      </c>
      <c r="MA129" s="72">
        <f t="shared" si="38"/>
        <v>0</v>
      </c>
      <c r="MB129" s="73">
        <f t="shared" si="39"/>
        <v>0</v>
      </c>
      <c r="MC129" s="73">
        <f t="shared" si="40"/>
        <v>0</v>
      </c>
      <c r="MD129" s="74">
        <f t="shared" si="41"/>
        <v>1</v>
      </c>
      <c r="ME129" s="72">
        <f t="shared" si="42"/>
        <v>0</v>
      </c>
      <c r="MF129" s="73">
        <f t="shared" si="43"/>
        <v>0</v>
      </c>
      <c r="MG129" s="73">
        <f t="shared" si="44"/>
        <v>0</v>
      </c>
      <c r="MH129" s="74">
        <f t="shared" si="45"/>
        <v>1</v>
      </c>
    </row>
    <row r="130" spans="1:346" ht="26.5" x14ac:dyDescent="0.35">
      <c r="A130" s="57">
        <v>14</v>
      </c>
      <c r="B130" s="57" t="s">
        <v>2320</v>
      </c>
      <c r="C130" s="57" t="s">
        <v>2404</v>
      </c>
      <c r="D130" s="58">
        <v>41598</v>
      </c>
      <c r="E130" s="57">
        <v>10</v>
      </c>
      <c r="F130" s="57">
        <v>9</v>
      </c>
      <c r="G130" s="57" t="s">
        <v>2953</v>
      </c>
      <c r="H130" s="57" t="s">
        <v>2953</v>
      </c>
      <c r="I130" s="57" t="s">
        <v>2954</v>
      </c>
      <c r="J130" s="57" t="s">
        <v>2955</v>
      </c>
      <c r="K130" s="57" t="s">
        <v>2956</v>
      </c>
      <c r="L130" s="57">
        <v>0</v>
      </c>
      <c r="M130" s="57">
        <v>1</v>
      </c>
      <c r="N130" s="57">
        <v>42</v>
      </c>
      <c r="O130" s="59">
        <v>1</v>
      </c>
      <c r="P130" s="59">
        <v>0</v>
      </c>
      <c r="Q130" s="59">
        <v>0</v>
      </c>
      <c r="R130" s="59">
        <v>0</v>
      </c>
      <c r="S130" s="59">
        <v>0</v>
      </c>
      <c r="T130" s="59">
        <v>0</v>
      </c>
      <c r="U130" s="59">
        <v>0</v>
      </c>
      <c r="V130" s="59">
        <v>0</v>
      </c>
      <c r="W130" s="59">
        <v>0</v>
      </c>
      <c r="X130" s="59">
        <v>0</v>
      </c>
      <c r="Y130" s="59"/>
      <c r="Z130" s="60">
        <v>5</v>
      </c>
      <c r="AA130" s="60">
        <v>0</v>
      </c>
      <c r="AB130" s="60">
        <v>0</v>
      </c>
      <c r="AC130" s="60">
        <v>70</v>
      </c>
      <c r="AD130" s="60">
        <v>30</v>
      </c>
      <c r="AE130" s="60">
        <v>1</v>
      </c>
      <c r="AF130" s="60">
        <v>0</v>
      </c>
      <c r="AG130" s="60">
        <v>0</v>
      </c>
      <c r="AH130" s="60">
        <v>6</v>
      </c>
      <c r="AI130" s="60">
        <v>1</v>
      </c>
      <c r="AJ130" s="60">
        <v>4</v>
      </c>
      <c r="AK130" s="60">
        <v>5</v>
      </c>
      <c r="AL130" s="60">
        <v>18</v>
      </c>
      <c r="AM130" s="59">
        <v>0</v>
      </c>
      <c r="AN130" s="59"/>
      <c r="AO130" s="59"/>
      <c r="AP130" s="59"/>
      <c r="AQ130" s="59"/>
      <c r="AR130" s="59"/>
      <c r="AS130" s="59"/>
      <c r="AT130" s="59"/>
      <c r="AU130" s="59"/>
      <c r="AV130" s="59"/>
      <c r="AW130" s="59"/>
      <c r="AX130" s="59"/>
      <c r="AY130" s="59"/>
      <c r="AZ130" s="59"/>
      <c r="BA130" s="59"/>
      <c r="BB130" s="59"/>
      <c r="BC130" s="59">
        <v>0</v>
      </c>
      <c r="BD130" s="59"/>
      <c r="BE130" s="59"/>
      <c r="BF130" s="59"/>
      <c r="BG130" s="59">
        <v>0</v>
      </c>
      <c r="BH130" s="59"/>
      <c r="BI130" s="59"/>
      <c r="BJ130" s="59"/>
      <c r="BK130" s="59">
        <v>0</v>
      </c>
      <c r="BL130" s="59"/>
      <c r="BM130" s="59"/>
      <c r="BN130" s="59"/>
      <c r="BO130" s="59">
        <f t="shared" si="23"/>
        <v>0</v>
      </c>
      <c r="BP130" s="59"/>
      <c r="BQ130" s="60">
        <v>1</v>
      </c>
      <c r="BR130" s="60">
        <v>0</v>
      </c>
      <c r="BS130" s="60"/>
      <c r="BT130" s="60"/>
      <c r="BU130" s="60"/>
      <c r="BV130" s="60"/>
      <c r="BW130" s="60"/>
      <c r="BX130" s="60"/>
      <c r="BY130" s="60"/>
      <c r="BZ130" s="60"/>
      <c r="CA130" s="60">
        <v>2</v>
      </c>
      <c r="CB130" s="60">
        <v>2</v>
      </c>
      <c r="CC130" s="60">
        <v>1</v>
      </c>
      <c r="CD130" s="60">
        <v>1</v>
      </c>
      <c r="CE130" s="60">
        <v>1</v>
      </c>
      <c r="CF130" s="60">
        <v>0</v>
      </c>
      <c r="CG130" s="60">
        <v>1</v>
      </c>
      <c r="CH130" s="60">
        <v>0</v>
      </c>
      <c r="CI130" s="60">
        <v>0</v>
      </c>
      <c r="CJ130" s="60">
        <v>0</v>
      </c>
      <c r="CK130" s="60"/>
      <c r="CL130" s="60"/>
      <c r="CM130" s="60"/>
      <c r="CN130" s="60"/>
      <c r="CO130" s="60"/>
      <c r="CP130" s="60"/>
      <c r="CQ130" s="60"/>
      <c r="CR130" s="60"/>
      <c r="CS130" s="60">
        <v>0</v>
      </c>
      <c r="CT130" s="60"/>
      <c r="CU130" s="60"/>
      <c r="CV130" s="60"/>
      <c r="CW130" s="60"/>
      <c r="CX130" s="60"/>
      <c r="CY130" s="60"/>
      <c r="CZ130" s="60"/>
      <c r="DA130" s="60"/>
      <c r="DB130" s="60"/>
      <c r="DC130" s="60">
        <v>1</v>
      </c>
      <c r="DD130" s="60">
        <v>30</v>
      </c>
      <c r="DE130" s="60">
        <v>5</v>
      </c>
      <c r="DF130" s="60">
        <v>0</v>
      </c>
      <c r="DG130" s="60"/>
      <c r="DH130" s="60"/>
      <c r="DI130" s="60">
        <v>0</v>
      </c>
      <c r="DJ130" s="60"/>
      <c r="DK130" s="60"/>
      <c r="DL130" s="60">
        <v>0</v>
      </c>
      <c r="DM130" s="60"/>
      <c r="DN130" s="60"/>
      <c r="DO130" s="60"/>
      <c r="DP130" s="60"/>
      <c r="DQ130" s="60">
        <v>10</v>
      </c>
      <c r="DR130" s="60">
        <v>0</v>
      </c>
      <c r="DS130" s="60">
        <v>0</v>
      </c>
      <c r="DT130" s="61">
        <f t="shared" si="24"/>
        <v>1</v>
      </c>
      <c r="DU130" s="62">
        <f t="shared" si="25"/>
        <v>1</v>
      </c>
      <c r="DV130" s="63">
        <v>0</v>
      </c>
      <c r="DW130" s="63"/>
      <c r="DX130" s="63"/>
      <c r="DY130" s="63"/>
      <c r="DZ130" s="63"/>
      <c r="EA130" s="63"/>
      <c r="EB130" s="63"/>
      <c r="EC130" s="63"/>
      <c r="ED130" s="63"/>
      <c r="EE130" s="63"/>
      <c r="EF130" s="63"/>
      <c r="EG130" s="63"/>
      <c r="EH130" s="63"/>
      <c r="EI130" s="63"/>
      <c r="EJ130" s="63"/>
      <c r="EK130" s="63"/>
      <c r="EL130" s="63"/>
      <c r="EM130" s="63"/>
      <c r="EN130" s="63"/>
      <c r="EO130" s="63"/>
      <c r="EP130" s="63"/>
      <c r="EQ130" s="63"/>
      <c r="ER130" s="63"/>
      <c r="ES130" s="63">
        <f t="shared" si="26"/>
        <v>0</v>
      </c>
      <c r="ET130" s="63"/>
      <c r="EU130" s="64">
        <v>0</v>
      </c>
      <c r="EV130" s="64"/>
      <c r="EW130" s="64"/>
      <c r="EX130" s="64"/>
      <c r="EY130" s="64"/>
      <c r="EZ130" s="64"/>
      <c r="FA130" s="64"/>
      <c r="FB130" s="64"/>
      <c r="FC130" s="64"/>
      <c r="FD130" s="64"/>
      <c r="FE130" s="64"/>
      <c r="FF130" s="64"/>
      <c r="FG130" s="64"/>
      <c r="FH130" s="64"/>
      <c r="FI130" s="64"/>
      <c r="FJ130" s="64"/>
      <c r="FK130" s="64"/>
      <c r="FL130" s="64"/>
      <c r="FM130" s="64"/>
      <c r="FN130" s="64"/>
      <c r="FO130" s="64"/>
      <c r="FP130" s="64"/>
      <c r="FQ130" s="64"/>
      <c r="FR130" s="64"/>
      <c r="FS130" s="64"/>
      <c r="FT130" s="64"/>
      <c r="FU130" s="64"/>
      <c r="FV130" s="64"/>
      <c r="FW130" s="64"/>
      <c r="FX130" s="64"/>
      <c r="FY130" s="64"/>
      <c r="FZ130" s="64"/>
      <c r="GA130" s="64"/>
      <c r="GB130" s="64"/>
      <c r="GC130" s="64"/>
      <c r="GD130" s="64"/>
      <c r="GE130" s="64"/>
      <c r="GF130" s="64"/>
      <c r="GG130" s="64">
        <f t="shared" si="27"/>
        <v>0</v>
      </c>
      <c r="GH130" s="64">
        <f t="shared" si="28"/>
        <v>0</v>
      </c>
      <c r="GI130" s="65">
        <v>0</v>
      </c>
      <c r="GJ130" s="65">
        <v>0</v>
      </c>
      <c r="GK130" s="65">
        <v>0</v>
      </c>
      <c r="GL130" s="65">
        <v>0</v>
      </c>
      <c r="GM130" s="65">
        <v>0</v>
      </c>
      <c r="GN130" s="65">
        <v>0</v>
      </c>
      <c r="GO130" s="65">
        <v>0</v>
      </c>
      <c r="GP130" s="65">
        <v>0</v>
      </c>
      <c r="GQ130" s="65"/>
      <c r="GR130" s="65">
        <v>0</v>
      </c>
      <c r="GS130" s="65">
        <v>0</v>
      </c>
      <c r="GT130" s="65">
        <v>0</v>
      </c>
      <c r="GU130" s="65">
        <v>1</v>
      </c>
      <c r="GV130" s="65">
        <v>0</v>
      </c>
      <c r="GW130" s="65">
        <v>0</v>
      </c>
      <c r="GX130" s="65">
        <v>0</v>
      </c>
      <c r="GY130" s="65">
        <v>0</v>
      </c>
      <c r="GZ130" s="65"/>
      <c r="HA130" s="66">
        <v>0</v>
      </c>
      <c r="HB130" s="66"/>
      <c r="HC130" s="66"/>
      <c r="HD130" s="66"/>
      <c r="HE130" s="66"/>
      <c r="HF130" s="66"/>
      <c r="HG130" s="66"/>
      <c r="HH130" s="66"/>
      <c r="HI130" s="66"/>
      <c r="HJ130" s="66"/>
      <c r="HK130" s="66"/>
      <c r="HL130" s="66"/>
      <c r="HM130" s="66"/>
      <c r="HN130" s="66"/>
      <c r="HO130" s="66"/>
      <c r="HP130" s="66"/>
      <c r="HQ130" s="66"/>
      <c r="HR130" s="66"/>
      <c r="HS130" s="66"/>
      <c r="HT130" s="66"/>
      <c r="HU130" s="66"/>
      <c r="HV130" s="66"/>
      <c r="HW130" s="66"/>
      <c r="HX130" s="66"/>
      <c r="HY130" s="66">
        <f t="shared" si="29"/>
        <v>0</v>
      </c>
      <c r="HZ130" s="66"/>
      <c r="IA130" s="67" t="s">
        <v>2326</v>
      </c>
      <c r="IB130" s="67" t="s">
        <v>2328</v>
      </c>
      <c r="IC130" s="67" t="s">
        <v>2326</v>
      </c>
      <c r="ID130" s="67" t="s">
        <v>2326</v>
      </c>
      <c r="IE130" s="67" t="s">
        <v>2326</v>
      </c>
      <c r="IF130" s="67"/>
      <c r="IG130" s="67"/>
      <c r="IH130" s="67"/>
      <c r="II130" s="67"/>
      <c r="IJ130" s="67"/>
      <c r="IK130" s="67"/>
      <c r="IL130" s="67"/>
      <c r="IM130" s="67"/>
      <c r="IN130" s="67"/>
      <c r="IO130" s="67"/>
      <c r="IP130" s="67"/>
      <c r="IQ130" s="67"/>
      <c r="IR130" s="67"/>
      <c r="IS130" s="67"/>
      <c r="IT130" s="67"/>
      <c r="IU130" s="67"/>
      <c r="IV130" s="67"/>
      <c r="IW130" s="67"/>
      <c r="IX130" s="67"/>
      <c r="IY130" s="67"/>
      <c r="IZ130" s="67"/>
      <c r="JA130" s="67"/>
      <c r="JB130" s="67"/>
      <c r="JC130" s="67"/>
      <c r="JD130" s="67"/>
      <c r="JE130" s="67"/>
      <c r="JF130" s="67"/>
      <c r="JG130" s="67"/>
      <c r="JH130" s="67"/>
      <c r="JI130" s="67"/>
      <c r="JJ130" s="67"/>
      <c r="JK130" s="67"/>
      <c r="JL130" s="67"/>
      <c r="JM130" s="67"/>
      <c r="JN130" s="67"/>
      <c r="JO130" s="67"/>
      <c r="JP130" s="67"/>
      <c r="JQ130" s="67"/>
      <c r="JR130" s="67"/>
      <c r="JS130" s="67"/>
      <c r="JT130" s="67"/>
      <c r="JU130" s="67"/>
      <c r="JV130" s="67"/>
      <c r="JW130" s="67"/>
      <c r="JX130" s="67"/>
      <c r="JY130" s="67"/>
      <c r="JZ130" s="67"/>
      <c r="KA130" s="67"/>
      <c r="KB130" s="67"/>
      <c r="KC130" s="67"/>
      <c r="KD130" s="67"/>
      <c r="KE130" s="67"/>
      <c r="KF130" s="67"/>
      <c r="KG130" s="67"/>
      <c r="KH130" s="67"/>
      <c r="KI130" s="67"/>
      <c r="KJ130" s="67"/>
      <c r="KK130" s="67"/>
      <c r="KL130" s="67"/>
      <c r="KM130" s="67"/>
      <c r="KN130" s="66">
        <v>0</v>
      </c>
      <c r="KO130" s="66">
        <v>0</v>
      </c>
      <c r="KP130" s="66">
        <v>0</v>
      </c>
      <c r="KQ130" s="66">
        <v>0</v>
      </c>
      <c r="KR130" s="66">
        <v>0</v>
      </c>
      <c r="KS130" s="66">
        <v>0</v>
      </c>
      <c r="KT130" s="66">
        <v>0</v>
      </c>
      <c r="KU130" s="66">
        <v>0</v>
      </c>
      <c r="KV130" s="66">
        <v>0</v>
      </c>
      <c r="KW130" s="66">
        <v>1</v>
      </c>
      <c r="KX130" s="66">
        <v>0</v>
      </c>
      <c r="KY130" s="66">
        <v>0</v>
      </c>
      <c r="KZ130" s="66">
        <v>0</v>
      </c>
      <c r="LA130" s="66">
        <v>0</v>
      </c>
      <c r="LB130" s="66">
        <v>0</v>
      </c>
      <c r="LC130" s="68">
        <v>0</v>
      </c>
      <c r="LD130" s="68">
        <v>0</v>
      </c>
      <c r="LE130" s="68">
        <v>0</v>
      </c>
      <c r="LF130" s="68">
        <v>1</v>
      </c>
      <c r="LG130" s="68">
        <v>0</v>
      </c>
      <c r="LH130" s="68">
        <v>0</v>
      </c>
      <c r="LI130" s="68">
        <v>0</v>
      </c>
      <c r="LJ130" s="68">
        <v>0</v>
      </c>
      <c r="LK130" s="68">
        <v>1</v>
      </c>
      <c r="LL130" s="68" t="s">
        <v>2957</v>
      </c>
      <c r="LM130" s="69">
        <v>0</v>
      </c>
      <c r="LN130" s="69"/>
      <c r="LO130" s="69">
        <v>0</v>
      </c>
      <c r="LP130" s="69"/>
      <c r="LQ130" s="70">
        <v>1</v>
      </c>
      <c r="LR130" s="71"/>
      <c r="LS130" s="72">
        <f t="shared" si="30"/>
        <v>0</v>
      </c>
      <c r="LT130" s="73">
        <f t="shared" si="31"/>
        <v>0</v>
      </c>
      <c r="LU130" s="73">
        <f t="shared" si="32"/>
        <v>0</v>
      </c>
      <c r="LV130" s="74">
        <f t="shared" si="33"/>
        <v>1</v>
      </c>
      <c r="LW130" s="72">
        <f t="shared" si="34"/>
        <v>1</v>
      </c>
      <c r="LX130" s="73">
        <f t="shared" si="35"/>
        <v>0</v>
      </c>
      <c r="LY130" s="73">
        <f t="shared" si="36"/>
        <v>0</v>
      </c>
      <c r="LZ130" s="74">
        <f t="shared" si="37"/>
        <v>0</v>
      </c>
      <c r="MA130" s="72">
        <f t="shared" si="38"/>
        <v>0</v>
      </c>
      <c r="MB130" s="73">
        <f t="shared" si="39"/>
        <v>0</v>
      </c>
      <c r="MC130" s="73">
        <f t="shared" si="40"/>
        <v>0</v>
      </c>
      <c r="MD130" s="74">
        <f t="shared" si="41"/>
        <v>1</v>
      </c>
      <c r="ME130" s="72">
        <f t="shared" si="42"/>
        <v>0</v>
      </c>
      <c r="MF130" s="73">
        <f t="shared" si="43"/>
        <v>0</v>
      </c>
      <c r="MG130" s="73">
        <f t="shared" si="44"/>
        <v>0</v>
      </c>
      <c r="MH130" s="74">
        <f t="shared" si="45"/>
        <v>1</v>
      </c>
    </row>
    <row r="131" spans="1:346" ht="39.5" x14ac:dyDescent="0.35">
      <c r="A131" s="57">
        <v>15</v>
      </c>
      <c r="B131" s="57" t="s">
        <v>2320</v>
      </c>
      <c r="C131" s="57" t="s">
        <v>2404</v>
      </c>
      <c r="D131" s="58">
        <v>41600</v>
      </c>
      <c r="E131" s="57">
        <v>10</v>
      </c>
      <c r="F131" s="57">
        <v>17</v>
      </c>
      <c r="G131" s="57" t="s">
        <v>2958</v>
      </c>
      <c r="H131" s="57" t="s">
        <v>2958</v>
      </c>
      <c r="I131" s="57" t="s">
        <v>2959</v>
      </c>
      <c r="J131" s="57" t="s">
        <v>2955</v>
      </c>
      <c r="K131" s="57" t="s">
        <v>2960</v>
      </c>
      <c r="L131" s="57">
        <v>0</v>
      </c>
      <c r="M131" s="57">
        <v>1</v>
      </c>
      <c r="N131" s="57">
        <v>42</v>
      </c>
      <c r="O131" s="59">
        <v>0</v>
      </c>
      <c r="P131" s="59">
        <v>0</v>
      </c>
      <c r="Q131" s="59">
        <v>0</v>
      </c>
      <c r="R131" s="59">
        <v>0</v>
      </c>
      <c r="S131" s="59">
        <v>0</v>
      </c>
      <c r="T131" s="59">
        <v>0</v>
      </c>
      <c r="U131" s="59">
        <v>0</v>
      </c>
      <c r="V131" s="59">
        <v>0</v>
      </c>
      <c r="W131" s="59">
        <v>1</v>
      </c>
      <c r="X131" s="59">
        <v>0</v>
      </c>
      <c r="Y131" s="59"/>
      <c r="Z131" s="60">
        <v>6</v>
      </c>
      <c r="AA131" s="60">
        <v>0</v>
      </c>
      <c r="AB131" s="60">
        <v>0</v>
      </c>
      <c r="AC131" s="60">
        <v>30</v>
      </c>
      <c r="AD131" s="60">
        <v>10</v>
      </c>
      <c r="AE131" s="60">
        <v>1</v>
      </c>
      <c r="AF131" s="60">
        <v>0</v>
      </c>
      <c r="AG131" s="60">
        <v>0</v>
      </c>
      <c r="AH131" s="60">
        <v>1.2</v>
      </c>
      <c r="AI131" s="60">
        <v>1</v>
      </c>
      <c r="AJ131" s="60">
        <v>7</v>
      </c>
      <c r="AK131" s="60">
        <v>10</v>
      </c>
      <c r="AL131" s="60">
        <v>12</v>
      </c>
      <c r="AM131" s="59">
        <v>0</v>
      </c>
      <c r="AN131" s="59"/>
      <c r="AO131" s="59"/>
      <c r="AP131" s="59"/>
      <c r="AQ131" s="59"/>
      <c r="AR131" s="59"/>
      <c r="AS131" s="59"/>
      <c r="AT131" s="59"/>
      <c r="AU131" s="59"/>
      <c r="AV131" s="59"/>
      <c r="AW131" s="59"/>
      <c r="AX131" s="59"/>
      <c r="AY131" s="59"/>
      <c r="AZ131" s="59"/>
      <c r="BA131" s="59"/>
      <c r="BB131" s="59"/>
      <c r="BC131" s="59">
        <v>0</v>
      </c>
      <c r="BD131" s="59"/>
      <c r="BE131" s="59"/>
      <c r="BF131" s="59"/>
      <c r="BG131" s="59">
        <v>0</v>
      </c>
      <c r="BH131" s="59"/>
      <c r="BI131" s="59"/>
      <c r="BJ131" s="59"/>
      <c r="BK131" s="59">
        <v>0</v>
      </c>
      <c r="BL131" s="59"/>
      <c r="BM131" s="59"/>
      <c r="BN131" s="59"/>
      <c r="BO131" s="59">
        <f t="shared" ref="BO131:BO179" si="46">MIN(AO131,AW131)</f>
        <v>0</v>
      </c>
      <c r="BP131" s="59"/>
      <c r="BQ131" s="60">
        <v>0</v>
      </c>
      <c r="BR131" s="60"/>
      <c r="BS131" s="60"/>
      <c r="BT131" s="60"/>
      <c r="BU131" s="60"/>
      <c r="BV131" s="60"/>
      <c r="BW131" s="60"/>
      <c r="BX131" s="60"/>
      <c r="BY131" s="60"/>
      <c r="BZ131" s="60"/>
      <c r="CA131" s="60"/>
      <c r="CB131" s="60"/>
      <c r="CC131" s="60"/>
      <c r="CD131" s="60"/>
      <c r="CE131" s="60"/>
      <c r="CF131" s="60"/>
      <c r="CG131" s="60"/>
      <c r="CH131" s="60"/>
      <c r="CI131" s="60"/>
      <c r="CJ131" s="60"/>
      <c r="CK131" s="60"/>
      <c r="CL131" s="60"/>
      <c r="CM131" s="60"/>
      <c r="CN131" s="60"/>
      <c r="CO131" s="60"/>
      <c r="CP131" s="60"/>
      <c r="CQ131" s="60"/>
      <c r="CR131" s="60"/>
      <c r="CS131" s="60"/>
      <c r="CT131" s="60"/>
      <c r="CU131" s="60"/>
      <c r="CV131" s="60"/>
      <c r="CW131" s="60"/>
      <c r="CX131" s="60"/>
      <c r="CY131" s="60"/>
      <c r="CZ131" s="60"/>
      <c r="DA131" s="60"/>
      <c r="DB131" s="60"/>
      <c r="DC131" s="60">
        <v>0</v>
      </c>
      <c r="DD131" s="60"/>
      <c r="DE131" s="60"/>
      <c r="DF131" s="60">
        <v>0</v>
      </c>
      <c r="DG131" s="60"/>
      <c r="DH131" s="60"/>
      <c r="DI131" s="60">
        <v>0</v>
      </c>
      <c r="DJ131" s="60"/>
      <c r="DK131" s="60"/>
      <c r="DL131" s="60"/>
      <c r="DM131" s="60"/>
      <c r="DN131" s="60"/>
      <c r="DO131" s="60"/>
      <c r="DP131" s="60"/>
      <c r="DQ131" s="60"/>
      <c r="DR131" s="60"/>
      <c r="DS131" s="60"/>
      <c r="DT131" s="61">
        <f t="shared" ref="DT131:DT179" si="47">MIN(BT131,CC131,CL131,CV131)</f>
        <v>0</v>
      </c>
      <c r="DU131" s="62">
        <f t="shared" ref="DU131:DU179" si="48">IF(DT131=1,1,0)</f>
        <v>0</v>
      </c>
      <c r="DV131" s="63">
        <v>0</v>
      </c>
      <c r="DW131" s="63"/>
      <c r="DX131" s="63"/>
      <c r="DY131" s="63"/>
      <c r="DZ131" s="63"/>
      <c r="EA131" s="63"/>
      <c r="EB131" s="63"/>
      <c r="EC131" s="63"/>
      <c r="ED131" s="63"/>
      <c r="EE131" s="63"/>
      <c r="EF131" s="63"/>
      <c r="EG131" s="63"/>
      <c r="EH131" s="63"/>
      <c r="EI131" s="63"/>
      <c r="EJ131" s="63"/>
      <c r="EK131" s="63"/>
      <c r="EL131" s="63"/>
      <c r="EM131" s="63"/>
      <c r="EN131" s="63"/>
      <c r="EO131" s="63"/>
      <c r="EP131" s="63"/>
      <c r="EQ131" s="63"/>
      <c r="ER131" s="63"/>
      <c r="ES131" s="63">
        <f t="shared" ref="ES131:ES179" si="49">MIN(DY131,EG131)</f>
        <v>0</v>
      </c>
      <c r="ET131" s="63"/>
      <c r="EU131" s="64">
        <v>1</v>
      </c>
      <c r="EV131" s="64">
        <v>0</v>
      </c>
      <c r="EW131" s="64"/>
      <c r="EX131" s="64"/>
      <c r="EY131" s="64"/>
      <c r="EZ131" s="64"/>
      <c r="FA131" s="64"/>
      <c r="FB131" s="64"/>
      <c r="FC131" s="64">
        <v>1</v>
      </c>
      <c r="FD131" s="64">
        <v>1</v>
      </c>
      <c r="FE131" s="64">
        <v>1</v>
      </c>
      <c r="FF131" s="64">
        <v>4</v>
      </c>
      <c r="FG131" s="64">
        <v>1</v>
      </c>
      <c r="FH131" s="64">
        <v>0</v>
      </c>
      <c r="FI131" s="64">
        <v>0</v>
      </c>
      <c r="FJ131" s="64">
        <v>0</v>
      </c>
      <c r="FK131" s="64"/>
      <c r="FL131" s="64"/>
      <c r="FM131" s="64"/>
      <c r="FN131" s="64"/>
      <c r="FO131" s="64"/>
      <c r="FP131" s="64"/>
      <c r="FQ131" s="64">
        <v>0</v>
      </c>
      <c r="FR131" s="64"/>
      <c r="FS131" s="64"/>
      <c r="FT131" s="64"/>
      <c r="FU131" s="64"/>
      <c r="FV131" s="64"/>
      <c r="FW131" s="64"/>
      <c r="FX131" s="64"/>
      <c r="FY131" s="64" t="s">
        <v>2961</v>
      </c>
      <c r="FZ131" s="64"/>
      <c r="GA131" s="64">
        <v>25</v>
      </c>
      <c r="GB131" s="64">
        <v>30</v>
      </c>
      <c r="GC131" s="64">
        <v>100</v>
      </c>
      <c r="GD131" s="64">
        <v>15</v>
      </c>
      <c r="GE131" s="64">
        <v>0</v>
      </c>
      <c r="GF131" s="64">
        <v>0</v>
      </c>
      <c r="GG131" s="64">
        <f t="shared" ref="GG131:GG179" si="50">MIN(EX131,FE131,FL131,FT131)</f>
        <v>1</v>
      </c>
      <c r="GH131" s="64">
        <f t="shared" ref="GH131:GH179" si="51">IF(GG131=1,1,0)</f>
        <v>1</v>
      </c>
      <c r="GI131" s="65">
        <v>1</v>
      </c>
      <c r="GJ131" s="65">
        <v>0</v>
      </c>
      <c r="GK131" s="65">
        <v>1</v>
      </c>
      <c r="GL131" s="65">
        <v>1</v>
      </c>
      <c r="GM131" s="65">
        <v>0</v>
      </c>
      <c r="GN131" s="65">
        <v>0</v>
      </c>
      <c r="GO131" s="65">
        <v>0</v>
      </c>
      <c r="GP131" s="65">
        <v>0</v>
      </c>
      <c r="GQ131" s="65"/>
      <c r="GR131" s="65">
        <v>0</v>
      </c>
      <c r="GS131" s="65">
        <v>0</v>
      </c>
      <c r="GT131" s="65">
        <v>0</v>
      </c>
      <c r="GU131" s="65">
        <v>0</v>
      </c>
      <c r="GV131" s="65">
        <v>0</v>
      </c>
      <c r="GW131" s="65">
        <v>0</v>
      </c>
      <c r="GX131" s="65">
        <v>0</v>
      </c>
      <c r="GY131" s="65">
        <v>0</v>
      </c>
      <c r="GZ131" s="65"/>
      <c r="HA131" s="66">
        <v>0</v>
      </c>
      <c r="HB131" s="66"/>
      <c r="HC131" s="66"/>
      <c r="HD131" s="66"/>
      <c r="HE131" s="66"/>
      <c r="HF131" s="66"/>
      <c r="HG131" s="66"/>
      <c r="HH131" s="66"/>
      <c r="HI131" s="66"/>
      <c r="HJ131" s="66"/>
      <c r="HK131" s="66"/>
      <c r="HL131" s="66"/>
      <c r="HM131" s="66"/>
      <c r="HN131" s="66"/>
      <c r="HO131" s="66"/>
      <c r="HP131" s="66"/>
      <c r="HQ131" s="66"/>
      <c r="HR131" s="66"/>
      <c r="HS131" s="66"/>
      <c r="HT131" s="66"/>
      <c r="HU131" s="66"/>
      <c r="HV131" s="66"/>
      <c r="HW131" s="66"/>
      <c r="HX131" s="66"/>
      <c r="HY131" s="66">
        <f t="shared" ref="HY131:HY179" si="52">MIN(HD131,HK131)</f>
        <v>0</v>
      </c>
      <c r="HZ131" s="66"/>
      <c r="IA131" s="67" t="s">
        <v>2326</v>
      </c>
      <c r="IB131" s="67" t="s">
        <v>2326</v>
      </c>
      <c r="IC131" s="67" t="s">
        <v>2326</v>
      </c>
      <c r="ID131" s="67" t="s">
        <v>2327</v>
      </c>
      <c r="IE131" s="67" t="s">
        <v>2326</v>
      </c>
      <c r="IF131" s="67"/>
      <c r="IG131" s="67"/>
      <c r="IH131" s="67"/>
      <c r="II131" s="67"/>
      <c r="IJ131" s="67"/>
      <c r="IK131" s="67"/>
      <c r="IL131" s="67"/>
      <c r="IM131" s="67"/>
      <c r="IN131" s="67"/>
      <c r="IO131" s="67"/>
      <c r="IP131" s="67"/>
      <c r="IQ131" s="67"/>
      <c r="IR131" s="67"/>
      <c r="IS131" s="67"/>
      <c r="IT131" s="67"/>
      <c r="IU131" s="67"/>
      <c r="IV131" s="67"/>
      <c r="IW131" s="67"/>
      <c r="IX131" s="67"/>
      <c r="IY131" s="67"/>
      <c r="IZ131" s="67"/>
      <c r="JA131" s="67"/>
      <c r="JB131" s="67"/>
      <c r="JC131" s="67"/>
      <c r="JD131" s="67"/>
      <c r="JE131" s="67"/>
      <c r="JF131" s="67"/>
      <c r="JG131" s="67"/>
      <c r="JH131" s="67"/>
      <c r="JI131" s="67"/>
      <c r="JJ131" s="67"/>
      <c r="JK131" s="67"/>
      <c r="JL131" s="67"/>
      <c r="JM131" s="67"/>
      <c r="JN131" s="67"/>
      <c r="JO131" s="67"/>
      <c r="JP131" s="67"/>
      <c r="JQ131" s="67"/>
      <c r="JR131" s="67"/>
      <c r="JS131" s="67"/>
      <c r="JT131" s="67"/>
      <c r="JU131" s="67"/>
      <c r="JV131" s="67"/>
      <c r="JW131" s="67"/>
      <c r="JX131" s="67"/>
      <c r="JY131" s="67">
        <v>1</v>
      </c>
      <c r="JZ131" s="67"/>
      <c r="KA131" s="67">
        <v>1</v>
      </c>
      <c r="KB131" s="67"/>
      <c r="KC131" s="67"/>
      <c r="KD131" s="67"/>
      <c r="KE131" s="67"/>
      <c r="KF131" s="67"/>
      <c r="KG131" s="67"/>
      <c r="KH131" s="67"/>
      <c r="KI131" s="67"/>
      <c r="KJ131" s="67"/>
      <c r="KK131" s="67"/>
      <c r="KL131" s="67"/>
      <c r="KM131" s="67"/>
      <c r="KN131" s="66">
        <v>0</v>
      </c>
      <c r="KO131" s="66">
        <v>0</v>
      </c>
      <c r="KP131" s="66">
        <v>0</v>
      </c>
      <c r="KQ131" s="66">
        <v>0</v>
      </c>
      <c r="KR131" s="66">
        <v>0</v>
      </c>
      <c r="KS131" s="66">
        <v>0</v>
      </c>
      <c r="KT131" s="66">
        <v>0</v>
      </c>
      <c r="KU131" s="66">
        <v>0</v>
      </c>
      <c r="KV131" s="66">
        <v>0</v>
      </c>
      <c r="KW131" s="66">
        <v>1</v>
      </c>
      <c r="KX131" s="66">
        <v>0</v>
      </c>
      <c r="KY131" s="66">
        <v>0</v>
      </c>
      <c r="KZ131" s="66">
        <v>0</v>
      </c>
      <c r="LA131" s="66">
        <v>0</v>
      </c>
      <c r="LB131" s="66">
        <v>0</v>
      </c>
      <c r="LC131" s="68">
        <v>0</v>
      </c>
      <c r="LD131" s="68">
        <v>1</v>
      </c>
      <c r="LE131" s="68">
        <v>0</v>
      </c>
      <c r="LF131" s="68">
        <v>0</v>
      </c>
      <c r="LG131" s="68">
        <v>0</v>
      </c>
      <c r="LH131" s="68">
        <v>0</v>
      </c>
      <c r="LI131" s="68">
        <v>0</v>
      </c>
      <c r="LJ131" s="68">
        <v>0</v>
      </c>
      <c r="LK131" s="68">
        <v>0</v>
      </c>
      <c r="LL131" s="68"/>
      <c r="LM131" s="69">
        <v>0</v>
      </c>
      <c r="LN131" s="69"/>
      <c r="LO131" s="69">
        <v>0</v>
      </c>
      <c r="LP131" s="69"/>
      <c r="LQ131" s="70">
        <v>1</v>
      </c>
      <c r="LR131" s="71"/>
      <c r="LS131" s="72">
        <f t="shared" ref="LS131:LS179" si="53">IF(OR(AO131=1,AW131=1)=TRUE,1,0)</f>
        <v>0</v>
      </c>
      <c r="LT131" s="73">
        <f t="shared" ref="LT131:LT179" si="54">IF(AND(OR(AO131=2,AW131=2)=TRUE,LS131=0),1,0)</f>
        <v>0</v>
      </c>
      <c r="LU131" s="73">
        <f t="shared" ref="LU131:LU179" si="55">IF(AND(OR(AO131=3,AW131=3)=TRUE,LS131+LT131=0),1,0)</f>
        <v>0</v>
      </c>
      <c r="LV131" s="74">
        <f t="shared" ref="LV131:LV179" si="56">IF(AM131=0,1,0)</f>
        <v>1</v>
      </c>
      <c r="LW131" s="72">
        <f t="shared" ref="LW131:LW179" si="57">IF(OR(BT131=1,CC131=1,CL131=1,CV131=1)=TRUE,1,0)</f>
        <v>0</v>
      </c>
      <c r="LX131" s="73">
        <f t="shared" ref="LX131:LX179" si="58">IF(AND(OR(BU131=2,CC131=2,CL131=2,CV131=2)=TRUE,LW131=0),1,0)</f>
        <v>0</v>
      </c>
      <c r="LY131" s="73">
        <f t="shared" ref="LY131:LY179" si="59">IF(AND(OR(BU131=3,CC131=3,CL131=3,CV131=3)=TRUE,LW131+LX131=0),1,0)</f>
        <v>0</v>
      </c>
      <c r="LZ131" s="74">
        <f t="shared" ref="LZ131:LZ179" si="60">IF(BQ131=0,1,0)</f>
        <v>1</v>
      </c>
      <c r="MA131" s="72">
        <f t="shared" ref="MA131:MA179" si="61">IF(OR(DY131=1,EG131=1)=TRUE,1,0)</f>
        <v>0</v>
      </c>
      <c r="MB131" s="73">
        <f t="shared" ref="MB131:MB179" si="62">IF(AND(OR(DY131=2,EG131=2)=TRUE,MA131=0),1,0)</f>
        <v>0</v>
      </c>
      <c r="MC131" s="73">
        <f t="shared" ref="MC131:MC179" si="63">IF(AND(OR(DY131=3,EG131=3)=TRUE,MA131+MB131=0),1,0)</f>
        <v>0</v>
      </c>
      <c r="MD131" s="74">
        <f t="shared" ref="MD131:MD179" si="64">IF(DV131=0,1,0)</f>
        <v>1</v>
      </c>
      <c r="ME131" s="72">
        <f t="shared" ref="ME131:ME179" si="65">IF(OR(EX131=1,FE131=1,FL131=1,FT131=1),1,0)</f>
        <v>1</v>
      </c>
      <c r="MF131" s="73">
        <f t="shared" ref="MF131:MF179" si="66">IF(AND(ME131=0,OR(EX131=2,FE131=2,FL131=2,FT131=2)),1,0)</f>
        <v>0</v>
      </c>
      <c r="MG131" s="73">
        <f t="shared" ref="MG131:MG179" si="67">IF(AND(ME131+MF131=0,OR(EX131=3,FE131=3,FL131=3,FT131=3)),1,0)</f>
        <v>0</v>
      </c>
      <c r="MH131" s="74">
        <f t="shared" ref="MH131:MH179" si="68">IF(EU131=0,1,0)</f>
        <v>0</v>
      </c>
    </row>
    <row r="132" spans="1:346" ht="26.5" x14ac:dyDescent="0.35">
      <c r="A132" s="57">
        <v>16</v>
      </c>
      <c r="B132" s="57" t="s">
        <v>2320</v>
      </c>
      <c r="C132" s="57" t="s">
        <v>2412</v>
      </c>
      <c r="D132" s="58">
        <v>41600</v>
      </c>
      <c r="E132" s="57">
        <v>10</v>
      </c>
      <c r="F132" s="57">
        <v>12</v>
      </c>
      <c r="G132" s="57" t="s">
        <v>2962</v>
      </c>
      <c r="H132" s="57" t="s">
        <v>2962</v>
      </c>
      <c r="I132" s="57" t="s">
        <v>2963</v>
      </c>
      <c r="J132" s="57" t="s">
        <v>2955</v>
      </c>
      <c r="K132" s="57" t="s">
        <v>2964</v>
      </c>
      <c r="L132" s="57">
        <v>0</v>
      </c>
      <c r="M132" s="57">
        <v>1</v>
      </c>
      <c r="N132" s="57">
        <v>44</v>
      </c>
      <c r="O132" s="59">
        <v>1</v>
      </c>
      <c r="P132" s="59">
        <v>0</v>
      </c>
      <c r="Q132" s="59">
        <v>0</v>
      </c>
      <c r="R132" s="59">
        <v>0</v>
      </c>
      <c r="S132" s="59">
        <v>0</v>
      </c>
      <c r="T132" s="59">
        <v>0</v>
      </c>
      <c r="U132" s="59">
        <v>0</v>
      </c>
      <c r="V132" s="59">
        <v>0</v>
      </c>
      <c r="W132" s="59">
        <v>0</v>
      </c>
      <c r="X132" s="59">
        <v>0</v>
      </c>
      <c r="Y132" s="59"/>
      <c r="Z132" s="60">
        <v>5</v>
      </c>
      <c r="AA132" s="60">
        <v>0</v>
      </c>
      <c r="AB132" s="60">
        <v>0</v>
      </c>
      <c r="AC132" s="60">
        <v>60</v>
      </c>
      <c r="AD132" s="60">
        <v>40</v>
      </c>
      <c r="AE132" s="60">
        <v>1</v>
      </c>
      <c r="AF132" s="60">
        <v>1</v>
      </c>
      <c r="AG132" s="60">
        <v>0</v>
      </c>
      <c r="AH132" s="60">
        <v>3</v>
      </c>
      <c r="AI132" s="60">
        <v>1</v>
      </c>
      <c r="AJ132" s="60">
        <v>5</v>
      </c>
      <c r="AK132" s="60">
        <v>2</v>
      </c>
      <c r="AL132" s="60" t="s">
        <v>2965</v>
      </c>
      <c r="AM132" s="59">
        <v>1</v>
      </c>
      <c r="AN132" s="59">
        <v>0</v>
      </c>
      <c r="AO132" s="59"/>
      <c r="AP132" s="59"/>
      <c r="AQ132" s="59"/>
      <c r="AR132" s="59"/>
      <c r="AS132" s="59"/>
      <c r="AT132" s="59"/>
      <c r="AU132" s="59">
        <v>2</v>
      </c>
      <c r="AV132" s="59" t="s">
        <v>2966</v>
      </c>
      <c r="AW132" s="59">
        <v>1</v>
      </c>
      <c r="AX132" s="59">
        <v>1</v>
      </c>
      <c r="AY132" s="59">
        <v>1</v>
      </c>
      <c r="AZ132" s="59">
        <v>1</v>
      </c>
      <c r="BA132" s="59">
        <v>1</v>
      </c>
      <c r="BB132" s="59">
        <v>1</v>
      </c>
      <c r="BC132" s="59">
        <v>0</v>
      </c>
      <c r="BD132" s="59"/>
      <c r="BE132" s="59"/>
      <c r="BF132" s="59"/>
      <c r="BG132" s="59">
        <v>0</v>
      </c>
      <c r="BH132" s="59"/>
      <c r="BI132" s="59"/>
      <c r="BJ132" s="59"/>
      <c r="BK132" s="59">
        <v>1</v>
      </c>
      <c r="BL132" s="59">
        <v>10</v>
      </c>
      <c r="BM132" s="59">
        <v>0</v>
      </c>
      <c r="BN132" s="59">
        <v>0</v>
      </c>
      <c r="BO132" s="59">
        <f t="shared" si="46"/>
        <v>1</v>
      </c>
      <c r="BP132" s="59"/>
      <c r="BQ132" s="60">
        <v>1</v>
      </c>
      <c r="BR132" s="60">
        <v>2</v>
      </c>
      <c r="BS132" s="60">
        <v>2</v>
      </c>
      <c r="BT132" s="60">
        <v>1</v>
      </c>
      <c r="BU132" s="60">
        <v>4</v>
      </c>
      <c r="BV132" s="60">
        <v>1</v>
      </c>
      <c r="BW132" s="60">
        <v>0</v>
      </c>
      <c r="BX132" s="60">
        <v>1</v>
      </c>
      <c r="BY132" s="60">
        <v>1</v>
      </c>
      <c r="BZ132" s="60">
        <v>1</v>
      </c>
      <c r="CA132" s="60">
        <v>0</v>
      </c>
      <c r="CB132" s="60"/>
      <c r="CC132" s="60"/>
      <c r="CD132" s="60"/>
      <c r="CE132" s="60"/>
      <c r="CF132" s="60"/>
      <c r="CG132" s="60"/>
      <c r="CH132" s="60"/>
      <c r="CI132" s="60"/>
      <c r="CJ132" s="60">
        <v>0</v>
      </c>
      <c r="CK132" s="60"/>
      <c r="CL132" s="60"/>
      <c r="CM132" s="60"/>
      <c r="CN132" s="60"/>
      <c r="CO132" s="60"/>
      <c r="CP132" s="60"/>
      <c r="CQ132" s="60"/>
      <c r="CR132" s="60"/>
      <c r="CS132" s="60">
        <v>0</v>
      </c>
      <c r="CT132" s="60"/>
      <c r="CU132" s="60"/>
      <c r="CV132" s="60"/>
      <c r="CW132" s="60"/>
      <c r="CX132" s="60"/>
      <c r="CY132" s="60"/>
      <c r="CZ132" s="60"/>
      <c r="DA132" s="60"/>
      <c r="DB132" s="60"/>
      <c r="DC132" s="60">
        <v>0</v>
      </c>
      <c r="DD132" s="60"/>
      <c r="DE132" s="60"/>
      <c r="DF132" s="60">
        <v>1</v>
      </c>
      <c r="DG132" s="60">
        <v>5</v>
      </c>
      <c r="DH132" s="60">
        <v>120</v>
      </c>
      <c r="DI132" s="60">
        <v>0</v>
      </c>
      <c r="DJ132" s="60"/>
      <c r="DK132" s="60"/>
      <c r="DL132" s="60">
        <v>0</v>
      </c>
      <c r="DM132" s="60"/>
      <c r="DN132" s="60"/>
      <c r="DO132" s="60"/>
      <c r="DP132" s="60"/>
      <c r="DQ132" s="60">
        <v>5</v>
      </c>
      <c r="DR132" s="60">
        <v>0</v>
      </c>
      <c r="DS132" s="60">
        <v>0</v>
      </c>
      <c r="DT132" s="61">
        <f t="shared" si="47"/>
        <v>1</v>
      </c>
      <c r="DU132" s="62">
        <f t="shared" si="48"/>
        <v>1</v>
      </c>
      <c r="DV132" s="63">
        <v>0</v>
      </c>
      <c r="DW132" s="63"/>
      <c r="DX132" s="63"/>
      <c r="DY132" s="63"/>
      <c r="DZ132" s="63"/>
      <c r="EA132" s="63"/>
      <c r="EB132" s="63"/>
      <c r="EC132" s="63"/>
      <c r="ED132" s="63"/>
      <c r="EE132" s="63"/>
      <c r="EF132" s="63"/>
      <c r="EG132" s="63"/>
      <c r="EH132" s="63"/>
      <c r="EI132" s="63"/>
      <c r="EJ132" s="63"/>
      <c r="EK132" s="63"/>
      <c r="EL132" s="63"/>
      <c r="EM132" s="63"/>
      <c r="EN132" s="63"/>
      <c r="EO132" s="63"/>
      <c r="EP132" s="63"/>
      <c r="EQ132" s="63"/>
      <c r="ER132" s="63"/>
      <c r="ES132" s="63">
        <f t="shared" si="49"/>
        <v>0</v>
      </c>
      <c r="ET132" s="63"/>
      <c r="EU132" s="64">
        <v>0</v>
      </c>
      <c r="EV132" s="64"/>
      <c r="EW132" s="64"/>
      <c r="EX132" s="64"/>
      <c r="EY132" s="64"/>
      <c r="EZ132" s="64"/>
      <c r="FA132" s="64"/>
      <c r="FB132" s="64"/>
      <c r="FC132" s="64"/>
      <c r="FD132" s="64"/>
      <c r="FE132" s="64"/>
      <c r="FF132" s="64"/>
      <c r="FG132" s="64"/>
      <c r="FH132" s="64"/>
      <c r="FI132" s="64"/>
      <c r="FJ132" s="64"/>
      <c r="FK132" s="64"/>
      <c r="FL132" s="64"/>
      <c r="FM132" s="64"/>
      <c r="FN132" s="64"/>
      <c r="FO132" s="64"/>
      <c r="FP132" s="64"/>
      <c r="FQ132" s="64"/>
      <c r="FR132" s="64"/>
      <c r="FS132" s="64"/>
      <c r="FT132" s="64"/>
      <c r="FU132" s="64"/>
      <c r="FV132" s="64"/>
      <c r="FW132" s="64"/>
      <c r="FX132" s="64"/>
      <c r="FY132" s="64"/>
      <c r="FZ132" s="64"/>
      <c r="GA132" s="64"/>
      <c r="GB132" s="64"/>
      <c r="GC132" s="64"/>
      <c r="GD132" s="64"/>
      <c r="GE132" s="64"/>
      <c r="GF132" s="64"/>
      <c r="GG132" s="64">
        <f t="shared" si="50"/>
        <v>0</v>
      </c>
      <c r="GH132" s="64">
        <f t="shared" si="51"/>
        <v>0</v>
      </c>
      <c r="GI132" s="65">
        <v>0</v>
      </c>
      <c r="GJ132" s="65">
        <v>0</v>
      </c>
      <c r="GK132" s="65">
        <v>0</v>
      </c>
      <c r="GL132" s="65">
        <v>0</v>
      </c>
      <c r="GM132" s="65">
        <v>0</v>
      </c>
      <c r="GN132" s="65">
        <v>0</v>
      </c>
      <c r="GO132" s="65">
        <v>0</v>
      </c>
      <c r="GP132" s="65">
        <v>0</v>
      </c>
      <c r="GQ132" s="65"/>
      <c r="GR132" s="65">
        <v>0</v>
      </c>
      <c r="GS132" s="65">
        <v>0</v>
      </c>
      <c r="GT132" s="65">
        <v>0</v>
      </c>
      <c r="GU132" s="65">
        <v>0</v>
      </c>
      <c r="GV132" s="65">
        <v>0</v>
      </c>
      <c r="GW132" s="65">
        <v>0</v>
      </c>
      <c r="GX132" s="65">
        <v>0</v>
      </c>
      <c r="GY132" s="65">
        <v>1</v>
      </c>
      <c r="GZ132" s="65" t="s">
        <v>2967</v>
      </c>
      <c r="HA132" s="66">
        <v>0</v>
      </c>
      <c r="HB132" s="66"/>
      <c r="HC132" s="66"/>
      <c r="HD132" s="66"/>
      <c r="HE132" s="66"/>
      <c r="HF132" s="66"/>
      <c r="HG132" s="66"/>
      <c r="HH132" s="66"/>
      <c r="HI132" s="66"/>
      <c r="HJ132" s="66"/>
      <c r="HK132" s="66"/>
      <c r="HL132" s="66"/>
      <c r="HM132" s="66"/>
      <c r="HN132" s="66"/>
      <c r="HO132" s="66"/>
      <c r="HP132" s="66"/>
      <c r="HQ132" s="66"/>
      <c r="HR132" s="66"/>
      <c r="HS132" s="66"/>
      <c r="HT132" s="66"/>
      <c r="HU132" s="66"/>
      <c r="HV132" s="66"/>
      <c r="HW132" s="66"/>
      <c r="HX132" s="66"/>
      <c r="HY132" s="66">
        <f t="shared" si="52"/>
        <v>0</v>
      </c>
      <c r="HZ132" s="66"/>
      <c r="IA132" s="67" t="s">
        <v>2328</v>
      </c>
      <c r="IB132" s="67" t="s">
        <v>2328</v>
      </c>
      <c r="IC132" s="67" t="s">
        <v>2326</v>
      </c>
      <c r="ID132" s="67" t="s">
        <v>2326</v>
      </c>
      <c r="IE132" s="67" t="s">
        <v>2326</v>
      </c>
      <c r="IF132" s="67"/>
      <c r="IG132" s="67"/>
      <c r="IH132" s="67"/>
      <c r="II132" s="67"/>
      <c r="IJ132" s="67"/>
      <c r="IK132" s="67"/>
      <c r="IL132" s="67"/>
      <c r="IM132" s="67"/>
      <c r="IN132" s="67"/>
      <c r="IO132" s="67"/>
      <c r="IP132" s="67"/>
      <c r="IQ132" s="67"/>
      <c r="IR132" s="67"/>
      <c r="IS132" s="67"/>
      <c r="IT132" s="67"/>
      <c r="IU132" s="67"/>
      <c r="IV132" s="67"/>
      <c r="IW132" s="67"/>
      <c r="IX132" s="67"/>
      <c r="IY132" s="67"/>
      <c r="IZ132" s="67"/>
      <c r="JA132" s="67"/>
      <c r="JB132" s="67"/>
      <c r="JC132" s="67"/>
      <c r="JD132" s="67"/>
      <c r="JE132" s="67"/>
      <c r="JF132" s="67"/>
      <c r="JG132" s="67"/>
      <c r="JH132" s="67"/>
      <c r="JI132" s="67"/>
      <c r="JJ132" s="67"/>
      <c r="JK132" s="67"/>
      <c r="JL132" s="67"/>
      <c r="JM132" s="67"/>
      <c r="JN132" s="67"/>
      <c r="JO132" s="67"/>
      <c r="JP132" s="67"/>
      <c r="JQ132" s="67"/>
      <c r="JR132" s="67"/>
      <c r="JS132" s="67"/>
      <c r="JT132" s="67"/>
      <c r="JU132" s="67"/>
      <c r="JV132" s="67"/>
      <c r="JW132" s="67"/>
      <c r="JX132" s="67"/>
      <c r="JY132" s="67"/>
      <c r="JZ132" s="67"/>
      <c r="KA132" s="67"/>
      <c r="KB132" s="67"/>
      <c r="KC132" s="67"/>
      <c r="KD132" s="67"/>
      <c r="KE132" s="67"/>
      <c r="KF132" s="67"/>
      <c r="KG132" s="67"/>
      <c r="KH132" s="67"/>
      <c r="KI132" s="67"/>
      <c r="KJ132" s="67"/>
      <c r="KK132" s="67"/>
      <c r="KL132" s="67"/>
      <c r="KM132" s="67"/>
      <c r="KN132" s="66">
        <v>2</v>
      </c>
      <c r="KO132" s="66">
        <v>2</v>
      </c>
      <c r="KP132" s="66">
        <v>1</v>
      </c>
      <c r="KQ132" s="66">
        <v>1</v>
      </c>
      <c r="KR132" s="66">
        <v>1</v>
      </c>
      <c r="KS132" s="66">
        <v>0</v>
      </c>
      <c r="KT132" s="66">
        <v>0</v>
      </c>
      <c r="KU132" s="66">
        <v>0</v>
      </c>
      <c r="KV132" s="66">
        <v>0</v>
      </c>
      <c r="KW132" s="66">
        <v>1</v>
      </c>
      <c r="KX132" s="66">
        <v>0</v>
      </c>
      <c r="KY132" s="66">
        <v>0</v>
      </c>
      <c r="KZ132" s="66">
        <v>0</v>
      </c>
      <c r="LA132" s="66">
        <v>0</v>
      </c>
      <c r="LB132" s="66">
        <v>0</v>
      </c>
      <c r="LC132" s="68">
        <v>0</v>
      </c>
      <c r="LD132" s="68">
        <v>0</v>
      </c>
      <c r="LE132" s="68">
        <v>0</v>
      </c>
      <c r="LF132" s="68">
        <v>0</v>
      </c>
      <c r="LG132" s="68">
        <v>0</v>
      </c>
      <c r="LH132" s="68">
        <v>0</v>
      </c>
      <c r="LI132" s="68">
        <v>0</v>
      </c>
      <c r="LJ132" s="68">
        <v>0</v>
      </c>
      <c r="LK132" s="68">
        <v>1</v>
      </c>
      <c r="LL132" s="68" t="s">
        <v>2968</v>
      </c>
      <c r="LM132" s="69">
        <v>1</v>
      </c>
      <c r="LN132" s="69" t="s">
        <v>2969</v>
      </c>
      <c r="LO132" s="69">
        <v>0</v>
      </c>
      <c r="LP132" s="69"/>
      <c r="LQ132" s="70">
        <v>1</v>
      </c>
      <c r="LR132" s="71"/>
      <c r="LS132" s="72">
        <f t="shared" si="53"/>
        <v>1</v>
      </c>
      <c r="LT132" s="73">
        <f t="shared" si="54"/>
        <v>0</v>
      </c>
      <c r="LU132" s="73">
        <f t="shared" si="55"/>
        <v>0</v>
      </c>
      <c r="LV132" s="74">
        <f t="shared" si="56"/>
        <v>0</v>
      </c>
      <c r="LW132" s="72">
        <f t="shared" si="57"/>
        <v>1</v>
      </c>
      <c r="LX132" s="73">
        <f t="shared" si="58"/>
        <v>0</v>
      </c>
      <c r="LY132" s="73">
        <f t="shared" si="59"/>
        <v>0</v>
      </c>
      <c r="LZ132" s="74">
        <f t="shared" si="60"/>
        <v>0</v>
      </c>
      <c r="MA132" s="72">
        <f t="shared" si="61"/>
        <v>0</v>
      </c>
      <c r="MB132" s="73">
        <f t="shared" si="62"/>
        <v>0</v>
      </c>
      <c r="MC132" s="73">
        <f t="shared" si="63"/>
        <v>0</v>
      </c>
      <c r="MD132" s="74">
        <f t="shared" si="64"/>
        <v>1</v>
      </c>
      <c r="ME132" s="72">
        <f t="shared" si="65"/>
        <v>0</v>
      </c>
      <c r="MF132" s="73">
        <f t="shared" si="66"/>
        <v>0</v>
      </c>
      <c r="MG132" s="73">
        <f t="shared" si="67"/>
        <v>0</v>
      </c>
      <c r="MH132" s="74">
        <f t="shared" si="68"/>
        <v>1</v>
      </c>
    </row>
    <row r="133" spans="1:346" ht="52.5" x14ac:dyDescent="0.35">
      <c r="A133" s="57">
        <v>17</v>
      </c>
      <c r="B133" s="57" t="s">
        <v>2320</v>
      </c>
      <c r="C133" s="57" t="s">
        <v>2412</v>
      </c>
      <c r="D133" s="58">
        <v>41600</v>
      </c>
      <c r="E133" s="57">
        <v>10</v>
      </c>
      <c r="F133" s="57">
        <v>8</v>
      </c>
      <c r="G133" s="57" t="s">
        <v>2970</v>
      </c>
      <c r="H133" s="57" t="s">
        <v>2970</v>
      </c>
      <c r="I133" s="57" t="s">
        <v>2971</v>
      </c>
      <c r="J133" s="57" t="s">
        <v>2955</v>
      </c>
      <c r="K133" s="57" t="s">
        <v>2972</v>
      </c>
      <c r="L133" s="57">
        <v>0</v>
      </c>
      <c r="M133" s="57">
        <v>1</v>
      </c>
      <c r="N133" s="57">
        <v>41</v>
      </c>
      <c r="O133" s="59">
        <v>0</v>
      </c>
      <c r="P133" s="59">
        <v>1</v>
      </c>
      <c r="Q133" s="59">
        <v>0</v>
      </c>
      <c r="R133" s="59">
        <v>0</v>
      </c>
      <c r="S133" s="59">
        <v>0</v>
      </c>
      <c r="T133" s="59">
        <v>1</v>
      </c>
      <c r="U133" s="59">
        <v>0</v>
      </c>
      <c r="V133" s="59">
        <v>0</v>
      </c>
      <c r="W133" s="59">
        <v>0</v>
      </c>
      <c r="X133" s="59">
        <v>0</v>
      </c>
      <c r="Y133" s="59"/>
      <c r="Z133" s="60">
        <v>6</v>
      </c>
      <c r="AA133" s="60">
        <v>8.5</v>
      </c>
      <c r="AB133" s="60">
        <v>6</v>
      </c>
      <c r="AC133" s="60">
        <v>135</v>
      </c>
      <c r="AD133" s="60">
        <v>115</v>
      </c>
      <c r="AE133" s="60">
        <v>1</v>
      </c>
      <c r="AF133" s="60">
        <v>0</v>
      </c>
      <c r="AG133" s="60">
        <v>0</v>
      </c>
      <c r="AH133" s="60">
        <v>2</v>
      </c>
      <c r="AI133" s="60">
        <v>1</v>
      </c>
      <c r="AJ133" s="60">
        <v>8</v>
      </c>
      <c r="AK133" s="60">
        <v>5</v>
      </c>
      <c r="AL133" s="60">
        <v>10</v>
      </c>
      <c r="AM133" s="59">
        <v>0</v>
      </c>
      <c r="AN133" s="59"/>
      <c r="AO133" s="59"/>
      <c r="AP133" s="59"/>
      <c r="AQ133" s="59"/>
      <c r="AR133" s="59"/>
      <c r="AS133" s="59"/>
      <c r="AT133" s="59"/>
      <c r="AU133" s="59"/>
      <c r="AV133" s="59"/>
      <c r="AW133" s="59"/>
      <c r="AX133" s="59"/>
      <c r="AY133" s="59"/>
      <c r="AZ133" s="59"/>
      <c r="BA133" s="59"/>
      <c r="BB133" s="59"/>
      <c r="BC133" s="59">
        <v>0</v>
      </c>
      <c r="BD133" s="59"/>
      <c r="BE133" s="59"/>
      <c r="BF133" s="59"/>
      <c r="BG133" s="59">
        <v>0</v>
      </c>
      <c r="BH133" s="59"/>
      <c r="BI133" s="59"/>
      <c r="BJ133" s="59"/>
      <c r="BK133" s="59">
        <v>0</v>
      </c>
      <c r="BL133" s="59"/>
      <c r="BM133" s="59"/>
      <c r="BN133" s="59"/>
      <c r="BO133" s="59">
        <f t="shared" si="46"/>
        <v>0</v>
      </c>
      <c r="BP133" s="59"/>
      <c r="BQ133" s="60">
        <v>1</v>
      </c>
      <c r="BR133" s="60">
        <v>1</v>
      </c>
      <c r="BS133" s="60">
        <v>1</v>
      </c>
      <c r="BT133" s="60">
        <v>1</v>
      </c>
      <c r="BU133" s="60">
        <v>4</v>
      </c>
      <c r="BV133" s="60">
        <v>1</v>
      </c>
      <c r="BW133" s="60">
        <v>0</v>
      </c>
      <c r="BX133" s="60">
        <v>1</v>
      </c>
      <c r="BY133" s="60">
        <v>0</v>
      </c>
      <c r="BZ133" s="60">
        <v>0</v>
      </c>
      <c r="CA133" s="60">
        <v>1</v>
      </c>
      <c r="CB133" s="60">
        <v>1</v>
      </c>
      <c r="CC133" s="60">
        <v>1</v>
      </c>
      <c r="CD133" s="60">
        <v>2</v>
      </c>
      <c r="CE133" s="60">
        <v>1</v>
      </c>
      <c r="CF133" s="60">
        <v>0</v>
      </c>
      <c r="CG133" s="60">
        <v>1</v>
      </c>
      <c r="CH133" s="60">
        <v>0</v>
      </c>
      <c r="CI133" s="60">
        <v>0</v>
      </c>
      <c r="CJ133" s="60">
        <v>0</v>
      </c>
      <c r="CK133" s="60"/>
      <c r="CL133" s="60"/>
      <c r="CM133" s="60"/>
      <c r="CN133" s="60"/>
      <c r="CO133" s="60"/>
      <c r="CP133" s="60"/>
      <c r="CQ133" s="60"/>
      <c r="CR133" s="60"/>
      <c r="CS133" s="60">
        <v>0</v>
      </c>
      <c r="CT133" s="60"/>
      <c r="CU133" s="60"/>
      <c r="CV133" s="60"/>
      <c r="CW133" s="60"/>
      <c r="CX133" s="60"/>
      <c r="CY133" s="60"/>
      <c r="CZ133" s="60"/>
      <c r="DA133" s="60"/>
      <c r="DB133" s="60"/>
      <c r="DC133" s="60">
        <v>0</v>
      </c>
      <c r="DD133" s="60"/>
      <c r="DE133" s="60"/>
      <c r="DF133" s="60">
        <v>1</v>
      </c>
      <c r="DG133" s="60">
        <v>4</v>
      </c>
      <c r="DH133" s="60">
        <v>165</v>
      </c>
      <c r="DI133" s="60">
        <v>0</v>
      </c>
      <c r="DJ133" s="60"/>
      <c r="DK133" s="60"/>
      <c r="DL133" s="60">
        <v>0</v>
      </c>
      <c r="DM133" s="60"/>
      <c r="DN133" s="60"/>
      <c r="DO133" s="60"/>
      <c r="DP133" s="60"/>
      <c r="DQ133" s="60">
        <v>5</v>
      </c>
      <c r="DR133" s="60">
        <v>1</v>
      </c>
      <c r="DS133" s="60">
        <v>5</v>
      </c>
      <c r="DT133" s="61">
        <f t="shared" si="47"/>
        <v>1</v>
      </c>
      <c r="DU133" s="62">
        <f t="shared" si="48"/>
        <v>1</v>
      </c>
      <c r="DV133" s="63">
        <v>0</v>
      </c>
      <c r="DW133" s="63"/>
      <c r="DX133" s="63"/>
      <c r="DY133" s="63"/>
      <c r="DZ133" s="63"/>
      <c r="EA133" s="63"/>
      <c r="EB133" s="63"/>
      <c r="EC133" s="63"/>
      <c r="ED133" s="63"/>
      <c r="EE133" s="63"/>
      <c r="EF133" s="63"/>
      <c r="EG133" s="63"/>
      <c r="EH133" s="63"/>
      <c r="EI133" s="63"/>
      <c r="EJ133" s="63"/>
      <c r="EK133" s="63"/>
      <c r="EL133" s="63"/>
      <c r="EM133" s="63"/>
      <c r="EN133" s="63"/>
      <c r="EO133" s="63"/>
      <c r="EP133" s="63"/>
      <c r="EQ133" s="63"/>
      <c r="ER133" s="63"/>
      <c r="ES133" s="63">
        <f t="shared" si="49"/>
        <v>0</v>
      </c>
      <c r="ET133" s="63"/>
      <c r="EU133" s="64">
        <v>0</v>
      </c>
      <c r="EV133" s="64"/>
      <c r="EW133" s="64"/>
      <c r="EX133" s="64"/>
      <c r="EY133" s="64"/>
      <c r="EZ133" s="64"/>
      <c r="FA133" s="64"/>
      <c r="FB133" s="64"/>
      <c r="FC133" s="64"/>
      <c r="FD133" s="64"/>
      <c r="FE133" s="64"/>
      <c r="FF133" s="64"/>
      <c r="FG133" s="64"/>
      <c r="FH133" s="64"/>
      <c r="FI133" s="64"/>
      <c r="FJ133" s="64"/>
      <c r="FK133" s="64"/>
      <c r="FL133" s="64"/>
      <c r="FM133" s="64"/>
      <c r="FN133" s="64"/>
      <c r="FO133" s="64"/>
      <c r="FP133" s="64"/>
      <c r="FQ133" s="64"/>
      <c r="FR133" s="64"/>
      <c r="FS133" s="64"/>
      <c r="FT133" s="64"/>
      <c r="FU133" s="64"/>
      <c r="FV133" s="64"/>
      <c r="FW133" s="64"/>
      <c r="FX133" s="64"/>
      <c r="FY133" s="64"/>
      <c r="FZ133" s="64"/>
      <c r="GA133" s="64"/>
      <c r="GB133" s="64"/>
      <c r="GC133" s="64"/>
      <c r="GD133" s="64"/>
      <c r="GE133" s="64"/>
      <c r="GF133" s="64"/>
      <c r="GG133" s="64">
        <f t="shared" si="50"/>
        <v>0</v>
      </c>
      <c r="GH133" s="64">
        <f t="shared" si="51"/>
        <v>0</v>
      </c>
      <c r="GI133" s="65">
        <v>0</v>
      </c>
      <c r="GJ133" s="65">
        <v>0</v>
      </c>
      <c r="GK133" s="65">
        <v>0</v>
      </c>
      <c r="GL133" s="65">
        <v>0</v>
      </c>
      <c r="GM133" s="65">
        <v>0</v>
      </c>
      <c r="GN133" s="65">
        <v>0</v>
      </c>
      <c r="GO133" s="65">
        <v>0</v>
      </c>
      <c r="GP133" s="65">
        <v>0</v>
      </c>
      <c r="GQ133" s="65"/>
      <c r="GR133" s="65">
        <v>1</v>
      </c>
      <c r="GS133" s="65">
        <v>0</v>
      </c>
      <c r="GT133" s="65">
        <v>0</v>
      </c>
      <c r="GU133" s="65">
        <v>1</v>
      </c>
      <c r="GV133" s="65">
        <v>0</v>
      </c>
      <c r="GW133" s="65">
        <v>0</v>
      </c>
      <c r="GX133" s="65">
        <v>0</v>
      </c>
      <c r="GY133" s="65">
        <v>0</v>
      </c>
      <c r="GZ133" s="65"/>
      <c r="HA133" s="66">
        <v>0</v>
      </c>
      <c r="HB133" s="66"/>
      <c r="HC133" s="66"/>
      <c r="HD133" s="66"/>
      <c r="HE133" s="66"/>
      <c r="HF133" s="66"/>
      <c r="HG133" s="66"/>
      <c r="HH133" s="66"/>
      <c r="HI133" s="66"/>
      <c r="HJ133" s="66"/>
      <c r="HK133" s="66"/>
      <c r="HL133" s="66"/>
      <c r="HM133" s="66"/>
      <c r="HN133" s="66"/>
      <c r="HO133" s="66"/>
      <c r="HP133" s="66"/>
      <c r="HQ133" s="66"/>
      <c r="HR133" s="66"/>
      <c r="HS133" s="66"/>
      <c r="HT133" s="66"/>
      <c r="HU133" s="66"/>
      <c r="HV133" s="66"/>
      <c r="HW133" s="66"/>
      <c r="HX133" s="66"/>
      <c r="HY133" s="66">
        <f t="shared" si="52"/>
        <v>0</v>
      </c>
      <c r="HZ133" s="66"/>
      <c r="IA133" s="67" t="s">
        <v>2326</v>
      </c>
      <c r="IB133" s="67" t="s">
        <v>2328</v>
      </c>
      <c r="IC133" s="67" t="s">
        <v>2326</v>
      </c>
      <c r="ID133" s="67" t="s">
        <v>2326</v>
      </c>
      <c r="IE133" s="67" t="s">
        <v>2326</v>
      </c>
      <c r="IF133" s="67"/>
      <c r="IG133" s="67"/>
      <c r="IH133" s="67"/>
      <c r="II133" s="67"/>
      <c r="IJ133" s="67"/>
      <c r="IK133" s="67"/>
      <c r="IL133" s="67"/>
      <c r="IM133" s="67"/>
      <c r="IN133" s="67"/>
      <c r="IO133" s="67"/>
      <c r="IP133" s="67"/>
      <c r="IQ133" s="67"/>
      <c r="IR133" s="67"/>
      <c r="IS133" s="67"/>
      <c r="IT133" s="67"/>
      <c r="IU133" s="67"/>
      <c r="IV133" s="67"/>
      <c r="IW133" s="67"/>
      <c r="IX133" s="67"/>
      <c r="IY133" s="67"/>
      <c r="IZ133" s="67"/>
      <c r="JA133" s="67"/>
      <c r="JB133" s="67"/>
      <c r="JC133" s="67"/>
      <c r="JD133" s="67"/>
      <c r="JE133" s="67"/>
      <c r="JF133" s="67"/>
      <c r="JG133" s="67"/>
      <c r="JH133" s="67"/>
      <c r="JI133" s="67"/>
      <c r="JJ133" s="67"/>
      <c r="JK133" s="67"/>
      <c r="JL133" s="67"/>
      <c r="JM133" s="67"/>
      <c r="JN133" s="67"/>
      <c r="JO133" s="67"/>
      <c r="JP133" s="67"/>
      <c r="JQ133" s="67"/>
      <c r="JR133" s="67"/>
      <c r="JS133" s="67"/>
      <c r="JT133" s="67"/>
      <c r="JU133" s="67"/>
      <c r="JV133" s="67"/>
      <c r="JW133" s="67"/>
      <c r="JX133" s="67"/>
      <c r="JY133" s="67"/>
      <c r="JZ133" s="67"/>
      <c r="KA133" s="67"/>
      <c r="KB133" s="67"/>
      <c r="KC133" s="67"/>
      <c r="KD133" s="67"/>
      <c r="KE133" s="67"/>
      <c r="KF133" s="67"/>
      <c r="KG133" s="67"/>
      <c r="KH133" s="67"/>
      <c r="KI133" s="67"/>
      <c r="KJ133" s="67"/>
      <c r="KK133" s="67"/>
      <c r="KL133" s="67"/>
      <c r="KM133" s="67"/>
      <c r="KN133" s="66">
        <v>1</v>
      </c>
      <c r="KO133" s="66">
        <v>1</v>
      </c>
      <c r="KP133" s="66">
        <v>1</v>
      </c>
      <c r="KQ133" s="66">
        <v>1</v>
      </c>
      <c r="KR133" s="66">
        <v>1</v>
      </c>
      <c r="KS133" s="66">
        <v>1</v>
      </c>
      <c r="KT133" s="66">
        <v>0</v>
      </c>
      <c r="KU133" s="66">
        <v>0</v>
      </c>
      <c r="KV133" s="66">
        <v>0</v>
      </c>
      <c r="KW133" s="66">
        <v>1</v>
      </c>
      <c r="KX133" s="66">
        <v>0</v>
      </c>
      <c r="KY133" s="66">
        <v>0</v>
      </c>
      <c r="KZ133" s="66">
        <v>0</v>
      </c>
      <c r="LA133" s="66">
        <v>0</v>
      </c>
      <c r="LB133" s="66">
        <v>0</v>
      </c>
      <c r="LC133" s="68">
        <v>0</v>
      </c>
      <c r="LD133" s="68">
        <v>1</v>
      </c>
      <c r="LE133" s="68">
        <v>0</v>
      </c>
      <c r="LF133" s="68">
        <v>0</v>
      </c>
      <c r="LG133" s="68">
        <v>0</v>
      </c>
      <c r="LH133" s="68">
        <v>0</v>
      </c>
      <c r="LI133" s="68">
        <v>0</v>
      </c>
      <c r="LJ133" s="68">
        <v>0</v>
      </c>
      <c r="LK133" s="68">
        <v>0</v>
      </c>
      <c r="LL133" s="68"/>
      <c r="LM133" s="69">
        <v>1</v>
      </c>
      <c r="LN133" s="69" t="s">
        <v>2453</v>
      </c>
      <c r="LO133" s="69">
        <v>0</v>
      </c>
      <c r="LP133" s="69"/>
      <c r="LQ133" s="70">
        <v>1</v>
      </c>
      <c r="LR133" s="71"/>
      <c r="LS133" s="72">
        <f t="shared" si="53"/>
        <v>0</v>
      </c>
      <c r="LT133" s="73">
        <f t="shared" si="54"/>
        <v>0</v>
      </c>
      <c r="LU133" s="73">
        <f t="shared" si="55"/>
        <v>0</v>
      </c>
      <c r="LV133" s="74">
        <f t="shared" si="56"/>
        <v>1</v>
      </c>
      <c r="LW133" s="72">
        <f t="shared" si="57"/>
        <v>1</v>
      </c>
      <c r="LX133" s="73">
        <f t="shared" si="58"/>
        <v>0</v>
      </c>
      <c r="LY133" s="73">
        <f t="shared" si="59"/>
        <v>0</v>
      </c>
      <c r="LZ133" s="74">
        <f t="shared" si="60"/>
        <v>0</v>
      </c>
      <c r="MA133" s="72">
        <f t="shared" si="61"/>
        <v>0</v>
      </c>
      <c r="MB133" s="73">
        <f t="shared" si="62"/>
        <v>0</v>
      </c>
      <c r="MC133" s="73">
        <f t="shared" si="63"/>
        <v>0</v>
      </c>
      <c r="MD133" s="74">
        <f t="shared" si="64"/>
        <v>1</v>
      </c>
      <c r="ME133" s="72">
        <f t="shared" si="65"/>
        <v>0</v>
      </c>
      <c r="MF133" s="73">
        <f t="shared" si="66"/>
        <v>0</v>
      </c>
      <c r="MG133" s="73">
        <f t="shared" si="67"/>
        <v>0</v>
      </c>
      <c r="MH133" s="74">
        <f t="shared" si="68"/>
        <v>1</v>
      </c>
    </row>
    <row r="134" spans="1:346" ht="26.5" x14ac:dyDescent="0.35">
      <c r="A134" s="57">
        <v>21</v>
      </c>
      <c r="B134" s="57" t="s">
        <v>2320</v>
      </c>
      <c r="C134" s="57" t="s">
        <v>2404</v>
      </c>
      <c r="D134" s="58">
        <v>41600</v>
      </c>
      <c r="E134" s="57">
        <v>10</v>
      </c>
      <c r="F134" s="57">
        <v>11</v>
      </c>
      <c r="G134" s="57" t="s">
        <v>2973</v>
      </c>
      <c r="H134" s="57" t="s">
        <v>2973</v>
      </c>
      <c r="I134" s="57" t="s">
        <v>2974</v>
      </c>
      <c r="J134" s="57" t="s">
        <v>2955</v>
      </c>
      <c r="K134" s="57" t="s">
        <v>2956</v>
      </c>
      <c r="L134" s="57">
        <v>0</v>
      </c>
      <c r="M134" s="57">
        <v>1</v>
      </c>
      <c r="N134" s="57">
        <v>36</v>
      </c>
      <c r="O134" s="59">
        <v>0</v>
      </c>
      <c r="P134" s="59">
        <v>0</v>
      </c>
      <c r="Q134" s="59">
        <v>0</v>
      </c>
      <c r="R134" s="59">
        <v>0</v>
      </c>
      <c r="S134" s="59">
        <v>0</v>
      </c>
      <c r="T134" s="59">
        <v>1</v>
      </c>
      <c r="U134" s="59">
        <v>0</v>
      </c>
      <c r="V134" s="59">
        <v>0</v>
      </c>
      <c r="W134" s="59">
        <v>1</v>
      </c>
      <c r="X134" s="59">
        <v>0</v>
      </c>
      <c r="Y134" s="59"/>
      <c r="Z134" s="60">
        <v>6</v>
      </c>
      <c r="AA134" s="60">
        <v>2.5</v>
      </c>
      <c r="AB134" s="60">
        <v>2.5</v>
      </c>
      <c r="AC134" s="60">
        <v>100</v>
      </c>
      <c r="AD134" s="60">
        <v>35</v>
      </c>
      <c r="AE134" s="60">
        <v>1</v>
      </c>
      <c r="AF134" s="60">
        <v>0</v>
      </c>
      <c r="AG134" s="60">
        <v>0</v>
      </c>
      <c r="AH134" s="60">
        <v>3</v>
      </c>
      <c r="AI134" s="60">
        <v>1</v>
      </c>
      <c r="AJ134" s="60">
        <v>8</v>
      </c>
      <c r="AK134" s="60">
        <v>7</v>
      </c>
      <c r="AL134" s="60">
        <v>13</v>
      </c>
      <c r="AM134" s="59">
        <v>0</v>
      </c>
      <c r="AN134" s="59"/>
      <c r="AO134" s="59"/>
      <c r="AP134" s="59"/>
      <c r="AQ134" s="59"/>
      <c r="AR134" s="59"/>
      <c r="AS134" s="59"/>
      <c r="AT134" s="59"/>
      <c r="AU134" s="59"/>
      <c r="AV134" s="59"/>
      <c r="AW134" s="59"/>
      <c r="AX134" s="59"/>
      <c r="AY134" s="59"/>
      <c r="AZ134" s="59"/>
      <c r="BA134" s="59"/>
      <c r="BB134" s="59"/>
      <c r="BC134" s="59">
        <v>0</v>
      </c>
      <c r="BD134" s="59"/>
      <c r="BE134" s="59"/>
      <c r="BF134" s="59"/>
      <c r="BG134" s="59">
        <v>0</v>
      </c>
      <c r="BH134" s="59"/>
      <c r="BI134" s="59"/>
      <c r="BJ134" s="59"/>
      <c r="BK134" s="59">
        <v>0</v>
      </c>
      <c r="BL134" s="59"/>
      <c r="BM134" s="59"/>
      <c r="BN134" s="59"/>
      <c r="BO134" s="59">
        <f t="shared" si="46"/>
        <v>0</v>
      </c>
      <c r="BP134" s="59"/>
      <c r="BQ134" s="60">
        <v>1</v>
      </c>
      <c r="BR134" s="60">
        <v>3</v>
      </c>
      <c r="BS134" s="60">
        <v>4</v>
      </c>
      <c r="BT134" s="60">
        <v>1</v>
      </c>
      <c r="BU134" s="60">
        <v>4</v>
      </c>
      <c r="BV134" s="60">
        <v>1</v>
      </c>
      <c r="BW134" s="60">
        <v>0</v>
      </c>
      <c r="BX134" s="60">
        <v>1</v>
      </c>
      <c r="BY134" s="60">
        <v>1</v>
      </c>
      <c r="BZ134" s="60">
        <v>0</v>
      </c>
      <c r="CA134" s="60">
        <v>0</v>
      </c>
      <c r="CB134" s="60"/>
      <c r="CC134" s="60"/>
      <c r="CD134" s="60"/>
      <c r="CE134" s="60"/>
      <c r="CF134" s="60"/>
      <c r="CG134" s="60"/>
      <c r="CH134" s="60"/>
      <c r="CI134" s="60"/>
      <c r="CJ134" s="60">
        <v>0</v>
      </c>
      <c r="CK134" s="60"/>
      <c r="CL134" s="60"/>
      <c r="CM134" s="60"/>
      <c r="CN134" s="60"/>
      <c r="CO134" s="60"/>
      <c r="CP134" s="60"/>
      <c r="CQ134" s="60"/>
      <c r="CR134" s="60"/>
      <c r="CS134" s="60">
        <v>0</v>
      </c>
      <c r="CT134" s="60"/>
      <c r="CU134" s="60"/>
      <c r="CV134" s="60"/>
      <c r="CW134" s="60"/>
      <c r="CX134" s="60"/>
      <c r="CY134" s="60"/>
      <c r="CZ134" s="60"/>
      <c r="DA134" s="60"/>
      <c r="DB134" s="60"/>
      <c r="DC134" s="60">
        <v>1</v>
      </c>
      <c r="DD134" s="60">
        <v>36</v>
      </c>
      <c r="DE134" s="60">
        <v>5</v>
      </c>
      <c r="DF134" s="60">
        <v>0</v>
      </c>
      <c r="DG134" s="60"/>
      <c r="DH134" s="60"/>
      <c r="DI134" s="60">
        <v>0</v>
      </c>
      <c r="DJ134" s="60"/>
      <c r="DK134" s="60"/>
      <c r="DL134" s="60">
        <v>0</v>
      </c>
      <c r="DM134" s="60"/>
      <c r="DN134" s="60"/>
      <c r="DO134" s="60"/>
      <c r="DP134" s="60"/>
      <c r="DQ134" s="60">
        <v>15</v>
      </c>
      <c r="DR134" s="60">
        <v>0</v>
      </c>
      <c r="DS134" s="60">
        <v>0</v>
      </c>
      <c r="DT134" s="61">
        <f t="shared" si="47"/>
        <v>1</v>
      </c>
      <c r="DU134" s="62">
        <f t="shared" si="48"/>
        <v>1</v>
      </c>
      <c r="DV134" s="63">
        <v>1</v>
      </c>
      <c r="DW134" s="63"/>
      <c r="DX134" s="63"/>
      <c r="DY134" s="63"/>
      <c r="DZ134" s="63"/>
      <c r="EA134" s="63"/>
      <c r="EB134" s="63"/>
      <c r="EC134" s="63"/>
      <c r="ED134" s="63"/>
      <c r="EE134" s="63"/>
      <c r="EF134" s="63"/>
      <c r="EG134" s="63"/>
      <c r="EH134" s="63"/>
      <c r="EI134" s="63"/>
      <c r="EJ134" s="63"/>
      <c r="EK134" s="63"/>
      <c r="EL134" s="63"/>
      <c r="EM134" s="63"/>
      <c r="EN134" s="63"/>
      <c r="EO134" s="63"/>
      <c r="EP134" s="63"/>
      <c r="EQ134" s="63"/>
      <c r="ER134" s="63"/>
      <c r="ES134" s="63">
        <f t="shared" si="49"/>
        <v>0</v>
      </c>
      <c r="ET134" s="63"/>
      <c r="EU134" s="64">
        <v>0</v>
      </c>
      <c r="EV134" s="64"/>
      <c r="EW134" s="64"/>
      <c r="EX134" s="64"/>
      <c r="EY134" s="64"/>
      <c r="EZ134" s="64"/>
      <c r="FA134" s="64"/>
      <c r="FB134" s="64"/>
      <c r="FC134" s="64"/>
      <c r="FD134" s="64"/>
      <c r="FE134" s="64"/>
      <c r="FF134" s="64"/>
      <c r="FG134" s="64"/>
      <c r="FH134" s="64"/>
      <c r="FI134" s="64"/>
      <c r="FJ134" s="64"/>
      <c r="FK134" s="64"/>
      <c r="FL134" s="64"/>
      <c r="FM134" s="64"/>
      <c r="FN134" s="64"/>
      <c r="FO134" s="64"/>
      <c r="FP134" s="64"/>
      <c r="FQ134" s="64"/>
      <c r="FR134" s="64"/>
      <c r="FS134" s="64"/>
      <c r="FT134" s="64"/>
      <c r="FU134" s="64"/>
      <c r="FV134" s="64"/>
      <c r="FW134" s="64"/>
      <c r="FX134" s="64"/>
      <c r="FY134" s="64"/>
      <c r="FZ134" s="64"/>
      <c r="GA134" s="64"/>
      <c r="GB134" s="64"/>
      <c r="GC134" s="64"/>
      <c r="GD134" s="64"/>
      <c r="GE134" s="64"/>
      <c r="GF134" s="64"/>
      <c r="GG134" s="64">
        <f t="shared" si="50"/>
        <v>0</v>
      </c>
      <c r="GH134" s="64">
        <f t="shared" si="51"/>
        <v>0</v>
      </c>
      <c r="GI134" s="65">
        <v>0</v>
      </c>
      <c r="GJ134" s="65">
        <v>0</v>
      </c>
      <c r="GK134" s="65">
        <v>0</v>
      </c>
      <c r="GL134" s="65">
        <v>0</v>
      </c>
      <c r="GM134" s="65">
        <v>0</v>
      </c>
      <c r="GN134" s="65">
        <v>0</v>
      </c>
      <c r="GO134" s="65">
        <v>0</v>
      </c>
      <c r="GP134" s="65">
        <v>0</v>
      </c>
      <c r="GQ134" s="65"/>
      <c r="GR134" s="65">
        <v>0</v>
      </c>
      <c r="GS134" s="65">
        <v>0</v>
      </c>
      <c r="GT134" s="65">
        <v>0</v>
      </c>
      <c r="GU134" s="65">
        <v>1</v>
      </c>
      <c r="GV134" s="65">
        <v>0</v>
      </c>
      <c r="GW134" s="65">
        <v>0</v>
      </c>
      <c r="GX134" s="65">
        <v>0</v>
      </c>
      <c r="GY134" s="65">
        <v>0</v>
      </c>
      <c r="GZ134" s="65"/>
      <c r="HA134" s="66">
        <v>0</v>
      </c>
      <c r="HB134" s="66"/>
      <c r="HC134" s="66"/>
      <c r="HD134" s="66"/>
      <c r="HE134" s="66"/>
      <c r="HF134" s="66"/>
      <c r="HG134" s="66"/>
      <c r="HH134" s="66"/>
      <c r="HI134" s="66"/>
      <c r="HJ134" s="66"/>
      <c r="HK134" s="66"/>
      <c r="HL134" s="66"/>
      <c r="HM134" s="66"/>
      <c r="HN134" s="66"/>
      <c r="HO134" s="66"/>
      <c r="HP134" s="66"/>
      <c r="HQ134" s="66"/>
      <c r="HR134" s="66"/>
      <c r="HS134" s="66"/>
      <c r="HT134" s="66"/>
      <c r="HU134" s="66"/>
      <c r="HV134" s="66"/>
      <c r="HW134" s="66"/>
      <c r="HX134" s="66"/>
      <c r="HY134" s="66">
        <f t="shared" si="52"/>
        <v>0</v>
      </c>
      <c r="HZ134" s="66"/>
      <c r="IA134" s="67" t="s">
        <v>2326</v>
      </c>
      <c r="IB134" s="67" t="s">
        <v>2328</v>
      </c>
      <c r="IC134" s="67" t="s">
        <v>2326</v>
      </c>
      <c r="ID134" s="67" t="s">
        <v>2326</v>
      </c>
      <c r="IE134" s="67" t="s">
        <v>2326</v>
      </c>
      <c r="IF134" s="67"/>
      <c r="IG134" s="67"/>
      <c r="IH134" s="67"/>
      <c r="II134" s="67"/>
      <c r="IJ134" s="67"/>
      <c r="IK134" s="67"/>
      <c r="IL134" s="67"/>
      <c r="IM134" s="67"/>
      <c r="IN134" s="67"/>
      <c r="IO134" s="67"/>
      <c r="IP134" s="67"/>
      <c r="IQ134" s="67"/>
      <c r="IR134" s="67"/>
      <c r="IS134" s="67"/>
      <c r="IT134" s="67"/>
      <c r="IU134" s="67"/>
      <c r="IV134" s="67"/>
      <c r="IW134" s="67"/>
      <c r="IX134" s="67"/>
      <c r="IY134" s="67"/>
      <c r="IZ134" s="67"/>
      <c r="JA134" s="67"/>
      <c r="JB134" s="67"/>
      <c r="JC134" s="67"/>
      <c r="JD134" s="67"/>
      <c r="JE134" s="67"/>
      <c r="JF134" s="67"/>
      <c r="JG134" s="67"/>
      <c r="JH134" s="67"/>
      <c r="JI134" s="67"/>
      <c r="JJ134" s="67"/>
      <c r="JK134" s="67"/>
      <c r="JL134" s="67"/>
      <c r="JM134" s="67"/>
      <c r="JN134" s="67"/>
      <c r="JO134" s="67"/>
      <c r="JP134" s="67"/>
      <c r="JQ134" s="67"/>
      <c r="JR134" s="67"/>
      <c r="JS134" s="67"/>
      <c r="JT134" s="67"/>
      <c r="JU134" s="67"/>
      <c r="JV134" s="67"/>
      <c r="JW134" s="67"/>
      <c r="JX134" s="67"/>
      <c r="JY134" s="67"/>
      <c r="JZ134" s="67"/>
      <c r="KA134" s="67"/>
      <c r="KB134" s="67"/>
      <c r="KC134" s="67"/>
      <c r="KD134" s="67"/>
      <c r="KE134" s="67"/>
      <c r="KF134" s="67"/>
      <c r="KG134" s="67"/>
      <c r="KH134" s="67"/>
      <c r="KI134" s="67"/>
      <c r="KJ134" s="67"/>
      <c r="KK134" s="67"/>
      <c r="KL134" s="67"/>
      <c r="KM134" s="67"/>
      <c r="KN134" s="66">
        <v>2</v>
      </c>
      <c r="KO134" s="66">
        <v>2</v>
      </c>
      <c r="KP134" s="66">
        <v>0</v>
      </c>
      <c r="KQ134" s="66">
        <v>0</v>
      </c>
      <c r="KR134" s="66">
        <v>0</v>
      </c>
      <c r="KS134" s="66">
        <v>0</v>
      </c>
      <c r="KT134" s="66">
        <v>0</v>
      </c>
      <c r="KU134" s="66">
        <v>0</v>
      </c>
      <c r="KV134" s="66">
        <v>0</v>
      </c>
      <c r="KW134" s="66">
        <v>1</v>
      </c>
      <c r="KX134" s="66">
        <v>0</v>
      </c>
      <c r="KY134" s="66">
        <v>0</v>
      </c>
      <c r="KZ134" s="66">
        <v>0</v>
      </c>
      <c r="LA134" s="66">
        <v>0</v>
      </c>
      <c r="LB134" s="66">
        <v>0</v>
      </c>
      <c r="LC134" s="68">
        <v>0</v>
      </c>
      <c r="LD134" s="68">
        <v>1</v>
      </c>
      <c r="LE134" s="68">
        <v>1</v>
      </c>
      <c r="LF134" s="68">
        <v>1</v>
      </c>
      <c r="LG134" s="68">
        <v>0</v>
      </c>
      <c r="LH134" s="68">
        <v>0</v>
      </c>
      <c r="LI134" s="68">
        <v>0</v>
      </c>
      <c r="LJ134" s="68">
        <v>0</v>
      </c>
      <c r="LK134" s="68">
        <v>0</v>
      </c>
      <c r="LL134" s="68" t="s">
        <v>2550</v>
      </c>
      <c r="LM134" s="69">
        <v>1</v>
      </c>
      <c r="LN134" s="69" t="s">
        <v>2755</v>
      </c>
      <c r="LO134" s="69">
        <v>0</v>
      </c>
      <c r="LP134" s="69"/>
      <c r="LQ134" s="70">
        <v>1</v>
      </c>
      <c r="LR134" s="71"/>
      <c r="LS134" s="72">
        <f t="shared" si="53"/>
        <v>0</v>
      </c>
      <c r="LT134" s="73">
        <f t="shared" si="54"/>
        <v>0</v>
      </c>
      <c r="LU134" s="73">
        <f t="shared" si="55"/>
        <v>0</v>
      </c>
      <c r="LV134" s="74">
        <f t="shared" si="56"/>
        <v>1</v>
      </c>
      <c r="LW134" s="72">
        <f t="shared" si="57"/>
        <v>1</v>
      </c>
      <c r="LX134" s="73">
        <f t="shared" si="58"/>
        <v>0</v>
      </c>
      <c r="LY134" s="73">
        <f t="shared" si="59"/>
        <v>0</v>
      </c>
      <c r="LZ134" s="74">
        <f t="shared" si="60"/>
        <v>0</v>
      </c>
      <c r="MA134" s="72">
        <f t="shared" si="61"/>
        <v>0</v>
      </c>
      <c r="MB134" s="73">
        <f t="shared" si="62"/>
        <v>0</v>
      </c>
      <c r="MC134" s="73">
        <f t="shared" si="63"/>
        <v>0</v>
      </c>
      <c r="MD134" s="74">
        <f t="shared" si="64"/>
        <v>0</v>
      </c>
      <c r="ME134" s="72">
        <f t="shared" si="65"/>
        <v>0</v>
      </c>
      <c r="MF134" s="73">
        <f t="shared" si="66"/>
        <v>0</v>
      </c>
      <c r="MG134" s="73">
        <f t="shared" si="67"/>
        <v>0</v>
      </c>
      <c r="MH134" s="74">
        <f t="shared" si="68"/>
        <v>1</v>
      </c>
    </row>
    <row r="135" spans="1:346" ht="26.5" x14ac:dyDescent="0.35">
      <c r="A135" s="57">
        <v>22</v>
      </c>
      <c r="B135" s="57" t="s">
        <v>2320</v>
      </c>
      <c r="C135" s="57" t="s">
        <v>2404</v>
      </c>
      <c r="D135" s="58">
        <v>41600</v>
      </c>
      <c r="E135" s="57">
        <v>10</v>
      </c>
      <c r="F135" s="57">
        <v>13</v>
      </c>
      <c r="G135" s="57" t="s">
        <v>2975</v>
      </c>
      <c r="H135" s="57" t="s">
        <v>2975</v>
      </c>
      <c r="I135" s="57" t="s">
        <v>2976</v>
      </c>
      <c r="J135" s="57" t="s">
        <v>2955</v>
      </c>
      <c r="K135" s="57" t="s">
        <v>2977</v>
      </c>
      <c r="L135" s="57">
        <v>0</v>
      </c>
      <c r="M135" s="57">
        <v>1</v>
      </c>
      <c r="N135" s="57">
        <v>51</v>
      </c>
      <c r="O135" s="59">
        <v>0</v>
      </c>
      <c r="P135" s="59">
        <v>0</v>
      </c>
      <c r="Q135" s="59">
        <v>0</v>
      </c>
      <c r="R135" s="59">
        <v>0</v>
      </c>
      <c r="S135" s="59">
        <v>0</v>
      </c>
      <c r="T135" s="59">
        <v>0</v>
      </c>
      <c r="U135" s="59">
        <v>0</v>
      </c>
      <c r="V135" s="59">
        <v>0</v>
      </c>
      <c r="W135" s="59">
        <v>0</v>
      </c>
      <c r="X135" s="59">
        <v>1</v>
      </c>
      <c r="Y135" s="59" t="s">
        <v>2978</v>
      </c>
      <c r="Z135" s="60">
        <v>6</v>
      </c>
      <c r="AA135" s="60">
        <v>0</v>
      </c>
      <c r="AB135" s="60">
        <v>0</v>
      </c>
      <c r="AC135" s="60">
        <v>40</v>
      </c>
      <c r="AD135" s="60">
        <v>15</v>
      </c>
      <c r="AE135" s="60">
        <v>1</v>
      </c>
      <c r="AF135" s="60">
        <v>0</v>
      </c>
      <c r="AG135" s="60">
        <v>0</v>
      </c>
      <c r="AH135" s="60">
        <v>2</v>
      </c>
      <c r="AI135" s="60">
        <v>1</v>
      </c>
      <c r="AJ135" s="60">
        <v>4</v>
      </c>
      <c r="AK135" s="60">
        <v>1</v>
      </c>
      <c r="AL135" s="60">
        <v>3</v>
      </c>
      <c r="AM135" s="59">
        <v>1</v>
      </c>
      <c r="AN135" s="59">
        <v>1</v>
      </c>
      <c r="AO135" s="59">
        <v>3</v>
      </c>
      <c r="AP135" s="59">
        <v>0</v>
      </c>
      <c r="AQ135" s="59">
        <v>0</v>
      </c>
      <c r="AR135" s="59">
        <v>1</v>
      </c>
      <c r="AS135" s="59">
        <v>1</v>
      </c>
      <c r="AT135" s="59">
        <v>0</v>
      </c>
      <c r="AU135" s="59">
        <v>0</v>
      </c>
      <c r="AV135" s="59"/>
      <c r="AW135" s="59"/>
      <c r="AX135" s="59"/>
      <c r="AY135" s="59"/>
      <c r="AZ135" s="59"/>
      <c r="BA135" s="59"/>
      <c r="BB135" s="59"/>
      <c r="BC135" s="59">
        <v>0</v>
      </c>
      <c r="BD135" s="59"/>
      <c r="BE135" s="59"/>
      <c r="BF135" s="59"/>
      <c r="BG135" s="59">
        <v>0</v>
      </c>
      <c r="BH135" s="59"/>
      <c r="BI135" s="59"/>
      <c r="BJ135" s="59"/>
      <c r="BK135" s="59">
        <v>1</v>
      </c>
      <c r="BL135" s="59">
        <v>5</v>
      </c>
      <c r="BM135" s="59">
        <v>0</v>
      </c>
      <c r="BN135" s="59">
        <v>0</v>
      </c>
      <c r="BO135" s="59">
        <f t="shared" si="46"/>
        <v>3</v>
      </c>
      <c r="BP135" s="59"/>
      <c r="BQ135" s="60">
        <v>1</v>
      </c>
      <c r="BR135" s="60">
        <v>0</v>
      </c>
      <c r="BS135" s="60"/>
      <c r="BT135" s="60"/>
      <c r="BU135" s="60"/>
      <c r="BV135" s="60"/>
      <c r="BW135" s="60"/>
      <c r="BX135" s="60"/>
      <c r="BY135" s="60"/>
      <c r="BZ135" s="60"/>
      <c r="CA135" s="60">
        <v>2</v>
      </c>
      <c r="CB135" s="60">
        <v>2</v>
      </c>
      <c r="CC135" s="60">
        <v>1</v>
      </c>
      <c r="CD135" s="60">
        <v>2</v>
      </c>
      <c r="CE135" s="60">
        <v>1</v>
      </c>
      <c r="CF135" s="60">
        <v>0</v>
      </c>
      <c r="CG135" s="60">
        <v>1</v>
      </c>
      <c r="CH135" s="60">
        <v>1</v>
      </c>
      <c r="CI135" s="60">
        <v>0</v>
      </c>
      <c r="CJ135" s="60">
        <v>0</v>
      </c>
      <c r="CK135" s="60"/>
      <c r="CL135" s="60"/>
      <c r="CM135" s="60"/>
      <c r="CN135" s="60"/>
      <c r="CO135" s="60"/>
      <c r="CP135" s="60"/>
      <c r="CQ135" s="60"/>
      <c r="CR135" s="60"/>
      <c r="CS135" s="60">
        <v>0</v>
      </c>
      <c r="CT135" s="60"/>
      <c r="CU135" s="60"/>
      <c r="CV135" s="60"/>
      <c r="CW135" s="60"/>
      <c r="CX135" s="60"/>
      <c r="CY135" s="60"/>
      <c r="CZ135" s="60"/>
      <c r="DA135" s="60"/>
      <c r="DB135" s="60"/>
      <c r="DC135" s="60">
        <v>1</v>
      </c>
      <c r="DD135" s="60">
        <v>6</v>
      </c>
      <c r="DE135" s="60">
        <v>5</v>
      </c>
      <c r="DF135" s="60">
        <v>0</v>
      </c>
      <c r="DG135" s="60"/>
      <c r="DH135" s="60"/>
      <c r="DI135" s="60">
        <v>0</v>
      </c>
      <c r="DJ135" s="60"/>
      <c r="DK135" s="60"/>
      <c r="DL135" s="60">
        <v>0</v>
      </c>
      <c r="DM135" s="60"/>
      <c r="DN135" s="60"/>
      <c r="DO135" s="60"/>
      <c r="DP135" s="60"/>
      <c r="DQ135" s="60">
        <v>5</v>
      </c>
      <c r="DR135" s="60">
        <v>0</v>
      </c>
      <c r="DS135" s="60">
        <v>0</v>
      </c>
      <c r="DT135" s="61">
        <f t="shared" si="47"/>
        <v>1</v>
      </c>
      <c r="DU135" s="62">
        <f t="shared" si="48"/>
        <v>1</v>
      </c>
      <c r="DV135" s="63">
        <v>0</v>
      </c>
      <c r="DW135" s="63"/>
      <c r="DX135" s="63"/>
      <c r="DY135" s="63"/>
      <c r="DZ135" s="63"/>
      <c r="EA135" s="63"/>
      <c r="EB135" s="63"/>
      <c r="EC135" s="63"/>
      <c r="ED135" s="63"/>
      <c r="EE135" s="63"/>
      <c r="EF135" s="63"/>
      <c r="EG135" s="63"/>
      <c r="EH135" s="63"/>
      <c r="EI135" s="63"/>
      <c r="EJ135" s="63"/>
      <c r="EK135" s="63"/>
      <c r="EL135" s="63"/>
      <c r="EM135" s="63"/>
      <c r="EN135" s="63"/>
      <c r="EO135" s="63"/>
      <c r="EP135" s="63"/>
      <c r="EQ135" s="63"/>
      <c r="ER135" s="63"/>
      <c r="ES135" s="63">
        <f t="shared" si="49"/>
        <v>0</v>
      </c>
      <c r="ET135" s="63"/>
      <c r="EU135" s="64">
        <v>0</v>
      </c>
      <c r="EV135" s="64"/>
      <c r="EW135" s="64"/>
      <c r="EX135" s="64"/>
      <c r="EY135" s="64"/>
      <c r="EZ135" s="64"/>
      <c r="FA135" s="64"/>
      <c r="FB135" s="64"/>
      <c r="FC135" s="64"/>
      <c r="FD135" s="64"/>
      <c r="FE135" s="64"/>
      <c r="FF135" s="64"/>
      <c r="FG135" s="64"/>
      <c r="FH135" s="64"/>
      <c r="FI135" s="64"/>
      <c r="FJ135" s="64"/>
      <c r="FK135" s="64"/>
      <c r="FL135" s="64"/>
      <c r="FM135" s="64"/>
      <c r="FN135" s="64"/>
      <c r="FO135" s="64"/>
      <c r="FP135" s="64"/>
      <c r="FQ135" s="64"/>
      <c r="FR135" s="64"/>
      <c r="FS135" s="64"/>
      <c r="FT135" s="64"/>
      <c r="FU135" s="64"/>
      <c r="FV135" s="64"/>
      <c r="FW135" s="64"/>
      <c r="FX135" s="64"/>
      <c r="FY135" s="64"/>
      <c r="FZ135" s="64"/>
      <c r="GA135" s="64"/>
      <c r="GB135" s="64"/>
      <c r="GC135" s="64"/>
      <c r="GD135" s="64"/>
      <c r="GE135" s="64"/>
      <c r="GF135" s="64"/>
      <c r="GG135" s="64">
        <f t="shared" si="50"/>
        <v>0</v>
      </c>
      <c r="GH135" s="64">
        <f t="shared" si="51"/>
        <v>0</v>
      </c>
      <c r="GI135" s="65">
        <v>0</v>
      </c>
      <c r="GJ135" s="65">
        <v>0</v>
      </c>
      <c r="GK135" s="65">
        <v>0</v>
      </c>
      <c r="GL135" s="65">
        <v>0</v>
      </c>
      <c r="GM135" s="65">
        <v>0</v>
      </c>
      <c r="GN135" s="65">
        <v>0</v>
      </c>
      <c r="GO135" s="65">
        <v>0</v>
      </c>
      <c r="GP135" s="65">
        <v>0</v>
      </c>
      <c r="GQ135" s="65"/>
      <c r="GR135" s="65">
        <v>0</v>
      </c>
      <c r="GS135" s="65">
        <v>0</v>
      </c>
      <c r="GT135" s="65">
        <v>0</v>
      </c>
      <c r="GU135" s="65">
        <v>0</v>
      </c>
      <c r="GV135" s="65">
        <v>0</v>
      </c>
      <c r="GW135" s="65">
        <v>0</v>
      </c>
      <c r="GX135" s="65">
        <v>1</v>
      </c>
      <c r="GY135" s="65">
        <v>0</v>
      </c>
      <c r="GZ135" s="65"/>
      <c r="HA135" s="66">
        <v>0</v>
      </c>
      <c r="HB135" s="66"/>
      <c r="HC135" s="66"/>
      <c r="HD135" s="66"/>
      <c r="HE135" s="66"/>
      <c r="HF135" s="66"/>
      <c r="HG135" s="66"/>
      <c r="HH135" s="66"/>
      <c r="HI135" s="66"/>
      <c r="HJ135" s="66"/>
      <c r="HK135" s="66"/>
      <c r="HL135" s="66"/>
      <c r="HM135" s="66"/>
      <c r="HN135" s="66"/>
      <c r="HO135" s="66"/>
      <c r="HP135" s="66"/>
      <c r="HQ135" s="66"/>
      <c r="HR135" s="66"/>
      <c r="HS135" s="66"/>
      <c r="HT135" s="66"/>
      <c r="HU135" s="66"/>
      <c r="HV135" s="66"/>
      <c r="HW135" s="66"/>
      <c r="HX135" s="66"/>
      <c r="HY135" s="66">
        <f t="shared" si="52"/>
        <v>0</v>
      </c>
      <c r="HZ135" s="66"/>
      <c r="IA135" s="67" t="s">
        <v>2328</v>
      </c>
      <c r="IB135" s="67" t="s">
        <v>2328</v>
      </c>
      <c r="IC135" s="67" t="s">
        <v>2326</v>
      </c>
      <c r="ID135" s="67" t="s">
        <v>2326</v>
      </c>
      <c r="IE135" s="67" t="s">
        <v>2326</v>
      </c>
      <c r="IF135" s="67"/>
      <c r="IG135" s="67"/>
      <c r="IH135" s="67"/>
      <c r="II135" s="67"/>
      <c r="IJ135" s="67"/>
      <c r="IK135" s="67"/>
      <c r="IL135" s="67"/>
      <c r="IM135" s="67"/>
      <c r="IN135" s="67"/>
      <c r="IO135" s="67"/>
      <c r="IP135" s="67"/>
      <c r="IQ135" s="67"/>
      <c r="IR135" s="67"/>
      <c r="IS135" s="67"/>
      <c r="IT135" s="67"/>
      <c r="IU135" s="67"/>
      <c r="IV135" s="67"/>
      <c r="IW135" s="67"/>
      <c r="IX135" s="67"/>
      <c r="IY135" s="67"/>
      <c r="IZ135" s="67"/>
      <c r="JA135" s="67"/>
      <c r="JB135" s="67"/>
      <c r="JC135" s="67"/>
      <c r="JD135" s="67"/>
      <c r="JE135" s="67"/>
      <c r="JF135" s="67"/>
      <c r="JG135" s="67"/>
      <c r="JH135" s="67"/>
      <c r="JI135" s="67"/>
      <c r="JJ135" s="67"/>
      <c r="JK135" s="67"/>
      <c r="JL135" s="67"/>
      <c r="JM135" s="67"/>
      <c r="JN135" s="67"/>
      <c r="JO135" s="67"/>
      <c r="JP135" s="67"/>
      <c r="JQ135" s="67"/>
      <c r="JR135" s="67"/>
      <c r="JS135" s="67"/>
      <c r="JT135" s="67"/>
      <c r="JU135" s="67"/>
      <c r="JV135" s="67"/>
      <c r="JW135" s="67"/>
      <c r="JX135" s="67"/>
      <c r="JY135" s="67"/>
      <c r="JZ135" s="67"/>
      <c r="KA135" s="67"/>
      <c r="KB135" s="67"/>
      <c r="KC135" s="67"/>
      <c r="KD135" s="67"/>
      <c r="KE135" s="67"/>
      <c r="KF135" s="67"/>
      <c r="KG135" s="67"/>
      <c r="KH135" s="67"/>
      <c r="KI135" s="67"/>
      <c r="KJ135" s="67"/>
      <c r="KK135" s="67"/>
      <c r="KL135" s="67"/>
      <c r="KM135" s="67"/>
      <c r="KN135" s="66">
        <v>2</v>
      </c>
      <c r="KO135" s="66">
        <v>2</v>
      </c>
      <c r="KP135" s="66">
        <v>0</v>
      </c>
      <c r="KQ135" s="66">
        <v>0</v>
      </c>
      <c r="KR135" s="66">
        <v>0</v>
      </c>
      <c r="KS135" s="66">
        <v>0</v>
      </c>
      <c r="KT135" s="66">
        <v>0</v>
      </c>
      <c r="KU135" s="66">
        <v>0</v>
      </c>
      <c r="KV135" s="66">
        <v>0</v>
      </c>
      <c r="KW135" s="66">
        <v>1</v>
      </c>
      <c r="KX135" s="66">
        <v>0</v>
      </c>
      <c r="KY135" s="66">
        <v>0</v>
      </c>
      <c r="KZ135" s="66">
        <v>0</v>
      </c>
      <c r="LA135" s="66">
        <v>0</v>
      </c>
      <c r="LB135" s="66">
        <v>0</v>
      </c>
      <c r="LC135" s="68">
        <v>0</v>
      </c>
      <c r="LD135" s="68">
        <v>1</v>
      </c>
      <c r="LE135" s="68">
        <v>0</v>
      </c>
      <c r="LF135" s="68">
        <v>0</v>
      </c>
      <c r="LG135" s="68">
        <v>0</v>
      </c>
      <c r="LH135" s="68">
        <v>0</v>
      </c>
      <c r="LI135" s="68">
        <v>0</v>
      </c>
      <c r="LJ135" s="68">
        <v>0</v>
      </c>
      <c r="LK135" s="68">
        <v>1</v>
      </c>
      <c r="LL135" s="68" t="s">
        <v>2979</v>
      </c>
      <c r="LM135" s="69">
        <v>1</v>
      </c>
      <c r="LN135" s="69" t="s">
        <v>2980</v>
      </c>
      <c r="LO135" s="69">
        <v>0</v>
      </c>
      <c r="LP135" s="69"/>
      <c r="LQ135" s="70"/>
      <c r="LR135" s="71"/>
      <c r="LS135" s="72">
        <f t="shared" si="53"/>
        <v>0</v>
      </c>
      <c r="LT135" s="73">
        <f t="shared" si="54"/>
        <v>0</v>
      </c>
      <c r="LU135" s="73">
        <f t="shared" si="55"/>
        <v>1</v>
      </c>
      <c r="LV135" s="74">
        <f t="shared" si="56"/>
        <v>0</v>
      </c>
      <c r="LW135" s="72">
        <f t="shared" si="57"/>
        <v>1</v>
      </c>
      <c r="LX135" s="73">
        <f t="shared" si="58"/>
        <v>0</v>
      </c>
      <c r="LY135" s="73">
        <f t="shared" si="59"/>
        <v>0</v>
      </c>
      <c r="LZ135" s="74">
        <f t="shared" si="60"/>
        <v>0</v>
      </c>
      <c r="MA135" s="72">
        <f t="shared" si="61"/>
        <v>0</v>
      </c>
      <c r="MB135" s="73">
        <f t="shared" si="62"/>
        <v>0</v>
      </c>
      <c r="MC135" s="73">
        <f t="shared" si="63"/>
        <v>0</v>
      </c>
      <c r="MD135" s="74">
        <f t="shared" si="64"/>
        <v>1</v>
      </c>
      <c r="ME135" s="72">
        <f t="shared" si="65"/>
        <v>0</v>
      </c>
      <c r="MF135" s="73">
        <f t="shared" si="66"/>
        <v>0</v>
      </c>
      <c r="MG135" s="73">
        <f t="shared" si="67"/>
        <v>0</v>
      </c>
      <c r="MH135" s="74">
        <f t="shared" si="68"/>
        <v>1</v>
      </c>
    </row>
    <row r="136" spans="1:346" ht="52.5" x14ac:dyDescent="0.35">
      <c r="A136" s="57">
        <v>23</v>
      </c>
      <c r="B136" s="57" t="s">
        <v>2320</v>
      </c>
      <c r="C136" s="57" t="s">
        <v>2404</v>
      </c>
      <c r="D136" s="58">
        <v>41600</v>
      </c>
      <c r="E136" s="57">
        <v>10</v>
      </c>
      <c r="F136" s="57">
        <v>15</v>
      </c>
      <c r="G136" s="57" t="s">
        <v>2981</v>
      </c>
      <c r="H136" s="57" t="s">
        <v>2981</v>
      </c>
      <c r="I136" s="57" t="s">
        <v>2982</v>
      </c>
      <c r="J136" s="57" t="s">
        <v>2955</v>
      </c>
      <c r="K136" s="57" t="s">
        <v>2983</v>
      </c>
      <c r="L136" s="57">
        <v>0</v>
      </c>
      <c r="M136" s="57">
        <v>1</v>
      </c>
      <c r="N136" s="57">
        <v>56</v>
      </c>
      <c r="O136" s="59">
        <v>0</v>
      </c>
      <c r="P136" s="59">
        <v>0</v>
      </c>
      <c r="Q136" s="59">
        <v>0</v>
      </c>
      <c r="R136" s="59">
        <v>0</v>
      </c>
      <c r="S136" s="59">
        <v>1</v>
      </c>
      <c r="T136" s="59">
        <v>0</v>
      </c>
      <c r="U136" s="59"/>
      <c r="V136" s="59">
        <v>0</v>
      </c>
      <c r="W136" s="59">
        <v>0</v>
      </c>
      <c r="X136" s="59">
        <v>0</v>
      </c>
      <c r="Y136" s="59"/>
      <c r="Z136" s="60">
        <v>6</v>
      </c>
      <c r="AA136" s="60">
        <v>0</v>
      </c>
      <c r="AB136" s="60">
        <v>0</v>
      </c>
      <c r="AC136" s="60">
        <v>400</v>
      </c>
      <c r="AD136" s="60">
        <v>200</v>
      </c>
      <c r="AE136" s="60">
        <v>1</v>
      </c>
      <c r="AF136" s="60">
        <v>0</v>
      </c>
      <c r="AG136" s="60">
        <v>0</v>
      </c>
      <c r="AH136" s="60">
        <v>6</v>
      </c>
      <c r="AI136" s="60">
        <v>1</v>
      </c>
      <c r="AJ136" s="60">
        <v>2</v>
      </c>
      <c r="AK136" s="60">
        <v>2</v>
      </c>
      <c r="AL136" s="60">
        <v>7</v>
      </c>
      <c r="AM136" s="59">
        <v>0</v>
      </c>
      <c r="AN136" s="59"/>
      <c r="AO136" s="59"/>
      <c r="AP136" s="59"/>
      <c r="AQ136" s="59"/>
      <c r="AR136" s="59"/>
      <c r="AS136" s="59"/>
      <c r="AT136" s="59"/>
      <c r="AU136" s="59"/>
      <c r="AV136" s="59"/>
      <c r="AW136" s="59"/>
      <c r="AX136" s="59"/>
      <c r="AY136" s="59"/>
      <c r="AZ136" s="59"/>
      <c r="BA136" s="59"/>
      <c r="BB136" s="59"/>
      <c r="BC136" s="59">
        <v>0</v>
      </c>
      <c r="BD136" s="59"/>
      <c r="BE136" s="59"/>
      <c r="BF136" s="59"/>
      <c r="BG136" s="59">
        <v>0</v>
      </c>
      <c r="BH136" s="59"/>
      <c r="BI136" s="59"/>
      <c r="BJ136" s="59"/>
      <c r="BK136" s="59">
        <v>0</v>
      </c>
      <c r="BL136" s="59"/>
      <c r="BM136" s="59"/>
      <c r="BN136" s="59"/>
      <c r="BO136" s="59">
        <f t="shared" si="46"/>
        <v>0</v>
      </c>
      <c r="BP136" s="59"/>
      <c r="BQ136" s="60">
        <v>1</v>
      </c>
      <c r="BR136" s="60" t="s">
        <v>2984</v>
      </c>
      <c r="BS136" s="60"/>
      <c r="BT136" s="60"/>
      <c r="BU136" s="60"/>
      <c r="BV136" s="60"/>
      <c r="BW136" s="60"/>
      <c r="BX136" s="60"/>
      <c r="BY136" s="60"/>
      <c r="BZ136" s="60"/>
      <c r="CA136" s="60">
        <v>1</v>
      </c>
      <c r="CB136" s="60">
        <v>1</v>
      </c>
      <c r="CC136" s="60">
        <v>1</v>
      </c>
      <c r="CD136" s="60">
        <v>2</v>
      </c>
      <c r="CE136" s="60">
        <v>1</v>
      </c>
      <c r="CF136" s="60">
        <v>0</v>
      </c>
      <c r="CG136" s="60">
        <v>1</v>
      </c>
      <c r="CH136" s="60">
        <v>0</v>
      </c>
      <c r="CI136" s="60">
        <v>0</v>
      </c>
      <c r="CJ136" s="60">
        <v>0</v>
      </c>
      <c r="CK136" s="60"/>
      <c r="CL136" s="60"/>
      <c r="CM136" s="60"/>
      <c r="CN136" s="60"/>
      <c r="CO136" s="60"/>
      <c r="CP136" s="60"/>
      <c r="CQ136" s="60"/>
      <c r="CR136" s="60"/>
      <c r="CS136" s="60">
        <v>0</v>
      </c>
      <c r="CT136" s="60"/>
      <c r="CU136" s="60"/>
      <c r="CV136" s="60"/>
      <c r="CW136" s="60"/>
      <c r="CX136" s="60"/>
      <c r="CY136" s="60"/>
      <c r="CZ136" s="60"/>
      <c r="DA136" s="60"/>
      <c r="DB136" s="60"/>
      <c r="DC136" s="60">
        <v>0</v>
      </c>
      <c r="DD136" s="60"/>
      <c r="DE136" s="60"/>
      <c r="DF136" s="60">
        <v>1</v>
      </c>
      <c r="DG136" s="60">
        <v>5</v>
      </c>
      <c r="DH136" s="60">
        <v>110</v>
      </c>
      <c r="DI136" s="60">
        <v>0</v>
      </c>
      <c r="DJ136" s="60"/>
      <c r="DK136" s="60"/>
      <c r="DL136" s="60">
        <v>0</v>
      </c>
      <c r="DM136" s="60"/>
      <c r="DN136" s="60"/>
      <c r="DO136" s="60"/>
      <c r="DP136" s="60"/>
      <c r="DQ136" s="60">
        <v>2</v>
      </c>
      <c r="DR136" s="60">
        <v>0</v>
      </c>
      <c r="DS136" s="60">
        <v>0</v>
      </c>
      <c r="DT136" s="61">
        <f t="shared" si="47"/>
        <v>1</v>
      </c>
      <c r="DU136" s="62">
        <f t="shared" si="48"/>
        <v>1</v>
      </c>
      <c r="DV136" s="63">
        <v>0</v>
      </c>
      <c r="DW136" s="63"/>
      <c r="DX136" s="63"/>
      <c r="DY136" s="63"/>
      <c r="DZ136" s="63"/>
      <c r="EA136" s="63"/>
      <c r="EB136" s="63"/>
      <c r="EC136" s="63"/>
      <c r="ED136" s="63"/>
      <c r="EE136" s="63"/>
      <c r="EF136" s="63"/>
      <c r="EG136" s="63"/>
      <c r="EH136" s="63"/>
      <c r="EI136" s="63"/>
      <c r="EJ136" s="63"/>
      <c r="EK136" s="63"/>
      <c r="EL136" s="63"/>
      <c r="EM136" s="63"/>
      <c r="EN136" s="63"/>
      <c r="EO136" s="63"/>
      <c r="EP136" s="63"/>
      <c r="EQ136" s="63"/>
      <c r="ER136" s="63"/>
      <c r="ES136" s="63">
        <f t="shared" si="49"/>
        <v>0</v>
      </c>
      <c r="ET136" s="63"/>
      <c r="EU136" s="64">
        <v>0</v>
      </c>
      <c r="EV136" s="64"/>
      <c r="EW136" s="64"/>
      <c r="EX136" s="64"/>
      <c r="EY136" s="64"/>
      <c r="EZ136" s="64"/>
      <c r="FA136" s="64"/>
      <c r="FB136" s="64"/>
      <c r="FC136" s="64"/>
      <c r="FD136" s="64"/>
      <c r="FE136" s="64"/>
      <c r="FF136" s="64"/>
      <c r="FG136" s="64"/>
      <c r="FH136" s="64"/>
      <c r="FI136" s="64"/>
      <c r="FJ136" s="64"/>
      <c r="FK136" s="64"/>
      <c r="FL136" s="64"/>
      <c r="FM136" s="64"/>
      <c r="FN136" s="64"/>
      <c r="FO136" s="64"/>
      <c r="FP136" s="64"/>
      <c r="FQ136" s="64"/>
      <c r="FR136" s="64"/>
      <c r="FS136" s="64"/>
      <c r="FT136" s="64"/>
      <c r="FU136" s="64"/>
      <c r="FV136" s="64"/>
      <c r="FW136" s="64"/>
      <c r="FX136" s="64"/>
      <c r="FY136" s="64"/>
      <c r="FZ136" s="64"/>
      <c r="GA136" s="64"/>
      <c r="GB136" s="64"/>
      <c r="GC136" s="64"/>
      <c r="GD136" s="64"/>
      <c r="GE136" s="64"/>
      <c r="GF136" s="64"/>
      <c r="GG136" s="64">
        <f t="shared" si="50"/>
        <v>0</v>
      </c>
      <c r="GH136" s="64">
        <f t="shared" si="51"/>
        <v>0</v>
      </c>
      <c r="GI136" s="65">
        <v>0</v>
      </c>
      <c r="GJ136" s="65">
        <v>0</v>
      </c>
      <c r="GK136" s="65">
        <v>0</v>
      </c>
      <c r="GL136" s="65">
        <v>0</v>
      </c>
      <c r="GM136" s="65">
        <v>0</v>
      </c>
      <c r="GN136" s="65">
        <v>0</v>
      </c>
      <c r="GO136" s="65">
        <v>0</v>
      </c>
      <c r="GP136" s="65">
        <v>0</v>
      </c>
      <c r="GQ136" s="65"/>
      <c r="GR136" s="65">
        <v>0</v>
      </c>
      <c r="GS136" s="65">
        <v>0</v>
      </c>
      <c r="GT136" s="65">
        <v>0</v>
      </c>
      <c r="GU136" s="65">
        <v>0</v>
      </c>
      <c r="GV136" s="65">
        <v>0</v>
      </c>
      <c r="GW136" s="65">
        <v>0</v>
      </c>
      <c r="GX136" s="65">
        <v>1</v>
      </c>
      <c r="GY136" s="65">
        <v>0</v>
      </c>
      <c r="GZ136" s="65"/>
      <c r="HA136" s="66">
        <v>0</v>
      </c>
      <c r="HB136" s="66"/>
      <c r="HC136" s="66"/>
      <c r="HD136" s="66"/>
      <c r="HE136" s="66"/>
      <c r="HF136" s="66"/>
      <c r="HG136" s="66"/>
      <c r="HH136" s="66"/>
      <c r="HI136" s="66"/>
      <c r="HJ136" s="66"/>
      <c r="HK136" s="66"/>
      <c r="HL136" s="66"/>
      <c r="HM136" s="66"/>
      <c r="HN136" s="66"/>
      <c r="HO136" s="66"/>
      <c r="HP136" s="66"/>
      <c r="HQ136" s="66"/>
      <c r="HR136" s="66"/>
      <c r="HS136" s="66"/>
      <c r="HT136" s="66"/>
      <c r="HU136" s="66"/>
      <c r="HV136" s="66"/>
      <c r="HW136" s="66"/>
      <c r="HX136" s="66"/>
      <c r="HY136" s="66">
        <f t="shared" si="52"/>
        <v>0</v>
      </c>
      <c r="HZ136" s="66"/>
      <c r="IA136" s="67" t="s">
        <v>2326</v>
      </c>
      <c r="IB136" s="67" t="s">
        <v>2327</v>
      </c>
      <c r="IC136" s="67" t="s">
        <v>2326</v>
      </c>
      <c r="ID136" s="67" t="s">
        <v>2326</v>
      </c>
      <c r="IE136" s="67" t="s">
        <v>2326</v>
      </c>
      <c r="IF136" s="67"/>
      <c r="IG136" s="67"/>
      <c r="IH136" s="67"/>
      <c r="II136" s="67"/>
      <c r="IJ136" s="67"/>
      <c r="IK136" s="67"/>
      <c r="IL136" s="67"/>
      <c r="IM136" s="67"/>
      <c r="IN136" s="67"/>
      <c r="IO136" s="67"/>
      <c r="IP136" s="67"/>
      <c r="IQ136" s="67"/>
      <c r="IR136" s="67"/>
      <c r="IS136" s="67"/>
      <c r="IT136" s="67"/>
      <c r="IU136" s="67"/>
      <c r="IV136" s="67"/>
      <c r="IW136" s="67">
        <v>1</v>
      </c>
      <c r="IX136" s="67">
        <v>1</v>
      </c>
      <c r="IY136" s="67"/>
      <c r="IZ136" s="67"/>
      <c r="JA136" s="67"/>
      <c r="JB136" s="67"/>
      <c r="JC136" s="67"/>
      <c r="JD136" s="67"/>
      <c r="JE136" s="67"/>
      <c r="JF136" s="67"/>
      <c r="JG136" s="67"/>
      <c r="JH136" s="67"/>
      <c r="JI136" s="67"/>
      <c r="JJ136" s="67"/>
      <c r="JK136" s="67"/>
      <c r="JL136" s="67"/>
      <c r="JM136" s="67"/>
      <c r="JN136" s="67"/>
      <c r="JO136" s="67"/>
      <c r="JP136" s="67"/>
      <c r="JQ136" s="67"/>
      <c r="JR136" s="67"/>
      <c r="JS136" s="67"/>
      <c r="JT136" s="67"/>
      <c r="JU136" s="67"/>
      <c r="JV136" s="67"/>
      <c r="JW136" s="67"/>
      <c r="JX136" s="67"/>
      <c r="JY136" s="67"/>
      <c r="JZ136" s="67"/>
      <c r="KA136" s="67"/>
      <c r="KB136" s="67"/>
      <c r="KC136" s="67"/>
      <c r="KD136" s="67"/>
      <c r="KE136" s="67"/>
      <c r="KF136" s="67"/>
      <c r="KG136" s="67"/>
      <c r="KH136" s="67"/>
      <c r="KI136" s="67"/>
      <c r="KJ136" s="67"/>
      <c r="KK136" s="67"/>
      <c r="KL136" s="67"/>
      <c r="KM136" s="67"/>
      <c r="KN136" s="66">
        <v>2</v>
      </c>
      <c r="KO136" s="66">
        <v>2</v>
      </c>
      <c r="KP136" s="66">
        <v>1</v>
      </c>
      <c r="KQ136" s="66">
        <v>1</v>
      </c>
      <c r="KR136" s="66">
        <v>1</v>
      </c>
      <c r="KS136" s="66">
        <v>0</v>
      </c>
      <c r="KT136" s="66">
        <v>0</v>
      </c>
      <c r="KU136" s="66">
        <v>0</v>
      </c>
      <c r="KV136" s="66">
        <v>0</v>
      </c>
      <c r="KW136" s="66">
        <v>1</v>
      </c>
      <c r="KX136" s="66">
        <v>0</v>
      </c>
      <c r="KY136" s="66">
        <v>0</v>
      </c>
      <c r="KZ136" s="66">
        <v>0</v>
      </c>
      <c r="LA136" s="66">
        <v>0</v>
      </c>
      <c r="LB136" s="66">
        <v>0</v>
      </c>
      <c r="LC136" s="68">
        <v>0</v>
      </c>
      <c r="LD136" s="68">
        <v>1</v>
      </c>
      <c r="LE136" s="68">
        <v>0</v>
      </c>
      <c r="LF136" s="68">
        <v>0</v>
      </c>
      <c r="LG136" s="68">
        <v>0</v>
      </c>
      <c r="LH136" s="68">
        <v>0</v>
      </c>
      <c r="LI136" s="68">
        <v>1</v>
      </c>
      <c r="LJ136" s="68">
        <v>0</v>
      </c>
      <c r="LK136" s="68">
        <v>0</v>
      </c>
      <c r="LL136" s="68"/>
      <c r="LM136" s="69">
        <v>1</v>
      </c>
      <c r="LN136" s="69" t="s">
        <v>2453</v>
      </c>
      <c r="LO136" s="69">
        <v>0</v>
      </c>
      <c r="LP136" s="69"/>
      <c r="LQ136" s="70">
        <v>1</v>
      </c>
      <c r="LR136" s="71"/>
      <c r="LS136" s="72">
        <f t="shared" si="53"/>
        <v>0</v>
      </c>
      <c r="LT136" s="73">
        <f t="shared" si="54"/>
        <v>0</v>
      </c>
      <c r="LU136" s="73">
        <f t="shared" si="55"/>
        <v>0</v>
      </c>
      <c r="LV136" s="74">
        <f t="shared" si="56"/>
        <v>1</v>
      </c>
      <c r="LW136" s="72">
        <f t="shared" si="57"/>
        <v>1</v>
      </c>
      <c r="LX136" s="73">
        <f t="shared" si="58"/>
        <v>0</v>
      </c>
      <c r="LY136" s="73">
        <f t="shared" si="59"/>
        <v>0</v>
      </c>
      <c r="LZ136" s="74">
        <f t="shared" si="60"/>
        <v>0</v>
      </c>
      <c r="MA136" s="72">
        <f t="shared" si="61"/>
        <v>0</v>
      </c>
      <c r="MB136" s="73">
        <f t="shared" si="62"/>
        <v>0</v>
      </c>
      <c r="MC136" s="73">
        <f t="shared" si="63"/>
        <v>0</v>
      </c>
      <c r="MD136" s="74">
        <f t="shared" si="64"/>
        <v>1</v>
      </c>
      <c r="ME136" s="72">
        <f t="shared" si="65"/>
        <v>0</v>
      </c>
      <c r="MF136" s="73">
        <f t="shared" si="66"/>
        <v>0</v>
      </c>
      <c r="MG136" s="73">
        <f t="shared" si="67"/>
        <v>0</v>
      </c>
      <c r="MH136" s="74">
        <f t="shared" si="68"/>
        <v>1</v>
      </c>
    </row>
    <row r="137" spans="1:346" ht="52.5" x14ac:dyDescent="0.35">
      <c r="A137" s="57">
        <v>24</v>
      </c>
      <c r="B137" s="57" t="s">
        <v>2320</v>
      </c>
      <c r="C137" s="57" t="s">
        <v>2412</v>
      </c>
      <c r="D137" s="58">
        <v>41600</v>
      </c>
      <c r="E137" s="57">
        <v>10</v>
      </c>
      <c r="F137" s="57">
        <v>10</v>
      </c>
      <c r="G137" s="57" t="s">
        <v>2985</v>
      </c>
      <c r="H137" s="57" t="s">
        <v>2985</v>
      </c>
      <c r="I137" s="57" t="s">
        <v>2986</v>
      </c>
      <c r="J137" s="57" t="s">
        <v>2987</v>
      </c>
      <c r="K137" s="57" t="s">
        <v>2988</v>
      </c>
      <c r="L137" s="57">
        <v>0</v>
      </c>
      <c r="M137" s="57">
        <v>1</v>
      </c>
      <c r="N137" s="57">
        <v>43</v>
      </c>
      <c r="O137" s="59">
        <v>0</v>
      </c>
      <c r="P137" s="59">
        <v>0</v>
      </c>
      <c r="Q137" s="59">
        <v>0</v>
      </c>
      <c r="R137" s="59">
        <v>0</v>
      </c>
      <c r="S137" s="59">
        <v>1</v>
      </c>
      <c r="T137" s="59">
        <v>0</v>
      </c>
      <c r="U137" s="59">
        <v>0</v>
      </c>
      <c r="V137" s="59">
        <v>0</v>
      </c>
      <c r="W137" s="59">
        <v>0</v>
      </c>
      <c r="X137" s="59">
        <v>0</v>
      </c>
      <c r="Y137" s="59"/>
      <c r="Z137" s="60">
        <v>5</v>
      </c>
      <c r="AA137" s="60">
        <v>0</v>
      </c>
      <c r="AB137" s="60">
        <v>0</v>
      </c>
      <c r="AC137" s="60">
        <v>50</v>
      </c>
      <c r="AD137" s="60">
        <v>30</v>
      </c>
      <c r="AE137" s="60">
        <v>1</v>
      </c>
      <c r="AF137" s="60">
        <v>0</v>
      </c>
      <c r="AG137" s="60">
        <v>0</v>
      </c>
      <c r="AH137" s="60">
        <v>2</v>
      </c>
      <c r="AI137" s="60">
        <v>1</v>
      </c>
      <c r="AJ137" s="60">
        <v>5</v>
      </c>
      <c r="AK137" s="60">
        <v>3</v>
      </c>
      <c r="AL137" s="60">
        <v>5</v>
      </c>
      <c r="AM137" s="59">
        <v>1</v>
      </c>
      <c r="AN137" s="59">
        <v>0</v>
      </c>
      <c r="AO137" s="59"/>
      <c r="AP137" s="59"/>
      <c r="AQ137" s="59"/>
      <c r="AR137" s="59"/>
      <c r="AS137" s="59"/>
      <c r="AT137" s="59"/>
      <c r="AU137" s="59">
        <v>1</v>
      </c>
      <c r="AV137" s="59" t="s">
        <v>2989</v>
      </c>
      <c r="AW137" s="59">
        <v>1</v>
      </c>
      <c r="AX137" s="59">
        <v>1</v>
      </c>
      <c r="AY137" s="59">
        <v>0</v>
      </c>
      <c r="AZ137" s="59">
        <v>0</v>
      </c>
      <c r="BA137" s="59">
        <v>0</v>
      </c>
      <c r="BB137" s="59">
        <v>0</v>
      </c>
      <c r="BC137" s="59">
        <v>1</v>
      </c>
      <c r="BD137" s="59">
        <v>1</v>
      </c>
      <c r="BE137" s="59">
        <v>3</v>
      </c>
      <c r="BF137" s="59">
        <v>15</v>
      </c>
      <c r="BG137" s="59">
        <v>0</v>
      </c>
      <c r="BH137" s="59"/>
      <c r="BI137" s="59"/>
      <c r="BJ137" s="59"/>
      <c r="BK137" s="59">
        <v>0</v>
      </c>
      <c r="BL137" s="59">
        <v>5</v>
      </c>
      <c r="BM137" s="59">
        <v>0</v>
      </c>
      <c r="BN137" s="59">
        <v>0</v>
      </c>
      <c r="BO137" s="59">
        <f t="shared" si="46"/>
        <v>1</v>
      </c>
      <c r="BP137" s="59"/>
      <c r="BQ137" s="60">
        <v>1</v>
      </c>
      <c r="BR137" s="60">
        <v>0</v>
      </c>
      <c r="BS137" s="60"/>
      <c r="BT137" s="60"/>
      <c r="BU137" s="60"/>
      <c r="BV137" s="60"/>
      <c r="BW137" s="60"/>
      <c r="BX137" s="60"/>
      <c r="BY137" s="60"/>
      <c r="BZ137" s="60"/>
      <c r="CA137" s="60">
        <v>1</v>
      </c>
      <c r="CB137" s="60">
        <v>1</v>
      </c>
      <c r="CC137" s="60">
        <v>1</v>
      </c>
      <c r="CD137" s="60">
        <v>2</v>
      </c>
      <c r="CE137" s="60">
        <v>1</v>
      </c>
      <c r="CF137" s="60">
        <v>0</v>
      </c>
      <c r="CG137" s="60">
        <v>0</v>
      </c>
      <c r="CH137" s="60">
        <v>0</v>
      </c>
      <c r="CI137" s="60">
        <v>0</v>
      </c>
      <c r="CJ137" s="60">
        <v>0</v>
      </c>
      <c r="CK137" s="60"/>
      <c r="CL137" s="60"/>
      <c r="CM137" s="60"/>
      <c r="CN137" s="60"/>
      <c r="CO137" s="60"/>
      <c r="CP137" s="60"/>
      <c r="CQ137" s="60"/>
      <c r="CR137" s="60"/>
      <c r="CS137" s="60">
        <v>0</v>
      </c>
      <c r="CT137" s="60"/>
      <c r="CU137" s="60"/>
      <c r="CV137" s="60"/>
      <c r="CW137" s="60"/>
      <c r="CX137" s="60"/>
      <c r="CY137" s="60"/>
      <c r="CZ137" s="60"/>
      <c r="DA137" s="60"/>
      <c r="DB137" s="60"/>
      <c r="DC137" s="60">
        <v>1</v>
      </c>
      <c r="DD137" s="60">
        <v>20</v>
      </c>
      <c r="DE137" s="60">
        <v>5</v>
      </c>
      <c r="DF137" s="60">
        <v>0</v>
      </c>
      <c r="DG137" s="60"/>
      <c r="DH137" s="60"/>
      <c r="DI137" s="60">
        <v>0</v>
      </c>
      <c r="DJ137" s="60"/>
      <c r="DK137" s="60"/>
      <c r="DL137" s="60">
        <v>0</v>
      </c>
      <c r="DM137" s="60"/>
      <c r="DN137" s="60"/>
      <c r="DO137" s="60"/>
      <c r="DP137" s="60"/>
      <c r="DQ137" s="60">
        <v>10</v>
      </c>
      <c r="DR137" s="60">
        <v>0</v>
      </c>
      <c r="DS137" s="60">
        <v>0</v>
      </c>
      <c r="DT137" s="61">
        <f t="shared" si="47"/>
        <v>1</v>
      </c>
      <c r="DU137" s="62">
        <f t="shared" si="48"/>
        <v>1</v>
      </c>
      <c r="DV137" s="63">
        <v>0</v>
      </c>
      <c r="DW137" s="63"/>
      <c r="DX137" s="63"/>
      <c r="DY137" s="63"/>
      <c r="DZ137" s="63"/>
      <c r="EA137" s="63"/>
      <c r="EB137" s="63"/>
      <c r="EC137" s="63"/>
      <c r="ED137" s="63"/>
      <c r="EE137" s="63"/>
      <c r="EF137" s="63"/>
      <c r="EG137" s="63"/>
      <c r="EH137" s="63"/>
      <c r="EI137" s="63"/>
      <c r="EJ137" s="63"/>
      <c r="EK137" s="63"/>
      <c r="EL137" s="63"/>
      <c r="EM137" s="63"/>
      <c r="EN137" s="63"/>
      <c r="EO137" s="63"/>
      <c r="EP137" s="63"/>
      <c r="EQ137" s="63"/>
      <c r="ER137" s="63"/>
      <c r="ES137" s="63">
        <f t="shared" si="49"/>
        <v>0</v>
      </c>
      <c r="ET137" s="63"/>
      <c r="EU137" s="64">
        <v>0</v>
      </c>
      <c r="EV137" s="64"/>
      <c r="EW137" s="64"/>
      <c r="EX137" s="64"/>
      <c r="EY137" s="64"/>
      <c r="EZ137" s="64"/>
      <c r="FA137" s="64"/>
      <c r="FB137" s="64"/>
      <c r="FC137" s="64"/>
      <c r="FD137" s="64"/>
      <c r="FE137" s="64"/>
      <c r="FF137" s="64"/>
      <c r="FG137" s="64"/>
      <c r="FH137" s="64"/>
      <c r="FI137" s="64"/>
      <c r="FJ137" s="64"/>
      <c r="FK137" s="64"/>
      <c r="FL137" s="64"/>
      <c r="FM137" s="64"/>
      <c r="FN137" s="64"/>
      <c r="FO137" s="64"/>
      <c r="FP137" s="64"/>
      <c r="FQ137" s="64"/>
      <c r="FR137" s="64"/>
      <c r="FS137" s="64"/>
      <c r="FT137" s="64"/>
      <c r="FU137" s="64"/>
      <c r="FV137" s="64"/>
      <c r="FW137" s="64"/>
      <c r="FX137" s="64"/>
      <c r="FY137" s="64"/>
      <c r="FZ137" s="64"/>
      <c r="GA137" s="64"/>
      <c r="GB137" s="64"/>
      <c r="GC137" s="64"/>
      <c r="GD137" s="64"/>
      <c r="GE137" s="64"/>
      <c r="GF137" s="64"/>
      <c r="GG137" s="64">
        <f t="shared" si="50"/>
        <v>0</v>
      </c>
      <c r="GH137" s="64">
        <f t="shared" si="51"/>
        <v>0</v>
      </c>
      <c r="GI137" s="65">
        <v>0</v>
      </c>
      <c r="GJ137" s="65">
        <v>0</v>
      </c>
      <c r="GK137" s="65">
        <v>0</v>
      </c>
      <c r="GL137" s="65">
        <v>0</v>
      </c>
      <c r="GM137" s="65">
        <v>0</v>
      </c>
      <c r="GN137" s="65">
        <v>0</v>
      </c>
      <c r="GO137" s="65">
        <v>0</v>
      </c>
      <c r="GP137" s="65">
        <v>0</v>
      </c>
      <c r="GQ137" s="65"/>
      <c r="GR137" s="65">
        <v>0</v>
      </c>
      <c r="GS137" s="65">
        <v>0</v>
      </c>
      <c r="GT137" s="65">
        <v>0</v>
      </c>
      <c r="GU137" s="65">
        <v>0</v>
      </c>
      <c r="GV137" s="65">
        <v>0</v>
      </c>
      <c r="GW137" s="65">
        <v>0</v>
      </c>
      <c r="GX137" s="65">
        <v>0</v>
      </c>
      <c r="GY137" s="65">
        <v>1</v>
      </c>
      <c r="GZ137" s="65" t="s">
        <v>2417</v>
      </c>
      <c r="HA137" s="66">
        <v>0</v>
      </c>
      <c r="HB137" s="66"/>
      <c r="HC137" s="66"/>
      <c r="HD137" s="66"/>
      <c r="HE137" s="66"/>
      <c r="HF137" s="66"/>
      <c r="HG137" s="66"/>
      <c r="HH137" s="66"/>
      <c r="HI137" s="66"/>
      <c r="HJ137" s="66"/>
      <c r="HK137" s="66"/>
      <c r="HL137" s="66"/>
      <c r="HM137" s="66"/>
      <c r="HN137" s="66"/>
      <c r="HO137" s="66"/>
      <c r="HP137" s="66"/>
      <c r="HQ137" s="66"/>
      <c r="HR137" s="66"/>
      <c r="HS137" s="66"/>
      <c r="HT137" s="66"/>
      <c r="HU137" s="66"/>
      <c r="HV137" s="66"/>
      <c r="HW137" s="66"/>
      <c r="HX137" s="66"/>
      <c r="HY137" s="66">
        <f t="shared" si="52"/>
        <v>0</v>
      </c>
      <c r="HZ137" s="66"/>
      <c r="IA137" s="67" t="s">
        <v>2328</v>
      </c>
      <c r="IB137" s="67" t="s">
        <v>2328</v>
      </c>
      <c r="IC137" s="67" t="s">
        <v>2326</v>
      </c>
      <c r="ID137" s="67" t="s">
        <v>2326</v>
      </c>
      <c r="IE137" s="67" t="s">
        <v>2326</v>
      </c>
      <c r="IF137" s="67"/>
      <c r="IG137" s="67"/>
      <c r="IH137" s="67"/>
      <c r="II137" s="67"/>
      <c r="IJ137" s="67"/>
      <c r="IK137" s="67"/>
      <c r="IL137" s="67"/>
      <c r="IM137" s="67"/>
      <c r="IN137" s="67"/>
      <c r="IO137" s="67"/>
      <c r="IP137" s="67"/>
      <c r="IQ137" s="67"/>
      <c r="IR137" s="67"/>
      <c r="IS137" s="67"/>
      <c r="IT137" s="67"/>
      <c r="IU137" s="67"/>
      <c r="IV137" s="67"/>
      <c r="IW137" s="67"/>
      <c r="IX137" s="67"/>
      <c r="IY137" s="67"/>
      <c r="IZ137" s="67"/>
      <c r="JA137" s="67"/>
      <c r="JB137" s="67"/>
      <c r="JC137" s="67"/>
      <c r="JD137" s="67"/>
      <c r="JE137" s="67"/>
      <c r="JF137" s="67"/>
      <c r="JG137" s="67"/>
      <c r="JH137" s="67"/>
      <c r="JI137" s="67"/>
      <c r="JJ137" s="67"/>
      <c r="JK137" s="67"/>
      <c r="JL137" s="67"/>
      <c r="JM137" s="67"/>
      <c r="JN137" s="67"/>
      <c r="JO137" s="67"/>
      <c r="JP137" s="67"/>
      <c r="JQ137" s="67"/>
      <c r="JR137" s="67"/>
      <c r="JS137" s="67"/>
      <c r="JT137" s="67"/>
      <c r="JU137" s="67"/>
      <c r="JV137" s="67"/>
      <c r="JW137" s="67"/>
      <c r="JX137" s="67"/>
      <c r="JY137" s="67"/>
      <c r="JZ137" s="67"/>
      <c r="KA137" s="67"/>
      <c r="KB137" s="67"/>
      <c r="KC137" s="67"/>
      <c r="KD137" s="67"/>
      <c r="KE137" s="67"/>
      <c r="KF137" s="67"/>
      <c r="KG137" s="67"/>
      <c r="KH137" s="67"/>
      <c r="KI137" s="67"/>
      <c r="KJ137" s="67"/>
      <c r="KK137" s="67"/>
      <c r="KL137" s="67"/>
      <c r="KM137" s="67"/>
      <c r="KN137" s="66">
        <v>1</v>
      </c>
      <c r="KO137" s="66">
        <v>1</v>
      </c>
      <c r="KP137" s="66">
        <v>1</v>
      </c>
      <c r="KQ137" s="66">
        <v>1</v>
      </c>
      <c r="KR137" s="66">
        <v>1</v>
      </c>
      <c r="KS137" s="66">
        <v>1</v>
      </c>
      <c r="KT137" s="66">
        <v>0</v>
      </c>
      <c r="KU137" s="66">
        <v>0</v>
      </c>
      <c r="KV137" s="66">
        <v>0</v>
      </c>
      <c r="KW137" s="66">
        <v>1</v>
      </c>
      <c r="KX137" s="66">
        <v>0</v>
      </c>
      <c r="KY137" s="66">
        <v>0</v>
      </c>
      <c r="KZ137" s="66">
        <v>0</v>
      </c>
      <c r="LA137" s="66">
        <v>0</v>
      </c>
      <c r="LB137" s="66">
        <v>0</v>
      </c>
      <c r="LC137" s="68">
        <v>0</v>
      </c>
      <c r="LD137" s="68">
        <v>0</v>
      </c>
      <c r="LE137" s="68">
        <v>0</v>
      </c>
      <c r="LF137" s="68">
        <v>0</v>
      </c>
      <c r="LG137" s="68">
        <v>0</v>
      </c>
      <c r="LH137" s="68">
        <v>0</v>
      </c>
      <c r="LI137" s="68">
        <v>0</v>
      </c>
      <c r="LJ137" s="68">
        <v>0</v>
      </c>
      <c r="LK137" s="68">
        <v>1</v>
      </c>
      <c r="LL137" s="68" t="s">
        <v>2990</v>
      </c>
      <c r="LM137" s="69">
        <v>0</v>
      </c>
      <c r="LN137" s="69"/>
      <c r="LO137" s="69">
        <v>1</v>
      </c>
      <c r="LP137" s="69" t="s">
        <v>2496</v>
      </c>
      <c r="LQ137" s="70">
        <v>1</v>
      </c>
      <c r="LR137" s="71"/>
      <c r="LS137" s="72">
        <f t="shared" si="53"/>
        <v>1</v>
      </c>
      <c r="LT137" s="73">
        <f t="shared" si="54"/>
        <v>0</v>
      </c>
      <c r="LU137" s="73">
        <f t="shared" si="55"/>
        <v>0</v>
      </c>
      <c r="LV137" s="74">
        <f t="shared" si="56"/>
        <v>0</v>
      </c>
      <c r="LW137" s="72">
        <f t="shared" si="57"/>
        <v>1</v>
      </c>
      <c r="LX137" s="73">
        <f t="shared" si="58"/>
        <v>0</v>
      </c>
      <c r="LY137" s="73">
        <f t="shared" si="59"/>
        <v>0</v>
      </c>
      <c r="LZ137" s="74">
        <f t="shared" si="60"/>
        <v>0</v>
      </c>
      <c r="MA137" s="72">
        <f t="shared" si="61"/>
        <v>0</v>
      </c>
      <c r="MB137" s="73">
        <f t="shared" si="62"/>
        <v>0</v>
      </c>
      <c r="MC137" s="73">
        <f t="shared" si="63"/>
        <v>0</v>
      </c>
      <c r="MD137" s="74">
        <f t="shared" si="64"/>
        <v>1</v>
      </c>
      <c r="ME137" s="72">
        <f t="shared" si="65"/>
        <v>0</v>
      </c>
      <c r="MF137" s="73">
        <f t="shared" si="66"/>
        <v>0</v>
      </c>
      <c r="MG137" s="73">
        <f t="shared" si="67"/>
        <v>0</v>
      </c>
      <c r="MH137" s="74">
        <f t="shared" si="68"/>
        <v>1</v>
      </c>
    </row>
    <row r="138" spans="1:346" ht="39.5" x14ac:dyDescent="0.35">
      <c r="A138" s="57">
        <v>26</v>
      </c>
      <c r="B138" s="57" t="s">
        <v>2320</v>
      </c>
      <c r="C138" s="57" t="s">
        <v>2404</v>
      </c>
      <c r="D138" s="58">
        <v>41599</v>
      </c>
      <c r="E138" s="57">
        <v>10</v>
      </c>
      <c r="F138" s="57">
        <v>1</v>
      </c>
      <c r="G138" s="57" t="s">
        <v>2991</v>
      </c>
      <c r="H138" s="57" t="s">
        <v>2991</v>
      </c>
      <c r="I138" s="57" t="s">
        <v>2992</v>
      </c>
      <c r="J138" s="57" t="s">
        <v>2955</v>
      </c>
      <c r="K138" s="57" t="s">
        <v>2993</v>
      </c>
      <c r="L138" s="57">
        <v>0</v>
      </c>
      <c r="M138" s="57">
        <v>1</v>
      </c>
      <c r="N138" s="57">
        <v>54</v>
      </c>
      <c r="O138" s="59">
        <v>0</v>
      </c>
      <c r="P138" s="59">
        <v>0</v>
      </c>
      <c r="Q138" s="59">
        <v>0</v>
      </c>
      <c r="R138" s="59">
        <v>0</v>
      </c>
      <c r="S138" s="59">
        <v>0</v>
      </c>
      <c r="T138" s="59">
        <v>1</v>
      </c>
      <c r="U138" s="59">
        <v>0</v>
      </c>
      <c r="V138" s="59">
        <v>0</v>
      </c>
      <c r="W138" s="59">
        <v>0</v>
      </c>
      <c r="X138" s="59">
        <v>0</v>
      </c>
      <c r="Y138" s="59"/>
      <c r="Z138" s="60">
        <v>5</v>
      </c>
      <c r="AA138" s="60">
        <v>7.5</v>
      </c>
      <c r="AB138" s="60">
        <v>2.5</v>
      </c>
      <c r="AC138" s="60">
        <v>200</v>
      </c>
      <c r="AD138" s="60">
        <v>50</v>
      </c>
      <c r="AE138" s="60">
        <v>0</v>
      </c>
      <c r="AF138" s="60">
        <v>1</v>
      </c>
      <c r="AG138" s="60">
        <v>0</v>
      </c>
      <c r="AH138" s="60">
        <v>4</v>
      </c>
      <c r="AI138" s="60">
        <v>1</v>
      </c>
      <c r="AJ138" s="60">
        <v>6</v>
      </c>
      <c r="AK138" s="60">
        <v>10</v>
      </c>
      <c r="AL138" s="60">
        <v>15</v>
      </c>
      <c r="AM138" s="59">
        <v>0</v>
      </c>
      <c r="AN138" s="59"/>
      <c r="AO138" s="59"/>
      <c r="AP138" s="59"/>
      <c r="AQ138" s="59"/>
      <c r="AR138" s="59"/>
      <c r="AS138" s="59"/>
      <c r="AT138" s="59"/>
      <c r="AU138" s="59"/>
      <c r="AV138" s="59"/>
      <c r="AW138" s="59"/>
      <c r="AX138" s="59"/>
      <c r="AY138" s="59"/>
      <c r="AZ138" s="59"/>
      <c r="BA138" s="59"/>
      <c r="BB138" s="59"/>
      <c r="BC138" s="59">
        <v>0</v>
      </c>
      <c r="BD138" s="59"/>
      <c r="BE138" s="59"/>
      <c r="BF138" s="59"/>
      <c r="BG138" s="59">
        <v>0</v>
      </c>
      <c r="BH138" s="59"/>
      <c r="BI138" s="59"/>
      <c r="BJ138" s="59"/>
      <c r="BK138" s="59">
        <v>0</v>
      </c>
      <c r="BL138" s="59"/>
      <c r="BM138" s="59"/>
      <c r="BN138" s="59"/>
      <c r="BO138" s="59">
        <f t="shared" si="46"/>
        <v>0</v>
      </c>
      <c r="BP138" s="59"/>
      <c r="BQ138" s="60">
        <v>1</v>
      </c>
      <c r="BR138" s="60">
        <v>3</v>
      </c>
      <c r="BS138" s="60">
        <v>5</v>
      </c>
      <c r="BT138" s="60">
        <v>1</v>
      </c>
      <c r="BU138" s="60">
        <v>4</v>
      </c>
      <c r="BV138" s="60">
        <v>1</v>
      </c>
      <c r="BW138" s="60">
        <v>0</v>
      </c>
      <c r="BX138" s="60">
        <v>1</v>
      </c>
      <c r="BY138" s="60">
        <v>0</v>
      </c>
      <c r="BZ138" s="60">
        <v>0</v>
      </c>
      <c r="CA138" s="60">
        <v>0</v>
      </c>
      <c r="CB138" s="60"/>
      <c r="CC138" s="60"/>
      <c r="CD138" s="60"/>
      <c r="CE138" s="60"/>
      <c r="CF138" s="60"/>
      <c r="CG138" s="60"/>
      <c r="CH138" s="60"/>
      <c r="CI138" s="60"/>
      <c r="CJ138" s="60">
        <v>0</v>
      </c>
      <c r="CK138" s="60"/>
      <c r="CL138" s="60"/>
      <c r="CM138" s="60"/>
      <c r="CN138" s="60"/>
      <c r="CO138" s="60"/>
      <c r="CP138" s="60"/>
      <c r="CQ138" s="60"/>
      <c r="CR138" s="60"/>
      <c r="CS138" s="60">
        <v>0</v>
      </c>
      <c r="CT138" s="60"/>
      <c r="CU138" s="60"/>
      <c r="CV138" s="60"/>
      <c r="CW138" s="60"/>
      <c r="CX138" s="60"/>
      <c r="CY138" s="60"/>
      <c r="CZ138" s="60"/>
      <c r="DA138" s="60"/>
      <c r="DB138" s="60"/>
      <c r="DC138" s="60">
        <v>0</v>
      </c>
      <c r="DD138" s="60"/>
      <c r="DE138" s="60"/>
      <c r="DF138" s="60">
        <v>1</v>
      </c>
      <c r="DG138" s="60">
        <v>3</v>
      </c>
      <c r="DH138" s="60">
        <v>90</v>
      </c>
      <c r="DI138" s="60">
        <v>0</v>
      </c>
      <c r="DJ138" s="60"/>
      <c r="DK138" s="60"/>
      <c r="DL138" s="60">
        <v>0</v>
      </c>
      <c r="DM138" s="60"/>
      <c r="DN138" s="60"/>
      <c r="DO138" s="60"/>
      <c r="DP138" s="60"/>
      <c r="DQ138" s="60">
        <v>7</v>
      </c>
      <c r="DR138" s="60">
        <v>0</v>
      </c>
      <c r="DS138" s="60">
        <v>0</v>
      </c>
      <c r="DT138" s="61">
        <f t="shared" si="47"/>
        <v>1</v>
      </c>
      <c r="DU138" s="62">
        <f t="shared" si="48"/>
        <v>1</v>
      </c>
      <c r="DV138" s="63">
        <v>0</v>
      </c>
      <c r="DW138" s="63"/>
      <c r="DX138" s="63"/>
      <c r="DY138" s="63"/>
      <c r="DZ138" s="63"/>
      <c r="EA138" s="63"/>
      <c r="EB138" s="63"/>
      <c r="EC138" s="63"/>
      <c r="ED138" s="63"/>
      <c r="EE138" s="63"/>
      <c r="EF138" s="63"/>
      <c r="EG138" s="63"/>
      <c r="EH138" s="63"/>
      <c r="EI138" s="63"/>
      <c r="EJ138" s="63"/>
      <c r="EK138" s="63"/>
      <c r="EL138" s="63"/>
      <c r="EM138" s="63"/>
      <c r="EN138" s="63"/>
      <c r="EO138" s="63"/>
      <c r="EP138" s="63"/>
      <c r="EQ138" s="63"/>
      <c r="ER138" s="63"/>
      <c r="ES138" s="63">
        <f t="shared" si="49"/>
        <v>0</v>
      </c>
      <c r="ET138" s="63"/>
      <c r="EU138" s="64">
        <v>0</v>
      </c>
      <c r="EV138" s="64"/>
      <c r="EW138" s="64"/>
      <c r="EX138" s="64"/>
      <c r="EY138" s="64"/>
      <c r="EZ138" s="64"/>
      <c r="FA138" s="64"/>
      <c r="FB138" s="64"/>
      <c r="FC138" s="64"/>
      <c r="FD138" s="64"/>
      <c r="FE138" s="64"/>
      <c r="FF138" s="64"/>
      <c r="FG138" s="64"/>
      <c r="FH138" s="64"/>
      <c r="FI138" s="64"/>
      <c r="FJ138" s="64"/>
      <c r="FK138" s="64"/>
      <c r="FL138" s="64"/>
      <c r="FM138" s="64"/>
      <c r="FN138" s="64"/>
      <c r="FO138" s="64"/>
      <c r="FP138" s="64"/>
      <c r="FQ138" s="64"/>
      <c r="FR138" s="64"/>
      <c r="FS138" s="64"/>
      <c r="FT138" s="64"/>
      <c r="FU138" s="64"/>
      <c r="FV138" s="64"/>
      <c r="FW138" s="64"/>
      <c r="FX138" s="64"/>
      <c r="FY138" s="64"/>
      <c r="FZ138" s="64"/>
      <c r="GA138" s="64"/>
      <c r="GB138" s="64"/>
      <c r="GC138" s="64"/>
      <c r="GD138" s="64"/>
      <c r="GE138" s="64"/>
      <c r="GF138" s="64"/>
      <c r="GG138" s="64">
        <f t="shared" si="50"/>
        <v>0</v>
      </c>
      <c r="GH138" s="64">
        <f t="shared" si="51"/>
        <v>0</v>
      </c>
      <c r="GI138" s="65">
        <v>0</v>
      </c>
      <c r="GJ138" s="65">
        <v>0</v>
      </c>
      <c r="GK138" s="65">
        <v>0</v>
      </c>
      <c r="GL138" s="65">
        <v>0</v>
      </c>
      <c r="GM138" s="65">
        <v>0</v>
      </c>
      <c r="GN138" s="65">
        <v>0</v>
      </c>
      <c r="GO138" s="65">
        <v>0</v>
      </c>
      <c r="GP138" s="65">
        <v>0</v>
      </c>
      <c r="GQ138" s="65"/>
      <c r="GR138" s="65">
        <v>0</v>
      </c>
      <c r="GS138" s="65">
        <v>0</v>
      </c>
      <c r="GT138" s="65">
        <v>0</v>
      </c>
      <c r="GU138" s="65">
        <v>1</v>
      </c>
      <c r="GV138" s="65">
        <v>0</v>
      </c>
      <c r="GW138" s="65">
        <v>0</v>
      </c>
      <c r="GX138" s="65">
        <v>1</v>
      </c>
      <c r="GY138" s="65">
        <v>0</v>
      </c>
      <c r="GZ138" s="65"/>
      <c r="HA138" s="66">
        <v>0</v>
      </c>
      <c r="HB138" s="66"/>
      <c r="HC138" s="66"/>
      <c r="HD138" s="66"/>
      <c r="HE138" s="66"/>
      <c r="HF138" s="66"/>
      <c r="HG138" s="66"/>
      <c r="HH138" s="66"/>
      <c r="HI138" s="66"/>
      <c r="HJ138" s="66"/>
      <c r="HK138" s="66"/>
      <c r="HL138" s="66"/>
      <c r="HM138" s="66"/>
      <c r="HN138" s="66"/>
      <c r="HO138" s="66"/>
      <c r="HP138" s="66"/>
      <c r="HQ138" s="66"/>
      <c r="HR138" s="66"/>
      <c r="HS138" s="66"/>
      <c r="HT138" s="66"/>
      <c r="HU138" s="66"/>
      <c r="HV138" s="66"/>
      <c r="HW138" s="66"/>
      <c r="HX138" s="66"/>
      <c r="HY138" s="66">
        <f t="shared" si="52"/>
        <v>0</v>
      </c>
      <c r="HZ138" s="66"/>
      <c r="IA138" s="67" t="s">
        <v>2326</v>
      </c>
      <c r="IB138" s="67" t="s">
        <v>2328</v>
      </c>
      <c r="IC138" s="67" t="s">
        <v>2326</v>
      </c>
      <c r="ID138" s="67" t="s">
        <v>2326</v>
      </c>
      <c r="IE138" s="67" t="s">
        <v>2326</v>
      </c>
      <c r="IF138" s="67"/>
      <c r="IG138" s="67"/>
      <c r="IH138" s="67"/>
      <c r="II138" s="67"/>
      <c r="IJ138" s="67"/>
      <c r="IK138" s="67"/>
      <c r="IL138" s="67"/>
      <c r="IM138" s="67"/>
      <c r="IN138" s="67"/>
      <c r="IO138" s="67"/>
      <c r="IP138" s="67"/>
      <c r="IQ138" s="67"/>
      <c r="IR138" s="67"/>
      <c r="IS138" s="67"/>
      <c r="IT138" s="67"/>
      <c r="IU138" s="67"/>
      <c r="IV138" s="67"/>
      <c r="IW138" s="67"/>
      <c r="IX138" s="67"/>
      <c r="IY138" s="67"/>
      <c r="IZ138" s="67"/>
      <c r="JA138" s="67"/>
      <c r="JB138" s="67"/>
      <c r="JC138" s="67"/>
      <c r="JD138" s="67"/>
      <c r="JE138" s="67"/>
      <c r="JF138" s="67"/>
      <c r="JG138" s="67"/>
      <c r="JH138" s="67"/>
      <c r="JI138" s="67"/>
      <c r="JJ138" s="67"/>
      <c r="JK138" s="67"/>
      <c r="JL138" s="67"/>
      <c r="JM138" s="67"/>
      <c r="JN138" s="67"/>
      <c r="JO138" s="67"/>
      <c r="JP138" s="67"/>
      <c r="JQ138" s="67"/>
      <c r="JR138" s="67"/>
      <c r="JS138" s="67"/>
      <c r="JT138" s="67"/>
      <c r="JU138" s="67"/>
      <c r="JV138" s="67"/>
      <c r="JW138" s="67"/>
      <c r="JX138" s="67"/>
      <c r="JY138" s="67"/>
      <c r="JZ138" s="67"/>
      <c r="KA138" s="67"/>
      <c r="KB138" s="67"/>
      <c r="KC138" s="67"/>
      <c r="KD138" s="67"/>
      <c r="KE138" s="67"/>
      <c r="KF138" s="67"/>
      <c r="KG138" s="67"/>
      <c r="KH138" s="67"/>
      <c r="KI138" s="67"/>
      <c r="KJ138" s="67"/>
      <c r="KK138" s="67"/>
      <c r="KL138" s="67"/>
      <c r="KM138" s="67"/>
      <c r="KN138" s="66">
        <v>0</v>
      </c>
      <c r="KO138" s="66">
        <v>0</v>
      </c>
      <c r="KP138" s="66">
        <v>1</v>
      </c>
      <c r="KQ138" s="66">
        <v>0</v>
      </c>
      <c r="KR138" s="66">
        <v>0</v>
      </c>
      <c r="KS138" s="66">
        <v>0</v>
      </c>
      <c r="KT138" s="66">
        <v>0</v>
      </c>
      <c r="KU138" s="66">
        <v>0</v>
      </c>
      <c r="KV138" s="66">
        <v>0</v>
      </c>
      <c r="KW138" s="66">
        <v>1</v>
      </c>
      <c r="KX138" s="66">
        <v>0</v>
      </c>
      <c r="KY138" s="66">
        <v>0</v>
      </c>
      <c r="KZ138" s="66">
        <v>0</v>
      </c>
      <c r="LA138" s="66">
        <v>0</v>
      </c>
      <c r="LB138" s="66">
        <v>0</v>
      </c>
      <c r="LC138" s="68">
        <v>0</v>
      </c>
      <c r="LD138" s="68">
        <v>1</v>
      </c>
      <c r="LE138" s="68">
        <v>0</v>
      </c>
      <c r="LF138" s="68">
        <v>0</v>
      </c>
      <c r="LG138" s="68">
        <v>0</v>
      </c>
      <c r="LH138" s="68">
        <v>0</v>
      </c>
      <c r="LI138" s="68">
        <v>0</v>
      </c>
      <c r="LJ138" s="68">
        <v>1</v>
      </c>
      <c r="LK138" s="68">
        <v>0</v>
      </c>
      <c r="LL138" s="68"/>
      <c r="LM138" s="69">
        <v>1</v>
      </c>
      <c r="LN138" s="69" t="s">
        <v>2994</v>
      </c>
      <c r="LO138" s="69">
        <v>0</v>
      </c>
      <c r="LP138" s="69"/>
      <c r="LQ138" s="70">
        <v>1</v>
      </c>
      <c r="LR138" s="71"/>
      <c r="LS138" s="72">
        <f t="shared" si="53"/>
        <v>0</v>
      </c>
      <c r="LT138" s="73">
        <f t="shared" si="54"/>
        <v>0</v>
      </c>
      <c r="LU138" s="73">
        <f t="shared" si="55"/>
        <v>0</v>
      </c>
      <c r="LV138" s="74">
        <f t="shared" si="56"/>
        <v>1</v>
      </c>
      <c r="LW138" s="72">
        <f t="shared" si="57"/>
        <v>1</v>
      </c>
      <c r="LX138" s="73">
        <f t="shared" si="58"/>
        <v>0</v>
      </c>
      <c r="LY138" s="73">
        <f t="shared" si="59"/>
        <v>0</v>
      </c>
      <c r="LZ138" s="74">
        <f t="shared" si="60"/>
        <v>0</v>
      </c>
      <c r="MA138" s="72">
        <f t="shared" si="61"/>
        <v>0</v>
      </c>
      <c r="MB138" s="73">
        <f t="shared" si="62"/>
        <v>0</v>
      </c>
      <c r="MC138" s="73">
        <f t="shared" si="63"/>
        <v>0</v>
      </c>
      <c r="MD138" s="74">
        <f t="shared" si="64"/>
        <v>1</v>
      </c>
      <c r="ME138" s="72">
        <f t="shared" si="65"/>
        <v>0</v>
      </c>
      <c r="MF138" s="73">
        <f t="shared" si="66"/>
        <v>0</v>
      </c>
      <c r="MG138" s="73">
        <f t="shared" si="67"/>
        <v>0</v>
      </c>
      <c r="MH138" s="74">
        <f t="shared" si="68"/>
        <v>1</v>
      </c>
    </row>
    <row r="139" spans="1:346" ht="39.5" x14ac:dyDescent="0.35">
      <c r="A139" s="57">
        <v>24</v>
      </c>
      <c r="B139" s="57" t="s">
        <v>2329</v>
      </c>
      <c r="C139" s="57" t="s">
        <v>2404</v>
      </c>
      <c r="D139" s="58">
        <v>41599</v>
      </c>
      <c r="E139" s="57">
        <v>10</v>
      </c>
      <c r="F139" s="57">
        <v>3</v>
      </c>
      <c r="G139" s="57" t="s">
        <v>2995</v>
      </c>
      <c r="H139" s="57" t="s">
        <v>2996</v>
      </c>
      <c r="I139" s="57" t="s">
        <v>2997</v>
      </c>
      <c r="J139" s="57" t="s">
        <v>2998</v>
      </c>
      <c r="K139" s="57" t="s">
        <v>2999</v>
      </c>
      <c r="L139" s="57">
        <v>1</v>
      </c>
      <c r="M139" s="57">
        <v>0</v>
      </c>
      <c r="N139" s="57">
        <v>45</v>
      </c>
      <c r="O139" s="59">
        <v>0</v>
      </c>
      <c r="P139" s="59">
        <v>0</v>
      </c>
      <c r="Q139" s="59">
        <v>0</v>
      </c>
      <c r="R139" s="59">
        <v>0</v>
      </c>
      <c r="S139" s="59">
        <v>0</v>
      </c>
      <c r="T139" s="59">
        <v>1</v>
      </c>
      <c r="U139" s="59">
        <v>0</v>
      </c>
      <c r="V139" s="59">
        <v>0</v>
      </c>
      <c r="W139" s="59">
        <v>0</v>
      </c>
      <c r="X139" s="59">
        <v>0</v>
      </c>
      <c r="Y139" s="59"/>
      <c r="Z139" s="60">
        <v>6</v>
      </c>
      <c r="AA139" s="60">
        <v>7.5</v>
      </c>
      <c r="AB139" s="60">
        <v>5.5</v>
      </c>
      <c r="AC139" s="60">
        <v>100</v>
      </c>
      <c r="AD139" s="60">
        <v>70</v>
      </c>
      <c r="AE139" s="60">
        <v>0</v>
      </c>
      <c r="AF139" s="60">
        <v>1</v>
      </c>
      <c r="AG139" s="60">
        <v>0</v>
      </c>
      <c r="AH139" s="60">
        <v>6</v>
      </c>
      <c r="AI139" s="60">
        <v>1</v>
      </c>
      <c r="AJ139" s="60">
        <v>5</v>
      </c>
      <c r="AK139" s="60">
        <v>10</v>
      </c>
      <c r="AL139" s="60">
        <v>18</v>
      </c>
      <c r="AM139" s="59">
        <v>0</v>
      </c>
      <c r="AN139" s="59"/>
      <c r="AO139" s="59"/>
      <c r="AP139" s="59"/>
      <c r="AQ139" s="59"/>
      <c r="AR139" s="59"/>
      <c r="AS139" s="59"/>
      <c r="AT139" s="59"/>
      <c r="AU139" s="59"/>
      <c r="AV139" s="59"/>
      <c r="AW139" s="59"/>
      <c r="AX139" s="59"/>
      <c r="AY139" s="59"/>
      <c r="AZ139" s="59"/>
      <c r="BA139" s="59"/>
      <c r="BB139" s="59"/>
      <c r="BC139" s="59">
        <v>0</v>
      </c>
      <c r="BD139" s="59"/>
      <c r="BE139" s="59"/>
      <c r="BF139" s="59"/>
      <c r="BG139" s="59">
        <v>0</v>
      </c>
      <c r="BH139" s="59"/>
      <c r="BI139" s="59"/>
      <c r="BJ139" s="59"/>
      <c r="BK139" s="59">
        <v>0</v>
      </c>
      <c r="BL139" s="59"/>
      <c r="BM139" s="59"/>
      <c r="BN139" s="59"/>
      <c r="BO139" s="59">
        <f t="shared" si="46"/>
        <v>0</v>
      </c>
      <c r="BP139" s="59"/>
      <c r="BQ139" s="60">
        <v>1</v>
      </c>
      <c r="BR139" s="60">
        <v>3</v>
      </c>
      <c r="BS139" s="60">
        <v>6</v>
      </c>
      <c r="BT139" s="60">
        <v>1</v>
      </c>
      <c r="BU139" s="60">
        <v>4</v>
      </c>
      <c r="BV139" s="60">
        <v>1</v>
      </c>
      <c r="BW139" s="60">
        <v>0</v>
      </c>
      <c r="BX139" s="60">
        <v>1</v>
      </c>
      <c r="BY139" s="60">
        <v>0</v>
      </c>
      <c r="BZ139" s="60">
        <v>0</v>
      </c>
      <c r="CA139" s="60">
        <v>0</v>
      </c>
      <c r="CB139" s="60"/>
      <c r="CC139" s="60"/>
      <c r="CD139" s="60"/>
      <c r="CE139" s="60"/>
      <c r="CF139" s="60"/>
      <c r="CG139" s="60"/>
      <c r="CH139" s="60"/>
      <c r="CI139" s="60"/>
      <c r="CJ139" s="60">
        <v>0</v>
      </c>
      <c r="CK139" s="60"/>
      <c r="CL139" s="60"/>
      <c r="CM139" s="60"/>
      <c r="CN139" s="60"/>
      <c r="CO139" s="60"/>
      <c r="CP139" s="60"/>
      <c r="CQ139" s="60"/>
      <c r="CR139" s="60"/>
      <c r="CS139" s="60">
        <v>0</v>
      </c>
      <c r="CT139" s="60"/>
      <c r="CU139" s="60"/>
      <c r="CV139" s="60"/>
      <c r="CW139" s="60"/>
      <c r="CX139" s="60"/>
      <c r="CY139" s="60"/>
      <c r="CZ139" s="60"/>
      <c r="DA139" s="60"/>
      <c r="DB139" s="60"/>
      <c r="DC139" s="60">
        <v>0</v>
      </c>
      <c r="DD139" s="60"/>
      <c r="DE139" s="60"/>
      <c r="DF139" s="60">
        <v>1</v>
      </c>
      <c r="DG139" s="60">
        <v>2</v>
      </c>
      <c r="DH139" s="60">
        <v>110</v>
      </c>
      <c r="DI139" s="60">
        <v>0</v>
      </c>
      <c r="DJ139" s="60"/>
      <c r="DK139" s="60"/>
      <c r="DL139" s="60">
        <v>0</v>
      </c>
      <c r="DM139" s="60"/>
      <c r="DN139" s="60"/>
      <c r="DO139" s="60"/>
      <c r="DP139" s="60"/>
      <c r="DQ139" s="60">
        <v>0</v>
      </c>
      <c r="DR139" s="60">
        <v>0</v>
      </c>
      <c r="DS139" s="60">
        <v>0</v>
      </c>
      <c r="DT139" s="61">
        <f t="shared" si="47"/>
        <v>1</v>
      </c>
      <c r="DU139" s="62">
        <f t="shared" si="48"/>
        <v>1</v>
      </c>
      <c r="DV139" s="63">
        <v>0</v>
      </c>
      <c r="DW139" s="63"/>
      <c r="DX139" s="63"/>
      <c r="DY139" s="63"/>
      <c r="DZ139" s="63"/>
      <c r="EA139" s="63"/>
      <c r="EB139" s="63"/>
      <c r="EC139" s="63"/>
      <c r="ED139" s="63"/>
      <c r="EE139" s="63"/>
      <c r="EF139" s="63"/>
      <c r="EG139" s="63"/>
      <c r="EH139" s="63"/>
      <c r="EI139" s="63"/>
      <c r="EJ139" s="63"/>
      <c r="EK139" s="63"/>
      <c r="EL139" s="63"/>
      <c r="EM139" s="63"/>
      <c r="EN139" s="63"/>
      <c r="EO139" s="63"/>
      <c r="EP139" s="63"/>
      <c r="EQ139" s="63"/>
      <c r="ER139" s="63"/>
      <c r="ES139" s="63">
        <f t="shared" si="49"/>
        <v>0</v>
      </c>
      <c r="ET139" s="63"/>
      <c r="EU139" s="64">
        <v>0</v>
      </c>
      <c r="EV139" s="64"/>
      <c r="EW139" s="64"/>
      <c r="EX139" s="64"/>
      <c r="EY139" s="64"/>
      <c r="EZ139" s="64"/>
      <c r="FA139" s="64"/>
      <c r="FB139" s="64"/>
      <c r="FC139" s="64"/>
      <c r="FD139" s="64"/>
      <c r="FE139" s="64"/>
      <c r="FF139" s="64"/>
      <c r="FG139" s="64"/>
      <c r="FH139" s="64"/>
      <c r="FI139" s="64"/>
      <c r="FJ139" s="64"/>
      <c r="FK139" s="64"/>
      <c r="FL139" s="64"/>
      <c r="FM139" s="64"/>
      <c r="FN139" s="64"/>
      <c r="FO139" s="64"/>
      <c r="FP139" s="64"/>
      <c r="FQ139" s="64"/>
      <c r="FR139" s="64"/>
      <c r="FS139" s="64"/>
      <c r="FT139" s="64"/>
      <c r="FU139" s="64"/>
      <c r="FV139" s="64"/>
      <c r="FW139" s="64"/>
      <c r="FX139" s="64"/>
      <c r="FY139" s="64"/>
      <c r="FZ139" s="64"/>
      <c r="GA139" s="64"/>
      <c r="GB139" s="64"/>
      <c r="GC139" s="64"/>
      <c r="GD139" s="64"/>
      <c r="GE139" s="64"/>
      <c r="GF139" s="64"/>
      <c r="GG139" s="64">
        <f t="shared" si="50"/>
        <v>0</v>
      </c>
      <c r="GH139" s="64">
        <f t="shared" si="51"/>
        <v>0</v>
      </c>
      <c r="GI139" s="65">
        <v>0</v>
      </c>
      <c r="GJ139" s="65">
        <v>0</v>
      </c>
      <c r="GK139" s="65">
        <v>0</v>
      </c>
      <c r="GL139" s="65">
        <v>0</v>
      </c>
      <c r="GM139" s="65">
        <v>0</v>
      </c>
      <c r="GN139" s="65">
        <v>0</v>
      </c>
      <c r="GO139" s="65">
        <v>0</v>
      </c>
      <c r="GP139" s="65">
        <v>0</v>
      </c>
      <c r="GQ139" s="65"/>
      <c r="GR139" s="65">
        <v>0</v>
      </c>
      <c r="GS139" s="65">
        <v>0</v>
      </c>
      <c r="GT139" s="65">
        <v>0</v>
      </c>
      <c r="GU139" s="65">
        <v>0</v>
      </c>
      <c r="GV139" s="65">
        <v>0</v>
      </c>
      <c r="GW139" s="65">
        <v>0</v>
      </c>
      <c r="GX139" s="65">
        <v>0</v>
      </c>
      <c r="GY139" s="65">
        <v>1</v>
      </c>
      <c r="GZ139" s="65" t="s">
        <v>3000</v>
      </c>
      <c r="HA139" s="66">
        <v>0</v>
      </c>
      <c r="HB139" s="66"/>
      <c r="HC139" s="66"/>
      <c r="HD139" s="66"/>
      <c r="HE139" s="66"/>
      <c r="HF139" s="66"/>
      <c r="HG139" s="66"/>
      <c r="HH139" s="66"/>
      <c r="HI139" s="66"/>
      <c r="HJ139" s="66"/>
      <c r="HK139" s="66"/>
      <c r="HL139" s="66"/>
      <c r="HM139" s="66"/>
      <c r="HN139" s="66"/>
      <c r="HO139" s="66"/>
      <c r="HP139" s="66"/>
      <c r="HQ139" s="66"/>
      <c r="HR139" s="66"/>
      <c r="HS139" s="66"/>
      <c r="HT139" s="66"/>
      <c r="HU139" s="66"/>
      <c r="HV139" s="66"/>
      <c r="HW139" s="66"/>
      <c r="HX139" s="66"/>
      <c r="HY139" s="66">
        <f t="shared" si="52"/>
        <v>0</v>
      </c>
      <c r="HZ139" s="66"/>
      <c r="IA139" s="67" t="s">
        <v>2326</v>
      </c>
      <c r="IB139" s="67" t="s">
        <v>2328</v>
      </c>
      <c r="IC139" s="67" t="s">
        <v>2326</v>
      </c>
      <c r="ID139" s="67" t="s">
        <v>2326</v>
      </c>
      <c r="IE139" s="67" t="s">
        <v>2326</v>
      </c>
      <c r="IF139" s="67"/>
      <c r="IG139" s="67"/>
      <c r="IH139" s="67"/>
      <c r="II139" s="67"/>
      <c r="IJ139" s="67"/>
      <c r="IK139" s="67"/>
      <c r="IL139" s="67"/>
      <c r="IM139" s="67"/>
      <c r="IN139" s="67"/>
      <c r="IO139" s="67"/>
      <c r="IP139" s="67"/>
      <c r="IQ139" s="67"/>
      <c r="IR139" s="67"/>
      <c r="IS139" s="67"/>
      <c r="IT139" s="67"/>
      <c r="IU139" s="67"/>
      <c r="IV139" s="67"/>
      <c r="IW139" s="67"/>
      <c r="IX139" s="67"/>
      <c r="IY139" s="67"/>
      <c r="IZ139" s="67"/>
      <c r="JA139" s="67"/>
      <c r="JB139" s="67"/>
      <c r="JC139" s="67"/>
      <c r="JD139" s="67"/>
      <c r="JE139" s="67"/>
      <c r="JF139" s="67"/>
      <c r="JG139" s="67"/>
      <c r="JH139" s="67"/>
      <c r="JI139" s="67"/>
      <c r="JJ139" s="67"/>
      <c r="JK139" s="67"/>
      <c r="JL139" s="67"/>
      <c r="JM139" s="67"/>
      <c r="JN139" s="67"/>
      <c r="JO139" s="67"/>
      <c r="JP139" s="67"/>
      <c r="JQ139" s="67"/>
      <c r="JR139" s="67"/>
      <c r="JS139" s="67"/>
      <c r="JT139" s="67"/>
      <c r="JU139" s="67"/>
      <c r="JV139" s="67"/>
      <c r="JW139" s="67"/>
      <c r="JX139" s="67"/>
      <c r="JY139" s="67"/>
      <c r="JZ139" s="67"/>
      <c r="KA139" s="67"/>
      <c r="KB139" s="67"/>
      <c r="KC139" s="67"/>
      <c r="KD139" s="67"/>
      <c r="KE139" s="67"/>
      <c r="KF139" s="67"/>
      <c r="KG139" s="67"/>
      <c r="KH139" s="67"/>
      <c r="KI139" s="67"/>
      <c r="KJ139" s="67"/>
      <c r="KK139" s="67"/>
      <c r="KL139" s="67"/>
      <c r="KM139" s="67"/>
      <c r="KN139" s="66">
        <v>1</v>
      </c>
      <c r="KO139" s="66">
        <v>1</v>
      </c>
      <c r="KP139" s="66">
        <v>1</v>
      </c>
      <c r="KQ139" s="66">
        <v>0</v>
      </c>
      <c r="KR139" s="66">
        <v>1</v>
      </c>
      <c r="KS139" s="66">
        <v>0</v>
      </c>
      <c r="KT139" s="66">
        <v>0</v>
      </c>
      <c r="KU139" s="66">
        <v>0</v>
      </c>
      <c r="KV139" s="66">
        <v>0</v>
      </c>
      <c r="KW139" s="66">
        <v>1</v>
      </c>
      <c r="KX139" s="66">
        <v>0</v>
      </c>
      <c r="KY139" s="66">
        <v>0</v>
      </c>
      <c r="KZ139" s="66">
        <v>0</v>
      </c>
      <c r="LA139" s="66">
        <v>0</v>
      </c>
      <c r="LB139" s="66">
        <v>0</v>
      </c>
      <c r="LC139" s="68">
        <v>0</v>
      </c>
      <c r="LD139" s="68">
        <v>1</v>
      </c>
      <c r="LE139" s="68">
        <v>0</v>
      </c>
      <c r="LF139" s="68">
        <v>0</v>
      </c>
      <c r="LG139" s="68">
        <v>0</v>
      </c>
      <c r="LH139" s="68">
        <v>0</v>
      </c>
      <c r="LI139" s="68">
        <v>0</v>
      </c>
      <c r="LJ139" s="68">
        <v>0</v>
      </c>
      <c r="LK139" s="68">
        <v>1</v>
      </c>
      <c r="LL139" s="68" t="s">
        <v>3001</v>
      </c>
      <c r="LM139" s="69">
        <v>1</v>
      </c>
      <c r="LN139" s="69" t="s">
        <v>3002</v>
      </c>
      <c r="LO139" s="69">
        <v>1</v>
      </c>
      <c r="LP139" s="69" t="s">
        <v>3003</v>
      </c>
      <c r="LQ139" s="70">
        <v>1</v>
      </c>
      <c r="LR139" s="71" t="s">
        <v>3004</v>
      </c>
      <c r="LS139" s="72">
        <f t="shared" si="53"/>
        <v>0</v>
      </c>
      <c r="LT139" s="73">
        <f t="shared" si="54"/>
        <v>0</v>
      </c>
      <c r="LU139" s="73">
        <f t="shared" si="55"/>
        <v>0</v>
      </c>
      <c r="LV139" s="74">
        <f t="shared" si="56"/>
        <v>1</v>
      </c>
      <c r="LW139" s="72">
        <f t="shared" si="57"/>
        <v>1</v>
      </c>
      <c r="LX139" s="73">
        <f t="shared" si="58"/>
        <v>0</v>
      </c>
      <c r="LY139" s="73">
        <f t="shared" si="59"/>
        <v>0</v>
      </c>
      <c r="LZ139" s="74">
        <f t="shared" si="60"/>
        <v>0</v>
      </c>
      <c r="MA139" s="72">
        <f t="shared" si="61"/>
        <v>0</v>
      </c>
      <c r="MB139" s="73">
        <f t="shared" si="62"/>
        <v>0</v>
      </c>
      <c r="MC139" s="73">
        <f t="shared" si="63"/>
        <v>0</v>
      </c>
      <c r="MD139" s="74">
        <f t="shared" si="64"/>
        <v>1</v>
      </c>
      <c r="ME139" s="72">
        <f t="shared" si="65"/>
        <v>0</v>
      </c>
      <c r="MF139" s="73">
        <f t="shared" si="66"/>
        <v>0</v>
      </c>
      <c r="MG139" s="73">
        <f t="shared" si="67"/>
        <v>0</v>
      </c>
      <c r="MH139" s="74">
        <f t="shared" si="68"/>
        <v>1</v>
      </c>
    </row>
    <row r="140" spans="1:346" ht="26.5" x14ac:dyDescent="0.35">
      <c r="A140" s="57">
        <v>29</v>
      </c>
      <c r="B140" s="57" t="s">
        <v>2329</v>
      </c>
      <c r="C140" s="57" t="s">
        <v>2460</v>
      </c>
      <c r="D140" s="58">
        <v>41603</v>
      </c>
      <c r="E140" s="57">
        <v>10</v>
      </c>
      <c r="F140" s="57">
        <v>18</v>
      </c>
      <c r="G140" s="57" t="s">
        <v>3005</v>
      </c>
      <c r="H140" s="57" t="s">
        <v>3005</v>
      </c>
      <c r="I140" s="57" t="s">
        <v>3006</v>
      </c>
      <c r="J140" s="57" t="s">
        <v>2998</v>
      </c>
      <c r="K140" s="57" t="s">
        <v>3007</v>
      </c>
      <c r="L140" s="57">
        <v>0</v>
      </c>
      <c r="M140" s="57">
        <v>1</v>
      </c>
      <c r="N140" s="57">
        <v>32</v>
      </c>
      <c r="O140" s="59">
        <v>0</v>
      </c>
      <c r="P140" s="59">
        <v>0</v>
      </c>
      <c r="Q140" s="59">
        <v>0</v>
      </c>
      <c r="R140" s="59">
        <v>0</v>
      </c>
      <c r="S140" s="59">
        <v>0</v>
      </c>
      <c r="T140" s="59">
        <v>1</v>
      </c>
      <c r="U140" s="59">
        <v>0</v>
      </c>
      <c r="V140" s="59">
        <v>0</v>
      </c>
      <c r="W140" s="59">
        <v>0</v>
      </c>
      <c r="X140" s="59">
        <v>0</v>
      </c>
      <c r="Y140" s="59"/>
      <c r="Z140" s="60">
        <v>6</v>
      </c>
      <c r="AA140" s="60">
        <v>3</v>
      </c>
      <c r="AB140" s="60">
        <v>2</v>
      </c>
      <c r="AC140" s="60">
        <v>35</v>
      </c>
      <c r="AD140" s="60">
        <v>25</v>
      </c>
      <c r="AE140" s="60">
        <v>0</v>
      </c>
      <c r="AF140" s="60">
        <v>0</v>
      </c>
      <c r="AG140" s="60">
        <v>1</v>
      </c>
      <c r="AH140" s="60">
        <v>5</v>
      </c>
      <c r="AI140" s="60">
        <v>1</v>
      </c>
      <c r="AJ140" s="60">
        <v>4</v>
      </c>
      <c r="AK140" s="60">
        <v>10</v>
      </c>
      <c r="AL140" s="60">
        <v>15</v>
      </c>
      <c r="AM140" s="59">
        <v>0</v>
      </c>
      <c r="AN140" s="59"/>
      <c r="AO140" s="59"/>
      <c r="AP140" s="59"/>
      <c r="AQ140" s="59"/>
      <c r="AR140" s="59"/>
      <c r="AS140" s="59"/>
      <c r="AT140" s="59"/>
      <c r="AU140" s="59"/>
      <c r="AV140" s="59"/>
      <c r="AW140" s="59"/>
      <c r="AX140" s="59"/>
      <c r="AY140" s="59"/>
      <c r="AZ140" s="59"/>
      <c r="BA140" s="59"/>
      <c r="BB140" s="59"/>
      <c r="BC140" s="59">
        <v>0</v>
      </c>
      <c r="BD140" s="59"/>
      <c r="BE140" s="59"/>
      <c r="BF140" s="59"/>
      <c r="BG140" s="59">
        <v>0</v>
      </c>
      <c r="BH140" s="59"/>
      <c r="BI140" s="59"/>
      <c r="BJ140" s="59"/>
      <c r="BK140" s="59">
        <v>0</v>
      </c>
      <c r="BL140" s="59"/>
      <c r="BM140" s="59"/>
      <c r="BN140" s="59"/>
      <c r="BO140" s="59">
        <f t="shared" si="46"/>
        <v>0</v>
      </c>
      <c r="BP140" s="59"/>
      <c r="BQ140" s="60">
        <v>1</v>
      </c>
      <c r="BR140" s="60">
        <v>1</v>
      </c>
      <c r="BS140" s="60">
        <v>3</v>
      </c>
      <c r="BT140" s="60">
        <v>1</v>
      </c>
      <c r="BU140" s="60">
        <v>4</v>
      </c>
      <c r="BV140" s="60">
        <v>1</v>
      </c>
      <c r="BW140" s="60">
        <v>0</v>
      </c>
      <c r="BX140" s="60">
        <v>1</v>
      </c>
      <c r="BY140" s="60">
        <v>0</v>
      </c>
      <c r="BZ140" s="60">
        <v>0</v>
      </c>
      <c r="CA140" s="60">
        <v>0</v>
      </c>
      <c r="CB140" s="60"/>
      <c r="CC140" s="60"/>
      <c r="CD140" s="60"/>
      <c r="CE140" s="60"/>
      <c r="CF140" s="60"/>
      <c r="CG140" s="60"/>
      <c r="CH140" s="60"/>
      <c r="CI140" s="60"/>
      <c r="CJ140" s="60">
        <v>0</v>
      </c>
      <c r="CK140" s="60"/>
      <c r="CL140" s="60"/>
      <c r="CM140" s="60"/>
      <c r="CN140" s="60"/>
      <c r="CO140" s="60"/>
      <c r="CP140" s="60"/>
      <c r="CQ140" s="60"/>
      <c r="CR140" s="60"/>
      <c r="CS140" s="60">
        <v>0</v>
      </c>
      <c r="CT140" s="60"/>
      <c r="CU140" s="60"/>
      <c r="CV140" s="60"/>
      <c r="CW140" s="60"/>
      <c r="CX140" s="60"/>
      <c r="CY140" s="60"/>
      <c r="CZ140" s="60"/>
      <c r="DA140" s="60"/>
      <c r="DB140" s="60"/>
      <c r="DC140" s="60">
        <v>0</v>
      </c>
      <c r="DD140" s="60"/>
      <c r="DE140" s="60"/>
      <c r="DF140" s="60">
        <v>1</v>
      </c>
      <c r="DG140" s="60">
        <v>4</v>
      </c>
      <c r="DH140" s="60">
        <v>75</v>
      </c>
      <c r="DI140" s="60">
        <v>0</v>
      </c>
      <c r="DJ140" s="60"/>
      <c r="DK140" s="60"/>
      <c r="DL140" s="60">
        <v>1</v>
      </c>
      <c r="DM140" s="60"/>
      <c r="DN140" s="60"/>
      <c r="DO140" s="60"/>
      <c r="DP140" s="60"/>
      <c r="DQ140" s="60">
        <v>5</v>
      </c>
      <c r="DR140" s="60">
        <v>1</v>
      </c>
      <c r="DS140" s="60">
        <v>5</v>
      </c>
      <c r="DT140" s="61">
        <f t="shared" si="47"/>
        <v>1</v>
      </c>
      <c r="DU140" s="62">
        <f t="shared" si="48"/>
        <v>1</v>
      </c>
      <c r="DV140" s="63">
        <v>0</v>
      </c>
      <c r="DW140" s="63"/>
      <c r="DX140" s="63"/>
      <c r="DY140" s="63"/>
      <c r="DZ140" s="63"/>
      <c r="EA140" s="63"/>
      <c r="EB140" s="63"/>
      <c r="EC140" s="63"/>
      <c r="ED140" s="63"/>
      <c r="EE140" s="63"/>
      <c r="EF140" s="63"/>
      <c r="EG140" s="63"/>
      <c r="EH140" s="63"/>
      <c r="EI140" s="63"/>
      <c r="EJ140" s="63"/>
      <c r="EK140" s="63"/>
      <c r="EL140" s="63"/>
      <c r="EM140" s="63"/>
      <c r="EN140" s="63"/>
      <c r="EO140" s="63"/>
      <c r="EP140" s="63"/>
      <c r="EQ140" s="63"/>
      <c r="ER140" s="63"/>
      <c r="ES140" s="63">
        <f t="shared" si="49"/>
        <v>0</v>
      </c>
      <c r="ET140" s="63"/>
      <c r="EU140" s="64">
        <v>0</v>
      </c>
      <c r="EV140" s="64"/>
      <c r="EW140" s="64"/>
      <c r="EX140" s="64"/>
      <c r="EY140" s="64"/>
      <c r="EZ140" s="64"/>
      <c r="FA140" s="64"/>
      <c r="FB140" s="64"/>
      <c r="FC140" s="64"/>
      <c r="FD140" s="64"/>
      <c r="FE140" s="64"/>
      <c r="FF140" s="64"/>
      <c r="FG140" s="64"/>
      <c r="FH140" s="64"/>
      <c r="FI140" s="64"/>
      <c r="FJ140" s="64"/>
      <c r="FK140" s="64"/>
      <c r="FL140" s="64"/>
      <c r="FM140" s="64"/>
      <c r="FN140" s="64"/>
      <c r="FO140" s="64"/>
      <c r="FP140" s="64"/>
      <c r="FQ140" s="64"/>
      <c r="FR140" s="64"/>
      <c r="FS140" s="64"/>
      <c r="FT140" s="64"/>
      <c r="FU140" s="64"/>
      <c r="FV140" s="64"/>
      <c r="FW140" s="64"/>
      <c r="FX140" s="64"/>
      <c r="FY140" s="64"/>
      <c r="FZ140" s="64"/>
      <c r="GA140" s="64"/>
      <c r="GB140" s="64"/>
      <c r="GC140" s="64"/>
      <c r="GD140" s="64"/>
      <c r="GE140" s="64"/>
      <c r="GF140" s="64"/>
      <c r="GG140" s="64">
        <f t="shared" si="50"/>
        <v>0</v>
      </c>
      <c r="GH140" s="64">
        <f t="shared" si="51"/>
        <v>0</v>
      </c>
      <c r="GI140" s="65">
        <v>0</v>
      </c>
      <c r="GJ140" s="65">
        <v>0</v>
      </c>
      <c r="GK140" s="65">
        <v>0</v>
      </c>
      <c r="GL140" s="65">
        <v>0</v>
      </c>
      <c r="GM140" s="65">
        <v>0</v>
      </c>
      <c r="GN140" s="65">
        <v>0</v>
      </c>
      <c r="GO140" s="65">
        <v>0</v>
      </c>
      <c r="GP140" s="65">
        <v>0</v>
      </c>
      <c r="GQ140" s="65"/>
      <c r="GR140" s="65">
        <v>0</v>
      </c>
      <c r="GS140" s="65">
        <v>0</v>
      </c>
      <c r="GT140" s="65">
        <v>0</v>
      </c>
      <c r="GU140" s="65">
        <v>0</v>
      </c>
      <c r="GV140" s="65">
        <v>0</v>
      </c>
      <c r="GW140" s="65">
        <v>0</v>
      </c>
      <c r="GX140" s="65">
        <v>0</v>
      </c>
      <c r="GY140" s="65">
        <v>1</v>
      </c>
      <c r="GZ140" s="65" t="s">
        <v>3008</v>
      </c>
      <c r="HA140" s="66">
        <v>0</v>
      </c>
      <c r="HB140" s="66"/>
      <c r="HC140" s="66"/>
      <c r="HD140" s="66"/>
      <c r="HE140" s="66"/>
      <c r="HF140" s="66"/>
      <c r="HG140" s="66"/>
      <c r="HH140" s="66"/>
      <c r="HI140" s="66"/>
      <c r="HJ140" s="66"/>
      <c r="HK140" s="66"/>
      <c r="HL140" s="66"/>
      <c r="HM140" s="66"/>
      <c r="HN140" s="66"/>
      <c r="HO140" s="66"/>
      <c r="HP140" s="66"/>
      <c r="HQ140" s="66"/>
      <c r="HR140" s="66"/>
      <c r="HS140" s="66"/>
      <c r="HT140" s="66"/>
      <c r="HU140" s="66"/>
      <c r="HV140" s="66"/>
      <c r="HW140" s="66"/>
      <c r="HX140" s="66"/>
      <c r="HY140" s="66">
        <f t="shared" si="52"/>
        <v>0</v>
      </c>
      <c r="HZ140" s="66"/>
      <c r="IA140" s="67" t="s">
        <v>2326</v>
      </c>
      <c r="IB140" s="67" t="s">
        <v>2328</v>
      </c>
      <c r="IC140" s="67" t="s">
        <v>2326</v>
      </c>
      <c r="ID140" s="67" t="s">
        <v>2326</v>
      </c>
      <c r="IE140" s="67" t="s">
        <v>2326</v>
      </c>
      <c r="IF140" s="67"/>
      <c r="IG140" s="67"/>
      <c r="IH140" s="67"/>
      <c r="II140" s="67"/>
      <c r="IJ140" s="67"/>
      <c r="IK140" s="67"/>
      <c r="IL140" s="67"/>
      <c r="IM140" s="67"/>
      <c r="IN140" s="67"/>
      <c r="IO140" s="67"/>
      <c r="IP140" s="67"/>
      <c r="IQ140" s="67"/>
      <c r="IR140" s="67"/>
      <c r="IS140" s="67"/>
      <c r="IT140" s="67"/>
      <c r="IU140" s="67"/>
      <c r="IV140" s="67"/>
      <c r="IW140" s="67"/>
      <c r="IX140" s="67"/>
      <c r="IY140" s="67"/>
      <c r="IZ140" s="67"/>
      <c r="JA140" s="67"/>
      <c r="JB140" s="67"/>
      <c r="JC140" s="67"/>
      <c r="JD140" s="67"/>
      <c r="JE140" s="67"/>
      <c r="JF140" s="67"/>
      <c r="JG140" s="67"/>
      <c r="JH140" s="67"/>
      <c r="JI140" s="67"/>
      <c r="JJ140" s="67"/>
      <c r="JK140" s="67"/>
      <c r="JL140" s="67"/>
      <c r="JM140" s="67"/>
      <c r="JN140" s="67"/>
      <c r="JO140" s="67"/>
      <c r="JP140" s="67"/>
      <c r="JQ140" s="67"/>
      <c r="JR140" s="67"/>
      <c r="JS140" s="67"/>
      <c r="JT140" s="67"/>
      <c r="JU140" s="67"/>
      <c r="JV140" s="67"/>
      <c r="JW140" s="67"/>
      <c r="JX140" s="67"/>
      <c r="JY140" s="67"/>
      <c r="JZ140" s="67"/>
      <c r="KA140" s="67"/>
      <c r="KB140" s="67"/>
      <c r="KC140" s="67"/>
      <c r="KD140" s="67"/>
      <c r="KE140" s="67"/>
      <c r="KF140" s="67"/>
      <c r="KG140" s="67"/>
      <c r="KH140" s="67"/>
      <c r="KI140" s="67"/>
      <c r="KJ140" s="67"/>
      <c r="KK140" s="67"/>
      <c r="KL140" s="67"/>
      <c r="KM140" s="67"/>
      <c r="KN140" s="66">
        <v>2</v>
      </c>
      <c r="KO140" s="66">
        <v>2</v>
      </c>
      <c r="KP140" s="66">
        <v>1</v>
      </c>
      <c r="KQ140" s="66">
        <v>0</v>
      </c>
      <c r="KR140" s="66">
        <v>1</v>
      </c>
      <c r="KS140" s="66">
        <v>0</v>
      </c>
      <c r="KT140" s="66">
        <v>1</v>
      </c>
      <c r="KU140" s="66">
        <v>0</v>
      </c>
      <c r="KV140" s="66">
        <v>0</v>
      </c>
      <c r="KW140" s="66">
        <v>0</v>
      </c>
      <c r="KX140" s="66">
        <v>0</v>
      </c>
      <c r="KY140" s="66">
        <v>1</v>
      </c>
      <c r="KZ140" s="66">
        <v>0</v>
      </c>
      <c r="LA140" s="66">
        <v>0</v>
      </c>
      <c r="LB140" s="66">
        <v>0</v>
      </c>
      <c r="LC140" s="68">
        <v>0</v>
      </c>
      <c r="LD140" s="68">
        <v>0</v>
      </c>
      <c r="LE140" s="68">
        <v>0</v>
      </c>
      <c r="LF140" s="68">
        <v>0</v>
      </c>
      <c r="LG140" s="68">
        <v>0</v>
      </c>
      <c r="LH140" s="68">
        <v>0</v>
      </c>
      <c r="LI140" s="68">
        <v>0</v>
      </c>
      <c r="LJ140" s="68">
        <v>1</v>
      </c>
      <c r="LK140" s="68">
        <v>0</v>
      </c>
      <c r="LL140" s="68"/>
      <c r="LM140" s="69">
        <v>0</v>
      </c>
      <c r="LN140" s="69"/>
      <c r="LO140" s="69">
        <v>0</v>
      </c>
      <c r="LP140" s="69"/>
      <c r="LQ140" s="70">
        <v>1</v>
      </c>
      <c r="LR140" s="71"/>
      <c r="LS140" s="72">
        <f t="shared" si="53"/>
        <v>0</v>
      </c>
      <c r="LT140" s="73">
        <f t="shared" si="54"/>
        <v>0</v>
      </c>
      <c r="LU140" s="73">
        <f t="shared" si="55"/>
        <v>0</v>
      </c>
      <c r="LV140" s="74">
        <f t="shared" si="56"/>
        <v>1</v>
      </c>
      <c r="LW140" s="72">
        <f t="shared" si="57"/>
        <v>1</v>
      </c>
      <c r="LX140" s="73">
        <f t="shared" si="58"/>
        <v>0</v>
      </c>
      <c r="LY140" s="73">
        <f t="shared" si="59"/>
        <v>0</v>
      </c>
      <c r="LZ140" s="74">
        <f t="shared" si="60"/>
        <v>0</v>
      </c>
      <c r="MA140" s="72">
        <f t="shared" si="61"/>
        <v>0</v>
      </c>
      <c r="MB140" s="73">
        <f t="shared" si="62"/>
        <v>0</v>
      </c>
      <c r="MC140" s="73">
        <f t="shared" si="63"/>
        <v>0</v>
      </c>
      <c r="MD140" s="74">
        <f t="shared" si="64"/>
        <v>1</v>
      </c>
      <c r="ME140" s="72">
        <f t="shared" si="65"/>
        <v>0</v>
      </c>
      <c r="MF140" s="73">
        <f t="shared" si="66"/>
        <v>0</v>
      </c>
      <c r="MG140" s="73">
        <f t="shared" si="67"/>
        <v>0</v>
      </c>
      <c r="MH140" s="74">
        <f t="shared" si="68"/>
        <v>1</v>
      </c>
    </row>
    <row r="141" spans="1:346" ht="26.5" x14ac:dyDescent="0.35">
      <c r="A141" s="57">
        <v>30</v>
      </c>
      <c r="B141" s="57" t="s">
        <v>2329</v>
      </c>
      <c r="C141" s="57" t="s">
        <v>2404</v>
      </c>
      <c r="D141" s="58">
        <v>41603</v>
      </c>
      <c r="E141" s="57">
        <v>10</v>
      </c>
      <c r="F141" s="57">
        <v>23</v>
      </c>
      <c r="G141" s="57" t="s">
        <v>3009</v>
      </c>
      <c r="H141" s="57" t="s">
        <v>3009</v>
      </c>
      <c r="I141" s="57" t="s">
        <v>3010</v>
      </c>
      <c r="J141" s="57" t="s">
        <v>2998</v>
      </c>
      <c r="K141" s="57" t="s">
        <v>3011</v>
      </c>
      <c r="L141" s="57">
        <v>0</v>
      </c>
      <c r="M141" s="57">
        <v>1</v>
      </c>
      <c r="N141" s="57">
        <v>52</v>
      </c>
      <c r="O141" s="59">
        <v>1</v>
      </c>
      <c r="P141" s="59">
        <v>0</v>
      </c>
      <c r="Q141" s="59">
        <v>0</v>
      </c>
      <c r="R141" s="59">
        <v>0</v>
      </c>
      <c r="S141" s="59">
        <v>0</v>
      </c>
      <c r="T141" s="59">
        <v>0</v>
      </c>
      <c r="U141" s="59">
        <v>0</v>
      </c>
      <c r="V141" s="59">
        <v>0</v>
      </c>
      <c r="W141" s="59">
        <v>0</v>
      </c>
      <c r="X141" s="59">
        <v>0</v>
      </c>
      <c r="Y141" s="59"/>
      <c r="Z141" s="60">
        <v>6</v>
      </c>
      <c r="AA141" s="60">
        <v>0</v>
      </c>
      <c r="AB141" s="60">
        <v>0</v>
      </c>
      <c r="AC141" s="60">
        <v>100</v>
      </c>
      <c r="AD141" s="60">
        <v>60</v>
      </c>
      <c r="AE141" s="60">
        <v>1</v>
      </c>
      <c r="AF141" s="60">
        <v>1</v>
      </c>
      <c r="AG141" s="60">
        <v>1</v>
      </c>
      <c r="AH141" s="60">
        <v>7</v>
      </c>
      <c r="AI141" s="60">
        <v>1</v>
      </c>
      <c r="AJ141" s="60">
        <v>7</v>
      </c>
      <c r="AK141" s="60">
        <v>1</v>
      </c>
      <c r="AL141" s="60">
        <v>10</v>
      </c>
      <c r="AM141" s="59">
        <v>1</v>
      </c>
      <c r="AN141" s="59">
        <v>1</v>
      </c>
      <c r="AO141" s="59">
        <v>1</v>
      </c>
      <c r="AP141" s="59">
        <v>0</v>
      </c>
      <c r="AQ141" s="59">
        <v>0</v>
      </c>
      <c r="AR141" s="59">
        <v>1</v>
      </c>
      <c r="AS141" s="59">
        <v>0</v>
      </c>
      <c r="AT141" s="59">
        <v>0</v>
      </c>
      <c r="AU141" s="59">
        <v>0</v>
      </c>
      <c r="AV141" s="59"/>
      <c r="AW141" s="59"/>
      <c r="AX141" s="59"/>
      <c r="AY141" s="59"/>
      <c r="AZ141" s="59"/>
      <c r="BA141" s="59"/>
      <c r="BB141" s="59"/>
      <c r="BC141" s="59">
        <v>0</v>
      </c>
      <c r="BD141" s="59"/>
      <c r="BE141" s="59"/>
      <c r="BF141" s="59"/>
      <c r="BG141" s="59">
        <v>0</v>
      </c>
      <c r="BH141" s="59"/>
      <c r="BI141" s="59"/>
      <c r="BJ141" s="59"/>
      <c r="BK141" s="59">
        <v>1</v>
      </c>
      <c r="BL141" s="59">
        <v>10</v>
      </c>
      <c r="BM141" s="59">
        <v>0</v>
      </c>
      <c r="BN141" s="59">
        <v>0</v>
      </c>
      <c r="BO141" s="59">
        <f t="shared" si="46"/>
        <v>1</v>
      </c>
      <c r="BP141" s="59"/>
      <c r="BQ141" s="60">
        <v>1</v>
      </c>
      <c r="BR141" s="60">
        <v>1</v>
      </c>
      <c r="BS141" s="60">
        <v>1</v>
      </c>
      <c r="BT141" s="60">
        <v>1</v>
      </c>
      <c r="BU141" s="60">
        <v>4</v>
      </c>
      <c r="BV141" s="60">
        <v>1</v>
      </c>
      <c r="BW141" s="60">
        <v>0</v>
      </c>
      <c r="BX141" s="60">
        <v>1</v>
      </c>
      <c r="BY141" s="60">
        <v>1</v>
      </c>
      <c r="BZ141" s="60">
        <v>1</v>
      </c>
      <c r="CA141" s="60">
        <v>0</v>
      </c>
      <c r="CB141" s="60"/>
      <c r="CC141" s="60"/>
      <c r="CD141" s="60"/>
      <c r="CE141" s="60"/>
      <c r="CF141" s="60"/>
      <c r="CG141" s="60"/>
      <c r="CH141" s="60"/>
      <c r="CI141" s="60"/>
      <c r="CJ141" s="60">
        <v>0</v>
      </c>
      <c r="CK141" s="60"/>
      <c r="CL141" s="60"/>
      <c r="CM141" s="60"/>
      <c r="CN141" s="60"/>
      <c r="CO141" s="60"/>
      <c r="CP141" s="60"/>
      <c r="CQ141" s="60"/>
      <c r="CR141" s="60"/>
      <c r="CS141" s="60">
        <v>0</v>
      </c>
      <c r="CT141" s="60"/>
      <c r="CU141" s="60"/>
      <c r="CV141" s="60"/>
      <c r="CW141" s="60"/>
      <c r="CX141" s="60"/>
      <c r="CY141" s="60"/>
      <c r="CZ141" s="60"/>
      <c r="DA141" s="60"/>
      <c r="DB141" s="60"/>
      <c r="DC141" s="60">
        <v>0</v>
      </c>
      <c r="DD141" s="60"/>
      <c r="DE141" s="60"/>
      <c r="DF141" s="60">
        <v>0</v>
      </c>
      <c r="DG141" s="60"/>
      <c r="DH141" s="60"/>
      <c r="DI141" s="60">
        <v>1</v>
      </c>
      <c r="DJ141" s="60">
        <v>6</v>
      </c>
      <c r="DK141" s="60">
        <v>10</v>
      </c>
      <c r="DL141" s="60">
        <v>0</v>
      </c>
      <c r="DM141" s="60"/>
      <c r="DN141" s="60"/>
      <c r="DO141" s="60"/>
      <c r="DP141" s="60"/>
      <c r="DQ141" s="60">
        <v>4</v>
      </c>
      <c r="DR141" s="60">
        <v>0</v>
      </c>
      <c r="DS141" s="60">
        <v>0</v>
      </c>
      <c r="DT141" s="61">
        <f t="shared" si="47"/>
        <v>1</v>
      </c>
      <c r="DU141" s="62">
        <f t="shared" si="48"/>
        <v>1</v>
      </c>
      <c r="DV141" s="63">
        <v>0</v>
      </c>
      <c r="DW141" s="63"/>
      <c r="DX141" s="63"/>
      <c r="DY141" s="63"/>
      <c r="DZ141" s="63"/>
      <c r="EA141" s="63"/>
      <c r="EB141" s="63"/>
      <c r="EC141" s="63"/>
      <c r="ED141" s="63"/>
      <c r="EE141" s="63"/>
      <c r="EF141" s="63"/>
      <c r="EG141" s="63"/>
      <c r="EH141" s="63"/>
      <c r="EI141" s="63"/>
      <c r="EJ141" s="63"/>
      <c r="EK141" s="63"/>
      <c r="EL141" s="63"/>
      <c r="EM141" s="63"/>
      <c r="EN141" s="63"/>
      <c r="EO141" s="63"/>
      <c r="EP141" s="63"/>
      <c r="EQ141" s="63"/>
      <c r="ER141" s="63"/>
      <c r="ES141" s="63">
        <f t="shared" si="49"/>
        <v>0</v>
      </c>
      <c r="ET141" s="63"/>
      <c r="EU141" s="64">
        <v>0</v>
      </c>
      <c r="EV141" s="64"/>
      <c r="EW141" s="64"/>
      <c r="EX141" s="64"/>
      <c r="EY141" s="64"/>
      <c r="EZ141" s="64"/>
      <c r="FA141" s="64"/>
      <c r="FB141" s="64"/>
      <c r="FC141" s="64"/>
      <c r="FD141" s="64"/>
      <c r="FE141" s="64"/>
      <c r="FF141" s="64"/>
      <c r="FG141" s="64"/>
      <c r="FH141" s="64"/>
      <c r="FI141" s="64"/>
      <c r="FJ141" s="64"/>
      <c r="FK141" s="64"/>
      <c r="FL141" s="64"/>
      <c r="FM141" s="64"/>
      <c r="FN141" s="64"/>
      <c r="FO141" s="64"/>
      <c r="FP141" s="64"/>
      <c r="FQ141" s="64"/>
      <c r="FR141" s="64"/>
      <c r="FS141" s="64"/>
      <c r="FT141" s="64"/>
      <c r="FU141" s="64"/>
      <c r="FV141" s="64"/>
      <c r="FW141" s="64"/>
      <c r="FX141" s="64"/>
      <c r="FY141" s="64"/>
      <c r="FZ141" s="64"/>
      <c r="GA141" s="64"/>
      <c r="GB141" s="64"/>
      <c r="GC141" s="64"/>
      <c r="GD141" s="64"/>
      <c r="GE141" s="64"/>
      <c r="GF141" s="64"/>
      <c r="GG141" s="64">
        <f t="shared" si="50"/>
        <v>0</v>
      </c>
      <c r="GH141" s="64">
        <f t="shared" si="51"/>
        <v>0</v>
      </c>
      <c r="GI141" s="65">
        <v>0</v>
      </c>
      <c r="GJ141" s="65">
        <v>0</v>
      </c>
      <c r="GK141" s="65">
        <v>0</v>
      </c>
      <c r="GL141" s="65">
        <v>0</v>
      </c>
      <c r="GM141" s="65">
        <v>0</v>
      </c>
      <c r="GN141" s="65">
        <v>0</v>
      </c>
      <c r="GO141" s="65">
        <v>0</v>
      </c>
      <c r="GP141" s="65">
        <v>0</v>
      </c>
      <c r="GQ141" s="65"/>
      <c r="GR141" s="65">
        <v>0</v>
      </c>
      <c r="GS141" s="65">
        <v>0</v>
      </c>
      <c r="GT141" s="65">
        <v>0</v>
      </c>
      <c r="GU141" s="65">
        <v>0</v>
      </c>
      <c r="GV141" s="65">
        <v>0</v>
      </c>
      <c r="GW141" s="65">
        <v>0</v>
      </c>
      <c r="GX141" s="65">
        <v>1</v>
      </c>
      <c r="GY141" s="65">
        <v>0</v>
      </c>
      <c r="GZ141" s="65"/>
      <c r="HA141" s="66">
        <v>0</v>
      </c>
      <c r="HB141" s="66"/>
      <c r="HC141" s="66"/>
      <c r="HD141" s="66"/>
      <c r="HE141" s="66"/>
      <c r="HF141" s="66"/>
      <c r="HG141" s="66"/>
      <c r="HH141" s="66"/>
      <c r="HI141" s="66"/>
      <c r="HJ141" s="66"/>
      <c r="HK141" s="66"/>
      <c r="HL141" s="66"/>
      <c r="HM141" s="66"/>
      <c r="HN141" s="66"/>
      <c r="HO141" s="66"/>
      <c r="HP141" s="66"/>
      <c r="HQ141" s="66"/>
      <c r="HR141" s="66"/>
      <c r="HS141" s="66"/>
      <c r="HT141" s="66"/>
      <c r="HU141" s="66"/>
      <c r="HV141" s="66"/>
      <c r="HW141" s="66"/>
      <c r="HX141" s="66"/>
      <c r="HY141" s="66">
        <f t="shared" si="52"/>
        <v>0</v>
      </c>
      <c r="HZ141" s="66"/>
      <c r="IA141" s="67" t="s">
        <v>2328</v>
      </c>
      <c r="IB141" s="67" t="s">
        <v>2328</v>
      </c>
      <c r="IC141" s="67" t="s">
        <v>2326</v>
      </c>
      <c r="ID141" s="67" t="s">
        <v>2326</v>
      </c>
      <c r="IE141" s="67" t="s">
        <v>2326</v>
      </c>
      <c r="IF141" s="67"/>
      <c r="IG141" s="67"/>
      <c r="IH141" s="67"/>
      <c r="II141" s="67"/>
      <c r="IJ141" s="67"/>
      <c r="IK141" s="67"/>
      <c r="IL141" s="67"/>
      <c r="IM141" s="67"/>
      <c r="IN141" s="67"/>
      <c r="IO141" s="67"/>
      <c r="IP141" s="67"/>
      <c r="IQ141" s="67"/>
      <c r="IR141" s="67"/>
      <c r="IS141" s="67"/>
      <c r="IT141" s="67"/>
      <c r="IU141" s="67"/>
      <c r="IV141" s="67"/>
      <c r="IW141" s="67"/>
      <c r="IX141" s="67"/>
      <c r="IY141" s="67"/>
      <c r="IZ141" s="67"/>
      <c r="JA141" s="67"/>
      <c r="JB141" s="67"/>
      <c r="JC141" s="67"/>
      <c r="JD141" s="67"/>
      <c r="JE141" s="67"/>
      <c r="JF141" s="67"/>
      <c r="JG141" s="67"/>
      <c r="JH141" s="67"/>
      <c r="JI141" s="67"/>
      <c r="JJ141" s="67"/>
      <c r="JK141" s="67"/>
      <c r="JL141" s="67"/>
      <c r="JM141" s="67"/>
      <c r="JN141" s="67"/>
      <c r="JO141" s="67"/>
      <c r="JP141" s="67"/>
      <c r="JQ141" s="67"/>
      <c r="JR141" s="67"/>
      <c r="JS141" s="67"/>
      <c r="JT141" s="67"/>
      <c r="JU141" s="67"/>
      <c r="JV141" s="67"/>
      <c r="JW141" s="67"/>
      <c r="JX141" s="67"/>
      <c r="JY141" s="67"/>
      <c r="JZ141" s="67"/>
      <c r="KA141" s="67"/>
      <c r="KB141" s="67"/>
      <c r="KC141" s="67"/>
      <c r="KD141" s="67"/>
      <c r="KE141" s="67"/>
      <c r="KF141" s="67"/>
      <c r="KG141" s="67"/>
      <c r="KH141" s="67"/>
      <c r="KI141" s="67"/>
      <c r="KJ141" s="67"/>
      <c r="KK141" s="67"/>
      <c r="KL141" s="67"/>
      <c r="KM141" s="67"/>
      <c r="KN141" s="66">
        <v>0</v>
      </c>
      <c r="KO141" s="66">
        <v>0</v>
      </c>
      <c r="KP141" s="66">
        <v>2</v>
      </c>
      <c r="KQ141" s="66">
        <v>2</v>
      </c>
      <c r="KR141" s="66">
        <v>2</v>
      </c>
      <c r="KS141" s="66">
        <v>0</v>
      </c>
      <c r="KT141" s="66">
        <v>0</v>
      </c>
      <c r="KU141" s="66">
        <v>0</v>
      </c>
      <c r="KV141" s="66">
        <v>0</v>
      </c>
      <c r="KW141" s="66">
        <v>1</v>
      </c>
      <c r="KX141" s="66">
        <v>0</v>
      </c>
      <c r="KY141" s="66">
        <v>0</v>
      </c>
      <c r="KZ141" s="66">
        <v>0</v>
      </c>
      <c r="LA141" s="66">
        <v>0</v>
      </c>
      <c r="LB141" s="66">
        <v>0</v>
      </c>
      <c r="LC141" s="68">
        <v>0</v>
      </c>
      <c r="LD141" s="68">
        <v>0</v>
      </c>
      <c r="LE141" s="68">
        <v>0</v>
      </c>
      <c r="LF141" s="68">
        <v>0</v>
      </c>
      <c r="LG141" s="68">
        <v>0</v>
      </c>
      <c r="LH141" s="68">
        <v>0</v>
      </c>
      <c r="LI141" s="68">
        <v>0</v>
      </c>
      <c r="LJ141" s="68">
        <v>0</v>
      </c>
      <c r="LK141" s="68">
        <v>1</v>
      </c>
      <c r="LL141" s="68" t="s">
        <v>3012</v>
      </c>
      <c r="LM141" s="69">
        <v>0</v>
      </c>
      <c r="LN141" s="69"/>
      <c r="LO141" s="69">
        <v>0</v>
      </c>
      <c r="LP141" s="69"/>
      <c r="LQ141" s="70">
        <v>1</v>
      </c>
      <c r="LR141" s="71"/>
      <c r="LS141" s="72">
        <f t="shared" si="53"/>
        <v>1</v>
      </c>
      <c r="LT141" s="73">
        <f t="shared" si="54"/>
        <v>0</v>
      </c>
      <c r="LU141" s="73">
        <f t="shared" si="55"/>
        <v>0</v>
      </c>
      <c r="LV141" s="74">
        <f t="shared" si="56"/>
        <v>0</v>
      </c>
      <c r="LW141" s="72">
        <f t="shared" si="57"/>
        <v>1</v>
      </c>
      <c r="LX141" s="73">
        <f t="shared" si="58"/>
        <v>0</v>
      </c>
      <c r="LY141" s="73">
        <f t="shared" si="59"/>
        <v>0</v>
      </c>
      <c r="LZ141" s="74">
        <f t="shared" si="60"/>
        <v>0</v>
      </c>
      <c r="MA141" s="72">
        <f t="shared" si="61"/>
        <v>0</v>
      </c>
      <c r="MB141" s="73">
        <f t="shared" si="62"/>
        <v>0</v>
      </c>
      <c r="MC141" s="73">
        <f t="shared" si="63"/>
        <v>0</v>
      </c>
      <c r="MD141" s="74">
        <f t="shared" si="64"/>
        <v>1</v>
      </c>
      <c r="ME141" s="72">
        <f t="shared" si="65"/>
        <v>0</v>
      </c>
      <c r="MF141" s="73">
        <f t="shared" si="66"/>
        <v>0</v>
      </c>
      <c r="MG141" s="73">
        <f t="shared" si="67"/>
        <v>0</v>
      </c>
      <c r="MH141" s="74">
        <f t="shared" si="68"/>
        <v>1</v>
      </c>
    </row>
    <row r="142" spans="1:346" ht="52.5" x14ac:dyDescent="0.35">
      <c r="A142" s="57">
        <v>20</v>
      </c>
      <c r="B142" s="57" t="s">
        <v>2362</v>
      </c>
      <c r="C142" s="57" t="s">
        <v>2412</v>
      </c>
      <c r="D142" s="58">
        <v>41599</v>
      </c>
      <c r="E142" s="57">
        <v>10</v>
      </c>
      <c r="F142" s="57">
        <v>6</v>
      </c>
      <c r="G142" s="57" t="s">
        <v>3013</v>
      </c>
      <c r="H142" s="57" t="s">
        <v>3013</v>
      </c>
      <c r="I142" s="57">
        <v>46162405</v>
      </c>
      <c r="J142" s="57" t="s">
        <v>3014</v>
      </c>
      <c r="K142" s="57" t="s">
        <v>3015</v>
      </c>
      <c r="L142" s="57">
        <v>1</v>
      </c>
      <c r="M142" s="57">
        <v>0</v>
      </c>
      <c r="N142" s="57">
        <v>40</v>
      </c>
      <c r="O142" s="59">
        <v>0</v>
      </c>
      <c r="P142" s="59">
        <v>0</v>
      </c>
      <c r="Q142" s="59">
        <v>0</v>
      </c>
      <c r="R142" s="59">
        <v>0</v>
      </c>
      <c r="S142" s="59">
        <v>0</v>
      </c>
      <c r="T142" s="59">
        <v>0</v>
      </c>
      <c r="U142" s="59">
        <v>0</v>
      </c>
      <c r="V142" s="59">
        <v>0</v>
      </c>
      <c r="W142" s="59">
        <v>0</v>
      </c>
      <c r="X142" s="59">
        <v>1</v>
      </c>
      <c r="Y142" s="59" t="s">
        <v>2540</v>
      </c>
      <c r="Z142" s="60">
        <v>6</v>
      </c>
      <c r="AA142" s="60">
        <v>0</v>
      </c>
      <c r="AB142" s="60">
        <v>0</v>
      </c>
      <c r="AC142" s="60">
        <v>40</v>
      </c>
      <c r="AD142" s="60">
        <v>30</v>
      </c>
      <c r="AE142" s="60">
        <v>1</v>
      </c>
      <c r="AF142" s="60">
        <v>0</v>
      </c>
      <c r="AG142" s="60">
        <v>0</v>
      </c>
      <c r="AH142" s="60">
        <v>1.75</v>
      </c>
      <c r="AI142" s="60">
        <v>1</v>
      </c>
      <c r="AJ142" s="60">
        <v>6</v>
      </c>
      <c r="AK142" s="60">
        <v>1</v>
      </c>
      <c r="AL142" s="60">
        <v>2</v>
      </c>
      <c r="AM142" s="59">
        <v>0</v>
      </c>
      <c r="AN142" s="59"/>
      <c r="AO142" s="59"/>
      <c r="AP142" s="59"/>
      <c r="AQ142" s="59"/>
      <c r="AR142" s="59"/>
      <c r="AS142" s="59"/>
      <c r="AT142" s="59"/>
      <c r="AU142" s="59"/>
      <c r="AV142" s="59"/>
      <c r="AW142" s="59"/>
      <c r="AX142" s="59"/>
      <c r="AY142" s="59"/>
      <c r="AZ142" s="59"/>
      <c r="BA142" s="59"/>
      <c r="BB142" s="59"/>
      <c r="BC142" s="59">
        <v>0</v>
      </c>
      <c r="BD142" s="59"/>
      <c r="BE142" s="59"/>
      <c r="BF142" s="59"/>
      <c r="BG142" s="59">
        <v>0</v>
      </c>
      <c r="BH142" s="59"/>
      <c r="BI142" s="59"/>
      <c r="BJ142" s="59"/>
      <c r="BK142" s="59">
        <v>0</v>
      </c>
      <c r="BL142" s="59"/>
      <c r="BM142" s="59"/>
      <c r="BN142" s="59"/>
      <c r="BO142" s="59">
        <f t="shared" si="46"/>
        <v>0</v>
      </c>
      <c r="BP142" s="59"/>
      <c r="BQ142" s="60">
        <v>1</v>
      </c>
      <c r="BR142" s="60">
        <v>0</v>
      </c>
      <c r="BS142" s="60"/>
      <c r="BT142" s="60"/>
      <c r="BU142" s="60"/>
      <c r="BV142" s="60"/>
      <c r="BW142" s="60"/>
      <c r="BX142" s="60"/>
      <c r="BY142" s="60"/>
      <c r="BZ142" s="60"/>
      <c r="CA142" s="60">
        <v>1</v>
      </c>
      <c r="CB142" s="60">
        <v>1</v>
      </c>
      <c r="CC142" s="60">
        <v>1</v>
      </c>
      <c r="CD142" s="60">
        <v>1</v>
      </c>
      <c r="CE142" s="60">
        <v>1</v>
      </c>
      <c r="CF142" s="60">
        <v>0</v>
      </c>
      <c r="CG142" s="60">
        <v>0</v>
      </c>
      <c r="CH142" s="60">
        <v>1</v>
      </c>
      <c r="CI142" s="60">
        <v>0</v>
      </c>
      <c r="CJ142" s="60">
        <v>0</v>
      </c>
      <c r="CK142" s="60"/>
      <c r="CL142" s="60"/>
      <c r="CM142" s="60"/>
      <c r="CN142" s="60"/>
      <c r="CO142" s="60"/>
      <c r="CP142" s="60"/>
      <c r="CQ142" s="60"/>
      <c r="CR142" s="60"/>
      <c r="CS142" s="60">
        <v>0</v>
      </c>
      <c r="CT142" s="60"/>
      <c r="CU142" s="60"/>
      <c r="CV142" s="60"/>
      <c r="CW142" s="60"/>
      <c r="CX142" s="60"/>
      <c r="CY142" s="60"/>
      <c r="CZ142" s="60"/>
      <c r="DA142" s="60"/>
      <c r="DB142" s="60"/>
      <c r="DC142" s="60">
        <v>1</v>
      </c>
      <c r="DD142" s="60">
        <v>7.5</v>
      </c>
      <c r="DE142" s="60">
        <v>4</v>
      </c>
      <c r="DF142" s="60">
        <v>0</v>
      </c>
      <c r="DG142" s="60"/>
      <c r="DH142" s="60"/>
      <c r="DI142" s="60">
        <v>0</v>
      </c>
      <c r="DJ142" s="60"/>
      <c r="DK142" s="60"/>
      <c r="DL142" s="60">
        <v>0</v>
      </c>
      <c r="DM142" s="60"/>
      <c r="DN142" s="60"/>
      <c r="DO142" s="60"/>
      <c r="DP142" s="60"/>
      <c r="DQ142" s="60">
        <v>10</v>
      </c>
      <c r="DR142" s="60">
        <v>1</v>
      </c>
      <c r="DS142" s="60">
        <v>6</v>
      </c>
      <c r="DT142" s="61">
        <f t="shared" si="47"/>
        <v>1</v>
      </c>
      <c r="DU142" s="62">
        <f t="shared" si="48"/>
        <v>1</v>
      </c>
      <c r="DV142" s="63">
        <v>0</v>
      </c>
      <c r="DW142" s="63"/>
      <c r="DX142" s="63"/>
      <c r="DY142" s="63"/>
      <c r="DZ142" s="63"/>
      <c r="EA142" s="63"/>
      <c r="EB142" s="63"/>
      <c r="EC142" s="63"/>
      <c r="ED142" s="63"/>
      <c r="EE142" s="63"/>
      <c r="EF142" s="63"/>
      <c r="EG142" s="63"/>
      <c r="EH142" s="63"/>
      <c r="EI142" s="63"/>
      <c r="EJ142" s="63"/>
      <c r="EK142" s="63"/>
      <c r="EL142" s="63"/>
      <c r="EM142" s="63"/>
      <c r="EN142" s="63"/>
      <c r="EO142" s="63"/>
      <c r="EP142" s="63"/>
      <c r="EQ142" s="63"/>
      <c r="ER142" s="63"/>
      <c r="ES142" s="63">
        <f t="shared" si="49"/>
        <v>0</v>
      </c>
      <c r="ET142" s="63"/>
      <c r="EU142" s="64">
        <v>0</v>
      </c>
      <c r="EV142" s="64"/>
      <c r="EW142" s="64"/>
      <c r="EX142" s="64"/>
      <c r="EY142" s="64"/>
      <c r="EZ142" s="64"/>
      <c r="FA142" s="64"/>
      <c r="FB142" s="64"/>
      <c r="FC142" s="64"/>
      <c r="FD142" s="64"/>
      <c r="FE142" s="64"/>
      <c r="FF142" s="64"/>
      <c r="FG142" s="64"/>
      <c r="FH142" s="64"/>
      <c r="FI142" s="64"/>
      <c r="FJ142" s="64"/>
      <c r="FK142" s="64"/>
      <c r="FL142" s="64"/>
      <c r="FM142" s="64"/>
      <c r="FN142" s="64"/>
      <c r="FO142" s="64"/>
      <c r="FP142" s="64"/>
      <c r="FQ142" s="64"/>
      <c r="FR142" s="64"/>
      <c r="FS142" s="64"/>
      <c r="FT142" s="64"/>
      <c r="FU142" s="64"/>
      <c r="FV142" s="64"/>
      <c r="FW142" s="64"/>
      <c r="FX142" s="64"/>
      <c r="FY142" s="64"/>
      <c r="FZ142" s="64"/>
      <c r="GA142" s="64"/>
      <c r="GB142" s="64"/>
      <c r="GC142" s="64"/>
      <c r="GD142" s="64"/>
      <c r="GE142" s="64"/>
      <c r="GF142" s="64"/>
      <c r="GG142" s="64">
        <f t="shared" si="50"/>
        <v>0</v>
      </c>
      <c r="GH142" s="64">
        <f t="shared" si="51"/>
        <v>0</v>
      </c>
      <c r="GI142" s="65">
        <v>0</v>
      </c>
      <c r="GJ142" s="65">
        <v>0</v>
      </c>
      <c r="GK142" s="65">
        <v>0</v>
      </c>
      <c r="GL142" s="65">
        <v>0</v>
      </c>
      <c r="GM142" s="65">
        <v>0</v>
      </c>
      <c r="GN142" s="65">
        <v>0</v>
      </c>
      <c r="GO142" s="65">
        <v>0</v>
      </c>
      <c r="GP142" s="65">
        <v>0</v>
      </c>
      <c r="GQ142" s="65"/>
      <c r="GR142" s="65">
        <v>0</v>
      </c>
      <c r="GS142" s="65">
        <v>0</v>
      </c>
      <c r="GT142" s="65">
        <v>0</v>
      </c>
      <c r="GU142" s="65">
        <v>0</v>
      </c>
      <c r="GV142" s="65">
        <v>0</v>
      </c>
      <c r="GW142" s="65">
        <v>0</v>
      </c>
      <c r="GX142" s="65">
        <v>0</v>
      </c>
      <c r="GY142" s="65">
        <v>1</v>
      </c>
      <c r="GZ142" s="65" t="s">
        <v>3016</v>
      </c>
      <c r="HA142" s="66">
        <v>0</v>
      </c>
      <c r="HB142" s="66"/>
      <c r="HC142" s="66"/>
      <c r="HD142" s="66"/>
      <c r="HE142" s="66"/>
      <c r="HF142" s="66"/>
      <c r="HG142" s="66"/>
      <c r="HH142" s="66"/>
      <c r="HI142" s="66"/>
      <c r="HJ142" s="66"/>
      <c r="HK142" s="66"/>
      <c r="HL142" s="66"/>
      <c r="HM142" s="66"/>
      <c r="HN142" s="66"/>
      <c r="HO142" s="66"/>
      <c r="HP142" s="66"/>
      <c r="HQ142" s="66"/>
      <c r="HR142" s="66"/>
      <c r="HS142" s="66"/>
      <c r="HT142" s="66"/>
      <c r="HU142" s="66"/>
      <c r="HV142" s="66"/>
      <c r="HW142" s="66"/>
      <c r="HX142" s="66"/>
      <c r="HY142" s="66">
        <f t="shared" si="52"/>
        <v>0</v>
      </c>
      <c r="HZ142" s="66"/>
      <c r="IA142" s="67" t="s">
        <v>2326</v>
      </c>
      <c r="IB142" s="67" t="s">
        <v>2327</v>
      </c>
      <c r="IC142" s="67" t="s">
        <v>2326</v>
      </c>
      <c r="ID142" s="67" t="s">
        <v>2326</v>
      </c>
      <c r="IE142" s="67" t="s">
        <v>2326</v>
      </c>
      <c r="IF142" s="67"/>
      <c r="IG142" s="67"/>
      <c r="IH142" s="67"/>
      <c r="II142" s="67"/>
      <c r="IJ142" s="67"/>
      <c r="IK142" s="67"/>
      <c r="IL142" s="67"/>
      <c r="IM142" s="67"/>
      <c r="IN142" s="67"/>
      <c r="IO142" s="67"/>
      <c r="IP142" s="67"/>
      <c r="IQ142" s="67"/>
      <c r="IR142" s="67"/>
      <c r="IS142" s="67"/>
      <c r="IT142" s="67"/>
      <c r="IU142" s="67"/>
      <c r="IV142" s="67"/>
      <c r="IW142" s="67"/>
      <c r="IX142" s="67"/>
      <c r="IY142" s="67"/>
      <c r="IZ142" s="67"/>
      <c r="JA142" s="67"/>
      <c r="JB142" s="67"/>
      <c r="JC142" s="67">
        <v>1</v>
      </c>
      <c r="JD142" s="67"/>
      <c r="JE142" s="67"/>
      <c r="JF142" s="67"/>
      <c r="JG142" s="67"/>
      <c r="JH142" s="67"/>
      <c r="JI142" s="67"/>
      <c r="JJ142" s="67"/>
      <c r="JK142" s="67"/>
      <c r="JL142" s="67"/>
      <c r="JM142" s="67"/>
      <c r="JN142" s="67"/>
      <c r="JO142" s="67"/>
      <c r="JP142" s="67"/>
      <c r="JQ142" s="67"/>
      <c r="JR142" s="67"/>
      <c r="JS142" s="67"/>
      <c r="JT142" s="67"/>
      <c r="JU142" s="67"/>
      <c r="JV142" s="67"/>
      <c r="JW142" s="67"/>
      <c r="JX142" s="67"/>
      <c r="JY142" s="67"/>
      <c r="JZ142" s="67"/>
      <c r="KA142" s="67"/>
      <c r="KB142" s="67"/>
      <c r="KC142" s="67"/>
      <c r="KD142" s="67"/>
      <c r="KE142" s="67"/>
      <c r="KF142" s="67"/>
      <c r="KG142" s="67"/>
      <c r="KH142" s="67"/>
      <c r="KI142" s="67"/>
      <c r="KJ142" s="67"/>
      <c r="KK142" s="67"/>
      <c r="KL142" s="67"/>
      <c r="KM142" s="67"/>
      <c r="KN142" s="66">
        <v>1</v>
      </c>
      <c r="KO142" s="66">
        <v>0</v>
      </c>
      <c r="KP142" s="66">
        <v>1</v>
      </c>
      <c r="KQ142" s="66">
        <v>0</v>
      </c>
      <c r="KR142" s="66">
        <v>0</v>
      </c>
      <c r="KS142" s="66">
        <v>0</v>
      </c>
      <c r="KT142" s="66">
        <v>0</v>
      </c>
      <c r="KU142" s="66">
        <v>0</v>
      </c>
      <c r="KV142" s="66">
        <v>0</v>
      </c>
      <c r="KW142" s="66">
        <v>1</v>
      </c>
      <c r="KX142" s="66">
        <v>0</v>
      </c>
      <c r="KY142" s="66">
        <v>0</v>
      </c>
      <c r="KZ142" s="66">
        <v>0</v>
      </c>
      <c r="LA142" s="66">
        <v>0</v>
      </c>
      <c r="LB142" s="66">
        <v>0</v>
      </c>
      <c r="LC142" s="68">
        <v>0</v>
      </c>
      <c r="LD142" s="68">
        <v>0</v>
      </c>
      <c r="LE142" s="68">
        <v>0</v>
      </c>
      <c r="LF142" s="68">
        <v>0</v>
      </c>
      <c r="LG142" s="68">
        <v>0</v>
      </c>
      <c r="LH142" s="68">
        <v>0</v>
      </c>
      <c r="LI142" s="68">
        <v>0</v>
      </c>
      <c r="LJ142" s="68">
        <v>0</v>
      </c>
      <c r="LK142" s="68">
        <v>1</v>
      </c>
      <c r="LL142" s="68" t="s">
        <v>3017</v>
      </c>
      <c r="LM142" s="69">
        <v>1</v>
      </c>
      <c r="LN142" s="69" t="s">
        <v>2453</v>
      </c>
      <c r="LO142" s="69">
        <v>1</v>
      </c>
      <c r="LP142" s="69" t="s">
        <v>3018</v>
      </c>
      <c r="LQ142" s="70">
        <v>1</v>
      </c>
      <c r="LR142" s="71" t="s">
        <v>3019</v>
      </c>
      <c r="LS142" s="72">
        <f t="shared" si="53"/>
        <v>0</v>
      </c>
      <c r="LT142" s="73">
        <f t="shared" si="54"/>
        <v>0</v>
      </c>
      <c r="LU142" s="73">
        <f t="shared" si="55"/>
        <v>0</v>
      </c>
      <c r="LV142" s="74">
        <f t="shared" si="56"/>
        <v>1</v>
      </c>
      <c r="LW142" s="72">
        <f t="shared" si="57"/>
        <v>1</v>
      </c>
      <c r="LX142" s="73">
        <f t="shared" si="58"/>
        <v>0</v>
      </c>
      <c r="LY142" s="73">
        <f t="shared" si="59"/>
        <v>0</v>
      </c>
      <c r="LZ142" s="74">
        <f t="shared" si="60"/>
        <v>0</v>
      </c>
      <c r="MA142" s="72">
        <f t="shared" si="61"/>
        <v>0</v>
      </c>
      <c r="MB142" s="73">
        <f t="shared" si="62"/>
        <v>0</v>
      </c>
      <c r="MC142" s="73">
        <f t="shared" si="63"/>
        <v>0</v>
      </c>
      <c r="MD142" s="74">
        <f t="shared" si="64"/>
        <v>1</v>
      </c>
      <c r="ME142" s="72">
        <f t="shared" si="65"/>
        <v>0</v>
      </c>
      <c r="MF142" s="73">
        <f t="shared" si="66"/>
        <v>0</v>
      </c>
      <c r="MG142" s="73">
        <f t="shared" si="67"/>
        <v>0</v>
      </c>
      <c r="MH142" s="74">
        <f t="shared" si="68"/>
        <v>1</v>
      </c>
    </row>
    <row r="143" spans="1:346" ht="39.5" x14ac:dyDescent="0.35">
      <c r="A143" s="57">
        <v>21</v>
      </c>
      <c r="B143" s="57" t="s">
        <v>2362</v>
      </c>
      <c r="C143" s="57" t="s">
        <v>2404</v>
      </c>
      <c r="D143" s="58">
        <v>41599</v>
      </c>
      <c r="E143" s="57">
        <v>10</v>
      </c>
      <c r="F143" s="57">
        <v>5</v>
      </c>
      <c r="G143" s="57" t="s">
        <v>3020</v>
      </c>
      <c r="H143" s="57" t="s">
        <v>3020</v>
      </c>
      <c r="I143" s="57" t="s">
        <v>3021</v>
      </c>
      <c r="J143" s="57" t="s">
        <v>3014</v>
      </c>
      <c r="K143" s="57" t="s">
        <v>3022</v>
      </c>
      <c r="L143" s="57">
        <v>0</v>
      </c>
      <c r="M143" s="57">
        <v>1</v>
      </c>
      <c r="N143" s="57">
        <v>39</v>
      </c>
      <c r="O143" s="59">
        <v>0</v>
      </c>
      <c r="P143" s="59">
        <v>0</v>
      </c>
      <c r="Q143" s="59">
        <v>0</v>
      </c>
      <c r="R143" s="59">
        <v>0</v>
      </c>
      <c r="S143" s="59">
        <v>0</v>
      </c>
      <c r="T143" s="59">
        <v>1</v>
      </c>
      <c r="U143" s="59">
        <v>0</v>
      </c>
      <c r="V143" s="59">
        <v>0</v>
      </c>
      <c r="W143" s="59">
        <v>0</v>
      </c>
      <c r="X143" s="59">
        <v>0</v>
      </c>
      <c r="Y143" s="59"/>
      <c r="Z143" s="60">
        <v>6</v>
      </c>
      <c r="AA143" s="60">
        <v>9</v>
      </c>
      <c r="AB143" s="60">
        <v>4</v>
      </c>
      <c r="AC143" s="60">
        <v>150</v>
      </c>
      <c r="AD143" s="60">
        <v>50</v>
      </c>
      <c r="AE143" s="60">
        <v>0</v>
      </c>
      <c r="AF143" s="60">
        <v>1</v>
      </c>
      <c r="AG143" s="60">
        <v>0</v>
      </c>
      <c r="AH143" s="60">
        <v>4</v>
      </c>
      <c r="AI143" s="60">
        <v>1</v>
      </c>
      <c r="AJ143" s="60">
        <v>5</v>
      </c>
      <c r="AK143" s="60">
        <v>10</v>
      </c>
      <c r="AL143" s="60">
        <v>15</v>
      </c>
      <c r="AM143" s="59">
        <v>0</v>
      </c>
      <c r="AN143" s="59"/>
      <c r="AO143" s="59"/>
      <c r="AP143" s="59"/>
      <c r="AQ143" s="59"/>
      <c r="AR143" s="59"/>
      <c r="AS143" s="59"/>
      <c r="AT143" s="59"/>
      <c r="AU143" s="59"/>
      <c r="AV143" s="59"/>
      <c r="AW143" s="59"/>
      <c r="AX143" s="59"/>
      <c r="AY143" s="59"/>
      <c r="AZ143" s="59"/>
      <c r="BA143" s="59"/>
      <c r="BB143" s="59"/>
      <c r="BC143" s="59">
        <v>0</v>
      </c>
      <c r="BD143" s="59"/>
      <c r="BE143" s="59"/>
      <c r="BF143" s="59"/>
      <c r="BG143" s="59">
        <v>0</v>
      </c>
      <c r="BH143" s="59"/>
      <c r="BI143" s="59"/>
      <c r="BJ143" s="59"/>
      <c r="BK143" s="59">
        <v>0</v>
      </c>
      <c r="BL143" s="59"/>
      <c r="BM143" s="59"/>
      <c r="BN143" s="59"/>
      <c r="BO143" s="59">
        <f t="shared" si="46"/>
        <v>0</v>
      </c>
      <c r="BP143" s="59"/>
      <c r="BQ143" s="60">
        <v>1</v>
      </c>
      <c r="BR143" s="60">
        <v>2</v>
      </c>
      <c r="BS143" s="60">
        <v>5</v>
      </c>
      <c r="BT143" s="60">
        <v>1</v>
      </c>
      <c r="BU143" s="60">
        <v>4</v>
      </c>
      <c r="BV143" s="60">
        <v>1</v>
      </c>
      <c r="BW143" s="60">
        <v>0</v>
      </c>
      <c r="BX143" s="60">
        <v>1</v>
      </c>
      <c r="BY143" s="60">
        <v>0</v>
      </c>
      <c r="BZ143" s="60">
        <v>0</v>
      </c>
      <c r="CA143" s="60">
        <v>0</v>
      </c>
      <c r="CB143" s="60"/>
      <c r="CC143" s="60"/>
      <c r="CD143" s="60"/>
      <c r="CE143" s="60"/>
      <c r="CF143" s="60"/>
      <c r="CG143" s="60"/>
      <c r="CH143" s="60"/>
      <c r="CI143" s="60"/>
      <c r="CJ143" s="60">
        <v>0</v>
      </c>
      <c r="CK143" s="60"/>
      <c r="CL143" s="60"/>
      <c r="CM143" s="60"/>
      <c r="CN143" s="60"/>
      <c r="CO143" s="60"/>
      <c r="CP143" s="60"/>
      <c r="CQ143" s="60"/>
      <c r="CR143" s="60"/>
      <c r="CS143" s="60">
        <v>0</v>
      </c>
      <c r="CT143" s="60"/>
      <c r="CU143" s="60"/>
      <c r="CV143" s="60"/>
      <c r="CW143" s="60"/>
      <c r="CX143" s="60"/>
      <c r="CY143" s="60"/>
      <c r="CZ143" s="60"/>
      <c r="DA143" s="60"/>
      <c r="DB143" s="60"/>
      <c r="DC143" s="60">
        <v>0</v>
      </c>
      <c r="DD143" s="60"/>
      <c r="DE143" s="60"/>
      <c r="DF143" s="60">
        <v>1</v>
      </c>
      <c r="DG143" s="60">
        <v>3</v>
      </c>
      <c r="DH143" s="60">
        <v>90</v>
      </c>
      <c r="DI143" s="60">
        <v>0</v>
      </c>
      <c r="DJ143" s="60"/>
      <c r="DK143" s="60"/>
      <c r="DL143" s="60">
        <v>0</v>
      </c>
      <c r="DM143" s="60"/>
      <c r="DN143" s="60"/>
      <c r="DO143" s="60"/>
      <c r="DP143" s="60"/>
      <c r="DQ143" s="60">
        <v>0</v>
      </c>
      <c r="DR143" s="60">
        <v>0</v>
      </c>
      <c r="DS143" s="60">
        <v>0</v>
      </c>
      <c r="DT143" s="61">
        <f t="shared" si="47"/>
        <v>1</v>
      </c>
      <c r="DU143" s="62">
        <f t="shared" si="48"/>
        <v>1</v>
      </c>
      <c r="DV143" s="63">
        <v>0</v>
      </c>
      <c r="DW143" s="63"/>
      <c r="DX143" s="63"/>
      <c r="DY143" s="63"/>
      <c r="DZ143" s="63"/>
      <c r="EA143" s="63"/>
      <c r="EB143" s="63"/>
      <c r="EC143" s="63"/>
      <c r="ED143" s="63"/>
      <c r="EE143" s="63"/>
      <c r="EF143" s="63"/>
      <c r="EG143" s="63"/>
      <c r="EH143" s="63"/>
      <c r="EI143" s="63"/>
      <c r="EJ143" s="63"/>
      <c r="EK143" s="63"/>
      <c r="EL143" s="63"/>
      <c r="EM143" s="63"/>
      <c r="EN143" s="63"/>
      <c r="EO143" s="63"/>
      <c r="EP143" s="63"/>
      <c r="EQ143" s="63"/>
      <c r="ER143" s="63"/>
      <c r="ES143" s="63">
        <f t="shared" si="49"/>
        <v>0</v>
      </c>
      <c r="ET143" s="63"/>
      <c r="EU143" s="64">
        <v>0</v>
      </c>
      <c r="EV143" s="64"/>
      <c r="EW143" s="64"/>
      <c r="EX143" s="64"/>
      <c r="EY143" s="64"/>
      <c r="EZ143" s="64"/>
      <c r="FA143" s="64"/>
      <c r="FB143" s="64"/>
      <c r="FC143" s="64"/>
      <c r="FD143" s="64"/>
      <c r="FE143" s="64"/>
      <c r="FF143" s="64"/>
      <c r="FG143" s="64"/>
      <c r="FH143" s="64"/>
      <c r="FI143" s="64"/>
      <c r="FJ143" s="64"/>
      <c r="FK143" s="64"/>
      <c r="FL143" s="64"/>
      <c r="FM143" s="64"/>
      <c r="FN143" s="64"/>
      <c r="FO143" s="64"/>
      <c r="FP143" s="64"/>
      <c r="FQ143" s="64"/>
      <c r="FR143" s="64"/>
      <c r="FS143" s="64"/>
      <c r="FT143" s="64"/>
      <c r="FU143" s="64"/>
      <c r="FV143" s="64"/>
      <c r="FW143" s="64"/>
      <c r="FX143" s="64"/>
      <c r="FY143" s="64"/>
      <c r="FZ143" s="64"/>
      <c r="GA143" s="64"/>
      <c r="GB143" s="64"/>
      <c r="GC143" s="64"/>
      <c r="GD143" s="64"/>
      <c r="GE143" s="64"/>
      <c r="GF143" s="64"/>
      <c r="GG143" s="64">
        <f t="shared" si="50"/>
        <v>0</v>
      </c>
      <c r="GH143" s="64">
        <f t="shared" si="51"/>
        <v>0</v>
      </c>
      <c r="GI143" s="65">
        <v>0</v>
      </c>
      <c r="GJ143" s="65">
        <v>0</v>
      </c>
      <c r="GK143" s="65">
        <v>0</v>
      </c>
      <c r="GL143" s="65">
        <v>0</v>
      </c>
      <c r="GM143" s="65">
        <v>0</v>
      </c>
      <c r="GN143" s="65">
        <v>0</v>
      </c>
      <c r="GO143" s="65">
        <v>0</v>
      </c>
      <c r="GP143" s="65">
        <v>0</v>
      </c>
      <c r="GQ143" s="65"/>
      <c r="GR143" s="65">
        <v>0</v>
      </c>
      <c r="GS143" s="65">
        <v>0</v>
      </c>
      <c r="GT143" s="65">
        <v>0</v>
      </c>
      <c r="GU143" s="65">
        <v>1</v>
      </c>
      <c r="GV143" s="65">
        <v>0</v>
      </c>
      <c r="GW143" s="65">
        <v>0</v>
      </c>
      <c r="GX143" s="65">
        <v>0</v>
      </c>
      <c r="GY143" s="65">
        <v>1</v>
      </c>
      <c r="GZ143" s="65" t="s">
        <v>3023</v>
      </c>
      <c r="HA143" s="66">
        <v>0</v>
      </c>
      <c r="HB143" s="66"/>
      <c r="HC143" s="66"/>
      <c r="HD143" s="66"/>
      <c r="HE143" s="66"/>
      <c r="HF143" s="66"/>
      <c r="HG143" s="66"/>
      <c r="HH143" s="66"/>
      <c r="HI143" s="66"/>
      <c r="HJ143" s="66"/>
      <c r="HK143" s="66"/>
      <c r="HL143" s="66"/>
      <c r="HM143" s="66"/>
      <c r="HN143" s="66"/>
      <c r="HO143" s="66"/>
      <c r="HP143" s="66"/>
      <c r="HQ143" s="66"/>
      <c r="HR143" s="66"/>
      <c r="HS143" s="66"/>
      <c r="HT143" s="66"/>
      <c r="HU143" s="66"/>
      <c r="HV143" s="66"/>
      <c r="HW143" s="66"/>
      <c r="HX143" s="66"/>
      <c r="HY143" s="66">
        <f t="shared" si="52"/>
        <v>0</v>
      </c>
      <c r="HZ143" s="66"/>
      <c r="IA143" s="67" t="s">
        <v>2326</v>
      </c>
      <c r="IB143" s="67" t="s">
        <v>2328</v>
      </c>
      <c r="IC143" s="67" t="s">
        <v>2326</v>
      </c>
      <c r="ID143" s="67" t="s">
        <v>2326</v>
      </c>
      <c r="IE143" s="67" t="s">
        <v>2326</v>
      </c>
      <c r="IF143" s="67"/>
      <c r="IG143" s="67"/>
      <c r="IH143" s="67"/>
      <c r="II143" s="67"/>
      <c r="IJ143" s="67"/>
      <c r="IK143" s="67"/>
      <c r="IL143" s="67"/>
      <c r="IM143" s="67"/>
      <c r="IN143" s="67"/>
      <c r="IO143" s="67"/>
      <c r="IP143" s="67"/>
      <c r="IQ143" s="67"/>
      <c r="IR143" s="67"/>
      <c r="IS143" s="67"/>
      <c r="IT143" s="67"/>
      <c r="IU143" s="67"/>
      <c r="IV143" s="67"/>
      <c r="IW143" s="67"/>
      <c r="IX143" s="67"/>
      <c r="IY143" s="67"/>
      <c r="IZ143" s="67"/>
      <c r="JA143" s="67"/>
      <c r="JB143" s="67"/>
      <c r="JC143" s="67"/>
      <c r="JD143" s="67"/>
      <c r="JE143" s="67"/>
      <c r="JF143" s="67"/>
      <c r="JG143" s="67"/>
      <c r="JH143" s="67"/>
      <c r="JI143" s="67"/>
      <c r="JJ143" s="67"/>
      <c r="JK143" s="67"/>
      <c r="JL143" s="67"/>
      <c r="JM143" s="67"/>
      <c r="JN143" s="67"/>
      <c r="JO143" s="67"/>
      <c r="JP143" s="67"/>
      <c r="JQ143" s="67"/>
      <c r="JR143" s="67"/>
      <c r="JS143" s="67"/>
      <c r="JT143" s="67"/>
      <c r="JU143" s="67"/>
      <c r="JV143" s="67"/>
      <c r="JW143" s="67"/>
      <c r="JX143" s="67"/>
      <c r="JY143" s="67"/>
      <c r="JZ143" s="67"/>
      <c r="KA143" s="67"/>
      <c r="KB143" s="67"/>
      <c r="KC143" s="67"/>
      <c r="KD143" s="67"/>
      <c r="KE143" s="67"/>
      <c r="KF143" s="67"/>
      <c r="KG143" s="67"/>
      <c r="KH143" s="67"/>
      <c r="KI143" s="67"/>
      <c r="KJ143" s="67"/>
      <c r="KK143" s="67"/>
      <c r="KL143" s="67"/>
      <c r="KM143" s="67"/>
      <c r="KN143" s="66">
        <v>2</v>
      </c>
      <c r="KO143" s="66">
        <v>2</v>
      </c>
      <c r="KP143" s="66">
        <v>1</v>
      </c>
      <c r="KQ143" s="66">
        <v>1</v>
      </c>
      <c r="KR143" s="66">
        <v>1</v>
      </c>
      <c r="KS143" s="66">
        <v>0</v>
      </c>
      <c r="KT143" s="66">
        <v>0</v>
      </c>
      <c r="KU143" s="66">
        <v>0</v>
      </c>
      <c r="KV143" s="66">
        <v>0</v>
      </c>
      <c r="KW143" s="66">
        <v>1</v>
      </c>
      <c r="KX143" s="66">
        <v>0</v>
      </c>
      <c r="KY143" s="66">
        <v>0</v>
      </c>
      <c r="KZ143" s="66">
        <v>0</v>
      </c>
      <c r="LA143" s="66">
        <v>0</v>
      </c>
      <c r="LB143" s="66">
        <v>0</v>
      </c>
      <c r="LC143" s="68">
        <v>0</v>
      </c>
      <c r="LD143" s="68">
        <v>1</v>
      </c>
      <c r="LE143" s="68">
        <v>0</v>
      </c>
      <c r="LF143" s="68">
        <v>0</v>
      </c>
      <c r="LG143" s="68">
        <v>0</v>
      </c>
      <c r="LH143" s="68">
        <v>0</v>
      </c>
      <c r="LI143" s="68">
        <v>0</v>
      </c>
      <c r="LJ143" s="68">
        <v>0</v>
      </c>
      <c r="LK143" s="68">
        <v>0</v>
      </c>
      <c r="LL143" s="68"/>
      <c r="LM143" s="69">
        <v>1</v>
      </c>
      <c r="LN143" s="69" t="s">
        <v>2887</v>
      </c>
      <c r="LO143" s="69">
        <v>0</v>
      </c>
      <c r="LP143" s="69"/>
      <c r="LQ143" s="70">
        <v>1</v>
      </c>
      <c r="LR143" s="71"/>
      <c r="LS143" s="72">
        <f t="shared" si="53"/>
        <v>0</v>
      </c>
      <c r="LT143" s="73">
        <f t="shared" si="54"/>
        <v>0</v>
      </c>
      <c r="LU143" s="73">
        <f t="shared" si="55"/>
        <v>0</v>
      </c>
      <c r="LV143" s="74">
        <f t="shared" si="56"/>
        <v>1</v>
      </c>
      <c r="LW143" s="72">
        <f t="shared" si="57"/>
        <v>1</v>
      </c>
      <c r="LX143" s="73">
        <f t="shared" si="58"/>
        <v>0</v>
      </c>
      <c r="LY143" s="73">
        <f t="shared" si="59"/>
        <v>0</v>
      </c>
      <c r="LZ143" s="74">
        <f t="shared" si="60"/>
        <v>0</v>
      </c>
      <c r="MA143" s="72">
        <f t="shared" si="61"/>
        <v>0</v>
      </c>
      <c r="MB143" s="73">
        <f t="shared" si="62"/>
        <v>0</v>
      </c>
      <c r="MC143" s="73">
        <f t="shared" si="63"/>
        <v>0</v>
      </c>
      <c r="MD143" s="74">
        <f t="shared" si="64"/>
        <v>1</v>
      </c>
      <c r="ME143" s="72">
        <f t="shared" si="65"/>
        <v>0</v>
      </c>
      <c r="MF143" s="73">
        <f t="shared" si="66"/>
        <v>0</v>
      </c>
      <c r="MG143" s="73">
        <f t="shared" si="67"/>
        <v>0</v>
      </c>
      <c r="MH143" s="74">
        <f t="shared" si="68"/>
        <v>1</v>
      </c>
    </row>
    <row r="144" spans="1:346" ht="26.5" x14ac:dyDescent="0.35">
      <c r="A144" s="57">
        <v>31</v>
      </c>
      <c r="B144" s="57" t="s">
        <v>2362</v>
      </c>
      <c r="C144" s="57" t="s">
        <v>2404</v>
      </c>
      <c r="D144" s="58">
        <v>41599</v>
      </c>
      <c r="E144" s="57">
        <v>10</v>
      </c>
      <c r="F144" s="57">
        <v>7</v>
      </c>
      <c r="G144" s="57" t="s">
        <v>3024</v>
      </c>
      <c r="H144" s="57" t="s">
        <v>3024</v>
      </c>
      <c r="I144" s="57">
        <v>38545313</v>
      </c>
      <c r="J144" s="57" t="s">
        <v>3014</v>
      </c>
      <c r="K144" s="57" t="s">
        <v>3025</v>
      </c>
      <c r="L144" s="57">
        <v>0</v>
      </c>
      <c r="M144" s="57">
        <v>1</v>
      </c>
      <c r="N144" s="57">
        <v>38</v>
      </c>
      <c r="O144" s="59">
        <v>1</v>
      </c>
      <c r="P144" s="59">
        <v>0</v>
      </c>
      <c r="Q144" s="59">
        <v>0</v>
      </c>
      <c r="R144" s="59">
        <v>0</v>
      </c>
      <c r="S144" s="59">
        <v>0</v>
      </c>
      <c r="T144" s="59">
        <v>1</v>
      </c>
      <c r="U144" s="59">
        <v>0</v>
      </c>
      <c r="V144" s="59">
        <v>0</v>
      </c>
      <c r="W144" s="59">
        <v>1</v>
      </c>
      <c r="X144" s="59">
        <v>0</v>
      </c>
      <c r="Y144" s="59"/>
      <c r="Z144" s="60">
        <v>6</v>
      </c>
      <c r="AA144" s="60">
        <v>2</v>
      </c>
      <c r="AB144" s="60">
        <v>2</v>
      </c>
      <c r="AC144" s="60">
        <v>150</v>
      </c>
      <c r="AD144" s="60">
        <v>70</v>
      </c>
      <c r="AE144" s="60">
        <v>1</v>
      </c>
      <c r="AF144" s="60">
        <v>1</v>
      </c>
      <c r="AG144" s="60">
        <v>0</v>
      </c>
      <c r="AH144" s="60">
        <v>5</v>
      </c>
      <c r="AI144" s="60">
        <v>1</v>
      </c>
      <c r="AJ144" s="60">
        <v>8</v>
      </c>
      <c r="AK144" s="60">
        <v>25</v>
      </c>
      <c r="AL144" s="60">
        <v>38</v>
      </c>
      <c r="AM144" s="59">
        <v>0</v>
      </c>
      <c r="AN144" s="59"/>
      <c r="AO144" s="59"/>
      <c r="AP144" s="59"/>
      <c r="AQ144" s="59"/>
      <c r="AR144" s="59"/>
      <c r="AS144" s="59"/>
      <c r="AT144" s="59"/>
      <c r="AU144" s="59"/>
      <c r="AV144" s="59"/>
      <c r="AW144" s="59"/>
      <c r="AX144" s="59"/>
      <c r="AY144" s="59"/>
      <c r="AZ144" s="59"/>
      <c r="BA144" s="59"/>
      <c r="BB144" s="59"/>
      <c r="BC144" s="59">
        <v>0</v>
      </c>
      <c r="BD144" s="59"/>
      <c r="BE144" s="59"/>
      <c r="BF144" s="59"/>
      <c r="BG144" s="59">
        <v>0</v>
      </c>
      <c r="BH144" s="59"/>
      <c r="BI144" s="59"/>
      <c r="BJ144" s="59"/>
      <c r="BK144" s="59">
        <v>0</v>
      </c>
      <c r="BL144" s="59"/>
      <c r="BM144" s="59"/>
      <c r="BN144" s="59"/>
      <c r="BO144" s="59">
        <f t="shared" si="46"/>
        <v>0</v>
      </c>
      <c r="BP144" s="59"/>
      <c r="BQ144" s="60">
        <v>1</v>
      </c>
      <c r="BR144" s="60">
        <v>3</v>
      </c>
      <c r="BS144" s="60">
        <v>5</v>
      </c>
      <c r="BT144" s="60">
        <v>1</v>
      </c>
      <c r="BU144" s="60">
        <v>4</v>
      </c>
      <c r="BV144" s="60">
        <v>1</v>
      </c>
      <c r="BW144" s="60">
        <v>0</v>
      </c>
      <c r="BX144" s="60">
        <v>1</v>
      </c>
      <c r="BY144" s="60">
        <v>0</v>
      </c>
      <c r="BZ144" s="60">
        <v>0</v>
      </c>
      <c r="CA144" s="60">
        <v>0</v>
      </c>
      <c r="CB144" s="60"/>
      <c r="CC144" s="60"/>
      <c r="CD144" s="60"/>
      <c r="CE144" s="60"/>
      <c r="CF144" s="60"/>
      <c r="CG144" s="60"/>
      <c r="CH144" s="60"/>
      <c r="CI144" s="60"/>
      <c r="CJ144" s="60">
        <v>0</v>
      </c>
      <c r="CK144" s="60"/>
      <c r="CL144" s="60"/>
      <c r="CM144" s="60"/>
      <c r="CN144" s="60"/>
      <c r="CO144" s="60"/>
      <c r="CP144" s="60"/>
      <c r="CQ144" s="60"/>
      <c r="CR144" s="60"/>
      <c r="CS144" s="60">
        <v>0</v>
      </c>
      <c r="CT144" s="60"/>
      <c r="CU144" s="60"/>
      <c r="CV144" s="60"/>
      <c r="CW144" s="60"/>
      <c r="CX144" s="60"/>
      <c r="CY144" s="60"/>
      <c r="CZ144" s="60"/>
      <c r="DA144" s="60"/>
      <c r="DB144" s="60"/>
      <c r="DC144" s="60">
        <v>0</v>
      </c>
      <c r="DD144" s="60"/>
      <c r="DE144" s="60"/>
      <c r="DF144" s="60">
        <v>1</v>
      </c>
      <c r="DG144" s="60">
        <v>5</v>
      </c>
      <c r="DH144" s="60">
        <v>70</v>
      </c>
      <c r="DI144" s="60">
        <v>0</v>
      </c>
      <c r="DJ144" s="60"/>
      <c r="DK144" s="60"/>
      <c r="DL144" s="60">
        <v>0</v>
      </c>
      <c r="DM144" s="60"/>
      <c r="DN144" s="60"/>
      <c r="DO144" s="60"/>
      <c r="DP144" s="60"/>
      <c r="DQ144" s="60">
        <v>0</v>
      </c>
      <c r="DR144" s="60">
        <v>0</v>
      </c>
      <c r="DS144" s="60">
        <v>0</v>
      </c>
      <c r="DT144" s="61">
        <f t="shared" si="47"/>
        <v>1</v>
      </c>
      <c r="DU144" s="62">
        <f t="shared" si="48"/>
        <v>1</v>
      </c>
      <c r="DV144" s="63">
        <v>0</v>
      </c>
      <c r="DW144" s="63"/>
      <c r="DX144" s="63"/>
      <c r="DY144" s="63"/>
      <c r="DZ144" s="63"/>
      <c r="EA144" s="63"/>
      <c r="EB144" s="63"/>
      <c r="EC144" s="63"/>
      <c r="ED144" s="63"/>
      <c r="EE144" s="63"/>
      <c r="EF144" s="63"/>
      <c r="EG144" s="63"/>
      <c r="EH144" s="63"/>
      <c r="EI144" s="63"/>
      <c r="EJ144" s="63"/>
      <c r="EK144" s="63"/>
      <c r="EL144" s="63"/>
      <c r="EM144" s="63"/>
      <c r="EN144" s="63"/>
      <c r="EO144" s="63"/>
      <c r="EP144" s="63"/>
      <c r="EQ144" s="63"/>
      <c r="ER144" s="63"/>
      <c r="ES144" s="63">
        <f t="shared" si="49"/>
        <v>0</v>
      </c>
      <c r="ET144" s="63"/>
      <c r="EU144" s="64">
        <v>0</v>
      </c>
      <c r="EV144" s="64"/>
      <c r="EW144" s="64"/>
      <c r="EX144" s="64"/>
      <c r="EY144" s="64"/>
      <c r="EZ144" s="64"/>
      <c r="FA144" s="64"/>
      <c r="FB144" s="64"/>
      <c r="FC144" s="64"/>
      <c r="FD144" s="64"/>
      <c r="FE144" s="64"/>
      <c r="FF144" s="64"/>
      <c r="FG144" s="64"/>
      <c r="FH144" s="64"/>
      <c r="FI144" s="64"/>
      <c r="FJ144" s="64"/>
      <c r="FK144" s="64"/>
      <c r="FL144" s="64"/>
      <c r="FM144" s="64"/>
      <c r="FN144" s="64"/>
      <c r="FO144" s="64"/>
      <c r="FP144" s="64"/>
      <c r="FQ144" s="64"/>
      <c r="FR144" s="64"/>
      <c r="FS144" s="64"/>
      <c r="FT144" s="64"/>
      <c r="FU144" s="64"/>
      <c r="FV144" s="64"/>
      <c r="FW144" s="64"/>
      <c r="FX144" s="64"/>
      <c r="FY144" s="64"/>
      <c r="FZ144" s="64"/>
      <c r="GA144" s="64"/>
      <c r="GB144" s="64"/>
      <c r="GC144" s="64"/>
      <c r="GD144" s="64"/>
      <c r="GE144" s="64"/>
      <c r="GF144" s="64"/>
      <c r="GG144" s="64">
        <f t="shared" si="50"/>
        <v>0</v>
      </c>
      <c r="GH144" s="64">
        <f t="shared" si="51"/>
        <v>0</v>
      </c>
      <c r="GI144" s="65">
        <v>0</v>
      </c>
      <c r="GJ144" s="65">
        <v>0</v>
      </c>
      <c r="GK144" s="65">
        <v>0</v>
      </c>
      <c r="GL144" s="65">
        <v>0</v>
      </c>
      <c r="GM144" s="65">
        <v>0</v>
      </c>
      <c r="GN144" s="65">
        <v>0</v>
      </c>
      <c r="GO144" s="65">
        <v>0</v>
      </c>
      <c r="GP144" s="65">
        <v>0</v>
      </c>
      <c r="GQ144" s="65"/>
      <c r="GR144" s="65">
        <v>0</v>
      </c>
      <c r="GS144" s="65">
        <v>0</v>
      </c>
      <c r="GT144" s="65">
        <v>0</v>
      </c>
      <c r="GU144" s="65">
        <v>1</v>
      </c>
      <c r="GV144" s="65">
        <v>0</v>
      </c>
      <c r="GW144" s="65">
        <v>0</v>
      </c>
      <c r="GX144" s="65">
        <v>1</v>
      </c>
      <c r="GY144" s="65">
        <v>0</v>
      </c>
      <c r="GZ144" s="65"/>
      <c r="HA144" s="66">
        <v>0</v>
      </c>
      <c r="HB144" s="66"/>
      <c r="HC144" s="66"/>
      <c r="HD144" s="66"/>
      <c r="HE144" s="66"/>
      <c r="HF144" s="66"/>
      <c r="HG144" s="66"/>
      <c r="HH144" s="66"/>
      <c r="HI144" s="66"/>
      <c r="HJ144" s="66"/>
      <c r="HK144" s="66"/>
      <c r="HL144" s="66"/>
      <c r="HM144" s="66"/>
      <c r="HN144" s="66"/>
      <c r="HO144" s="66"/>
      <c r="HP144" s="66"/>
      <c r="HQ144" s="66"/>
      <c r="HR144" s="66"/>
      <c r="HS144" s="66"/>
      <c r="HT144" s="66"/>
      <c r="HU144" s="66"/>
      <c r="HV144" s="66"/>
      <c r="HW144" s="66"/>
      <c r="HX144" s="66"/>
      <c r="HY144" s="66">
        <f t="shared" si="52"/>
        <v>0</v>
      </c>
      <c r="HZ144" s="66"/>
      <c r="IA144" s="67" t="s">
        <v>2326</v>
      </c>
      <c r="IB144" s="67" t="s">
        <v>2328</v>
      </c>
      <c r="IC144" s="67" t="s">
        <v>2326</v>
      </c>
      <c r="ID144" s="67" t="s">
        <v>2326</v>
      </c>
      <c r="IE144" s="67" t="s">
        <v>2326</v>
      </c>
      <c r="IF144" s="67"/>
      <c r="IG144" s="67"/>
      <c r="IH144" s="67"/>
      <c r="II144" s="67"/>
      <c r="IJ144" s="67"/>
      <c r="IK144" s="67"/>
      <c r="IL144" s="67"/>
      <c r="IM144" s="67"/>
      <c r="IN144" s="67"/>
      <c r="IO144" s="67"/>
      <c r="IP144" s="67"/>
      <c r="IQ144" s="67"/>
      <c r="IR144" s="67"/>
      <c r="IS144" s="67"/>
      <c r="IT144" s="67"/>
      <c r="IU144" s="67"/>
      <c r="IV144" s="67"/>
      <c r="IW144" s="67"/>
      <c r="IX144" s="67"/>
      <c r="IY144" s="67"/>
      <c r="IZ144" s="67"/>
      <c r="JA144" s="67"/>
      <c r="JB144" s="67"/>
      <c r="JC144" s="67"/>
      <c r="JD144" s="67"/>
      <c r="JE144" s="67"/>
      <c r="JF144" s="67"/>
      <c r="JG144" s="67"/>
      <c r="JH144" s="67"/>
      <c r="JI144" s="67"/>
      <c r="JJ144" s="67"/>
      <c r="JK144" s="67"/>
      <c r="JL144" s="67"/>
      <c r="JM144" s="67"/>
      <c r="JN144" s="67"/>
      <c r="JO144" s="67"/>
      <c r="JP144" s="67"/>
      <c r="JQ144" s="67"/>
      <c r="JR144" s="67"/>
      <c r="JS144" s="67"/>
      <c r="JT144" s="67"/>
      <c r="JU144" s="67"/>
      <c r="JV144" s="67"/>
      <c r="JW144" s="67"/>
      <c r="JX144" s="67"/>
      <c r="JY144" s="67"/>
      <c r="JZ144" s="67"/>
      <c r="KA144" s="67"/>
      <c r="KB144" s="67"/>
      <c r="KC144" s="67"/>
      <c r="KD144" s="67"/>
      <c r="KE144" s="67"/>
      <c r="KF144" s="67"/>
      <c r="KG144" s="67"/>
      <c r="KH144" s="67"/>
      <c r="KI144" s="67"/>
      <c r="KJ144" s="67"/>
      <c r="KK144" s="67"/>
      <c r="KL144" s="67"/>
      <c r="KM144" s="67"/>
      <c r="KN144" s="66">
        <v>1</v>
      </c>
      <c r="KO144" s="66">
        <v>1</v>
      </c>
      <c r="KP144" s="66">
        <v>1</v>
      </c>
      <c r="KQ144" s="66">
        <v>0</v>
      </c>
      <c r="KR144" s="66">
        <v>0</v>
      </c>
      <c r="KS144" s="66">
        <v>0</v>
      </c>
      <c r="KT144" s="66">
        <v>0</v>
      </c>
      <c r="KU144" s="66">
        <v>0</v>
      </c>
      <c r="KV144" s="66">
        <v>0</v>
      </c>
      <c r="KW144" s="66">
        <v>1</v>
      </c>
      <c r="KX144" s="66">
        <v>0</v>
      </c>
      <c r="KY144" s="66">
        <v>0</v>
      </c>
      <c r="KZ144" s="66">
        <v>0</v>
      </c>
      <c r="LA144" s="66">
        <v>0</v>
      </c>
      <c r="LB144" s="66">
        <v>0</v>
      </c>
      <c r="LC144" s="68">
        <v>0</v>
      </c>
      <c r="LD144" s="68">
        <v>1</v>
      </c>
      <c r="LE144" s="68">
        <v>0</v>
      </c>
      <c r="LF144" s="68">
        <v>0</v>
      </c>
      <c r="LG144" s="68">
        <v>0</v>
      </c>
      <c r="LH144" s="68">
        <v>0</v>
      </c>
      <c r="LI144" s="68">
        <v>0</v>
      </c>
      <c r="LJ144" s="68">
        <v>0</v>
      </c>
      <c r="LK144" s="68">
        <v>0</v>
      </c>
      <c r="LL144" s="68"/>
      <c r="LM144" s="69">
        <v>0</v>
      </c>
      <c r="LN144" s="69"/>
      <c r="LO144" s="69">
        <v>0</v>
      </c>
      <c r="LP144" s="69"/>
      <c r="LQ144" s="70">
        <v>1</v>
      </c>
      <c r="LR144" s="71"/>
      <c r="LS144" s="72">
        <f t="shared" si="53"/>
        <v>0</v>
      </c>
      <c r="LT144" s="73">
        <f t="shared" si="54"/>
        <v>0</v>
      </c>
      <c r="LU144" s="73">
        <f t="shared" si="55"/>
        <v>0</v>
      </c>
      <c r="LV144" s="74">
        <f t="shared" si="56"/>
        <v>1</v>
      </c>
      <c r="LW144" s="72">
        <f t="shared" si="57"/>
        <v>1</v>
      </c>
      <c r="LX144" s="73">
        <f t="shared" si="58"/>
        <v>0</v>
      </c>
      <c r="LY144" s="73">
        <f t="shared" si="59"/>
        <v>0</v>
      </c>
      <c r="LZ144" s="74">
        <f t="shared" si="60"/>
        <v>0</v>
      </c>
      <c r="MA144" s="72">
        <f t="shared" si="61"/>
        <v>0</v>
      </c>
      <c r="MB144" s="73">
        <f t="shared" si="62"/>
        <v>0</v>
      </c>
      <c r="MC144" s="73">
        <f t="shared" si="63"/>
        <v>0</v>
      </c>
      <c r="MD144" s="74">
        <f t="shared" si="64"/>
        <v>1</v>
      </c>
      <c r="ME144" s="72">
        <f t="shared" si="65"/>
        <v>0</v>
      </c>
      <c r="MF144" s="73">
        <f t="shared" si="66"/>
        <v>0</v>
      </c>
      <c r="MG144" s="73">
        <f t="shared" si="67"/>
        <v>0</v>
      </c>
      <c r="MH144" s="74">
        <f t="shared" si="68"/>
        <v>1</v>
      </c>
    </row>
    <row r="145" spans="1:346" ht="52.5" x14ac:dyDescent="0.35">
      <c r="A145" s="57">
        <v>32</v>
      </c>
      <c r="B145" s="57" t="s">
        <v>2362</v>
      </c>
      <c r="C145" s="57" t="s">
        <v>2412</v>
      </c>
      <c r="D145" s="58">
        <v>41599</v>
      </c>
      <c r="E145" s="57">
        <v>10</v>
      </c>
      <c r="F145" s="57">
        <v>2</v>
      </c>
      <c r="G145" s="57" t="s">
        <v>3026</v>
      </c>
      <c r="H145" s="57" t="s">
        <v>3026</v>
      </c>
      <c r="I145" s="57">
        <v>36548915</v>
      </c>
      <c r="J145" s="57" t="s">
        <v>3014</v>
      </c>
      <c r="K145" s="57" t="s">
        <v>3027</v>
      </c>
      <c r="L145" s="57">
        <v>0</v>
      </c>
      <c r="M145" s="57">
        <v>1</v>
      </c>
      <c r="N145" s="57">
        <v>30</v>
      </c>
      <c r="O145" s="59">
        <v>0</v>
      </c>
      <c r="P145" s="59">
        <v>1</v>
      </c>
      <c r="Q145" s="59">
        <v>0</v>
      </c>
      <c r="R145" s="59">
        <v>0</v>
      </c>
      <c r="S145" s="59">
        <v>0</v>
      </c>
      <c r="T145" s="59">
        <v>1</v>
      </c>
      <c r="U145" s="59">
        <v>0</v>
      </c>
      <c r="V145" s="59">
        <v>0</v>
      </c>
      <c r="W145" s="59">
        <v>1</v>
      </c>
      <c r="X145" s="59">
        <v>0</v>
      </c>
      <c r="Y145" s="59"/>
      <c r="Z145" s="60">
        <v>6</v>
      </c>
      <c r="AA145" s="60">
        <v>3</v>
      </c>
      <c r="AB145" s="60">
        <v>2.5</v>
      </c>
      <c r="AC145" s="60">
        <v>60</v>
      </c>
      <c r="AD145" s="60">
        <v>30</v>
      </c>
      <c r="AE145" s="60">
        <v>1</v>
      </c>
      <c r="AF145" s="60">
        <v>1</v>
      </c>
      <c r="AG145" s="60">
        <v>0</v>
      </c>
      <c r="AH145" s="60">
        <v>5</v>
      </c>
      <c r="AI145" s="60">
        <v>1</v>
      </c>
      <c r="AJ145" s="60">
        <v>6</v>
      </c>
      <c r="AK145" s="60">
        <v>12</v>
      </c>
      <c r="AL145" s="60">
        <v>15</v>
      </c>
      <c r="AM145" s="59">
        <v>0</v>
      </c>
      <c r="AN145" s="59"/>
      <c r="AO145" s="59"/>
      <c r="AP145" s="59"/>
      <c r="AQ145" s="59"/>
      <c r="AR145" s="59"/>
      <c r="AS145" s="59"/>
      <c r="AT145" s="59"/>
      <c r="AU145" s="59"/>
      <c r="AV145" s="59"/>
      <c r="AW145" s="59"/>
      <c r="AX145" s="59"/>
      <c r="AY145" s="59"/>
      <c r="AZ145" s="59"/>
      <c r="BA145" s="59"/>
      <c r="BB145" s="59"/>
      <c r="BC145" s="59">
        <v>0</v>
      </c>
      <c r="BD145" s="59"/>
      <c r="BE145" s="59"/>
      <c r="BF145" s="59"/>
      <c r="BG145" s="59">
        <v>0</v>
      </c>
      <c r="BH145" s="59"/>
      <c r="BI145" s="59"/>
      <c r="BJ145" s="59"/>
      <c r="BK145" s="59">
        <v>0</v>
      </c>
      <c r="BL145" s="59"/>
      <c r="BM145" s="59"/>
      <c r="BN145" s="59"/>
      <c r="BO145" s="59">
        <f t="shared" si="46"/>
        <v>0</v>
      </c>
      <c r="BP145" s="59"/>
      <c r="BQ145" s="60">
        <v>1</v>
      </c>
      <c r="BR145" s="60">
        <v>2</v>
      </c>
      <c r="BS145" s="60">
        <v>6</v>
      </c>
      <c r="BT145" s="60">
        <v>1</v>
      </c>
      <c r="BU145" s="60">
        <v>4</v>
      </c>
      <c r="BV145" s="60">
        <v>1</v>
      </c>
      <c r="BW145" s="60">
        <v>0</v>
      </c>
      <c r="BX145" s="60">
        <v>1</v>
      </c>
      <c r="BY145" s="60">
        <v>0</v>
      </c>
      <c r="BZ145" s="60">
        <v>0</v>
      </c>
      <c r="CA145" s="60">
        <v>0</v>
      </c>
      <c r="CB145" s="60"/>
      <c r="CC145" s="60"/>
      <c r="CD145" s="60"/>
      <c r="CE145" s="60"/>
      <c r="CF145" s="60"/>
      <c r="CG145" s="60"/>
      <c r="CH145" s="60"/>
      <c r="CI145" s="60"/>
      <c r="CJ145" s="60">
        <v>0</v>
      </c>
      <c r="CK145" s="60"/>
      <c r="CL145" s="60"/>
      <c r="CM145" s="60"/>
      <c r="CN145" s="60"/>
      <c r="CO145" s="60"/>
      <c r="CP145" s="60"/>
      <c r="CQ145" s="60"/>
      <c r="CR145" s="60"/>
      <c r="CS145" s="60">
        <v>0</v>
      </c>
      <c r="CT145" s="60"/>
      <c r="CU145" s="60"/>
      <c r="CV145" s="60"/>
      <c r="CW145" s="60"/>
      <c r="CX145" s="60"/>
      <c r="CY145" s="60"/>
      <c r="CZ145" s="60"/>
      <c r="DA145" s="60"/>
      <c r="DB145" s="60"/>
      <c r="DC145" s="60">
        <v>0</v>
      </c>
      <c r="DD145" s="60"/>
      <c r="DE145" s="60"/>
      <c r="DF145" s="60">
        <v>1</v>
      </c>
      <c r="DG145" s="60">
        <v>3</v>
      </c>
      <c r="DH145" s="60">
        <v>200</v>
      </c>
      <c r="DI145" s="60">
        <v>0</v>
      </c>
      <c r="DJ145" s="60"/>
      <c r="DK145" s="60"/>
      <c r="DL145" s="60">
        <v>0</v>
      </c>
      <c r="DM145" s="60"/>
      <c r="DN145" s="60"/>
      <c r="DO145" s="60"/>
      <c r="DP145" s="60"/>
      <c r="DQ145" s="60">
        <v>5</v>
      </c>
      <c r="DR145" s="60">
        <v>1</v>
      </c>
      <c r="DS145" s="60">
        <v>10</v>
      </c>
      <c r="DT145" s="61">
        <f t="shared" si="47"/>
        <v>1</v>
      </c>
      <c r="DU145" s="62">
        <f t="shared" si="48"/>
        <v>1</v>
      </c>
      <c r="DV145" s="63">
        <v>0</v>
      </c>
      <c r="DW145" s="63"/>
      <c r="DX145" s="63"/>
      <c r="DY145" s="63"/>
      <c r="DZ145" s="63"/>
      <c r="EA145" s="63"/>
      <c r="EB145" s="63"/>
      <c r="EC145" s="63"/>
      <c r="ED145" s="63"/>
      <c r="EE145" s="63"/>
      <c r="EF145" s="63"/>
      <c r="EG145" s="63"/>
      <c r="EH145" s="63"/>
      <c r="EI145" s="63"/>
      <c r="EJ145" s="63"/>
      <c r="EK145" s="63"/>
      <c r="EL145" s="63"/>
      <c r="EM145" s="63"/>
      <c r="EN145" s="63"/>
      <c r="EO145" s="63"/>
      <c r="EP145" s="63"/>
      <c r="EQ145" s="63"/>
      <c r="ER145" s="63"/>
      <c r="ES145" s="63">
        <f t="shared" si="49"/>
        <v>0</v>
      </c>
      <c r="ET145" s="63"/>
      <c r="EU145" s="64">
        <v>0</v>
      </c>
      <c r="EV145" s="64"/>
      <c r="EW145" s="64"/>
      <c r="EX145" s="64"/>
      <c r="EY145" s="64"/>
      <c r="EZ145" s="64"/>
      <c r="FA145" s="64"/>
      <c r="FB145" s="64"/>
      <c r="FC145" s="64"/>
      <c r="FD145" s="64"/>
      <c r="FE145" s="64"/>
      <c r="FF145" s="64"/>
      <c r="FG145" s="64"/>
      <c r="FH145" s="64"/>
      <c r="FI145" s="64"/>
      <c r="FJ145" s="64"/>
      <c r="FK145" s="64"/>
      <c r="FL145" s="64"/>
      <c r="FM145" s="64"/>
      <c r="FN145" s="64"/>
      <c r="FO145" s="64"/>
      <c r="FP145" s="64"/>
      <c r="FQ145" s="64"/>
      <c r="FR145" s="64"/>
      <c r="FS145" s="64"/>
      <c r="FT145" s="64"/>
      <c r="FU145" s="64"/>
      <c r="FV145" s="64"/>
      <c r="FW145" s="64"/>
      <c r="FX145" s="64"/>
      <c r="FY145" s="64"/>
      <c r="FZ145" s="64"/>
      <c r="GA145" s="64"/>
      <c r="GB145" s="64"/>
      <c r="GC145" s="64"/>
      <c r="GD145" s="64"/>
      <c r="GE145" s="64"/>
      <c r="GF145" s="64"/>
      <c r="GG145" s="64">
        <f t="shared" si="50"/>
        <v>0</v>
      </c>
      <c r="GH145" s="64">
        <f t="shared" si="51"/>
        <v>0</v>
      </c>
      <c r="GI145" s="65">
        <v>0</v>
      </c>
      <c r="GJ145" s="65">
        <v>0</v>
      </c>
      <c r="GK145" s="65">
        <v>0</v>
      </c>
      <c r="GL145" s="65">
        <v>0</v>
      </c>
      <c r="GM145" s="65">
        <v>0</v>
      </c>
      <c r="GN145" s="65">
        <v>0</v>
      </c>
      <c r="GO145" s="65">
        <v>0</v>
      </c>
      <c r="GP145" s="65">
        <v>0</v>
      </c>
      <c r="GQ145" s="65"/>
      <c r="GR145" s="65">
        <v>0</v>
      </c>
      <c r="GS145" s="65">
        <v>0</v>
      </c>
      <c r="GT145" s="65">
        <v>0</v>
      </c>
      <c r="GU145" s="65">
        <v>0</v>
      </c>
      <c r="GV145" s="65">
        <v>0</v>
      </c>
      <c r="GW145" s="65">
        <v>0</v>
      </c>
      <c r="GX145" s="65">
        <v>0</v>
      </c>
      <c r="GY145" s="65">
        <v>1</v>
      </c>
      <c r="GZ145" s="65" t="s">
        <v>2417</v>
      </c>
      <c r="HA145" s="66">
        <v>0</v>
      </c>
      <c r="HB145" s="66"/>
      <c r="HC145" s="66"/>
      <c r="HD145" s="66"/>
      <c r="HE145" s="66"/>
      <c r="HF145" s="66"/>
      <c r="HG145" s="66"/>
      <c r="HH145" s="66"/>
      <c r="HI145" s="66"/>
      <c r="HJ145" s="66"/>
      <c r="HK145" s="66"/>
      <c r="HL145" s="66"/>
      <c r="HM145" s="66"/>
      <c r="HN145" s="66"/>
      <c r="HO145" s="66"/>
      <c r="HP145" s="66"/>
      <c r="HQ145" s="66"/>
      <c r="HR145" s="66"/>
      <c r="HS145" s="66"/>
      <c r="HT145" s="66"/>
      <c r="HU145" s="66"/>
      <c r="HV145" s="66"/>
      <c r="HW145" s="66"/>
      <c r="HX145" s="66"/>
      <c r="HY145" s="66">
        <f t="shared" si="52"/>
        <v>0</v>
      </c>
      <c r="HZ145" s="66"/>
      <c r="IA145" s="67" t="s">
        <v>2326</v>
      </c>
      <c r="IB145" s="67" t="s">
        <v>2327</v>
      </c>
      <c r="IC145" s="67" t="s">
        <v>2326</v>
      </c>
      <c r="ID145" s="67" t="s">
        <v>2326</v>
      </c>
      <c r="IE145" s="67" t="s">
        <v>2326</v>
      </c>
      <c r="IF145" s="67"/>
      <c r="IG145" s="67"/>
      <c r="IH145" s="67"/>
      <c r="II145" s="67"/>
      <c r="IJ145" s="67"/>
      <c r="IK145" s="67"/>
      <c r="IL145" s="67"/>
      <c r="IM145" s="67"/>
      <c r="IN145" s="67"/>
      <c r="IO145" s="67"/>
      <c r="IP145" s="67"/>
      <c r="IQ145" s="67"/>
      <c r="IR145" s="67"/>
      <c r="IS145" s="67"/>
      <c r="IT145" s="67"/>
      <c r="IU145" s="67"/>
      <c r="IV145" s="67"/>
      <c r="IW145" s="67"/>
      <c r="IX145" s="67"/>
      <c r="IY145" s="67"/>
      <c r="IZ145" s="67"/>
      <c r="JA145" s="67"/>
      <c r="JB145" s="67"/>
      <c r="JC145" s="67">
        <v>1</v>
      </c>
      <c r="JD145" s="67"/>
      <c r="JE145" s="67"/>
      <c r="JF145" s="67"/>
      <c r="JG145" s="67"/>
      <c r="JH145" s="67"/>
      <c r="JI145" s="67"/>
      <c r="JJ145" s="67"/>
      <c r="JK145" s="67"/>
      <c r="JL145" s="67"/>
      <c r="JM145" s="67"/>
      <c r="JN145" s="67"/>
      <c r="JO145" s="67"/>
      <c r="JP145" s="67"/>
      <c r="JQ145" s="67"/>
      <c r="JR145" s="67"/>
      <c r="JS145" s="67"/>
      <c r="JT145" s="67"/>
      <c r="JU145" s="67"/>
      <c r="JV145" s="67"/>
      <c r="JW145" s="67"/>
      <c r="JX145" s="67"/>
      <c r="JY145" s="67"/>
      <c r="JZ145" s="67"/>
      <c r="KA145" s="67"/>
      <c r="KB145" s="67"/>
      <c r="KC145" s="67"/>
      <c r="KD145" s="67"/>
      <c r="KE145" s="67"/>
      <c r="KF145" s="67"/>
      <c r="KG145" s="67"/>
      <c r="KH145" s="67"/>
      <c r="KI145" s="67"/>
      <c r="KJ145" s="67"/>
      <c r="KK145" s="67"/>
      <c r="KL145" s="67"/>
      <c r="KM145" s="67"/>
      <c r="KN145" s="66">
        <v>1</v>
      </c>
      <c r="KO145" s="66">
        <v>1</v>
      </c>
      <c r="KP145" s="66">
        <v>1</v>
      </c>
      <c r="KQ145" s="66">
        <v>0</v>
      </c>
      <c r="KR145" s="66">
        <v>1</v>
      </c>
      <c r="KS145" s="66">
        <v>1</v>
      </c>
      <c r="KT145" s="66">
        <v>0</v>
      </c>
      <c r="KU145" s="66">
        <v>0</v>
      </c>
      <c r="KV145" s="66">
        <v>0</v>
      </c>
      <c r="KW145" s="66">
        <v>1</v>
      </c>
      <c r="KX145" s="66">
        <v>0</v>
      </c>
      <c r="KY145" s="66">
        <v>0</v>
      </c>
      <c r="KZ145" s="66">
        <v>0</v>
      </c>
      <c r="LA145" s="66">
        <v>0</v>
      </c>
      <c r="LB145" s="66">
        <v>0</v>
      </c>
      <c r="LC145" s="68">
        <v>0</v>
      </c>
      <c r="LD145" s="68">
        <v>1</v>
      </c>
      <c r="LE145" s="68">
        <v>0</v>
      </c>
      <c r="LF145" s="68">
        <v>0</v>
      </c>
      <c r="LG145" s="68">
        <v>0</v>
      </c>
      <c r="LH145" s="68">
        <v>0</v>
      </c>
      <c r="LI145" s="68">
        <v>0</v>
      </c>
      <c r="LJ145" s="68">
        <v>0</v>
      </c>
      <c r="LK145" s="68">
        <v>0</v>
      </c>
      <c r="LL145" s="68"/>
      <c r="LM145" s="69">
        <v>0</v>
      </c>
      <c r="LN145" s="69"/>
      <c r="LO145" s="69">
        <v>0</v>
      </c>
      <c r="LP145" s="69"/>
      <c r="LQ145" s="70">
        <v>1</v>
      </c>
      <c r="LR145" s="71"/>
      <c r="LS145" s="72">
        <f t="shared" si="53"/>
        <v>0</v>
      </c>
      <c r="LT145" s="73">
        <f t="shared" si="54"/>
        <v>0</v>
      </c>
      <c r="LU145" s="73">
        <f t="shared" si="55"/>
        <v>0</v>
      </c>
      <c r="LV145" s="74">
        <f t="shared" si="56"/>
        <v>1</v>
      </c>
      <c r="LW145" s="72">
        <f t="shared" si="57"/>
        <v>1</v>
      </c>
      <c r="LX145" s="73">
        <f t="shared" si="58"/>
        <v>0</v>
      </c>
      <c r="LY145" s="73">
        <f t="shared" si="59"/>
        <v>0</v>
      </c>
      <c r="LZ145" s="74">
        <f t="shared" si="60"/>
        <v>0</v>
      </c>
      <c r="MA145" s="72">
        <f t="shared" si="61"/>
        <v>0</v>
      </c>
      <c r="MB145" s="73">
        <f t="shared" si="62"/>
        <v>0</v>
      </c>
      <c r="MC145" s="73">
        <f t="shared" si="63"/>
        <v>0</v>
      </c>
      <c r="MD145" s="74">
        <f t="shared" si="64"/>
        <v>1</v>
      </c>
      <c r="ME145" s="72">
        <f t="shared" si="65"/>
        <v>0</v>
      </c>
      <c r="MF145" s="73">
        <f t="shared" si="66"/>
        <v>0</v>
      </c>
      <c r="MG145" s="73">
        <f t="shared" si="67"/>
        <v>0</v>
      </c>
      <c r="MH145" s="74">
        <f t="shared" si="68"/>
        <v>1</v>
      </c>
    </row>
    <row r="146" spans="1:346" ht="52.5" x14ac:dyDescent="0.35">
      <c r="A146" s="57">
        <v>35</v>
      </c>
      <c r="B146" s="57" t="s">
        <v>2362</v>
      </c>
      <c r="C146" s="57" t="s">
        <v>2412</v>
      </c>
      <c r="D146" s="58">
        <v>41599</v>
      </c>
      <c r="E146" s="57">
        <v>10</v>
      </c>
      <c r="F146" s="57">
        <v>4</v>
      </c>
      <c r="G146" s="57" t="s">
        <v>3028</v>
      </c>
      <c r="H146" s="57" t="s">
        <v>3028</v>
      </c>
      <c r="I146" s="57">
        <v>37898357</v>
      </c>
      <c r="J146" s="57" t="s">
        <v>3014</v>
      </c>
      <c r="K146" s="57" t="s">
        <v>3015</v>
      </c>
      <c r="L146" s="57">
        <v>0</v>
      </c>
      <c r="M146" s="57">
        <v>1</v>
      </c>
      <c r="N146" s="57">
        <v>34</v>
      </c>
      <c r="O146" s="59">
        <v>0</v>
      </c>
      <c r="P146" s="59">
        <v>0</v>
      </c>
      <c r="Q146" s="59">
        <v>0</v>
      </c>
      <c r="R146" s="59">
        <v>0</v>
      </c>
      <c r="S146" s="59">
        <v>0</v>
      </c>
      <c r="T146" s="59">
        <v>1</v>
      </c>
      <c r="U146" s="59">
        <v>0</v>
      </c>
      <c r="V146" s="59">
        <v>0</v>
      </c>
      <c r="W146" s="59">
        <v>0</v>
      </c>
      <c r="X146" s="59">
        <v>0</v>
      </c>
      <c r="Y146" s="59"/>
      <c r="Z146" s="60">
        <v>6</v>
      </c>
      <c r="AA146" s="60">
        <v>3</v>
      </c>
      <c r="AB146" s="60">
        <v>2</v>
      </c>
      <c r="AC146" s="60">
        <v>40</v>
      </c>
      <c r="AD146" s="60">
        <v>13</v>
      </c>
      <c r="AE146" s="60">
        <v>0</v>
      </c>
      <c r="AF146" s="60">
        <v>1</v>
      </c>
      <c r="AG146" s="60">
        <v>0</v>
      </c>
      <c r="AH146" s="60">
        <v>3</v>
      </c>
      <c r="AI146" s="60">
        <v>1</v>
      </c>
      <c r="AJ146" s="60">
        <v>14</v>
      </c>
      <c r="AK146" s="60">
        <v>8</v>
      </c>
      <c r="AL146" s="60">
        <v>10</v>
      </c>
      <c r="AM146" s="59">
        <v>0</v>
      </c>
      <c r="AN146" s="59"/>
      <c r="AO146" s="59"/>
      <c r="AP146" s="59"/>
      <c r="AQ146" s="59"/>
      <c r="AR146" s="59"/>
      <c r="AS146" s="59"/>
      <c r="AT146" s="59"/>
      <c r="AU146" s="59"/>
      <c r="AV146" s="59"/>
      <c r="AW146" s="59"/>
      <c r="AX146" s="59"/>
      <c r="AY146" s="59"/>
      <c r="AZ146" s="59"/>
      <c r="BA146" s="59"/>
      <c r="BB146" s="59"/>
      <c r="BC146" s="59">
        <v>0</v>
      </c>
      <c r="BD146" s="59"/>
      <c r="BE146" s="59"/>
      <c r="BF146" s="59"/>
      <c r="BG146" s="59">
        <v>0</v>
      </c>
      <c r="BH146" s="59"/>
      <c r="BI146" s="59"/>
      <c r="BJ146" s="59"/>
      <c r="BK146" s="59">
        <v>0</v>
      </c>
      <c r="BL146" s="59"/>
      <c r="BM146" s="59"/>
      <c r="BN146" s="59"/>
      <c r="BO146" s="59">
        <f t="shared" si="46"/>
        <v>0</v>
      </c>
      <c r="BP146" s="59"/>
      <c r="BQ146" s="60">
        <v>1</v>
      </c>
      <c r="BR146" s="60">
        <v>2</v>
      </c>
      <c r="BS146" s="60">
        <v>4</v>
      </c>
      <c r="BT146" s="60">
        <v>1</v>
      </c>
      <c r="BU146" s="60">
        <v>4</v>
      </c>
      <c r="BV146" s="60">
        <v>1</v>
      </c>
      <c r="BW146" s="60">
        <v>0</v>
      </c>
      <c r="BX146" s="60">
        <v>1</v>
      </c>
      <c r="BY146" s="60">
        <v>0</v>
      </c>
      <c r="BZ146" s="60">
        <v>0</v>
      </c>
      <c r="CA146" s="60">
        <v>0</v>
      </c>
      <c r="CB146" s="60"/>
      <c r="CC146" s="60"/>
      <c r="CD146" s="60"/>
      <c r="CE146" s="60"/>
      <c r="CF146" s="60"/>
      <c r="CG146" s="60"/>
      <c r="CH146" s="60"/>
      <c r="CI146" s="60"/>
      <c r="CJ146" s="60">
        <v>0</v>
      </c>
      <c r="CK146" s="60"/>
      <c r="CL146" s="60"/>
      <c r="CM146" s="60"/>
      <c r="CN146" s="60"/>
      <c r="CO146" s="60"/>
      <c r="CP146" s="60"/>
      <c r="CQ146" s="60"/>
      <c r="CR146" s="60"/>
      <c r="CS146" s="60">
        <v>0</v>
      </c>
      <c r="CT146" s="60"/>
      <c r="CU146" s="60"/>
      <c r="CV146" s="60"/>
      <c r="CW146" s="60"/>
      <c r="CX146" s="60"/>
      <c r="CY146" s="60"/>
      <c r="CZ146" s="60"/>
      <c r="DA146" s="60"/>
      <c r="DB146" s="60"/>
      <c r="DC146" s="60">
        <v>1</v>
      </c>
      <c r="DD146" s="60">
        <v>60</v>
      </c>
      <c r="DE146" s="60">
        <v>4</v>
      </c>
      <c r="DF146" s="60">
        <v>0</v>
      </c>
      <c r="DG146" s="60"/>
      <c r="DH146" s="60"/>
      <c r="DI146" s="60">
        <v>0</v>
      </c>
      <c r="DJ146" s="60"/>
      <c r="DK146" s="60"/>
      <c r="DL146" s="60">
        <v>0</v>
      </c>
      <c r="DM146" s="60"/>
      <c r="DN146" s="60"/>
      <c r="DO146" s="60"/>
      <c r="DP146" s="60"/>
      <c r="DQ146" s="60">
        <v>10</v>
      </c>
      <c r="DR146" s="60">
        <v>1</v>
      </c>
      <c r="DS146" s="60">
        <v>5</v>
      </c>
      <c r="DT146" s="61">
        <f t="shared" si="47"/>
        <v>1</v>
      </c>
      <c r="DU146" s="62">
        <f t="shared" si="48"/>
        <v>1</v>
      </c>
      <c r="DV146" s="63">
        <v>0</v>
      </c>
      <c r="DW146" s="63"/>
      <c r="DX146" s="63"/>
      <c r="DY146" s="63"/>
      <c r="DZ146" s="63"/>
      <c r="EA146" s="63"/>
      <c r="EB146" s="63"/>
      <c r="EC146" s="63"/>
      <c r="ED146" s="63"/>
      <c r="EE146" s="63"/>
      <c r="EF146" s="63"/>
      <c r="EG146" s="63"/>
      <c r="EH146" s="63"/>
      <c r="EI146" s="63"/>
      <c r="EJ146" s="63"/>
      <c r="EK146" s="63"/>
      <c r="EL146" s="63"/>
      <c r="EM146" s="63"/>
      <c r="EN146" s="63"/>
      <c r="EO146" s="63"/>
      <c r="EP146" s="63"/>
      <c r="EQ146" s="63"/>
      <c r="ER146" s="63"/>
      <c r="ES146" s="63">
        <f t="shared" si="49"/>
        <v>0</v>
      </c>
      <c r="ET146" s="63"/>
      <c r="EU146" s="64">
        <v>0</v>
      </c>
      <c r="EV146" s="64"/>
      <c r="EW146" s="64"/>
      <c r="EX146" s="64"/>
      <c r="EY146" s="64"/>
      <c r="EZ146" s="64"/>
      <c r="FA146" s="64"/>
      <c r="FB146" s="64"/>
      <c r="FC146" s="64"/>
      <c r="FD146" s="64"/>
      <c r="FE146" s="64"/>
      <c r="FF146" s="64"/>
      <c r="FG146" s="64"/>
      <c r="FH146" s="64"/>
      <c r="FI146" s="64"/>
      <c r="FJ146" s="64"/>
      <c r="FK146" s="64"/>
      <c r="FL146" s="64"/>
      <c r="FM146" s="64"/>
      <c r="FN146" s="64"/>
      <c r="FO146" s="64"/>
      <c r="FP146" s="64"/>
      <c r="FQ146" s="64"/>
      <c r="FR146" s="64"/>
      <c r="FS146" s="64"/>
      <c r="FT146" s="64"/>
      <c r="FU146" s="64"/>
      <c r="FV146" s="64"/>
      <c r="FW146" s="64"/>
      <c r="FX146" s="64"/>
      <c r="FY146" s="64"/>
      <c r="FZ146" s="64"/>
      <c r="GA146" s="64"/>
      <c r="GB146" s="64"/>
      <c r="GC146" s="64"/>
      <c r="GD146" s="64"/>
      <c r="GE146" s="64"/>
      <c r="GF146" s="64"/>
      <c r="GG146" s="64">
        <f t="shared" si="50"/>
        <v>0</v>
      </c>
      <c r="GH146" s="64">
        <f t="shared" si="51"/>
        <v>0</v>
      </c>
      <c r="GI146" s="65">
        <v>0</v>
      </c>
      <c r="GJ146" s="65">
        <v>0</v>
      </c>
      <c r="GK146" s="65">
        <v>0</v>
      </c>
      <c r="GL146" s="65">
        <v>0</v>
      </c>
      <c r="GM146" s="65">
        <v>0</v>
      </c>
      <c r="GN146" s="65">
        <v>0</v>
      </c>
      <c r="GO146" s="65">
        <v>0</v>
      </c>
      <c r="GP146" s="65">
        <v>0</v>
      </c>
      <c r="GQ146" s="65"/>
      <c r="GR146" s="65">
        <v>0</v>
      </c>
      <c r="GS146" s="65">
        <v>0</v>
      </c>
      <c r="GT146" s="65">
        <v>0</v>
      </c>
      <c r="GU146" s="65">
        <v>1</v>
      </c>
      <c r="GV146" s="65">
        <v>0</v>
      </c>
      <c r="GW146" s="65">
        <v>0</v>
      </c>
      <c r="GX146" s="65">
        <v>0</v>
      </c>
      <c r="GY146" s="65">
        <v>0</v>
      </c>
      <c r="GZ146" s="65"/>
      <c r="HA146" s="66">
        <v>0</v>
      </c>
      <c r="HB146" s="66"/>
      <c r="HC146" s="66"/>
      <c r="HD146" s="66"/>
      <c r="HE146" s="66"/>
      <c r="HF146" s="66"/>
      <c r="HG146" s="66"/>
      <c r="HH146" s="66"/>
      <c r="HI146" s="66"/>
      <c r="HJ146" s="66"/>
      <c r="HK146" s="66"/>
      <c r="HL146" s="66"/>
      <c r="HM146" s="66"/>
      <c r="HN146" s="66"/>
      <c r="HO146" s="66"/>
      <c r="HP146" s="66"/>
      <c r="HQ146" s="66"/>
      <c r="HR146" s="66"/>
      <c r="HS146" s="66"/>
      <c r="HT146" s="66"/>
      <c r="HU146" s="66"/>
      <c r="HV146" s="66"/>
      <c r="HW146" s="66"/>
      <c r="HX146" s="66"/>
      <c r="HY146" s="66">
        <f t="shared" si="52"/>
        <v>0</v>
      </c>
      <c r="HZ146" s="66"/>
      <c r="IA146" s="67" t="s">
        <v>2326</v>
      </c>
      <c r="IB146" s="67" t="s">
        <v>2328</v>
      </c>
      <c r="IC146" s="67" t="s">
        <v>2326</v>
      </c>
      <c r="ID146" s="67" t="s">
        <v>2326</v>
      </c>
      <c r="IE146" s="67" t="s">
        <v>2326</v>
      </c>
      <c r="IF146" s="67"/>
      <c r="IG146" s="67"/>
      <c r="IH146" s="67"/>
      <c r="II146" s="67"/>
      <c r="IJ146" s="67"/>
      <c r="IK146" s="67"/>
      <c r="IL146" s="67"/>
      <c r="IM146" s="67"/>
      <c r="IN146" s="67"/>
      <c r="IO146" s="67"/>
      <c r="IP146" s="67"/>
      <c r="IQ146" s="67"/>
      <c r="IR146" s="67"/>
      <c r="IS146" s="67"/>
      <c r="IT146" s="67"/>
      <c r="IU146" s="67"/>
      <c r="IV146" s="67"/>
      <c r="IW146" s="67"/>
      <c r="IX146" s="67"/>
      <c r="IY146" s="67"/>
      <c r="IZ146" s="67"/>
      <c r="JA146" s="67"/>
      <c r="JB146" s="67"/>
      <c r="JC146" s="67"/>
      <c r="JD146" s="67"/>
      <c r="JE146" s="67"/>
      <c r="JF146" s="67"/>
      <c r="JG146" s="67"/>
      <c r="JH146" s="67"/>
      <c r="JI146" s="67"/>
      <c r="JJ146" s="67"/>
      <c r="JK146" s="67"/>
      <c r="JL146" s="67"/>
      <c r="JM146" s="67"/>
      <c r="JN146" s="67"/>
      <c r="JO146" s="67"/>
      <c r="JP146" s="67"/>
      <c r="JQ146" s="67"/>
      <c r="JR146" s="67"/>
      <c r="JS146" s="67"/>
      <c r="JT146" s="67"/>
      <c r="JU146" s="67"/>
      <c r="JV146" s="67"/>
      <c r="JW146" s="67"/>
      <c r="JX146" s="67"/>
      <c r="JY146" s="67"/>
      <c r="JZ146" s="67"/>
      <c r="KA146" s="67"/>
      <c r="KB146" s="67"/>
      <c r="KC146" s="67"/>
      <c r="KD146" s="67"/>
      <c r="KE146" s="67"/>
      <c r="KF146" s="67"/>
      <c r="KG146" s="67"/>
      <c r="KH146" s="67"/>
      <c r="KI146" s="67"/>
      <c r="KJ146" s="67"/>
      <c r="KK146" s="67"/>
      <c r="KL146" s="67"/>
      <c r="KM146" s="67"/>
      <c r="KN146" s="66">
        <v>2</v>
      </c>
      <c r="KO146" s="66">
        <v>0</v>
      </c>
      <c r="KP146" s="66">
        <v>1</v>
      </c>
      <c r="KQ146" s="66">
        <v>0</v>
      </c>
      <c r="KR146" s="66">
        <v>1</v>
      </c>
      <c r="KS146" s="66">
        <v>0</v>
      </c>
      <c r="KT146" s="66">
        <v>0</v>
      </c>
      <c r="KU146" s="66">
        <v>0</v>
      </c>
      <c r="KV146" s="66">
        <v>0</v>
      </c>
      <c r="KW146" s="66">
        <v>1</v>
      </c>
      <c r="KX146" s="66">
        <v>0</v>
      </c>
      <c r="KY146" s="66">
        <v>0</v>
      </c>
      <c r="KZ146" s="66">
        <v>0</v>
      </c>
      <c r="LA146" s="66">
        <v>0</v>
      </c>
      <c r="LB146" s="66">
        <v>0</v>
      </c>
      <c r="LC146" s="68">
        <v>0</v>
      </c>
      <c r="LD146" s="68">
        <v>1</v>
      </c>
      <c r="LE146" s="68">
        <v>0</v>
      </c>
      <c r="LF146" s="68">
        <v>0</v>
      </c>
      <c r="LG146" s="68">
        <v>0</v>
      </c>
      <c r="LH146" s="68">
        <v>0</v>
      </c>
      <c r="LI146" s="68">
        <v>0</v>
      </c>
      <c r="LJ146" s="68">
        <v>0</v>
      </c>
      <c r="LK146" s="68">
        <v>1</v>
      </c>
      <c r="LL146" s="68" t="s">
        <v>3029</v>
      </c>
      <c r="LM146" s="69">
        <v>1</v>
      </c>
      <c r="LN146" s="69" t="s">
        <v>3030</v>
      </c>
      <c r="LO146" s="69">
        <v>0</v>
      </c>
      <c r="LP146" s="69"/>
      <c r="LQ146" s="70">
        <v>1</v>
      </c>
      <c r="LR146" s="71" t="s">
        <v>3031</v>
      </c>
      <c r="LS146" s="72">
        <f t="shared" si="53"/>
        <v>0</v>
      </c>
      <c r="LT146" s="73">
        <f t="shared" si="54"/>
        <v>0</v>
      </c>
      <c r="LU146" s="73">
        <f t="shared" si="55"/>
        <v>0</v>
      </c>
      <c r="LV146" s="74">
        <f t="shared" si="56"/>
        <v>1</v>
      </c>
      <c r="LW146" s="72">
        <f t="shared" si="57"/>
        <v>1</v>
      </c>
      <c r="LX146" s="73">
        <f t="shared" si="58"/>
        <v>0</v>
      </c>
      <c r="LY146" s="73">
        <f t="shared" si="59"/>
        <v>0</v>
      </c>
      <c r="LZ146" s="74">
        <f t="shared" si="60"/>
        <v>0</v>
      </c>
      <c r="MA146" s="72">
        <f t="shared" si="61"/>
        <v>0</v>
      </c>
      <c r="MB146" s="73">
        <f t="shared" si="62"/>
        <v>0</v>
      </c>
      <c r="MC146" s="73">
        <f t="shared" si="63"/>
        <v>0</v>
      </c>
      <c r="MD146" s="74">
        <f t="shared" si="64"/>
        <v>1</v>
      </c>
      <c r="ME146" s="72">
        <f t="shared" si="65"/>
        <v>0</v>
      </c>
      <c r="MF146" s="73">
        <f t="shared" si="66"/>
        <v>0</v>
      </c>
      <c r="MG146" s="73">
        <f t="shared" si="67"/>
        <v>0</v>
      </c>
      <c r="MH146" s="74">
        <f t="shared" si="68"/>
        <v>1</v>
      </c>
    </row>
    <row r="147" spans="1:346" ht="39.5" x14ac:dyDescent="0.35">
      <c r="A147" s="57">
        <v>40</v>
      </c>
      <c r="B147" s="57" t="s">
        <v>2362</v>
      </c>
      <c r="C147" s="57" t="s">
        <v>2404</v>
      </c>
      <c r="D147" s="58">
        <v>41603</v>
      </c>
      <c r="E147" s="57">
        <v>10</v>
      </c>
      <c r="F147" s="57">
        <v>25</v>
      </c>
      <c r="G147" s="57" t="s">
        <v>3032</v>
      </c>
      <c r="H147" s="57" t="s">
        <v>3032</v>
      </c>
      <c r="I147" s="57" t="s">
        <v>3033</v>
      </c>
      <c r="J147" s="57" t="s">
        <v>3014</v>
      </c>
      <c r="K147" s="57" t="s">
        <v>3034</v>
      </c>
      <c r="L147" s="57">
        <v>0</v>
      </c>
      <c r="M147" s="57">
        <v>1</v>
      </c>
      <c r="N147" s="57">
        <v>51</v>
      </c>
      <c r="O147" s="59">
        <v>0</v>
      </c>
      <c r="P147" s="59">
        <v>0</v>
      </c>
      <c r="Q147" s="59">
        <v>0</v>
      </c>
      <c r="R147" s="59">
        <v>0</v>
      </c>
      <c r="S147" s="59">
        <v>0</v>
      </c>
      <c r="T147" s="59">
        <v>0</v>
      </c>
      <c r="U147" s="59">
        <v>0</v>
      </c>
      <c r="V147" s="59">
        <v>0</v>
      </c>
      <c r="W147" s="59">
        <v>0</v>
      </c>
      <c r="X147" s="59">
        <v>1</v>
      </c>
      <c r="Y147" s="59" t="s">
        <v>2653</v>
      </c>
      <c r="Z147" s="60">
        <v>7</v>
      </c>
      <c r="AA147" s="60">
        <v>0</v>
      </c>
      <c r="AB147" s="60">
        <v>0</v>
      </c>
      <c r="AC147" s="60">
        <v>360</v>
      </c>
      <c r="AD147" s="60">
        <v>280</v>
      </c>
      <c r="AE147" s="60">
        <v>1</v>
      </c>
      <c r="AF147" s="60">
        <v>1</v>
      </c>
      <c r="AG147" s="60">
        <v>0</v>
      </c>
      <c r="AH147" s="60">
        <v>6</v>
      </c>
      <c r="AI147" s="60">
        <v>1</v>
      </c>
      <c r="AJ147" s="60">
        <v>5</v>
      </c>
      <c r="AK147" s="60">
        <v>1</v>
      </c>
      <c r="AL147" s="60">
        <v>2</v>
      </c>
      <c r="AM147" s="59">
        <v>0</v>
      </c>
      <c r="AN147" s="59"/>
      <c r="AO147" s="59"/>
      <c r="AP147" s="59"/>
      <c r="AQ147" s="59"/>
      <c r="AR147" s="59"/>
      <c r="AS147" s="59"/>
      <c r="AT147" s="59"/>
      <c r="AU147" s="59"/>
      <c r="AV147" s="59"/>
      <c r="AW147" s="59"/>
      <c r="AX147" s="59"/>
      <c r="AY147" s="59"/>
      <c r="AZ147" s="59"/>
      <c r="BA147" s="59"/>
      <c r="BB147" s="59"/>
      <c r="BC147" s="59">
        <v>0</v>
      </c>
      <c r="BD147" s="59"/>
      <c r="BE147" s="59"/>
      <c r="BF147" s="59"/>
      <c r="BG147" s="59">
        <v>0</v>
      </c>
      <c r="BH147" s="59"/>
      <c r="BI147" s="59"/>
      <c r="BJ147" s="59"/>
      <c r="BK147" s="59">
        <v>0</v>
      </c>
      <c r="BL147" s="59"/>
      <c r="BM147" s="59"/>
      <c r="BN147" s="59"/>
      <c r="BO147" s="59">
        <f t="shared" si="46"/>
        <v>0</v>
      </c>
      <c r="BP147" s="59"/>
      <c r="BQ147" s="60">
        <v>1</v>
      </c>
      <c r="BR147" s="60">
        <v>0</v>
      </c>
      <c r="BS147" s="60"/>
      <c r="BT147" s="60"/>
      <c r="BU147" s="60"/>
      <c r="BV147" s="60"/>
      <c r="BW147" s="60"/>
      <c r="BX147" s="60"/>
      <c r="BY147" s="60"/>
      <c r="BZ147" s="60"/>
      <c r="CA147" s="60">
        <v>2</v>
      </c>
      <c r="CB147" s="60">
        <v>2</v>
      </c>
      <c r="CC147" s="60">
        <v>1</v>
      </c>
      <c r="CD147" s="60">
        <v>1</v>
      </c>
      <c r="CE147" s="60">
        <v>1</v>
      </c>
      <c r="CF147" s="60">
        <v>0</v>
      </c>
      <c r="CG147" s="60">
        <v>1</v>
      </c>
      <c r="CH147" s="60">
        <v>1</v>
      </c>
      <c r="CI147" s="60" t="s">
        <v>3035</v>
      </c>
      <c r="CJ147" s="60">
        <v>0</v>
      </c>
      <c r="CK147" s="60"/>
      <c r="CL147" s="60"/>
      <c r="CM147" s="60"/>
      <c r="CN147" s="60"/>
      <c r="CO147" s="60"/>
      <c r="CP147" s="60"/>
      <c r="CQ147" s="60"/>
      <c r="CR147" s="60"/>
      <c r="CS147" s="60">
        <v>0</v>
      </c>
      <c r="CT147" s="60"/>
      <c r="CU147" s="60"/>
      <c r="CV147" s="60"/>
      <c r="CW147" s="60"/>
      <c r="CX147" s="60"/>
      <c r="CY147" s="60"/>
      <c r="CZ147" s="60"/>
      <c r="DA147" s="60"/>
      <c r="DB147" s="60"/>
      <c r="DC147" s="60">
        <v>0</v>
      </c>
      <c r="DD147" s="60"/>
      <c r="DE147" s="60"/>
      <c r="DF147" s="60">
        <v>1</v>
      </c>
      <c r="DG147" s="60">
        <v>11</v>
      </c>
      <c r="DH147" s="60">
        <v>85</v>
      </c>
      <c r="DI147" s="60">
        <v>0</v>
      </c>
      <c r="DJ147" s="60"/>
      <c r="DK147" s="60"/>
      <c r="DL147" s="60">
        <v>0</v>
      </c>
      <c r="DM147" s="60"/>
      <c r="DN147" s="60"/>
      <c r="DO147" s="60"/>
      <c r="DP147" s="60"/>
      <c r="DQ147" s="60">
        <v>20</v>
      </c>
      <c r="DR147" s="60">
        <v>1</v>
      </c>
      <c r="DS147" s="60">
        <v>5</v>
      </c>
      <c r="DT147" s="61">
        <f t="shared" si="47"/>
        <v>1</v>
      </c>
      <c r="DU147" s="62">
        <f t="shared" si="48"/>
        <v>1</v>
      </c>
      <c r="DV147" s="63">
        <v>0</v>
      </c>
      <c r="DW147" s="63"/>
      <c r="DX147" s="63"/>
      <c r="DY147" s="63"/>
      <c r="DZ147" s="63"/>
      <c r="EA147" s="63"/>
      <c r="EB147" s="63"/>
      <c r="EC147" s="63"/>
      <c r="ED147" s="63"/>
      <c r="EE147" s="63"/>
      <c r="EF147" s="63"/>
      <c r="EG147" s="63"/>
      <c r="EH147" s="63"/>
      <c r="EI147" s="63"/>
      <c r="EJ147" s="63"/>
      <c r="EK147" s="63"/>
      <c r="EL147" s="63"/>
      <c r="EM147" s="63"/>
      <c r="EN147" s="63"/>
      <c r="EO147" s="63"/>
      <c r="EP147" s="63"/>
      <c r="EQ147" s="63"/>
      <c r="ER147" s="63"/>
      <c r="ES147" s="63">
        <f t="shared" si="49"/>
        <v>0</v>
      </c>
      <c r="ET147" s="63"/>
      <c r="EU147" s="64">
        <v>0</v>
      </c>
      <c r="EV147" s="64"/>
      <c r="EW147" s="64"/>
      <c r="EX147" s="64"/>
      <c r="EY147" s="64"/>
      <c r="EZ147" s="64"/>
      <c r="FA147" s="64"/>
      <c r="FB147" s="64"/>
      <c r="FC147" s="64"/>
      <c r="FD147" s="64"/>
      <c r="FE147" s="64"/>
      <c r="FF147" s="64"/>
      <c r="FG147" s="64"/>
      <c r="FH147" s="64"/>
      <c r="FI147" s="64"/>
      <c r="FJ147" s="64"/>
      <c r="FK147" s="64"/>
      <c r="FL147" s="64"/>
      <c r="FM147" s="64"/>
      <c r="FN147" s="64"/>
      <c r="FO147" s="64"/>
      <c r="FP147" s="64"/>
      <c r="FQ147" s="64"/>
      <c r="FR147" s="64"/>
      <c r="FS147" s="64"/>
      <c r="FT147" s="64"/>
      <c r="FU147" s="64"/>
      <c r="FV147" s="64"/>
      <c r="FW147" s="64"/>
      <c r="FX147" s="64"/>
      <c r="FY147" s="64"/>
      <c r="FZ147" s="64"/>
      <c r="GA147" s="64"/>
      <c r="GB147" s="64"/>
      <c r="GC147" s="64"/>
      <c r="GD147" s="64"/>
      <c r="GE147" s="64"/>
      <c r="GF147" s="64"/>
      <c r="GG147" s="64">
        <f t="shared" si="50"/>
        <v>0</v>
      </c>
      <c r="GH147" s="64">
        <f t="shared" si="51"/>
        <v>0</v>
      </c>
      <c r="GI147" s="65">
        <v>0</v>
      </c>
      <c r="GJ147" s="65">
        <v>0</v>
      </c>
      <c r="GK147" s="65">
        <v>0</v>
      </c>
      <c r="GL147" s="65">
        <v>0</v>
      </c>
      <c r="GM147" s="65">
        <v>0</v>
      </c>
      <c r="GN147" s="65">
        <v>0</v>
      </c>
      <c r="GO147" s="65">
        <v>0</v>
      </c>
      <c r="GP147" s="65">
        <v>0</v>
      </c>
      <c r="GQ147" s="65"/>
      <c r="GR147" s="65">
        <v>0</v>
      </c>
      <c r="GS147" s="65">
        <v>0</v>
      </c>
      <c r="GT147" s="65">
        <v>0</v>
      </c>
      <c r="GU147" s="65">
        <v>0</v>
      </c>
      <c r="GV147" s="65">
        <v>0</v>
      </c>
      <c r="GW147" s="65">
        <v>1</v>
      </c>
      <c r="GX147" s="65">
        <v>0</v>
      </c>
      <c r="GY147" s="65">
        <v>0</v>
      </c>
      <c r="GZ147" s="65"/>
      <c r="HA147" s="66">
        <v>0</v>
      </c>
      <c r="HB147" s="66"/>
      <c r="HC147" s="66"/>
      <c r="HD147" s="66"/>
      <c r="HE147" s="66"/>
      <c r="HF147" s="66"/>
      <c r="HG147" s="66"/>
      <c r="HH147" s="66"/>
      <c r="HI147" s="66"/>
      <c r="HJ147" s="66"/>
      <c r="HK147" s="66"/>
      <c r="HL147" s="66"/>
      <c r="HM147" s="66"/>
      <c r="HN147" s="66"/>
      <c r="HO147" s="66"/>
      <c r="HP147" s="66"/>
      <c r="HQ147" s="66"/>
      <c r="HR147" s="66"/>
      <c r="HS147" s="66"/>
      <c r="HT147" s="66"/>
      <c r="HU147" s="66"/>
      <c r="HV147" s="66"/>
      <c r="HW147" s="66"/>
      <c r="HX147" s="66"/>
      <c r="HY147" s="66">
        <f t="shared" si="52"/>
        <v>0</v>
      </c>
      <c r="HZ147" s="66"/>
      <c r="IA147" s="67" t="s">
        <v>2326</v>
      </c>
      <c r="IB147" s="67" t="s">
        <v>2328</v>
      </c>
      <c r="IC147" s="67" t="s">
        <v>2326</v>
      </c>
      <c r="ID147" s="67" t="s">
        <v>2326</v>
      </c>
      <c r="IE147" s="67" t="s">
        <v>2326</v>
      </c>
      <c r="IF147" s="67"/>
      <c r="IG147" s="67"/>
      <c r="IH147" s="67"/>
      <c r="II147" s="67"/>
      <c r="IJ147" s="67"/>
      <c r="IK147" s="67"/>
      <c r="IL147" s="67"/>
      <c r="IM147" s="67"/>
      <c r="IN147" s="67"/>
      <c r="IO147" s="67"/>
      <c r="IP147" s="67"/>
      <c r="IQ147" s="67"/>
      <c r="IR147" s="67"/>
      <c r="IS147" s="67"/>
      <c r="IT147" s="67"/>
      <c r="IU147" s="67"/>
      <c r="IV147" s="67"/>
      <c r="IW147" s="67"/>
      <c r="IX147" s="67"/>
      <c r="IY147" s="67"/>
      <c r="IZ147" s="67"/>
      <c r="JA147" s="67"/>
      <c r="JB147" s="67"/>
      <c r="JC147" s="67"/>
      <c r="JD147" s="67"/>
      <c r="JE147" s="67"/>
      <c r="JF147" s="67"/>
      <c r="JG147" s="67"/>
      <c r="JH147" s="67"/>
      <c r="JI147" s="67"/>
      <c r="JJ147" s="67"/>
      <c r="JK147" s="67"/>
      <c r="JL147" s="67"/>
      <c r="JM147" s="67"/>
      <c r="JN147" s="67"/>
      <c r="JO147" s="67"/>
      <c r="JP147" s="67"/>
      <c r="JQ147" s="67"/>
      <c r="JR147" s="67"/>
      <c r="JS147" s="67"/>
      <c r="JT147" s="67"/>
      <c r="JU147" s="67"/>
      <c r="JV147" s="67"/>
      <c r="JW147" s="67"/>
      <c r="JX147" s="67"/>
      <c r="JY147" s="67"/>
      <c r="JZ147" s="67"/>
      <c r="KA147" s="67"/>
      <c r="KB147" s="67"/>
      <c r="KC147" s="67"/>
      <c r="KD147" s="67"/>
      <c r="KE147" s="67"/>
      <c r="KF147" s="67"/>
      <c r="KG147" s="67"/>
      <c r="KH147" s="67"/>
      <c r="KI147" s="67"/>
      <c r="KJ147" s="67"/>
      <c r="KK147" s="67"/>
      <c r="KL147" s="67"/>
      <c r="KM147" s="67"/>
      <c r="KN147" s="66">
        <v>2</v>
      </c>
      <c r="KO147" s="66">
        <v>2</v>
      </c>
      <c r="KP147" s="66">
        <v>1</v>
      </c>
      <c r="KQ147" s="66">
        <v>1</v>
      </c>
      <c r="KR147" s="66">
        <v>1</v>
      </c>
      <c r="KS147" s="66">
        <v>0</v>
      </c>
      <c r="KT147" s="66">
        <v>0</v>
      </c>
      <c r="KU147" s="66">
        <v>0</v>
      </c>
      <c r="KV147" s="66">
        <v>0</v>
      </c>
      <c r="KW147" s="66">
        <v>1</v>
      </c>
      <c r="KX147" s="66">
        <v>0</v>
      </c>
      <c r="KY147" s="66">
        <v>0</v>
      </c>
      <c r="KZ147" s="66">
        <v>0</v>
      </c>
      <c r="LA147" s="66">
        <v>0</v>
      </c>
      <c r="LB147" s="66">
        <v>0</v>
      </c>
      <c r="LC147" s="68">
        <v>0</v>
      </c>
      <c r="LD147" s="68">
        <v>0</v>
      </c>
      <c r="LE147" s="68">
        <v>0</v>
      </c>
      <c r="LF147" s="68">
        <v>0</v>
      </c>
      <c r="LG147" s="68">
        <v>0</v>
      </c>
      <c r="LH147" s="68">
        <v>0</v>
      </c>
      <c r="LI147" s="68">
        <v>0</v>
      </c>
      <c r="LJ147" s="68">
        <v>0</v>
      </c>
      <c r="LK147" s="68">
        <v>1</v>
      </c>
      <c r="LL147" s="68" t="s">
        <v>3036</v>
      </c>
      <c r="LM147" s="69">
        <v>1</v>
      </c>
      <c r="LN147" s="69" t="s">
        <v>2755</v>
      </c>
      <c r="LO147" s="69">
        <v>0</v>
      </c>
      <c r="LP147" s="69"/>
      <c r="LQ147" s="70">
        <v>1</v>
      </c>
      <c r="LR147" s="71"/>
      <c r="LS147" s="72">
        <f t="shared" si="53"/>
        <v>0</v>
      </c>
      <c r="LT147" s="73">
        <f t="shared" si="54"/>
        <v>0</v>
      </c>
      <c r="LU147" s="73">
        <f t="shared" si="55"/>
        <v>0</v>
      </c>
      <c r="LV147" s="74">
        <f t="shared" si="56"/>
        <v>1</v>
      </c>
      <c r="LW147" s="72">
        <f t="shared" si="57"/>
        <v>1</v>
      </c>
      <c r="LX147" s="73">
        <f t="shared" si="58"/>
        <v>0</v>
      </c>
      <c r="LY147" s="73">
        <f t="shared" si="59"/>
        <v>0</v>
      </c>
      <c r="LZ147" s="74">
        <f t="shared" si="60"/>
        <v>0</v>
      </c>
      <c r="MA147" s="72">
        <f t="shared" si="61"/>
        <v>0</v>
      </c>
      <c r="MB147" s="73">
        <f t="shared" si="62"/>
        <v>0</v>
      </c>
      <c r="MC147" s="73">
        <f t="shared" si="63"/>
        <v>0</v>
      </c>
      <c r="MD147" s="74">
        <f t="shared" si="64"/>
        <v>1</v>
      </c>
      <c r="ME147" s="72">
        <f t="shared" si="65"/>
        <v>0</v>
      </c>
      <c r="MF147" s="73">
        <f t="shared" si="66"/>
        <v>0</v>
      </c>
      <c r="MG147" s="73">
        <f t="shared" si="67"/>
        <v>0</v>
      </c>
      <c r="MH147" s="74">
        <f t="shared" si="68"/>
        <v>1</v>
      </c>
    </row>
    <row r="148" spans="1:346" ht="52.5" x14ac:dyDescent="0.35">
      <c r="A148" s="57">
        <v>25</v>
      </c>
      <c r="B148" s="57" t="s">
        <v>2320</v>
      </c>
      <c r="C148" s="57" t="s">
        <v>3037</v>
      </c>
      <c r="D148" s="58">
        <v>41599</v>
      </c>
      <c r="E148" s="57">
        <v>11</v>
      </c>
      <c r="F148" s="57">
        <v>6</v>
      </c>
      <c r="G148" s="57" t="s">
        <v>3038</v>
      </c>
      <c r="H148" s="57" t="s">
        <v>3038</v>
      </c>
      <c r="I148" s="57" t="s">
        <v>3039</v>
      </c>
      <c r="J148" s="57" t="s">
        <v>3040</v>
      </c>
      <c r="K148" s="57" t="s">
        <v>3041</v>
      </c>
      <c r="L148" s="57">
        <v>0</v>
      </c>
      <c r="M148" s="57">
        <v>1</v>
      </c>
      <c r="N148" s="57">
        <v>53</v>
      </c>
      <c r="O148" s="59">
        <v>0</v>
      </c>
      <c r="P148" s="59">
        <v>0</v>
      </c>
      <c r="Q148" s="59">
        <v>0</v>
      </c>
      <c r="R148" s="59">
        <v>0</v>
      </c>
      <c r="S148" s="59">
        <v>0</v>
      </c>
      <c r="T148" s="59">
        <v>0</v>
      </c>
      <c r="U148" s="59">
        <v>0</v>
      </c>
      <c r="V148" s="59">
        <v>0</v>
      </c>
      <c r="W148" s="59">
        <v>0</v>
      </c>
      <c r="X148" s="59">
        <v>1</v>
      </c>
      <c r="Y148" s="59" t="s">
        <v>2463</v>
      </c>
      <c r="Z148" s="60">
        <v>6</v>
      </c>
      <c r="AA148" s="60">
        <v>0</v>
      </c>
      <c r="AB148" s="60">
        <v>0</v>
      </c>
      <c r="AC148" s="60">
        <v>50</v>
      </c>
      <c r="AD148" s="60">
        <v>30</v>
      </c>
      <c r="AE148" s="60">
        <v>1</v>
      </c>
      <c r="AF148" s="60">
        <v>0</v>
      </c>
      <c r="AG148" s="60">
        <v>0</v>
      </c>
      <c r="AH148" s="60">
        <v>1</v>
      </c>
      <c r="AI148" s="60">
        <v>1</v>
      </c>
      <c r="AJ148" s="60">
        <v>5</v>
      </c>
      <c r="AK148" s="60">
        <v>1</v>
      </c>
      <c r="AL148" s="60">
        <v>5</v>
      </c>
      <c r="AM148" s="59">
        <v>0</v>
      </c>
      <c r="AN148" s="59"/>
      <c r="AO148" s="59"/>
      <c r="AP148" s="59"/>
      <c r="AQ148" s="59"/>
      <c r="AR148" s="59"/>
      <c r="AS148" s="59"/>
      <c r="AT148" s="59"/>
      <c r="AU148" s="59"/>
      <c r="AV148" s="59"/>
      <c r="AW148" s="59"/>
      <c r="AX148" s="59"/>
      <c r="AY148" s="59"/>
      <c r="AZ148" s="59"/>
      <c r="BA148" s="59"/>
      <c r="BB148" s="59"/>
      <c r="BC148" s="59">
        <v>0</v>
      </c>
      <c r="BD148" s="59"/>
      <c r="BE148" s="59"/>
      <c r="BF148" s="59"/>
      <c r="BG148" s="59">
        <v>0</v>
      </c>
      <c r="BH148" s="59"/>
      <c r="BI148" s="59"/>
      <c r="BJ148" s="59"/>
      <c r="BK148" s="59">
        <v>0</v>
      </c>
      <c r="BL148" s="59"/>
      <c r="BM148" s="59"/>
      <c r="BN148" s="59"/>
      <c r="BO148" s="59">
        <f t="shared" si="46"/>
        <v>0</v>
      </c>
      <c r="BP148" s="59"/>
      <c r="BQ148" s="60">
        <v>1</v>
      </c>
      <c r="BR148" s="60">
        <v>1</v>
      </c>
      <c r="BS148" s="60">
        <v>2</v>
      </c>
      <c r="BT148" s="60">
        <v>1</v>
      </c>
      <c r="BU148" s="60">
        <v>4</v>
      </c>
      <c r="BV148" s="60">
        <v>1</v>
      </c>
      <c r="BW148" s="60">
        <v>0</v>
      </c>
      <c r="BX148" s="60">
        <v>1</v>
      </c>
      <c r="BY148" s="60">
        <v>0</v>
      </c>
      <c r="BZ148" s="60">
        <v>0</v>
      </c>
      <c r="CA148" s="60">
        <v>0</v>
      </c>
      <c r="CB148" s="60"/>
      <c r="CC148" s="60"/>
      <c r="CD148" s="60"/>
      <c r="CE148" s="60"/>
      <c r="CF148" s="60"/>
      <c r="CG148" s="60"/>
      <c r="CH148" s="60"/>
      <c r="CI148" s="60"/>
      <c r="CJ148" s="60">
        <v>0</v>
      </c>
      <c r="CK148" s="60"/>
      <c r="CL148" s="60"/>
      <c r="CM148" s="60"/>
      <c r="CN148" s="60"/>
      <c r="CO148" s="60"/>
      <c r="CP148" s="60"/>
      <c r="CQ148" s="60"/>
      <c r="CR148" s="60"/>
      <c r="CS148" s="60">
        <v>0</v>
      </c>
      <c r="CT148" s="60"/>
      <c r="CU148" s="60"/>
      <c r="CV148" s="60"/>
      <c r="CW148" s="60"/>
      <c r="CX148" s="60"/>
      <c r="CY148" s="60"/>
      <c r="CZ148" s="60"/>
      <c r="DA148" s="60"/>
      <c r="DB148" s="60"/>
      <c r="DC148" s="60">
        <v>1</v>
      </c>
      <c r="DD148" s="60">
        <v>7</v>
      </c>
      <c r="DE148" s="60">
        <v>5</v>
      </c>
      <c r="DF148" s="60">
        <v>0</v>
      </c>
      <c r="DG148" s="60"/>
      <c r="DH148" s="60"/>
      <c r="DI148" s="60">
        <v>0</v>
      </c>
      <c r="DJ148" s="60"/>
      <c r="DK148" s="60"/>
      <c r="DL148" s="60">
        <v>0</v>
      </c>
      <c r="DM148" s="60"/>
      <c r="DN148" s="60"/>
      <c r="DO148" s="60"/>
      <c r="DP148" s="60"/>
      <c r="DQ148" s="60">
        <v>2</v>
      </c>
      <c r="DR148" s="60">
        <v>0</v>
      </c>
      <c r="DS148" s="60">
        <v>0</v>
      </c>
      <c r="DT148" s="61">
        <f t="shared" si="47"/>
        <v>1</v>
      </c>
      <c r="DU148" s="62">
        <f t="shared" si="48"/>
        <v>1</v>
      </c>
      <c r="DV148" s="63">
        <v>0</v>
      </c>
      <c r="DW148" s="63"/>
      <c r="DX148" s="63"/>
      <c r="DY148" s="63"/>
      <c r="DZ148" s="63"/>
      <c r="EA148" s="63"/>
      <c r="EB148" s="63"/>
      <c r="EC148" s="63"/>
      <c r="ED148" s="63"/>
      <c r="EE148" s="63"/>
      <c r="EF148" s="63"/>
      <c r="EG148" s="63"/>
      <c r="EH148" s="63"/>
      <c r="EI148" s="63"/>
      <c r="EJ148" s="63"/>
      <c r="EK148" s="63"/>
      <c r="EL148" s="63"/>
      <c r="EM148" s="63"/>
      <c r="EN148" s="63"/>
      <c r="EO148" s="63"/>
      <c r="EP148" s="63"/>
      <c r="EQ148" s="63"/>
      <c r="ER148" s="63"/>
      <c r="ES148" s="63">
        <f t="shared" si="49"/>
        <v>0</v>
      </c>
      <c r="ET148" s="63"/>
      <c r="EU148" s="64">
        <v>0</v>
      </c>
      <c r="EV148" s="64"/>
      <c r="EW148" s="64"/>
      <c r="EX148" s="64"/>
      <c r="EY148" s="64"/>
      <c r="EZ148" s="64"/>
      <c r="FA148" s="64"/>
      <c r="FB148" s="64"/>
      <c r="FC148" s="64"/>
      <c r="FD148" s="64"/>
      <c r="FE148" s="64"/>
      <c r="FF148" s="64"/>
      <c r="FG148" s="64"/>
      <c r="FH148" s="64"/>
      <c r="FI148" s="64"/>
      <c r="FJ148" s="64"/>
      <c r="FK148" s="64"/>
      <c r="FL148" s="64"/>
      <c r="FM148" s="64"/>
      <c r="FN148" s="64"/>
      <c r="FO148" s="64"/>
      <c r="FP148" s="64"/>
      <c r="FQ148" s="64"/>
      <c r="FR148" s="64"/>
      <c r="FS148" s="64"/>
      <c r="FT148" s="64"/>
      <c r="FU148" s="64"/>
      <c r="FV148" s="64"/>
      <c r="FW148" s="64"/>
      <c r="FX148" s="64"/>
      <c r="FY148" s="64"/>
      <c r="FZ148" s="64"/>
      <c r="GA148" s="64"/>
      <c r="GB148" s="64"/>
      <c r="GC148" s="64"/>
      <c r="GD148" s="64"/>
      <c r="GE148" s="64"/>
      <c r="GF148" s="64"/>
      <c r="GG148" s="64">
        <f t="shared" si="50"/>
        <v>0</v>
      </c>
      <c r="GH148" s="64">
        <f t="shared" si="51"/>
        <v>0</v>
      </c>
      <c r="GI148" s="65">
        <v>0</v>
      </c>
      <c r="GJ148" s="65">
        <v>0</v>
      </c>
      <c r="GK148" s="65">
        <v>0</v>
      </c>
      <c r="GL148" s="65">
        <v>0</v>
      </c>
      <c r="GM148" s="65">
        <v>0</v>
      </c>
      <c r="GN148" s="65">
        <v>0</v>
      </c>
      <c r="GO148" s="65">
        <v>0</v>
      </c>
      <c r="GP148" s="65">
        <v>0</v>
      </c>
      <c r="GQ148" s="65"/>
      <c r="GR148" s="65">
        <v>0</v>
      </c>
      <c r="GS148" s="65">
        <v>0</v>
      </c>
      <c r="GT148" s="65">
        <v>0</v>
      </c>
      <c r="GU148" s="65">
        <v>1</v>
      </c>
      <c r="GV148" s="65">
        <v>0</v>
      </c>
      <c r="GW148" s="65">
        <v>0</v>
      </c>
      <c r="GX148" s="65">
        <v>0</v>
      </c>
      <c r="GY148" s="65">
        <v>0</v>
      </c>
      <c r="GZ148" s="65"/>
      <c r="HA148" s="66">
        <v>0</v>
      </c>
      <c r="HB148" s="66"/>
      <c r="HC148" s="66"/>
      <c r="HD148" s="66"/>
      <c r="HE148" s="66"/>
      <c r="HF148" s="66"/>
      <c r="HG148" s="66"/>
      <c r="HH148" s="66"/>
      <c r="HI148" s="66"/>
      <c r="HJ148" s="66"/>
      <c r="HK148" s="66"/>
      <c r="HL148" s="66"/>
      <c r="HM148" s="66"/>
      <c r="HN148" s="66"/>
      <c r="HO148" s="66"/>
      <c r="HP148" s="66"/>
      <c r="HQ148" s="66"/>
      <c r="HR148" s="66"/>
      <c r="HS148" s="66"/>
      <c r="HT148" s="66"/>
      <c r="HU148" s="66"/>
      <c r="HV148" s="66"/>
      <c r="HW148" s="66"/>
      <c r="HX148" s="66"/>
      <c r="HY148" s="66">
        <f t="shared" si="52"/>
        <v>0</v>
      </c>
      <c r="HZ148" s="66"/>
      <c r="IA148" s="67" t="s">
        <v>2326</v>
      </c>
      <c r="IB148" s="67" t="s">
        <v>2328</v>
      </c>
      <c r="IC148" s="67" t="s">
        <v>2326</v>
      </c>
      <c r="ID148" s="67" t="s">
        <v>2326</v>
      </c>
      <c r="IE148" s="67" t="s">
        <v>2326</v>
      </c>
      <c r="IF148" s="67"/>
      <c r="IG148" s="67"/>
      <c r="IH148" s="67"/>
      <c r="II148" s="67"/>
      <c r="IJ148" s="67"/>
      <c r="IK148" s="67"/>
      <c r="IL148" s="67"/>
      <c r="IM148" s="67"/>
      <c r="IN148" s="67"/>
      <c r="IO148" s="67"/>
      <c r="IP148" s="67"/>
      <c r="IQ148" s="67"/>
      <c r="IR148" s="67"/>
      <c r="IS148" s="67"/>
      <c r="IT148" s="67"/>
      <c r="IU148" s="67"/>
      <c r="IV148" s="67"/>
      <c r="IW148" s="67"/>
      <c r="IX148" s="67"/>
      <c r="IY148" s="67"/>
      <c r="IZ148" s="67"/>
      <c r="JA148" s="67"/>
      <c r="JB148" s="67"/>
      <c r="JC148" s="67"/>
      <c r="JD148" s="67"/>
      <c r="JE148" s="67"/>
      <c r="JF148" s="67"/>
      <c r="JG148" s="67"/>
      <c r="JH148" s="67"/>
      <c r="JI148" s="67"/>
      <c r="JJ148" s="67"/>
      <c r="JK148" s="67"/>
      <c r="JL148" s="67"/>
      <c r="JM148" s="67"/>
      <c r="JN148" s="67"/>
      <c r="JO148" s="67"/>
      <c r="JP148" s="67"/>
      <c r="JQ148" s="67"/>
      <c r="JR148" s="67"/>
      <c r="JS148" s="67"/>
      <c r="JT148" s="67"/>
      <c r="JU148" s="67"/>
      <c r="JV148" s="67"/>
      <c r="JW148" s="67"/>
      <c r="JX148" s="67"/>
      <c r="JY148" s="67"/>
      <c r="JZ148" s="67"/>
      <c r="KA148" s="67"/>
      <c r="KB148" s="67"/>
      <c r="KC148" s="67"/>
      <c r="KD148" s="67"/>
      <c r="KE148" s="67"/>
      <c r="KF148" s="67"/>
      <c r="KG148" s="67"/>
      <c r="KH148" s="67"/>
      <c r="KI148" s="67"/>
      <c r="KJ148" s="67"/>
      <c r="KK148" s="67"/>
      <c r="KL148" s="67"/>
      <c r="KM148" s="67"/>
      <c r="KN148" s="66">
        <v>0</v>
      </c>
      <c r="KO148" s="66">
        <v>0</v>
      </c>
      <c r="KP148" s="66">
        <v>1</v>
      </c>
      <c r="KQ148" s="66">
        <v>0</v>
      </c>
      <c r="KR148" s="66">
        <v>0</v>
      </c>
      <c r="KS148" s="66">
        <v>0</v>
      </c>
      <c r="KT148" s="66">
        <v>0</v>
      </c>
      <c r="KU148" s="66">
        <v>0</v>
      </c>
      <c r="KV148" s="66">
        <v>0</v>
      </c>
      <c r="KW148" s="66">
        <v>1</v>
      </c>
      <c r="KX148" s="66">
        <v>0</v>
      </c>
      <c r="KY148" s="66">
        <v>0</v>
      </c>
      <c r="KZ148" s="66">
        <v>0</v>
      </c>
      <c r="LA148" s="66">
        <v>0</v>
      </c>
      <c r="LB148" s="66">
        <v>0</v>
      </c>
      <c r="LC148" s="68">
        <v>0</v>
      </c>
      <c r="LD148" s="68">
        <v>0</v>
      </c>
      <c r="LE148" s="68">
        <v>1</v>
      </c>
      <c r="LF148" s="68">
        <v>0</v>
      </c>
      <c r="LG148" s="68">
        <v>1</v>
      </c>
      <c r="LH148" s="68">
        <v>0</v>
      </c>
      <c r="LI148" s="68">
        <v>0</v>
      </c>
      <c r="LJ148" s="68">
        <v>0</v>
      </c>
      <c r="LK148" s="68">
        <v>0</v>
      </c>
      <c r="LL148" s="68" t="s">
        <v>3042</v>
      </c>
      <c r="LM148" s="69">
        <v>1</v>
      </c>
      <c r="LN148" s="69" t="s">
        <v>3043</v>
      </c>
      <c r="LO148" s="69">
        <v>0</v>
      </c>
      <c r="LP148" s="69"/>
      <c r="LQ148" s="70">
        <v>1</v>
      </c>
      <c r="LR148" s="71"/>
      <c r="LS148" s="72">
        <f t="shared" si="53"/>
        <v>0</v>
      </c>
      <c r="LT148" s="73">
        <f t="shared" si="54"/>
        <v>0</v>
      </c>
      <c r="LU148" s="73">
        <f t="shared" si="55"/>
        <v>0</v>
      </c>
      <c r="LV148" s="74">
        <f t="shared" si="56"/>
        <v>1</v>
      </c>
      <c r="LW148" s="72">
        <f t="shared" si="57"/>
        <v>1</v>
      </c>
      <c r="LX148" s="73">
        <f t="shared" si="58"/>
        <v>0</v>
      </c>
      <c r="LY148" s="73">
        <f t="shared" si="59"/>
        <v>0</v>
      </c>
      <c r="LZ148" s="74">
        <f t="shared" si="60"/>
        <v>0</v>
      </c>
      <c r="MA148" s="72">
        <f t="shared" si="61"/>
        <v>0</v>
      </c>
      <c r="MB148" s="73">
        <f t="shared" si="62"/>
        <v>0</v>
      </c>
      <c r="MC148" s="73">
        <f t="shared" si="63"/>
        <v>0</v>
      </c>
      <c r="MD148" s="74">
        <f t="shared" si="64"/>
        <v>1</v>
      </c>
      <c r="ME148" s="72">
        <f t="shared" si="65"/>
        <v>0</v>
      </c>
      <c r="MF148" s="73">
        <f t="shared" si="66"/>
        <v>0</v>
      </c>
      <c r="MG148" s="73">
        <f t="shared" si="67"/>
        <v>0</v>
      </c>
      <c r="MH148" s="74">
        <f t="shared" si="68"/>
        <v>1</v>
      </c>
    </row>
    <row r="149" spans="1:346" ht="78.5" x14ac:dyDescent="0.35">
      <c r="A149" s="57">
        <v>3</v>
      </c>
      <c r="B149" s="57" t="s">
        <v>2329</v>
      </c>
      <c r="C149" s="57" t="s">
        <v>3044</v>
      </c>
      <c r="D149" s="58">
        <v>41598</v>
      </c>
      <c r="E149" s="57">
        <v>11</v>
      </c>
      <c r="F149" s="57">
        <v>1</v>
      </c>
      <c r="G149" s="57" t="s">
        <v>3045</v>
      </c>
      <c r="H149" s="57" t="s">
        <v>3046</v>
      </c>
      <c r="I149" s="57" t="s">
        <v>3047</v>
      </c>
      <c r="J149" s="57" t="s">
        <v>3048</v>
      </c>
      <c r="K149" s="57" t="s">
        <v>3049</v>
      </c>
      <c r="L149" s="57">
        <v>0</v>
      </c>
      <c r="M149" s="57">
        <v>1</v>
      </c>
      <c r="N149" s="57">
        <v>42</v>
      </c>
      <c r="O149" s="59">
        <v>0</v>
      </c>
      <c r="P149" s="59">
        <v>0</v>
      </c>
      <c r="Q149" s="59">
        <v>0</v>
      </c>
      <c r="R149" s="59">
        <v>0</v>
      </c>
      <c r="S149" s="59">
        <v>0</v>
      </c>
      <c r="T149" s="59">
        <v>1</v>
      </c>
      <c r="U149" s="59">
        <v>0</v>
      </c>
      <c r="V149" s="59">
        <v>0</v>
      </c>
      <c r="W149" s="59">
        <v>0</v>
      </c>
      <c r="X149" s="59">
        <v>1</v>
      </c>
      <c r="Y149" s="59" t="s">
        <v>3050</v>
      </c>
      <c r="Z149" s="60">
        <v>6</v>
      </c>
      <c r="AA149" s="60">
        <v>3</v>
      </c>
      <c r="AB149" s="60">
        <v>2</v>
      </c>
      <c r="AC149" s="60">
        <v>45</v>
      </c>
      <c r="AD149" s="60">
        <v>35</v>
      </c>
      <c r="AE149" s="60">
        <v>0</v>
      </c>
      <c r="AF149" s="60">
        <v>1</v>
      </c>
      <c r="AG149" s="60">
        <v>1</v>
      </c>
      <c r="AH149" s="60">
        <v>4</v>
      </c>
      <c r="AI149" s="60">
        <v>1</v>
      </c>
      <c r="AJ149" s="60">
        <v>5</v>
      </c>
      <c r="AK149" s="60">
        <v>15</v>
      </c>
      <c r="AL149" s="60">
        <v>40</v>
      </c>
      <c r="AM149" s="59">
        <v>0</v>
      </c>
      <c r="AN149" s="59"/>
      <c r="AO149" s="59"/>
      <c r="AP149" s="59"/>
      <c r="AQ149" s="59"/>
      <c r="AR149" s="59"/>
      <c r="AS149" s="59"/>
      <c r="AT149" s="59"/>
      <c r="AU149" s="59"/>
      <c r="AV149" s="59"/>
      <c r="AW149" s="59"/>
      <c r="AX149" s="59"/>
      <c r="AY149" s="59"/>
      <c r="AZ149" s="59"/>
      <c r="BA149" s="59"/>
      <c r="BB149" s="59"/>
      <c r="BC149" s="59">
        <v>0</v>
      </c>
      <c r="BD149" s="59"/>
      <c r="BE149" s="59"/>
      <c r="BF149" s="59"/>
      <c r="BG149" s="59">
        <v>0</v>
      </c>
      <c r="BH149" s="59"/>
      <c r="BI149" s="59"/>
      <c r="BJ149" s="59"/>
      <c r="BK149" s="59">
        <v>0</v>
      </c>
      <c r="BL149" s="59"/>
      <c r="BM149" s="59"/>
      <c r="BN149" s="59"/>
      <c r="BO149" s="59">
        <f t="shared" si="46"/>
        <v>0</v>
      </c>
      <c r="BP149" s="59"/>
      <c r="BQ149" s="60">
        <v>1</v>
      </c>
      <c r="BR149" s="60">
        <v>1</v>
      </c>
      <c r="BS149" s="60">
        <v>4</v>
      </c>
      <c r="BT149" s="60">
        <v>1</v>
      </c>
      <c r="BU149" s="60">
        <v>4</v>
      </c>
      <c r="BV149" s="60">
        <v>1</v>
      </c>
      <c r="BW149" s="60">
        <v>0</v>
      </c>
      <c r="BX149" s="60">
        <v>1</v>
      </c>
      <c r="BY149" s="60">
        <v>1</v>
      </c>
      <c r="BZ149" s="60">
        <v>0</v>
      </c>
      <c r="CA149" s="60">
        <v>4</v>
      </c>
      <c r="CB149" s="60">
        <v>1</v>
      </c>
      <c r="CC149" s="60">
        <v>1</v>
      </c>
      <c r="CD149" s="60">
        <v>2</v>
      </c>
      <c r="CE149" s="60">
        <v>1</v>
      </c>
      <c r="CF149" s="60">
        <v>0</v>
      </c>
      <c r="CG149" s="60">
        <v>1</v>
      </c>
      <c r="CH149" s="60">
        <v>1</v>
      </c>
      <c r="CI149" s="60">
        <v>0</v>
      </c>
      <c r="CJ149" s="60">
        <v>0</v>
      </c>
      <c r="CK149" s="60"/>
      <c r="CL149" s="60"/>
      <c r="CM149" s="60"/>
      <c r="CN149" s="60"/>
      <c r="CO149" s="60"/>
      <c r="CP149" s="60"/>
      <c r="CQ149" s="60"/>
      <c r="CR149" s="60"/>
      <c r="CS149" s="60">
        <v>0</v>
      </c>
      <c r="CT149" s="60"/>
      <c r="CU149" s="60"/>
      <c r="CV149" s="60"/>
      <c r="CW149" s="60"/>
      <c r="CX149" s="60"/>
      <c r="CY149" s="60"/>
      <c r="CZ149" s="60"/>
      <c r="DA149" s="60"/>
      <c r="DB149" s="60"/>
      <c r="DC149" s="60">
        <v>0</v>
      </c>
      <c r="DD149" s="60"/>
      <c r="DE149" s="60"/>
      <c r="DF149" s="60">
        <v>1</v>
      </c>
      <c r="DG149" s="60">
        <v>4</v>
      </c>
      <c r="DH149" s="60">
        <v>140</v>
      </c>
      <c r="DI149" s="60">
        <v>0</v>
      </c>
      <c r="DJ149" s="60"/>
      <c r="DK149" s="60"/>
      <c r="DL149" s="60">
        <v>0</v>
      </c>
      <c r="DM149" s="60"/>
      <c r="DN149" s="60"/>
      <c r="DO149" s="60"/>
      <c r="DP149" s="60"/>
      <c r="DQ149" s="60">
        <v>5</v>
      </c>
      <c r="DR149" s="60">
        <v>0</v>
      </c>
      <c r="DS149" s="60">
        <v>0</v>
      </c>
      <c r="DT149" s="61">
        <f t="shared" si="47"/>
        <v>1</v>
      </c>
      <c r="DU149" s="62">
        <f t="shared" si="48"/>
        <v>1</v>
      </c>
      <c r="DV149" s="63">
        <v>0</v>
      </c>
      <c r="DW149" s="63"/>
      <c r="DX149" s="63"/>
      <c r="DY149" s="63"/>
      <c r="DZ149" s="63"/>
      <c r="EA149" s="63"/>
      <c r="EB149" s="63"/>
      <c r="EC149" s="63"/>
      <c r="ED149" s="63"/>
      <c r="EE149" s="63"/>
      <c r="EF149" s="63"/>
      <c r="EG149" s="63"/>
      <c r="EH149" s="63"/>
      <c r="EI149" s="63"/>
      <c r="EJ149" s="63"/>
      <c r="EK149" s="63"/>
      <c r="EL149" s="63"/>
      <c r="EM149" s="63"/>
      <c r="EN149" s="63"/>
      <c r="EO149" s="63"/>
      <c r="EP149" s="63"/>
      <c r="EQ149" s="63"/>
      <c r="ER149" s="63"/>
      <c r="ES149" s="63">
        <f t="shared" si="49"/>
        <v>0</v>
      </c>
      <c r="ET149" s="63"/>
      <c r="EU149" s="64">
        <v>0</v>
      </c>
      <c r="EV149" s="64"/>
      <c r="EW149" s="64"/>
      <c r="EX149" s="64"/>
      <c r="EY149" s="64"/>
      <c r="EZ149" s="64"/>
      <c r="FA149" s="64"/>
      <c r="FB149" s="64"/>
      <c r="FC149" s="64"/>
      <c r="FD149" s="64"/>
      <c r="FE149" s="64"/>
      <c r="FF149" s="64"/>
      <c r="FG149" s="64"/>
      <c r="FH149" s="64"/>
      <c r="FI149" s="64"/>
      <c r="FJ149" s="64"/>
      <c r="FK149" s="64"/>
      <c r="FL149" s="64"/>
      <c r="FM149" s="64"/>
      <c r="FN149" s="64"/>
      <c r="FO149" s="64"/>
      <c r="FP149" s="64"/>
      <c r="FQ149" s="64"/>
      <c r="FR149" s="64"/>
      <c r="FS149" s="64"/>
      <c r="FT149" s="64"/>
      <c r="FU149" s="64"/>
      <c r="FV149" s="64"/>
      <c r="FW149" s="64"/>
      <c r="FX149" s="64"/>
      <c r="FY149" s="64"/>
      <c r="FZ149" s="64"/>
      <c r="GA149" s="64"/>
      <c r="GB149" s="64"/>
      <c r="GC149" s="64"/>
      <c r="GD149" s="64"/>
      <c r="GE149" s="64"/>
      <c r="GF149" s="64"/>
      <c r="GG149" s="64">
        <f t="shared" si="50"/>
        <v>0</v>
      </c>
      <c r="GH149" s="64">
        <f t="shared" si="51"/>
        <v>0</v>
      </c>
      <c r="GI149" s="65">
        <v>0</v>
      </c>
      <c r="GJ149" s="65">
        <v>0</v>
      </c>
      <c r="GK149" s="65">
        <v>0</v>
      </c>
      <c r="GL149" s="65">
        <v>0</v>
      </c>
      <c r="GM149" s="65">
        <v>0</v>
      </c>
      <c r="GN149" s="65">
        <v>0</v>
      </c>
      <c r="GO149" s="65">
        <v>0</v>
      </c>
      <c r="GP149" s="65">
        <v>0</v>
      </c>
      <c r="GQ149" s="65"/>
      <c r="GR149" s="65">
        <v>1</v>
      </c>
      <c r="GS149" s="65">
        <v>0</v>
      </c>
      <c r="GT149" s="65">
        <v>0</v>
      </c>
      <c r="GU149" s="65">
        <v>0</v>
      </c>
      <c r="GV149" s="65">
        <v>0</v>
      </c>
      <c r="GW149" s="65">
        <v>0</v>
      </c>
      <c r="GX149" s="65">
        <v>0</v>
      </c>
      <c r="GY149" s="65">
        <v>1</v>
      </c>
      <c r="GZ149" s="65" t="s">
        <v>3051</v>
      </c>
      <c r="HA149" s="66">
        <v>0</v>
      </c>
      <c r="HB149" s="66"/>
      <c r="HC149" s="66"/>
      <c r="HD149" s="66"/>
      <c r="HE149" s="66"/>
      <c r="HF149" s="66"/>
      <c r="HG149" s="66"/>
      <c r="HH149" s="66"/>
      <c r="HI149" s="66"/>
      <c r="HJ149" s="66"/>
      <c r="HK149" s="66"/>
      <c r="HL149" s="66"/>
      <c r="HM149" s="66"/>
      <c r="HN149" s="66"/>
      <c r="HO149" s="66"/>
      <c r="HP149" s="66"/>
      <c r="HQ149" s="66"/>
      <c r="HR149" s="66"/>
      <c r="HS149" s="66"/>
      <c r="HT149" s="66"/>
      <c r="HU149" s="66"/>
      <c r="HV149" s="66"/>
      <c r="HW149" s="66"/>
      <c r="HX149" s="66"/>
      <c r="HY149" s="66">
        <f t="shared" si="52"/>
        <v>0</v>
      </c>
      <c r="HZ149" s="66"/>
      <c r="IA149" s="67" t="s">
        <v>2326</v>
      </c>
      <c r="IB149" s="67" t="s">
        <v>2327</v>
      </c>
      <c r="IC149" s="67" t="s">
        <v>2326</v>
      </c>
      <c r="ID149" s="67" t="s">
        <v>2326</v>
      </c>
      <c r="IE149" s="67" t="s">
        <v>2326</v>
      </c>
      <c r="IF149" s="67"/>
      <c r="IG149" s="67"/>
      <c r="IH149" s="67"/>
      <c r="II149" s="67"/>
      <c r="IJ149" s="67"/>
      <c r="IK149" s="67"/>
      <c r="IL149" s="67"/>
      <c r="IM149" s="67"/>
      <c r="IN149" s="67"/>
      <c r="IO149" s="67"/>
      <c r="IP149" s="67"/>
      <c r="IQ149" s="67"/>
      <c r="IR149" s="67">
        <v>-1</v>
      </c>
      <c r="IS149" s="67"/>
      <c r="IT149" s="67"/>
      <c r="IU149" s="67"/>
      <c r="IV149" s="67"/>
      <c r="IW149" s="67"/>
      <c r="IX149" s="67"/>
      <c r="IY149" s="67"/>
      <c r="IZ149" s="67"/>
      <c r="JA149" s="67"/>
      <c r="JB149" s="67"/>
      <c r="JC149" s="67">
        <v>1</v>
      </c>
      <c r="JD149" s="67"/>
      <c r="JE149" s="67"/>
      <c r="JF149" s="67"/>
      <c r="JG149" s="67"/>
      <c r="JH149" s="67"/>
      <c r="JI149" s="67"/>
      <c r="JJ149" s="67"/>
      <c r="JK149" s="67"/>
      <c r="JL149" s="67"/>
      <c r="JM149" s="67"/>
      <c r="JN149" s="67"/>
      <c r="JO149" s="67"/>
      <c r="JP149" s="67"/>
      <c r="JQ149" s="67"/>
      <c r="JR149" s="67"/>
      <c r="JS149" s="67"/>
      <c r="JT149" s="67"/>
      <c r="JU149" s="67"/>
      <c r="JV149" s="67"/>
      <c r="JW149" s="67"/>
      <c r="JX149" s="67"/>
      <c r="JY149" s="67"/>
      <c r="JZ149" s="67"/>
      <c r="KA149" s="67"/>
      <c r="KB149" s="67"/>
      <c r="KC149" s="67"/>
      <c r="KD149" s="67"/>
      <c r="KE149" s="67"/>
      <c r="KF149" s="67"/>
      <c r="KG149" s="67"/>
      <c r="KH149" s="67"/>
      <c r="KI149" s="67"/>
      <c r="KJ149" s="67"/>
      <c r="KK149" s="67"/>
      <c r="KL149" s="67"/>
      <c r="KM149" s="67"/>
      <c r="KN149" s="66">
        <v>1</v>
      </c>
      <c r="KO149" s="66">
        <v>1</v>
      </c>
      <c r="KP149" s="66">
        <v>1</v>
      </c>
      <c r="KQ149" s="66">
        <v>1</v>
      </c>
      <c r="KR149" s="66">
        <v>1</v>
      </c>
      <c r="KS149" s="66">
        <v>0</v>
      </c>
      <c r="KT149" s="66">
        <v>1</v>
      </c>
      <c r="KU149" s="66">
        <v>0</v>
      </c>
      <c r="KV149" s="66">
        <v>0</v>
      </c>
      <c r="KW149" s="66">
        <v>0</v>
      </c>
      <c r="KX149" s="66">
        <v>0</v>
      </c>
      <c r="KY149" s="66">
        <v>1</v>
      </c>
      <c r="KZ149" s="66">
        <v>0</v>
      </c>
      <c r="LA149" s="66">
        <v>0</v>
      </c>
      <c r="LB149" s="66">
        <v>0</v>
      </c>
      <c r="LC149" s="68">
        <v>0</v>
      </c>
      <c r="LD149" s="68">
        <v>0</v>
      </c>
      <c r="LE149" s="68">
        <v>0</v>
      </c>
      <c r="LF149" s="68">
        <v>1</v>
      </c>
      <c r="LG149" s="68">
        <v>0</v>
      </c>
      <c r="LH149" s="68">
        <v>0</v>
      </c>
      <c r="LI149" s="68">
        <v>0</v>
      </c>
      <c r="LJ149" s="68">
        <v>0</v>
      </c>
      <c r="LK149" s="68">
        <v>0</v>
      </c>
      <c r="LL149" s="68"/>
      <c r="LM149" s="69">
        <v>1</v>
      </c>
      <c r="LN149" s="69" t="s">
        <v>3052</v>
      </c>
      <c r="LO149" s="69">
        <v>0</v>
      </c>
      <c r="LP149" s="69"/>
      <c r="LQ149" s="70">
        <v>1</v>
      </c>
      <c r="LR149" s="71"/>
      <c r="LS149" s="72">
        <f t="shared" si="53"/>
        <v>0</v>
      </c>
      <c r="LT149" s="73">
        <f t="shared" si="54"/>
        <v>0</v>
      </c>
      <c r="LU149" s="73">
        <f t="shared" si="55"/>
        <v>0</v>
      </c>
      <c r="LV149" s="74">
        <f t="shared" si="56"/>
        <v>1</v>
      </c>
      <c r="LW149" s="72">
        <f t="shared" si="57"/>
        <v>1</v>
      </c>
      <c r="LX149" s="73">
        <f t="shared" si="58"/>
        <v>0</v>
      </c>
      <c r="LY149" s="73">
        <f t="shared" si="59"/>
        <v>0</v>
      </c>
      <c r="LZ149" s="74">
        <f t="shared" si="60"/>
        <v>0</v>
      </c>
      <c r="MA149" s="72">
        <f t="shared" si="61"/>
        <v>0</v>
      </c>
      <c r="MB149" s="73">
        <f t="shared" si="62"/>
        <v>0</v>
      </c>
      <c r="MC149" s="73">
        <f t="shared" si="63"/>
        <v>0</v>
      </c>
      <c r="MD149" s="74">
        <f t="shared" si="64"/>
        <v>1</v>
      </c>
      <c r="ME149" s="72">
        <f t="shared" si="65"/>
        <v>0</v>
      </c>
      <c r="MF149" s="73">
        <f t="shared" si="66"/>
        <v>0</v>
      </c>
      <c r="MG149" s="73">
        <f t="shared" si="67"/>
        <v>0</v>
      </c>
      <c r="MH149" s="74">
        <f t="shared" si="68"/>
        <v>1</v>
      </c>
    </row>
    <row r="150" spans="1:346" ht="39.5" x14ac:dyDescent="0.35">
      <c r="A150" s="57">
        <v>4</v>
      </c>
      <c r="B150" s="57" t="s">
        <v>2329</v>
      </c>
      <c r="C150" s="57" t="s">
        <v>3044</v>
      </c>
      <c r="D150" s="58">
        <v>41598</v>
      </c>
      <c r="E150" s="57">
        <v>11</v>
      </c>
      <c r="F150" s="57">
        <v>3</v>
      </c>
      <c r="G150" s="57" t="s">
        <v>3053</v>
      </c>
      <c r="H150" s="57" t="s">
        <v>3053</v>
      </c>
      <c r="I150" s="57" t="s">
        <v>3054</v>
      </c>
      <c r="J150" s="57" t="s">
        <v>3055</v>
      </c>
      <c r="K150" s="57" t="s">
        <v>3056</v>
      </c>
      <c r="L150" s="57">
        <v>0</v>
      </c>
      <c r="M150" s="57">
        <v>1</v>
      </c>
      <c r="N150" s="57">
        <v>55</v>
      </c>
      <c r="O150" s="59">
        <v>0</v>
      </c>
      <c r="P150" s="59">
        <v>0</v>
      </c>
      <c r="Q150" s="59">
        <v>0</v>
      </c>
      <c r="R150" s="59">
        <v>0</v>
      </c>
      <c r="S150" s="59">
        <v>0</v>
      </c>
      <c r="T150" s="59">
        <v>0</v>
      </c>
      <c r="U150" s="59">
        <v>0</v>
      </c>
      <c r="V150" s="59">
        <v>0</v>
      </c>
      <c r="W150" s="59">
        <v>0</v>
      </c>
      <c r="X150" s="59">
        <v>1</v>
      </c>
      <c r="Y150" s="59" t="s">
        <v>3057</v>
      </c>
      <c r="Z150" s="60">
        <v>6</v>
      </c>
      <c r="AA150" s="60">
        <v>0</v>
      </c>
      <c r="AB150" s="60">
        <v>0</v>
      </c>
      <c r="AC150" s="60">
        <v>225</v>
      </c>
      <c r="AD150" s="60">
        <v>120</v>
      </c>
      <c r="AE150" s="60">
        <v>1</v>
      </c>
      <c r="AF150" s="60">
        <v>0</v>
      </c>
      <c r="AG150" s="60">
        <v>0</v>
      </c>
      <c r="AH150" s="60">
        <v>2</v>
      </c>
      <c r="AI150" s="60">
        <v>1</v>
      </c>
      <c r="AJ150" s="60">
        <v>2</v>
      </c>
      <c r="AK150" s="60">
        <v>1</v>
      </c>
      <c r="AL150" s="60">
        <v>1</v>
      </c>
      <c r="AM150" s="59">
        <v>0</v>
      </c>
      <c r="AN150" s="59"/>
      <c r="AO150" s="59"/>
      <c r="AP150" s="59"/>
      <c r="AQ150" s="59"/>
      <c r="AR150" s="59"/>
      <c r="AS150" s="59"/>
      <c r="AT150" s="59"/>
      <c r="AU150" s="59"/>
      <c r="AV150" s="59"/>
      <c r="AW150" s="59"/>
      <c r="AX150" s="59"/>
      <c r="AY150" s="59"/>
      <c r="AZ150" s="59"/>
      <c r="BA150" s="59"/>
      <c r="BB150" s="59"/>
      <c r="BC150" s="59">
        <v>0</v>
      </c>
      <c r="BD150" s="59"/>
      <c r="BE150" s="59"/>
      <c r="BF150" s="59"/>
      <c r="BG150" s="59">
        <v>0</v>
      </c>
      <c r="BH150" s="59"/>
      <c r="BI150" s="59"/>
      <c r="BJ150" s="59"/>
      <c r="BK150" s="59">
        <v>0</v>
      </c>
      <c r="BL150" s="59"/>
      <c r="BM150" s="59"/>
      <c r="BN150" s="59"/>
      <c r="BO150" s="59">
        <f t="shared" si="46"/>
        <v>0</v>
      </c>
      <c r="BP150" s="59"/>
      <c r="BQ150" s="60">
        <v>1</v>
      </c>
      <c r="BR150" s="60">
        <v>0</v>
      </c>
      <c r="BS150" s="60"/>
      <c r="BT150" s="60"/>
      <c r="BU150" s="60"/>
      <c r="BV150" s="60"/>
      <c r="BW150" s="60"/>
      <c r="BX150" s="60"/>
      <c r="BY150" s="60"/>
      <c r="BZ150" s="60"/>
      <c r="CA150" s="60">
        <v>1</v>
      </c>
      <c r="CB150" s="60">
        <v>1</v>
      </c>
      <c r="CC150" s="60">
        <v>1</v>
      </c>
      <c r="CD150" s="60">
        <v>2</v>
      </c>
      <c r="CE150" s="60">
        <v>0</v>
      </c>
      <c r="CF150" s="60">
        <v>0</v>
      </c>
      <c r="CG150" s="60">
        <v>1</v>
      </c>
      <c r="CH150" s="60">
        <v>0</v>
      </c>
      <c r="CI150" s="60">
        <v>0</v>
      </c>
      <c r="CJ150" s="60">
        <v>0</v>
      </c>
      <c r="CK150" s="60"/>
      <c r="CL150" s="60"/>
      <c r="CM150" s="60"/>
      <c r="CN150" s="60"/>
      <c r="CO150" s="60"/>
      <c r="CP150" s="60"/>
      <c r="CQ150" s="60"/>
      <c r="CR150" s="60"/>
      <c r="CS150" s="60">
        <v>0</v>
      </c>
      <c r="CT150" s="60"/>
      <c r="CU150" s="60"/>
      <c r="CV150" s="60"/>
      <c r="CW150" s="60"/>
      <c r="CX150" s="60"/>
      <c r="CY150" s="60"/>
      <c r="CZ150" s="60"/>
      <c r="DA150" s="60"/>
      <c r="DB150" s="60"/>
      <c r="DC150" s="60">
        <v>0</v>
      </c>
      <c r="DD150" s="60"/>
      <c r="DE150" s="60"/>
      <c r="DF150" s="60">
        <v>1</v>
      </c>
      <c r="DG150" s="60">
        <v>7</v>
      </c>
      <c r="DH150" s="60">
        <v>120</v>
      </c>
      <c r="DI150" s="60">
        <v>0</v>
      </c>
      <c r="DJ150" s="60"/>
      <c r="DK150" s="60"/>
      <c r="DL150" s="60">
        <v>0</v>
      </c>
      <c r="DM150" s="60"/>
      <c r="DN150" s="60"/>
      <c r="DO150" s="60"/>
      <c r="DP150" s="60"/>
      <c r="DQ150" s="60">
        <v>5</v>
      </c>
      <c r="DR150" s="60">
        <v>0</v>
      </c>
      <c r="DS150" s="60">
        <v>0</v>
      </c>
      <c r="DT150" s="61">
        <f t="shared" si="47"/>
        <v>1</v>
      </c>
      <c r="DU150" s="62">
        <f t="shared" si="48"/>
        <v>1</v>
      </c>
      <c r="DV150" s="63">
        <v>0</v>
      </c>
      <c r="DW150" s="63"/>
      <c r="DX150" s="63"/>
      <c r="DY150" s="63"/>
      <c r="DZ150" s="63"/>
      <c r="EA150" s="63"/>
      <c r="EB150" s="63"/>
      <c r="EC150" s="63"/>
      <c r="ED150" s="63"/>
      <c r="EE150" s="63"/>
      <c r="EF150" s="63"/>
      <c r="EG150" s="63"/>
      <c r="EH150" s="63"/>
      <c r="EI150" s="63"/>
      <c r="EJ150" s="63"/>
      <c r="EK150" s="63"/>
      <c r="EL150" s="63"/>
      <c r="EM150" s="63"/>
      <c r="EN150" s="63"/>
      <c r="EO150" s="63"/>
      <c r="EP150" s="63"/>
      <c r="EQ150" s="63"/>
      <c r="ER150" s="63"/>
      <c r="ES150" s="63">
        <f t="shared" si="49"/>
        <v>0</v>
      </c>
      <c r="ET150" s="63"/>
      <c r="EU150" s="64">
        <v>0</v>
      </c>
      <c r="EV150" s="64"/>
      <c r="EW150" s="64"/>
      <c r="EX150" s="64"/>
      <c r="EY150" s="64"/>
      <c r="EZ150" s="64"/>
      <c r="FA150" s="64"/>
      <c r="FB150" s="64"/>
      <c r="FC150" s="64"/>
      <c r="FD150" s="64"/>
      <c r="FE150" s="64"/>
      <c r="FF150" s="64"/>
      <c r="FG150" s="64"/>
      <c r="FH150" s="64"/>
      <c r="FI150" s="64"/>
      <c r="FJ150" s="64"/>
      <c r="FK150" s="64"/>
      <c r="FL150" s="64"/>
      <c r="FM150" s="64"/>
      <c r="FN150" s="64"/>
      <c r="FO150" s="64"/>
      <c r="FP150" s="64"/>
      <c r="FQ150" s="64"/>
      <c r="FR150" s="64"/>
      <c r="FS150" s="64"/>
      <c r="FT150" s="64"/>
      <c r="FU150" s="64"/>
      <c r="FV150" s="64"/>
      <c r="FW150" s="64"/>
      <c r="FX150" s="64"/>
      <c r="FY150" s="64"/>
      <c r="FZ150" s="64"/>
      <c r="GA150" s="64"/>
      <c r="GB150" s="64"/>
      <c r="GC150" s="64"/>
      <c r="GD150" s="64"/>
      <c r="GE150" s="64"/>
      <c r="GF150" s="64"/>
      <c r="GG150" s="64">
        <f t="shared" si="50"/>
        <v>0</v>
      </c>
      <c r="GH150" s="64">
        <f t="shared" si="51"/>
        <v>0</v>
      </c>
      <c r="GI150" s="65">
        <v>0</v>
      </c>
      <c r="GJ150" s="65">
        <v>0</v>
      </c>
      <c r="GK150" s="65">
        <v>0</v>
      </c>
      <c r="GL150" s="65">
        <v>0</v>
      </c>
      <c r="GM150" s="65">
        <v>0</v>
      </c>
      <c r="GN150" s="65">
        <v>0</v>
      </c>
      <c r="GO150" s="65">
        <v>0</v>
      </c>
      <c r="GP150" s="65">
        <v>0</v>
      </c>
      <c r="GQ150" s="65"/>
      <c r="GR150" s="65">
        <v>1</v>
      </c>
      <c r="GS150" s="65">
        <v>0</v>
      </c>
      <c r="GT150" s="65">
        <v>0</v>
      </c>
      <c r="GU150" s="65">
        <v>0</v>
      </c>
      <c r="GV150" s="65">
        <v>0</v>
      </c>
      <c r="GW150" s="65">
        <v>0</v>
      </c>
      <c r="GX150" s="65">
        <v>1</v>
      </c>
      <c r="GY150" s="65">
        <v>0</v>
      </c>
      <c r="GZ150" s="65"/>
      <c r="HA150" s="66">
        <v>0</v>
      </c>
      <c r="HB150" s="66"/>
      <c r="HC150" s="66"/>
      <c r="HD150" s="66"/>
      <c r="HE150" s="66"/>
      <c r="HF150" s="66"/>
      <c r="HG150" s="66"/>
      <c r="HH150" s="66"/>
      <c r="HI150" s="66"/>
      <c r="HJ150" s="66"/>
      <c r="HK150" s="66"/>
      <c r="HL150" s="66"/>
      <c r="HM150" s="66"/>
      <c r="HN150" s="66"/>
      <c r="HO150" s="66"/>
      <c r="HP150" s="66"/>
      <c r="HQ150" s="66"/>
      <c r="HR150" s="66"/>
      <c r="HS150" s="66"/>
      <c r="HT150" s="66"/>
      <c r="HU150" s="66"/>
      <c r="HV150" s="66"/>
      <c r="HW150" s="66"/>
      <c r="HX150" s="66"/>
      <c r="HY150" s="66">
        <f t="shared" si="52"/>
        <v>0</v>
      </c>
      <c r="HZ150" s="66"/>
      <c r="IA150" s="67" t="s">
        <v>2326</v>
      </c>
      <c r="IB150" s="67" t="s">
        <v>2328</v>
      </c>
      <c r="IC150" s="67" t="s">
        <v>2326</v>
      </c>
      <c r="ID150" s="67" t="s">
        <v>2326</v>
      </c>
      <c r="IE150" s="67" t="s">
        <v>2326</v>
      </c>
      <c r="IF150" s="67"/>
      <c r="IG150" s="67"/>
      <c r="IH150" s="67"/>
      <c r="II150" s="67"/>
      <c r="IJ150" s="67"/>
      <c r="IK150" s="67"/>
      <c r="IL150" s="67"/>
      <c r="IM150" s="67"/>
      <c r="IN150" s="67"/>
      <c r="IO150" s="67"/>
      <c r="IP150" s="67"/>
      <c r="IQ150" s="67"/>
      <c r="IR150" s="67"/>
      <c r="IS150" s="67"/>
      <c r="IT150" s="67"/>
      <c r="IU150" s="67"/>
      <c r="IV150" s="67"/>
      <c r="IW150" s="67"/>
      <c r="IX150" s="67"/>
      <c r="IY150" s="67"/>
      <c r="IZ150" s="67"/>
      <c r="JA150" s="67"/>
      <c r="JB150" s="67"/>
      <c r="JC150" s="67"/>
      <c r="JD150" s="67"/>
      <c r="JE150" s="67"/>
      <c r="JF150" s="67"/>
      <c r="JG150" s="67"/>
      <c r="JH150" s="67"/>
      <c r="JI150" s="67"/>
      <c r="JJ150" s="67"/>
      <c r="JK150" s="67"/>
      <c r="JL150" s="67"/>
      <c r="JM150" s="67"/>
      <c r="JN150" s="67"/>
      <c r="JO150" s="67"/>
      <c r="JP150" s="67"/>
      <c r="JQ150" s="67"/>
      <c r="JR150" s="67"/>
      <c r="JS150" s="67"/>
      <c r="JT150" s="67"/>
      <c r="JU150" s="67"/>
      <c r="JV150" s="67"/>
      <c r="JW150" s="67"/>
      <c r="JX150" s="67"/>
      <c r="JY150" s="67"/>
      <c r="JZ150" s="67"/>
      <c r="KA150" s="67"/>
      <c r="KB150" s="67"/>
      <c r="KC150" s="67"/>
      <c r="KD150" s="67"/>
      <c r="KE150" s="67"/>
      <c r="KF150" s="67"/>
      <c r="KG150" s="67"/>
      <c r="KH150" s="67"/>
      <c r="KI150" s="67"/>
      <c r="KJ150" s="67"/>
      <c r="KK150" s="67"/>
      <c r="KL150" s="67"/>
      <c r="KM150" s="67"/>
      <c r="KN150" s="66">
        <v>1</v>
      </c>
      <c r="KO150" s="66">
        <v>1</v>
      </c>
      <c r="KP150" s="66">
        <v>1</v>
      </c>
      <c r="KQ150" s="66">
        <v>0</v>
      </c>
      <c r="KR150" s="66">
        <v>0</v>
      </c>
      <c r="KS150" s="66">
        <v>0</v>
      </c>
      <c r="KT150" s="66">
        <v>0</v>
      </c>
      <c r="KU150" s="66">
        <v>0</v>
      </c>
      <c r="KV150" s="66">
        <v>0</v>
      </c>
      <c r="KW150" s="66">
        <v>1</v>
      </c>
      <c r="KX150" s="66">
        <v>0</v>
      </c>
      <c r="KY150" s="66">
        <v>0</v>
      </c>
      <c r="KZ150" s="66">
        <v>0</v>
      </c>
      <c r="LA150" s="66">
        <v>0</v>
      </c>
      <c r="LB150" s="66">
        <v>0</v>
      </c>
      <c r="LC150" s="68">
        <v>0</v>
      </c>
      <c r="LD150" s="68">
        <v>0</v>
      </c>
      <c r="LE150" s="68">
        <v>1</v>
      </c>
      <c r="LF150" s="68">
        <v>0</v>
      </c>
      <c r="LG150" s="68">
        <v>1</v>
      </c>
      <c r="LH150" s="68">
        <v>0</v>
      </c>
      <c r="LI150" s="68">
        <v>1</v>
      </c>
      <c r="LJ150" s="68">
        <v>1</v>
      </c>
      <c r="LK150" s="68">
        <v>1</v>
      </c>
      <c r="LL150" s="68" t="s">
        <v>3058</v>
      </c>
      <c r="LM150" s="69">
        <v>0</v>
      </c>
      <c r="LN150" s="69"/>
      <c r="LO150" s="69">
        <v>0</v>
      </c>
      <c r="LP150" s="69"/>
      <c r="LQ150" s="70">
        <v>1</v>
      </c>
      <c r="LR150" s="71" t="s">
        <v>3059</v>
      </c>
      <c r="LS150" s="72">
        <f t="shared" si="53"/>
        <v>0</v>
      </c>
      <c r="LT150" s="73">
        <f t="shared" si="54"/>
        <v>0</v>
      </c>
      <c r="LU150" s="73">
        <f t="shared" si="55"/>
        <v>0</v>
      </c>
      <c r="LV150" s="74">
        <f t="shared" si="56"/>
        <v>1</v>
      </c>
      <c r="LW150" s="72">
        <f t="shared" si="57"/>
        <v>1</v>
      </c>
      <c r="LX150" s="73">
        <f t="shared" si="58"/>
        <v>0</v>
      </c>
      <c r="LY150" s="73">
        <f t="shared" si="59"/>
        <v>0</v>
      </c>
      <c r="LZ150" s="74">
        <f t="shared" si="60"/>
        <v>0</v>
      </c>
      <c r="MA150" s="72">
        <f t="shared" si="61"/>
        <v>0</v>
      </c>
      <c r="MB150" s="73">
        <f t="shared" si="62"/>
        <v>0</v>
      </c>
      <c r="MC150" s="73">
        <f t="shared" si="63"/>
        <v>0</v>
      </c>
      <c r="MD150" s="74">
        <f t="shared" si="64"/>
        <v>1</v>
      </c>
      <c r="ME150" s="72">
        <f t="shared" si="65"/>
        <v>0</v>
      </c>
      <c r="MF150" s="73">
        <f t="shared" si="66"/>
        <v>0</v>
      </c>
      <c r="MG150" s="73">
        <f t="shared" si="67"/>
        <v>0</v>
      </c>
      <c r="MH150" s="74">
        <f t="shared" si="68"/>
        <v>1</v>
      </c>
    </row>
    <row r="151" spans="1:346" ht="26.5" x14ac:dyDescent="0.35">
      <c r="A151" s="57">
        <v>31</v>
      </c>
      <c r="B151" s="57" t="s">
        <v>2329</v>
      </c>
      <c r="C151" s="57" t="s">
        <v>3060</v>
      </c>
      <c r="D151" s="58">
        <v>41603</v>
      </c>
      <c r="E151" s="57">
        <v>11</v>
      </c>
      <c r="F151" s="57">
        <v>9</v>
      </c>
      <c r="G151" s="57" t="s">
        <v>3061</v>
      </c>
      <c r="H151" s="57" t="s">
        <v>3061</v>
      </c>
      <c r="I151" s="57" t="s">
        <v>3062</v>
      </c>
      <c r="J151" s="57" t="s">
        <v>3063</v>
      </c>
      <c r="K151" s="57" t="s">
        <v>3064</v>
      </c>
      <c r="L151" s="57">
        <v>0</v>
      </c>
      <c r="M151" s="57">
        <v>1</v>
      </c>
      <c r="N151" s="57">
        <v>28</v>
      </c>
      <c r="O151" s="59">
        <v>0</v>
      </c>
      <c r="P151" s="59">
        <v>0</v>
      </c>
      <c r="Q151" s="59">
        <v>0</v>
      </c>
      <c r="R151" s="59">
        <v>0</v>
      </c>
      <c r="S151" s="59">
        <v>0</v>
      </c>
      <c r="T151" s="59">
        <v>0</v>
      </c>
      <c r="U151" s="59">
        <v>0</v>
      </c>
      <c r="V151" s="59">
        <v>0</v>
      </c>
      <c r="W151" s="59">
        <v>0</v>
      </c>
      <c r="X151" s="59">
        <v>1</v>
      </c>
      <c r="Y151" s="59" t="s">
        <v>2463</v>
      </c>
      <c r="Z151" s="60">
        <v>6</v>
      </c>
      <c r="AA151" s="60">
        <v>0</v>
      </c>
      <c r="AB151" s="60">
        <v>0</v>
      </c>
      <c r="AC151" s="60">
        <v>20</v>
      </c>
      <c r="AD151" s="60">
        <v>10</v>
      </c>
      <c r="AE151" s="60">
        <v>1</v>
      </c>
      <c r="AF151" s="60">
        <v>0</v>
      </c>
      <c r="AG151" s="60">
        <v>0</v>
      </c>
      <c r="AH151" s="60">
        <v>3</v>
      </c>
      <c r="AI151" s="60">
        <v>1</v>
      </c>
      <c r="AJ151" s="60">
        <v>4</v>
      </c>
      <c r="AK151" s="60">
        <v>1</v>
      </c>
      <c r="AL151" s="60">
        <v>2</v>
      </c>
      <c r="AM151" s="59">
        <v>0</v>
      </c>
      <c r="AN151" s="59"/>
      <c r="AO151" s="59"/>
      <c r="AP151" s="59"/>
      <c r="AQ151" s="59"/>
      <c r="AR151" s="59"/>
      <c r="AS151" s="59"/>
      <c r="AT151" s="59"/>
      <c r="AU151" s="59"/>
      <c r="AV151" s="59"/>
      <c r="AW151" s="59"/>
      <c r="AX151" s="59"/>
      <c r="AY151" s="59"/>
      <c r="AZ151" s="59"/>
      <c r="BA151" s="59"/>
      <c r="BB151" s="59"/>
      <c r="BC151" s="59">
        <v>0</v>
      </c>
      <c r="BD151" s="59"/>
      <c r="BE151" s="59"/>
      <c r="BF151" s="59"/>
      <c r="BG151" s="59">
        <v>0</v>
      </c>
      <c r="BH151" s="59"/>
      <c r="BI151" s="59"/>
      <c r="BJ151" s="59"/>
      <c r="BK151" s="59">
        <v>0</v>
      </c>
      <c r="BL151" s="59"/>
      <c r="BM151" s="59"/>
      <c r="BN151" s="59"/>
      <c r="BO151" s="59">
        <f t="shared" si="46"/>
        <v>0</v>
      </c>
      <c r="BP151" s="59"/>
      <c r="BQ151" s="60">
        <v>1</v>
      </c>
      <c r="BR151" s="60">
        <v>1</v>
      </c>
      <c r="BS151" s="60">
        <v>2</v>
      </c>
      <c r="BT151" s="60">
        <v>1</v>
      </c>
      <c r="BU151" s="60"/>
      <c r="BV151" s="60">
        <v>1</v>
      </c>
      <c r="BW151" s="60">
        <v>0</v>
      </c>
      <c r="BX151" s="60">
        <v>1</v>
      </c>
      <c r="BY151" s="60">
        <v>1</v>
      </c>
      <c r="BZ151" s="60">
        <v>1</v>
      </c>
      <c r="CA151" s="60">
        <v>0</v>
      </c>
      <c r="CB151" s="60"/>
      <c r="CC151" s="60"/>
      <c r="CD151" s="60"/>
      <c r="CE151" s="60"/>
      <c r="CF151" s="60"/>
      <c r="CG151" s="60"/>
      <c r="CH151" s="60"/>
      <c r="CI151" s="60"/>
      <c r="CJ151" s="60">
        <v>0</v>
      </c>
      <c r="CK151" s="60"/>
      <c r="CL151" s="60"/>
      <c r="CM151" s="60"/>
      <c r="CN151" s="60"/>
      <c r="CO151" s="60"/>
      <c r="CP151" s="60"/>
      <c r="CQ151" s="60"/>
      <c r="CR151" s="60"/>
      <c r="CS151" s="60">
        <v>0</v>
      </c>
      <c r="CT151" s="60"/>
      <c r="CU151" s="60"/>
      <c r="CV151" s="60"/>
      <c r="CW151" s="60"/>
      <c r="CX151" s="60"/>
      <c r="CY151" s="60"/>
      <c r="CZ151" s="60"/>
      <c r="DA151" s="60"/>
      <c r="DB151" s="60"/>
      <c r="DC151" s="60">
        <v>0</v>
      </c>
      <c r="DD151" s="60"/>
      <c r="DE151" s="60"/>
      <c r="DF151" s="60">
        <v>0</v>
      </c>
      <c r="DG151" s="60"/>
      <c r="DH151" s="60"/>
      <c r="DI151" s="60">
        <v>0</v>
      </c>
      <c r="DJ151" s="60"/>
      <c r="DK151" s="60"/>
      <c r="DL151" s="60"/>
      <c r="DM151" s="60"/>
      <c r="DN151" s="60"/>
      <c r="DO151" s="60"/>
      <c r="DP151" s="60"/>
      <c r="DQ151" s="60"/>
      <c r="DR151" s="60"/>
      <c r="DS151" s="60"/>
      <c r="DT151" s="61">
        <f t="shared" si="47"/>
        <v>1</v>
      </c>
      <c r="DU151" s="62">
        <f t="shared" si="48"/>
        <v>1</v>
      </c>
      <c r="DV151" s="63">
        <v>0</v>
      </c>
      <c r="DW151" s="63"/>
      <c r="DX151" s="63"/>
      <c r="DY151" s="63"/>
      <c r="DZ151" s="63"/>
      <c r="EA151" s="63"/>
      <c r="EB151" s="63"/>
      <c r="EC151" s="63"/>
      <c r="ED151" s="63"/>
      <c r="EE151" s="63"/>
      <c r="EF151" s="63"/>
      <c r="EG151" s="63"/>
      <c r="EH151" s="63"/>
      <c r="EI151" s="63"/>
      <c r="EJ151" s="63"/>
      <c r="EK151" s="63"/>
      <c r="EL151" s="63"/>
      <c r="EM151" s="63"/>
      <c r="EN151" s="63"/>
      <c r="EO151" s="63"/>
      <c r="EP151" s="63"/>
      <c r="EQ151" s="63"/>
      <c r="ER151" s="63"/>
      <c r="ES151" s="63">
        <f t="shared" si="49"/>
        <v>0</v>
      </c>
      <c r="ET151" s="63"/>
      <c r="EU151" s="64">
        <v>0</v>
      </c>
      <c r="EV151" s="64"/>
      <c r="EW151" s="64"/>
      <c r="EX151" s="64"/>
      <c r="EY151" s="64"/>
      <c r="EZ151" s="64"/>
      <c r="FA151" s="64"/>
      <c r="FB151" s="64"/>
      <c r="FC151" s="64"/>
      <c r="FD151" s="64"/>
      <c r="FE151" s="64"/>
      <c r="FF151" s="64"/>
      <c r="FG151" s="64"/>
      <c r="FH151" s="64"/>
      <c r="FI151" s="64"/>
      <c r="FJ151" s="64"/>
      <c r="FK151" s="64"/>
      <c r="FL151" s="64"/>
      <c r="FM151" s="64"/>
      <c r="FN151" s="64"/>
      <c r="FO151" s="64"/>
      <c r="FP151" s="64"/>
      <c r="FQ151" s="64"/>
      <c r="FR151" s="64"/>
      <c r="FS151" s="64"/>
      <c r="FT151" s="64"/>
      <c r="FU151" s="64"/>
      <c r="FV151" s="64"/>
      <c r="FW151" s="64"/>
      <c r="FX151" s="64"/>
      <c r="FY151" s="64"/>
      <c r="FZ151" s="64"/>
      <c r="GA151" s="64"/>
      <c r="GB151" s="64"/>
      <c r="GC151" s="64"/>
      <c r="GD151" s="64"/>
      <c r="GE151" s="64"/>
      <c r="GF151" s="64"/>
      <c r="GG151" s="64">
        <f t="shared" si="50"/>
        <v>0</v>
      </c>
      <c r="GH151" s="64">
        <f t="shared" si="51"/>
        <v>0</v>
      </c>
      <c r="GI151" s="65">
        <v>0</v>
      </c>
      <c r="GJ151" s="65">
        <v>0</v>
      </c>
      <c r="GK151" s="65">
        <v>0</v>
      </c>
      <c r="GL151" s="65">
        <v>0</v>
      </c>
      <c r="GM151" s="65">
        <v>0</v>
      </c>
      <c r="GN151" s="65">
        <v>0</v>
      </c>
      <c r="GO151" s="65">
        <v>0</v>
      </c>
      <c r="GP151" s="65">
        <v>0</v>
      </c>
      <c r="GQ151" s="65"/>
      <c r="GR151" s="65">
        <v>1</v>
      </c>
      <c r="GS151" s="65">
        <v>0</v>
      </c>
      <c r="GT151" s="65">
        <v>0</v>
      </c>
      <c r="GU151" s="65">
        <v>0</v>
      </c>
      <c r="GV151" s="65">
        <v>0</v>
      </c>
      <c r="GW151" s="65">
        <v>0</v>
      </c>
      <c r="GX151" s="65">
        <v>0</v>
      </c>
      <c r="GY151" s="65">
        <v>0</v>
      </c>
      <c r="GZ151" s="65"/>
      <c r="HA151" s="66">
        <v>0</v>
      </c>
      <c r="HB151" s="66"/>
      <c r="HC151" s="66"/>
      <c r="HD151" s="66"/>
      <c r="HE151" s="66"/>
      <c r="HF151" s="66"/>
      <c r="HG151" s="66"/>
      <c r="HH151" s="66"/>
      <c r="HI151" s="66"/>
      <c r="HJ151" s="66"/>
      <c r="HK151" s="66"/>
      <c r="HL151" s="66"/>
      <c r="HM151" s="66"/>
      <c r="HN151" s="66"/>
      <c r="HO151" s="66"/>
      <c r="HP151" s="66"/>
      <c r="HQ151" s="66"/>
      <c r="HR151" s="66"/>
      <c r="HS151" s="66"/>
      <c r="HT151" s="66"/>
      <c r="HU151" s="66"/>
      <c r="HV151" s="66"/>
      <c r="HW151" s="66"/>
      <c r="HX151" s="66"/>
      <c r="HY151" s="66">
        <f t="shared" si="52"/>
        <v>0</v>
      </c>
      <c r="HZ151" s="66"/>
      <c r="IA151" s="67" t="s">
        <v>2326</v>
      </c>
      <c r="IB151" s="67" t="s">
        <v>2327</v>
      </c>
      <c r="IC151" s="67" t="s">
        <v>2326</v>
      </c>
      <c r="ID151" s="67" t="s">
        <v>2326</v>
      </c>
      <c r="IE151" s="67" t="s">
        <v>2326</v>
      </c>
      <c r="IF151" s="67"/>
      <c r="IG151" s="67"/>
      <c r="IH151" s="67"/>
      <c r="II151" s="67"/>
      <c r="IJ151" s="67"/>
      <c r="IK151" s="67"/>
      <c r="IL151" s="67"/>
      <c r="IM151" s="67"/>
      <c r="IN151" s="67"/>
      <c r="IO151" s="67"/>
      <c r="IP151" s="67"/>
      <c r="IQ151" s="67"/>
      <c r="IR151" s="67"/>
      <c r="IS151" s="67"/>
      <c r="IT151" s="67"/>
      <c r="IU151" s="67"/>
      <c r="IV151" s="67">
        <v>1</v>
      </c>
      <c r="IW151" s="67"/>
      <c r="IX151" s="67"/>
      <c r="IY151" s="67"/>
      <c r="IZ151" s="67"/>
      <c r="JA151" s="67"/>
      <c r="JB151" s="67"/>
      <c r="JC151" s="67"/>
      <c r="JD151" s="67"/>
      <c r="JE151" s="67"/>
      <c r="JF151" s="67"/>
      <c r="JG151" s="67"/>
      <c r="JH151" s="67"/>
      <c r="JI151" s="67"/>
      <c r="JJ151" s="67"/>
      <c r="JK151" s="67"/>
      <c r="JL151" s="67"/>
      <c r="JM151" s="67"/>
      <c r="JN151" s="67"/>
      <c r="JO151" s="67"/>
      <c r="JP151" s="67"/>
      <c r="JQ151" s="67"/>
      <c r="JR151" s="67"/>
      <c r="JS151" s="67"/>
      <c r="JT151" s="67"/>
      <c r="JU151" s="67"/>
      <c r="JV151" s="67"/>
      <c r="JW151" s="67"/>
      <c r="JX151" s="67"/>
      <c r="JY151" s="67"/>
      <c r="JZ151" s="67"/>
      <c r="KA151" s="67"/>
      <c r="KB151" s="67"/>
      <c r="KC151" s="67"/>
      <c r="KD151" s="67"/>
      <c r="KE151" s="67"/>
      <c r="KF151" s="67"/>
      <c r="KG151" s="67"/>
      <c r="KH151" s="67"/>
      <c r="KI151" s="67"/>
      <c r="KJ151" s="67"/>
      <c r="KK151" s="67"/>
      <c r="KL151" s="67"/>
      <c r="KM151" s="67"/>
      <c r="KN151" s="66">
        <v>0</v>
      </c>
      <c r="KO151" s="66">
        <v>0</v>
      </c>
      <c r="KP151" s="66">
        <v>0</v>
      </c>
      <c r="KQ151" s="66">
        <v>0</v>
      </c>
      <c r="KR151" s="66">
        <v>0</v>
      </c>
      <c r="KS151" s="66">
        <v>0</v>
      </c>
      <c r="KT151" s="66">
        <v>0</v>
      </c>
      <c r="KU151" s="66">
        <v>0</v>
      </c>
      <c r="KV151" s="66">
        <v>0</v>
      </c>
      <c r="KW151" s="66">
        <v>1</v>
      </c>
      <c r="KX151" s="66">
        <v>0</v>
      </c>
      <c r="KY151" s="66">
        <v>0</v>
      </c>
      <c r="KZ151" s="66">
        <v>0</v>
      </c>
      <c r="LA151" s="66">
        <v>0</v>
      </c>
      <c r="LB151" s="66">
        <v>0</v>
      </c>
      <c r="LC151" s="68">
        <v>0</v>
      </c>
      <c r="LD151" s="68">
        <v>0</v>
      </c>
      <c r="LE151" s="68">
        <v>0</v>
      </c>
      <c r="LF151" s="68">
        <v>0</v>
      </c>
      <c r="LG151" s="68">
        <v>0</v>
      </c>
      <c r="LH151" s="68">
        <v>0</v>
      </c>
      <c r="LI151" s="68">
        <v>0</v>
      </c>
      <c r="LJ151" s="68">
        <v>0</v>
      </c>
      <c r="LK151" s="68">
        <v>1</v>
      </c>
      <c r="LL151" s="68" t="s">
        <v>3065</v>
      </c>
      <c r="LM151" s="69">
        <v>1</v>
      </c>
      <c r="LN151" s="69" t="s">
        <v>2345</v>
      </c>
      <c r="LO151" s="69">
        <v>0</v>
      </c>
      <c r="LP151" s="69"/>
      <c r="LQ151" s="70">
        <v>1</v>
      </c>
      <c r="LR151" s="71" t="s">
        <v>3066</v>
      </c>
      <c r="LS151" s="72">
        <f t="shared" si="53"/>
        <v>0</v>
      </c>
      <c r="LT151" s="73">
        <f t="shared" si="54"/>
        <v>0</v>
      </c>
      <c r="LU151" s="73">
        <f t="shared" si="55"/>
        <v>0</v>
      </c>
      <c r="LV151" s="74">
        <f t="shared" si="56"/>
        <v>1</v>
      </c>
      <c r="LW151" s="72">
        <f t="shared" si="57"/>
        <v>1</v>
      </c>
      <c r="LX151" s="73">
        <f t="shared" si="58"/>
        <v>0</v>
      </c>
      <c r="LY151" s="73">
        <f t="shared" si="59"/>
        <v>0</v>
      </c>
      <c r="LZ151" s="74">
        <f t="shared" si="60"/>
        <v>0</v>
      </c>
      <c r="MA151" s="72">
        <f t="shared" si="61"/>
        <v>0</v>
      </c>
      <c r="MB151" s="73">
        <f t="shared" si="62"/>
        <v>0</v>
      </c>
      <c r="MC151" s="73">
        <f t="shared" si="63"/>
        <v>0</v>
      </c>
      <c r="MD151" s="74">
        <f t="shared" si="64"/>
        <v>1</v>
      </c>
      <c r="ME151" s="72">
        <f t="shared" si="65"/>
        <v>0</v>
      </c>
      <c r="MF151" s="73">
        <f t="shared" si="66"/>
        <v>0</v>
      </c>
      <c r="MG151" s="73">
        <f t="shared" si="67"/>
        <v>0</v>
      </c>
      <c r="MH151" s="74">
        <f t="shared" si="68"/>
        <v>1</v>
      </c>
    </row>
    <row r="152" spans="1:346" ht="26.5" x14ac:dyDescent="0.35">
      <c r="A152" s="57">
        <v>32</v>
      </c>
      <c r="B152" s="57" t="s">
        <v>2329</v>
      </c>
      <c r="C152" s="57" t="s">
        <v>3060</v>
      </c>
      <c r="D152" s="58">
        <v>41600</v>
      </c>
      <c r="E152" s="57">
        <v>11</v>
      </c>
      <c r="F152" s="57">
        <v>5</v>
      </c>
      <c r="G152" s="57" t="s">
        <v>3067</v>
      </c>
      <c r="H152" s="57" t="s">
        <v>3067</v>
      </c>
      <c r="I152" s="57" t="s">
        <v>3068</v>
      </c>
      <c r="J152" s="57" t="s">
        <v>3069</v>
      </c>
      <c r="K152" s="57" t="s">
        <v>3070</v>
      </c>
      <c r="L152" s="57">
        <v>0</v>
      </c>
      <c r="M152" s="57">
        <v>1</v>
      </c>
      <c r="N152" s="57">
        <v>48</v>
      </c>
      <c r="O152" s="59">
        <v>0</v>
      </c>
      <c r="P152" s="59">
        <v>0</v>
      </c>
      <c r="Q152" s="59">
        <v>0</v>
      </c>
      <c r="R152" s="59">
        <v>0</v>
      </c>
      <c r="S152" s="59">
        <v>0</v>
      </c>
      <c r="T152" s="59">
        <v>0</v>
      </c>
      <c r="U152" s="59">
        <v>0</v>
      </c>
      <c r="V152" s="59">
        <v>0</v>
      </c>
      <c r="W152" s="59">
        <v>0</v>
      </c>
      <c r="X152" s="59">
        <v>1</v>
      </c>
      <c r="Y152" s="59" t="s">
        <v>2463</v>
      </c>
      <c r="Z152" s="60">
        <v>6</v>
      </c>
      <c r="AA152" s="60">
        <v>0</v>
      </c>
      <c r="AB152" s="60">
        <v>0</v>
      </c>
      <c r="AC152" s="60">
        <v>20</v>
      </c>
      <c r="AD152" s="60">
        <v>10</v>
      </c>
      <c r="AE152" s="60">
        <v>1</v>
      </c>
      <c r="AF152" s="60">
        <v>0</v>
      </c>
      <c r="AG152" s="60">
        <v>0</v>
      </c>
      <c r="AH152" s="60">
        <v>1.5</v>
      </c>
      <c r="AI152" s="60">
        <v>1</v>
      </c>
      <c r="AJ152" s="60">
        <v>7</v>
      </c>
      <c r="AK152" s="60">
        <v>1</v>
      </c>
      <c r="AL152" s="60">
        <v>5</v>
      </c>
      <c r="AM152" s="59">
        <v>1</v>
      </c>
      <c r="AN152" s="59">
        <v>3</v>
      </c>
      <c r="AO152" s="59">
        <v>2</v>
      </c>
      <c r="AP152" s="59">
        <v>0</v>
      </c>
      <c r="AQ152" s="59">
        <v>0</v>
      </c>
      <c r="AR152" s="59">
        <v>0</v>
      </c>
      <c r="AS152" s="59">
        <v>0</v>
      </c>
      <c r="AT152" s="59">
        <v>1</v>
      </c>
      <c r="AU152" s="59">
        <v>0</v>
      </c>
      <c r="AV152" s="59"/>
      <c r="AW152" s="59"/>
      <c r="AX152" s="59"/>
      <c r="AY152" s="59"/>
      <c r="AZ152" s="59"/>
      <c r="BA152" s="59"/>
      <c r="BB152" s="59"/>
      <c r="BC152" s="59">
        <v>0</v>
      </c>
      <c r="BD152" s="59"/>
      <c r="BE152" s="59"/>
      <c r="BF152" s="59"/>
      <c r="BG152" s="59">
        <v>0</v>
      </c>
      <c r="BH152" s="59"/>
      <c r="BI152" s="59"/>
      <c r="BJ152" s="59"/>
      <c r="BK152" s="59">
        <v>1</v>
      </c>
      <c r="BL152" s="59">
        <v>20</v>
      </c>
      <c r="BM152" s="59">
        <v>0</v>
      </c>
      <c r="BN152" s="59">
        <v>0</v>
      </c>
      <c r="BO152" s="59">
        <f t="shared" si="46"/>
        <v>2</v>
      </c>
      <c r="BP152" s="59"/>
      <c r="BQ152" s="60">
        <v>1</v>
      </c>
      <c r="BR152" s="60">
        <v>1</v>
      </c>
      <c r="BS152" s="60">
        <v>1</v>
      </c>
      <c r="BT152" s="60">
        <v>1</v>
      </c>
      <c r="BU152" s="60">
        <v>4</v>
      </c>
      <c r="BV152" s="60">
        <v>1</v>
      </c>
      <c r="BW152" s="60">
        <v>0</v>
      </c>
      <c r="BX152" s="60">
        <v>0</v>
      </c>
      <c r="BY152" s="60">
        <v>1</v>
      </c>
      <c r="BZ152" s="60">
        <v>0</v>
      </c>
      <c r="CA152" s="60">
        <v>0</v>
      </c>
      <c r="CB152" s="60"/>
      <c r="CC152" s="60"/>
      <c r="CD152" s="60"/>
      <c r="CE152" s="60"/>
      <c r="CF152" s="60"/>
      <c r="CG152" s="60"/>
      <c r="CH152" s="60"/>
      <c r="CI152" s="60"/>
      <c r="CJ152" s="60">
        <v>0</v>
      </c>
      <c r="CK152" s="60"/>
      <c r="CL152" s="60"/>
      <c r="CM152" s="60"/>
      <c r="CN152" s="60"/>
      <c r="CO152" s="60"/>
      <c r="CP152" s="60"/>
      <c r="CQ152" s="60"/>
      <c r="CR152" s="60"/>
      <c r="CS152" s="60">
        <v>0</v>
      </c>
      <c r="CT152" s="60"/>
      <c r="CU152" s="60"/>
      <c r="CV152" s="60"/>
      <c r="CW152" s="60"/>
      <c r="CX152" s="60"/>
      <c r="CY152" s="60"/>
      <c r="CZ152" s="60"/>
      <c r="DA152" s="60"/>
      <c r="DB152" s="60"/>
      <c r="DC152" s="60">
        <v>1</v>
      </c>
      <c r="DD152" s="60">
        <v>9</v>
      </c>
      <c r="DE152" s="60">
        <v>5</v>
      </c>
      <c r="DF152" s="60">
        <v>0</v>
      </c>
      <c r="DG152" s="60"/>
      <c r="DH152" s="60"/>
      <c r="DI152" s="60">
        <v>0</v>
      </c>
      <c r="DJ152" s="60"/>
      <c r="DK152" s="60"/>
      <c r="DL152" s="60">
        <v>0</v>
      </c>
      <c r="DM152" s="60"/>
      <c r="DN152" s="60"/>
      <c r="DO152" s="60"/>
      <c r="DP152" s="60"/>
      <c r="DQ152" s="60">
        <v>10</v>
      </c>
      <c r="DR152" s="60">
        <v>0</v>
      </c>
      <c r="DS152" s="60">
        <v>0</v>
      </c>
      <c r="DT152" s="61">
        <f t="shared" si="47"/>
        <v>1</v>
      </c>
      <c r="DU152" s="62">
        <f t="shared" si="48"/>
        <v>1</v>
      </c>
      <c r="DV152" s="63">
        <v>0</v>
      </c>
      <c r="DW152" s="63"/>
      <c r="DX152" s="63"/>
      <c r="DY152" s="63"/>
      <c r="DZ152" s="63"/>
      <c r="EA152" s="63"/>
      <c r="EB152" s="63"/>
      <c r="EC152" s="63"/>
      <c r="ED152" s="63"/>
      <c r="EE152" s="63"/>
      <c r="EF152" s="63"/>
      <c r="EG152" s="63"/>
      <c r="EH152" s="63"/>
      <c r="EI152" s="63"/>
      <c r="EJ152" s="63"/>
      <c r="EK152" s="63"/>
      <c r="EL152" s="63"/>
      <c r="EM152" s="63"/>
      <c r="EN152" s="63"/>
      <c r="EO152" s="63"/>
      <c r="EP152" s="63"/>
      <c r="EQ152" s="63"/>
      <c r="ER152" s="63"/>
      <c r="ES152" s="63">
        <f t="shared" si="49"/>
        <v>0</v>
      </c>
      <c r="ET152" s="63"/>
      <c r="EU152" s="64">
        <v>1</v>
      </c>
      <c r="EV152" s="64">
        <v>0</v>
      </c>
      <c r="EW152" s="64"/>
      <c r="EX152" s="64"/>
      <c r="EY152" s="64"/>
      <c r="EZ152" s="64"/>
      <c r="FA152" s="64"/>
      <c r="FB152" s="64"/>
      <c r="FC152" s="64">
        <v>1</v>
      </c>
      <c r="FD152" s="64">
        <v>1</v>
      </c>
      <c r="FE152" s="64">
        <v>2</v>
      </c>
      <c r="FF152" s="64">
        <v>4</v>
      </c>
      <c r="FG152" s="64">
        <v>1</v>
      </c>
      <c r="FH152" s="64">
        <v>1</v>
      </c>
      <c r="FI152" s="64" t="s">
        <v>3071</v>
      </c>
      <c r="FJ152" s="64">
        <v>0</v>
      </c>
      <c r="FK152" s="64"/>
      <c r="FL152" s="64"/>
      <c r="FM152" s="64"/>
      <c r="FN152" s="64"/>
      <c r="FO152" s="64"/>
      <c r="FP152" s="64"/>
      <c r="FQ152" s="64">
        <v>0</v>
      </c>
      <c r="FR152" s="64"/>
      <c r="FS152" s="64"/>
      <c r="FT152" s="64"/>
      <c r="FU152" s="64"/>
      <c r="FV152" s="64"/>
      <c r="FW152" s="64"/>
      <c r="FX152" s="64"/>
      <c r="FY152" s="64" t="s">
        <v>3072</v>
      </c>
      <c r="FZ152" s="64" t="s">
        <v>3073</v>
      </c>
      <c r="GA152" s="64">
        <v>6</v>
      </c>
      <c r="GB152" s="64">
        <v>7</v>
      </c>
      <c r="GC152" s="64">
        <v>35</v>
      </c>
      <c r="GD152" s="64">
        <v>45</v>
      </c>
      <c r="GE152" s="64">
        <v>1</v>
      </c>
      <c r="GF152" s="64">
        <v>5</v>
      </c>
      <c r="GG152" s="64">
        <f t="shared" si="50"/>
        <v>2</v>
      </c>
      <c r="GH152" s="64">
        <f t="shared" si="51"/>
        <v>0</v>
      </c>
      <c r="GI152" s="65">
        <v>1</v>
      </c>
      <c r="GJ152" s="65">
        <v>1</v>
      </c>
      <c r="GK152" s="65">
        <v>0</v>
      </c>
      <c r="GL152" s="65">
        <v>0</v>
      </c>
      <c r="GM152" s="65">
        <v>0</v>
      </c>
      <c r="GN152" s="65">
        <v>0</v>
      </c>
      <c r="GO152" s="65">
        <v>0</v>
      </c>
      <c r="GP152" s="65">
        <v>0</v>
      </c>
      <c r="GQ152" s="65"/>
      <c r="GR152" s="65">
        <v>0</v>
      </c>
      <c r="GS152" s="65">
        <v>0</v>
      </c>
      <c r="GT152" s="65">
        <v>0</v>
      </c>
      <c r="GU152" s="65">
        <v>0</v>
      </c>
      <c r="GV152" s="65">
        <v>0</v>
      </c>
      <c r="GW152" s="65">
        <v>0</v>
      </c>
      <c r="GX152" s="65">
        <v>0</v>
      </c>
      <c r="GY152" s="65">
        <v>0</v>
      </c>
      <c r="GZ152" s="65"/>
      <c r="HA152" s="66">
        <v>0</v>
      </c>
      <c r="HB152" s="66"/>
      <c r="HC152" s="66"/>
      <c r="HD152" s="66"/>
      <c r="HE152" s="66"/>
      <c r="HF152" s="66"/>
      <c r="HG152" s="66"/>
      <c r="HH152" s="66"/>
      <c r="HI152" s="66"/>
      <c r="HJ152" s="66"/>
      <c r="HK152" s="66"/>
      <c r="HL152" s="66"/>
      <c r="HM152" s="66"/>
      <c r="HN152" s="66"/>
      <c r="HO152" s="66"/>
      <c r="HP152" s="66"/>
      <c r="HQ152" s="66"/>
      <c r="HR152" s="66"/>
      <c r="HS152" s="66"/>
      <c r="HT152" s="66"/>
      <c r="HU152" s="66"/>
      <c r="HV152" s="66"/>
      <c r="HW152" s="66"/>
      <c r="HX152" s="66"/>
      <c r="HY152" s="66">
        <f t="shared" si="52"/>
        <v>0</v>
      </c>
      <c r="HZ152" s="66"/>
      <c r="IA152" s="67" t="s">
        <v>2328</v>
      </c>
      <c r="IB152" s="67" t="s">
        <v>2328</v>
      </c>
      <c r="IC152" s="67" t="s">
        <v>2326</v>
      </c>
      <c r="ID152" s="67" t="s">
        <v>2328</v>
      </c>
      <c r="IE152" s="67" t="s">
        <v>2326</v>
      </c>
      <c r="IF152" s="67"/>
      <c r="IG152" s="67"/>
      <c r="IH152" s="67"/>
      <c r="II152" s="67"/>
      <c r="IJ152" s="67"/>
      <c r="IK152" s="67"/>
      <c r="IL152" s="67"/>
      <c r="IM152" s="67"/>
      <c r="IN152" s="67"/>
      <c r="IO152" s="67"/>
      <c r="IP152" s="67"/>
      <c r="IQ152" s="67"/>
      <c r="IR152" s="67"/>
      <c r="IS152" s="67"/>
      <c r="IT152" s="67"/>
      <c r="IU152" s="67"/>
      <c r="IV152" s="67"/>
      <c r="IW152" s="67"/>
      <c r="IX152" s="67"/>
      <c r="IY152" s="67"/>
      <c r="IZ152" s="67"/>
      <c r="JA152" s="67"/>
      <c r="JB152" s="67"/>
      <c r="JC152" s="67"/>
      <c r="JD152" s="67"/>
      <c r="JE152" s="67"/>
      <c r="JF152" s="67"/>
      <c r="JG152" s="67"/>
      <c r="JH152" s="67"/>
      <c r="JI152" s="67"/>
      <c r="JJ152" s="67"/>
      <c r="JK152" s="67"/>
      <c r="JL152" s="67"/>
      <c r="JM152" s="67"/>
      <c r="JN152" s="67"/>
      <c r="JO152" s="67"/>
      <c r="JP152" s="67"/>
      <c r="JQ152" s="67"/>
      <c r="JR152" s="67"/>
      <c r="JS152" s="67"/>
      <c r="JT152" s="67"/>
      <c r="JU152" s="67"/>
      <c r="JV152" s="67"/>
      <c r="JW152" s="67"/>
      <c r="JX152" s="67"/>
      <c r="JY152" s="67"/>
      <c r="JZ152" s="67"/>
      <c r="KA152" s="67"/>
      <c r="KB152" s="67"/>
      <c r="KC152" s="67"/>
      <c r="KD152" s="67"/>
      <c r="KE152" s="67"/>
      <c r="KF152" s="67"/>
      <c r="KG152" s="67"/>
      <c r="KH152" s="67"/>
      <c r="KI152" s="67"/>
      <c r="KJ152" s="67"/>
      <c r="KK152" s="67"/>
      <c r="KL152" s="67"/>
      <c r="KM152" s="67"/>
      <c r="KN152" s="66">
        <v>1</v>
      </c>
      <c r="KO152" s="66">
        <v>0</v>
      </c>
      <c r="KP152" s="66">
        <v>1</v>
      </c>
      <c r="KQ152" s="66">
        <v>0</v>
      </c>
      <c r="KR152" s="66">
        <v>0</v>
      </c>
      <c r="KS152" s="66">
        <v>0</v>
      </c>
      <c r="KT152" s="66">
        <v>0</v>
      </c>
      <c r="KU152" s="66">
        <v>0</v>
      </c>
      <c r="KV152" s="66">
        <v>0</v>
      </c>
      <c r="KW152" s="66">
        <v>1</v>
      </c>
      <c r="KX152" s="66">
        <v>0</v>
      </c>
      <c r="KY152" s="66">
        <v>0</v>
      </c>
      <c r="KZ152" s="66">
        <v>0</v>
      </c>
      <c r="LA152" s="66">
        <v>0</v>
      </c>
      <c r="LB152" s="66">
        <v>0</v>
      </c>
      <c r="LC152" s="68">
        <v>0</v>
      </c>
      <c r="LD152" s="68">
        <v>1</v>
      </c>
      <c r="LE152" s="68">
        <v>0</v>
      </c>
      <c r="LF152" s="68">
        <v>0</v>
      </c>
      <c r="LG152" s="68">
        <v>0</v>
      </c>
      <c r="LH152" s="68">
        <v>0</v>
      </c>
      <c r="LI152" s="68">
        <v>0</v>
      </c>
      <c r="LJ152" s="68">
        <v>0</v>
      </c>
      <c r="LK152" s="68">
        <v>1</v>
      </c>
      <c r="LL152" s="68" t="s">
        <v>2478</v>
      </c>
      <c r="LM152" s="69">
        <v>1</v>
      </c>
      <c r="LN152" s="69" t="s">
        <v>2345</v>
      </c>
      <c r="LO152" s="69">
        <v>0</v>
      </c>
      <c r="LP152" s="69"/>
      <c r="LQ152" s="70">
        <v>1</v>
      </c>
      <c r="LR152" s="71"/>
      <c r="LS152" s="72">
        <f t="shared" si="53"/>
        <v>0</v>
      </c>
      <c r="LT152" s="73">
        <f t="shared" si="54"/>
        <v>1</v>
      </c>
      <c r="LU152" s="73">
        <f t="shared" si="55"/>
        <v>0</v>
      </c>
      <c r="LV152" s="74">
        <f t="shared" si="56"/>
        <v>0</v>
      </c>
      <c r="LW152" s="72">
        <f t="shared" si="57"/>
        <v>1</v>
      </c>
      <c r="LX152" s="73">
        <f t="shared" si="58"/>
        <v>0</v>
      </c>
      <c r="LY152" s="73">
        <f t="shared" si="59"/>
        <v>0</v>
      </c>
      <c r="LZ152" s="74">
        <f t="shared" si="60"/>
        <v>0</v>
      </c>
      <c r="MA152" s="72">
        <f t="shared" si="61"/>
        <v>0</v>
      </c>
      <c r="MB152" s="73">
        <f t="shared" si="62"/>
        <v>0</v>
      </c>
      <c r="MC152" s="73">
        <f t="shared" si="63"/>
        <v>0</v>
      </c>
      <c r="MD152" s="74">
        <f t="shared" si="64"/>
        <v>1</v>
      </c>
      <c r="ME152" s="72">
        <f t="shared" si="65"/>
        <v>0</v>
      </c>
      <c r="MF152" s="73">
        <f t="shared" si="66"/>
        <v>1</v>
      </c>
      <c r="MG152" s="73">
        <f t="shared" si="67"/>
        <v>0</v>
      </c>
      <c r="MH152" s="74">
        <f t="shared" si="68"/>
        <v>0</v>
      </c>
    </row>
    <row r="153" spans="1:346" ht="39.5" x14ac:dyDescent="0.35">
      <c r="A153" s="57">
        <v>10</v>
      </c>
      <c r="B153" s="57" t="s">
        <v>2362</v>
      </c>
      <c r="C153" s="57" t="s">
        <v>3060</v>
      </c>
      <c r="D153" s="58">
        <v>41598</v>
      </c>
      <c r="E153" s="57">
        <v>11</v>
      </c>
      <c r="F153" s="57">
        <v>4</v>
      </c>
      <c r="G153" s="57" t="s">
        <v>3074</v>
      </c>
      <c r="H153" s="57" t="s">
        <v>3074</v>
      </c>
      <c r="I153" s="57" t="s">
        <v>3075</v>
      </c>
      <c r="J153" s="57" t="s">
        <v>3076</v>
      </c>
      <c r="K153" s="57" t="s">
        <v>3077</v>
      </c>
      <c r="L153" s="57">
        <v>0</v>
      </c>
      <c r="M153" s="57">
        <v>1</v>
      </c>
      <c r="N153" s="57">
        <v>36</v>
      </c>
      <c r="O153" s="59">
        <v>1</v>
      </c>
      <c r="P153" s="59">
        <v>0</v>
      </c>
      <c r="Q153" s="59">
        <v>0</v>
      </c>
      <c r="R153" s="59">
        <v>0</v>
      </c>
      <c r="S153" s="59">
        <v>0</v>
      </c>
      <c r="T153" s="59">
        <v>1</v>
      </c>
      <c r="U153" s="59">
        <v>0</v>
      </c>
      <c r="V153" s="59">
        <v>1</v>
      </c>
      <c r="W153" s="59">
        <v>0</v>
      </c>
      <c r="X153" s="59">
        <v>0</v>
      </c>
      <c r="Y153" s="59"/>
      <c r="Z153" s="60">
        <v>6</v>
      </c>
      <c r="AA153" s="60">
        <v>7</v>
      </c>
      <c r="AB153" s="60">
        <v>6</v>
      </c>
      <c r="AC153" s="60">
        <v>200</v>
      </c>
      <c r="AD153" s="60">
        <v>100</v>
      </c>
      <c r="AE153" s="60">
        <v>0</v>
      </c>
      <c r="AF153" s="60">
        <v>1</v>
      </c>
      <c r="AG153" s="60">
        <v>1</v>
      </c>
      <c r="AH153" s="60">
        <v>3.5</v>
      </c>
      <c r="AI153" s="60">
        <v>1</v>
      </c>
      <c r="AJ153" s="60">
        <v>7</v>
      </c>
      <c r="AK153" s="60">
        <v>15</v>
      </c>
      <c r="AL153" s="60">
        <v>20</v>
      </c>
      <c r="AM153" s="59">
        <v>0</v>
      </c>
      <c r="AN153" s="59"/>
      <c r="AO153" s="59"/>
      <c r="AP153" s="59"/>
      <c r="AQ153" s="59"/>
      <c r="AR153" s="59"/>
      <c r="AS153" s="59"/>
      <c r="AT153" s="59"/>
      <c r="AU153" s="59"/>
      <c r="AV153" s="59"/>
      <c r="AW153" s="59"/>
      <c r="AX153" s="59"/>
      <c r="AY153" s="59"/>
      <c r="AZ153" s="59"/>
      <c r="BA153" s="59"/>
      <c r="BB153" s="59"/>
      <c r="BC153" s="59">
        <v>0</v>
      </c>
      <c r="BD153" s="59"/>
      <c r="BE153" s="59"/>
      <c r="BF153" s="59"/>
      <c r="BG153" s="59">
        <v>0</v>
      </c>
      <c r="BH153" s="59"/>
      <c r="BI153" s="59"/>
      <c r="BJ153" s="59"/>
      <c r="BK153" s="59">
        <v>0</v>
      </c>
      <c r="BL153" s="59"/>
      <c r="BM153" s="59"/>
      <c r="BN153" s="59"/>
      <c r="BO153" s="59">
        <f t="shared" si="46"/>
        <v>0</v>
      </c>
      <c r="BP153" s="59"/>
      <c r="BQ153" s="60">
        <v>1</v>
      </c>
      <c r="BR153" s="60">
        <v>2</v>
      </c>
      <c r="BS153" s="60">
        <v>5</v>
      </c>
      <c r="BT153" s="60">
        <v>1</v>
      </c>
      <c r="BU153" s="60">
        <v>4</v>
      </c>
      <c r="BV153" s="60">
        <v>1</v>
      </c>
      <c r="BW153" s="60">
        <v>0</v>
      </c>
      <c r="BX153" s="60">
        <v>1</v>
      </c>
      <c r="BY153" s="60">
        <v>1</v>
      </c>
      <c r="BZ153" s="60">
        <v>0</v>
      </c>
      <c r="CA153" s="60">
        <v>0</v>
      </c>
      <c r="CB153" s="60"/>
      <c r="CC153" s="60"/>
      <c r="CD153" s="60"/>
      <c r="CE153" s="60"/>
      <c r="CF153" s="60"/>
      <c r="CG153" s="60"/>
      <c r="CH153" s="60"/>
      <c r="CI153" s="60"/>
      <c r="CJ153" s="60">
        <v>0</v>
      </c>
      <c r="CK153" s="60"/>
      <c r="CL153" s="60"/>
      <c r="CM153" s="60"/>
      <c r="CN153" s="60"/>
      <c r="CO153" s="60"/>
      <c r="CP153" s="60"/>
      <c r="CQ153" s="60"/>
      <c r="CR153" s="60"/>
      <c r="CS153" s="60">
        <v>0</v>
      </c>
      <c r="CT153" s="60"/>
      <c r="CU153" s="60"/>
      <c r="CV153" s="60"/>
      <c r="CW153" s="60"/>
      <c r="CX153" s="60"/>
      <c r="CY153" s="60"/>
      <c r="CZ153" s="60"/>
      <c r="DA153" s="60"/>
      <c r="DB153" s="60"/>
      <c r="DC153" s="60">
        <v>0</v>
      </c>
      <c r="DD153" s="60"/>
      <c r="DE153" s="60"/>
      <c r="DF153" s="60">
        <v>1</v>
      </c>
      <c r="DG153" s="60">
        <v>2</v>
      </c>
      <c r="DH153" s="60">
        <v>100</v>
      </c>
      <c r="DI153" s="60">
        <v>0</v>
      </c>
      <c r="DJ153" s="60"/>
      <c r="DK153" s="60"/>
      <c r="DL153" s="60">
        <v>0</v>
      </c>
      <c r="DM153" s="60"/>
      <c r="DN153" s="60"/>
      <c r="DO153" s="60"/>
      <c r="DP153" s="60"/>
      <c r="DQ153" s="60">
        <v>45</v>
      </c>
      <c r="DR153" s="60">
        <v>1</v>
      </c>
      <c r="DS153" s="60">
        <v>70</v>
      </c>
      <c r="DT153" s="61">
        <f t="shared" si="47"/>
        <v>1</v>
      </c>
      <c r="DU153" s="62">
        <f t="shared" si="48"/>
        <v>1</v>
      </c>
      <c r="DV153" s="63">
        <v>0</v>
      </c>
      <c r="DW153" s="63"/>
      <c r="DX153" s="63"/>
      <c r="DY153" s="63"/>
      <c r="DZ153" s="63"/>
      <c r="EA153" s="63"/>
      <c r="EB153" s="63"/>
      <c r="EC153" s="63"/>
      <c r="ED153" s="63"/>
      <c r="EE153" s="63"/>
      <c r="EF153" s="63"/>
      <c r="EG153" s="63"/>
      <c r="EH153" s="63"/>
      <c r="EI153" s="63"/>
      <c r="EJ153" s="63"/>
      <c r="EK153" s="63"/>
      <c r="EL153" s="63"/>
      <c r="EM153" s="63"/>
      <c r="EN153" s="63"/>
      <c r="EO153" s="63"/>
      <c r="EP153" s="63"/>
      <c r="EQ153" s="63"/>
      <c r="ER153" s="63"/>
      <c r="ES153" s="63">
        <f t="shared" si="49"/>
        <v>0</v>
      </c>
      <c r="ET153" s="63"/>
      <c r="EU153" s="64">
        <v>0</v>
      </c>
      <c r="EV153" s="64"/>
      <c r="EW153" s="64"/>
      <c r="EX153" s="64"/>
      <c r="EY153" s="64"/>
      <c r="EZ153" s="64"/>
      <c r="FA153" s="64"/>
      <c r="FB153" s="64"/>
      <c r="FC153" s="64"/>
      <c r="FD153" s="64"/>
      <c r="FE153" s="64"/>
      <c r="FF153" s="64"/>
      <c r="FG153" s="64"/>
      <c r="FH153" s="64"/>
      <c r="FI153" s="64"/>
      <c r="FJ153" s="64"/>
      <c r="FK153" s="64"/>
      <c r="FL153" s="64"/>
      <c r="FM153" s="64"/>
      <c r="FN153" s="64"/>
      <c r="FO153" s="64"/>
      <c r="FP153" s="64"/>
      <c r="FQ153" s="64"/>
      <c r="FR153" s="64"/>
      <c r="FS153" s="64"/>
      <c r="FT153" s="64"/>
      <c r="FU153" s="64"/>
      <c r="FV153" s="64"/>
      <c r="FW153" s="64"/>
      <c r="FX153" s="64"/>
      <c r="FY153" s="64"/>
      <c r="FZ153" s="64"/>
      <c r="GA153" s="64"/>
      <c r="GB153" s="64"/>
      <c r="GC153" s="64"/>
      <c r="GD153" s="64"/>
      <c r="GE153" s="64"/>
      <c r="GF153" s="64"/>
      <c r="GG153" s="64">
        <f t="shared" si="50"/>
        <v>0</v>
      </c>
      <c r="GH153" s="64">
        <f t="shared" si="51"/>
        <v>0</v>
      </c>
      <c r="GI153" s="65">
        <v>0</v>
      </c>
      <c r="GJ153" s="65">
        <v>0</v>
      </c>
      <c r="GK153" s="65">
        <v>0</v>
      </c>
      <c r="GL153" s="65">
        <v>0</v>
      </c>
      <c r="GM153" s="65">
        <v>0</v>
      </c>
      <c r="GN153" s="65">
        <v>0</v>
      </c>
      <c r="GO153" s="65">
        <v>0</v>
      </c>
      <c r="GP153" s="65">
        <v>0</v>
      </c>
      <c r="GQ153" s="65"/>
      <c r="GR153" s="65">
        <v>0</v>
      </c>
      <c r="GS153" s="65">
        <v>0</v>
      </c>
      <c r="GT153" s="65">
        <v>0</v>
      </c>
      <c r="GU153" s="65">
        <v>1</v>
      </c>
      <c r="GV153" s="65">
        <v>0</v>
      </c>
      <c r="GW153" s="65">
        <v>0</v>
      </c>
      <c r="GX153" s="65">
        <v>0</v>
      </c>
      <c r="GY153" s="65">
        <v>0</v>
      </c>
      <c r="GZ153" s="65"/>
      <c r="HA153" s="66">
        <v>0</v>
      </c>
      <c r="HB153" s="66"/>
      <c r="HC153" s="66"/>
      <c r="HD153" s="66"/>
      <c r="HE153" s="66"/>
      <c r="HF153" s="66"/>
      <c r="HG153" s="66"/>
      <c r="HH153" s="66"/>
      <c r="HI153" s="66"/>
      <c r="HJ153" s="66"/>
      <c r="HK153" s="66"/>
      <c r="HL153" s="66"/>
      <c r="HM153" s="66"/>
      <c r="HN153" s="66"/>
      <c r="HO153" s="66"/>
      <c r="HP153" s="66"/>
      <c r="HQ153" s="66"/>
      <c r="HR153" s="66"/>
      <c r="HS153" s="66"/>
      <c r="HT153" s="66"/>
      <c r="HU153" s="66"/>
      <c r="HV153" s="66"/>
      <c r="HW153" s="66"/>
      <c r="HX153" s="66"/>
      <c r="HY153" s="66">
        <f t="shared" si="52"/>
        <v>0</v>
      </c>
      <c r="HZ153" s="66"/>
      <c r="IA153" s="67" t="s">
        <v>2326</v>
      </c>
      <c r="IB153" s="67" t="s">
        <v>2327</v>
      </c>
      <c r="IC153" s="67" t="s">
        <v>2326</v>
      </c>
      <c r="ID153" s="67" t="s">
        <v>2326</v>
      </c>
      <c r="IE153" s="67" t="s">
        <v>2326</v>
      </c>
      <c r="IF153" s="67"/>
      <c r="IG153" s="67"/>
      <c r="IH153" s="67"/>
      <c r="II153" s="67"/>
      <c r="IJ153" s="67"/>
      <c r="IK153" s="67"/>
      <c r="IL153" s="67"/>
      <c r="IM153" s="67"/>
      <c r="IN153" s="67"/>
      <c r="IO153" s="67"/>
      <c r="IP153" s="67"/>
      <c r="IQ153" s="67"/>
      <c r="IR153" s="67"/>
      <c r="IS153" s="67"/>
      <c r="IT153" s="67"/>
      <c r="IU153" s="67"/>
      <c r="IV153" s="67"/>
      <c r="IW153" s="67"/>
      <c r="IX153" s="67"/>
      <c r="IY153" s="67"/>
      <c r="IZ153" s="67"/>
      <c r="JA153" s="67"/>
      <c r="JB153" s="67"/>
      <c r="JC153" s="67">
        <v>1</v>
      </c>
      <c r="JD153" s="67"/>
      <c r="JE153" s="67"/>
      <c r="JF153" s="67"/>
      <c r="JG153" s="67"/>
      <c r="JH153" s="67"/>
      <c r="JI153" s="67"/>
      <c r="JJ153" s="67"/>
      <c r="JK153" s="67"/>
      <c r="JL153" s="67"/>
      <c r="JM153" s="67"/>
      <c r="JN153" s="67"/>
      <c r="JO153" s="67"/>
      <c r="JP153" s="67"/>
      <c r="JQ153" s="67"/>
      <c r="JR153" s="67"/>
      <c r="JS153" s="67"/>
      <c r="JT153" s="67"/>
      <c r="JU153" s="67"/>
      <c r="JV153" s="67"/>
      <c r="JW153" s="67"/>
      <c r="JX153" s="67"/>
      <c r="JY153" s="67"/>
      <c r="JZ153" s="67"/>
      <c r="KA153" s="67"/>
      <c r="KB153" s="67"/>
      <c r="KC153" s="67"/>
      <c r="KD153" s="67"/>
      <c r="KE153" s="67"/>
      <c r="KF153" s="67"/>
      <c r="KG153" s="67"/>
      <c r="KH153" s="67"/>
      <c r="KI153" s="67"/>
      <c r="KJ153" s="67"/>
      <c r="KK153" s="67"/>
      <c r="KL153" s="67"/>
      <c r="KM153" s="67"/>
      <c r="KN153" s="66">
        <v>1</v>
      </c>
      <c r="KO153" s="66">
        <v>0</v>
      </c>
      <c r="KP153" s="66">
        <v>1</v>
      </c>
      <c r="KQ153" s="66">
        <v>0</v>
      </c>
      <c r="KR153" s="66">
        <v>1</v>
      </c>
      <c r="KS153" s="66">
        <v>1</v>
      </c>
      <c r="KT153" s="66">
        <v>0</v>
      </c>
      <c r="KU153" s="66">
        <v>0</v>
      </c>
      <c r="KV153" s="66">
        <v>0</v>
      </c>
      <c r="KW153" s="66">
        <v>1</v>
      </c>
      <c r="KX153" s="66">
        <v>0</v>
      </c>
      <c r="KY153" s="66">
        <v>0</v>
      </c>
      <c r="KZ153" s="66">
        <v>0</v>
      </c>
      <c r="LA153" s="66">
        <v>0</v>
      </c>
      <c r="LB153" s="66">
        <v>0</v>
      </c>
      <c r="LC153" s="68">
        <v>0</v>
      </c>
      <c r="LD153" s="68">
        <v>0</v>
      </c>
      <c r="LE153" s="68">
        <v>0</v>
      </c>
      <c r="LF153" s="68">
        <v>0</v>
      </c>
      <c r="LG153" s="68">
        <v>0</v>
      </c>
      <c r="LH153" s="68">
        <v>0</v>
      </c>
      <c r="LI153" s="68">
        <v>0</v>
      </c>
      <c r="LJ153" s="68">
        <v>0</v>
      </c>
      <c r="LK153" s="68">
        <v>1</v>
      </c>
      <c r="LL153" s="68" t="s">
        <v>3078</v>
      </c>
      <c r="LM153" s="69">
        <v>0</v>
      </c>
      <c r="LN153" s="69"/>
      <c r="LO153" s="69">
        <v>0</v>
      </c>
      <c r="LP153" s="69"/>
      <c r="LQ153" s="70">
        <v>1</v>
      </c>
      <c r="LR153" s="71" t="s">
        <v>3079</v>
      </c>
      <c r="LS153" s="72">
        <f t="shared" si="53"/>
        <v>0</v>
      </c>
      <c r="LT153" s="73">
        <f t="shared" si="54"/>
        <v>0</v>
      </c>
      <c r="LU153" s="73">
        <f t="shared" si="55"/>
        <v>0</v>
      </c>
      <c r="LV153" s="74">
        <f t="shared" si="56"/>
        <v>1</v>
      </c>
      <c r="LW153" s="72">
        <f t="shared" si="57"/>
        <v>1</v>
      </c>
      <c r="LX153" s="73">
        <f t="shared" si="58"/>
        <v>0</v>
      </c>
      <c r="LY153" s="73">
        <f t="shared" si="59"/>
        <v>0</v>
      </c>
      <c r="LZ153" s="74">
        <f t="shared" si="60"/>
        <v>0</v>
      </c>
      <c r="MA153" s="72">
        <f t="shared" si="61"/>
        <v>0</v>
      </c>
      <c r="MB153" s="73">
        <f t="shared" si="62"/>
        <v>0</v>
      </c>
      <c r="MC153" s="73">
        <f t="shared" si="63"/>
        <v>0</v>
      </c>
      <c r="MD153" s="74">
        <f t="shared" si="64"/>
        <v>1</v>
      </c>
      <c r="ME153" s="72">
        <f t="shared" si="65"/>
        <v>0</v>
      </c>
      <c r="MF153" s="73">
        <f t="shared" si="66"/>
        <v>0</v>
      </c>
      <c r="MG153" s="73">
        <f t="shared" si="67"/>
        <v>0</v>
      </c>
      <c r="MH153" s="74">
        <f t="shared" si="68"/>
        <v>1</v>
      </c>
    </row>
    <row r="154" spans="1:346" ht="65.5" x14ac:dyDescent="0.35">
      <c r="A154" s="57">
        <v>11</v>
      </c>
      <c r="B154" s="57" t="s">
        <v>2362</v>
      </c>
      <c r="C154" s="57" t="s">
        <v>3060</v>
      </c>
      <c r="D154" s="58">
        <v>41598</v>
      </c>
      <c r="E154" s="57">
        <v>11</v>
      </c>
      <c r="F154" s="57">
        <v>2</v>
      </c>
      <c r="G154" s="57" t="s">
        <v>3080</v>
      </c>
      <c r="H154" s="57" t="s">
        <v>3080</v>
      </c>
      <c r="I154" s="57">
        <v>47749207</v>
      </c>
      <c r="J154" s="57" t="s">
        <v>3076</v>
      </c>
      <c r="K154" s="57" t="s">
        <v>3081</v>
      </c>
      <c r="L154" s="57">
        <v>0</v>
      </c>
      <c r="M154" s="57">
        <v>1</v>
      </c>
      <c r="N154" s="57">
        <v>36</v>
      </c>
      <c r="O154" s="59">
        <v>1</v>
      </c>
      <c r="P154" s="59">
        <v>0</v>
      </c>
      <c r="Q154" s="59">
        <v>0</v>
      </c>
      <c r="R154" s="59">
        <v>0</v>
      </c>
      <c r="S154" s="59">
        <v>0</v>
      </c>
      <c r="T154" s="59">
        <v>0</v>
      </c>
      <c r="U154" s="59">
        <v>0</v>
      </c>
      <c r="V154" s="59">
        <v>0</v>
      </c>
      <c r="W154" s="59">
        <v>0</v>
      </c>
      <c r="X154" s="59">
        <v>0</v>
      </c>
      <c r="Y154" s="59"/>
      <c r="Z154" s="60">
        <v>5</v>
      </c>
      <c r="AA154" s="60">
        <v>0</v>
      </c>
      <c r="AB154" s="60">
        <v>0</v>
      </c>
      <c r="AC154" s="60">
        <v>135</v>
      </c>
      <c r="AD154" s="60">
        <v>110</v>
      </c>
      <c r="AE154" s="60">
        <v>1</v>
      </c>
      <c r="AF154" s="60">
        <v>0</v>
      </c>
      <c r="AG154" s="60">
        <v>0</v>
      </c>
      <c r="AH154" s="60">
        <v>3.5</v>
      </c>
      <c r="AI154" s="60">
        <v>1</v>
      </c>
      <c r="AJ154" s="60">
        <v>5</v>
      </c>
      <c r="AK154" s="60">
        <v>2</v>
      </c>
      <c r="AL154" s="60">
        <v>5</v>
      </c>
      <c r="AM154" s="59">
        <v>0</v>
      </c>
      <c r="AN154" s="59"/>
      <c r="AO154" s="59"/>
      <c r="AP154" s="59"/>
      <c r="AQ154" s="59"/>
      <c r="AR154" s="59"/>
      <c r="AS154" s="59"/>
      <c r="AT154" s="59"/>
      <c r="AU154" s="59"/>
      <c r="AV154" s="59"/>
      <c r="AW154" s="59"/>
      <c r="AX154" s="59"/>
      <c r="AY154" s="59"/>
      <c r="AZ154" s="59"/>
      <c r="BA154" s="59"/>
      <c r="BB154" s="59"/>
      <c r="BC154" s="59">
        <v>0</v>
      </c>
      <c r="BD154" s="59"/>
      <c r="BE154" s="59"/>
      <c r="BF154" s="59"/>
      <c r="BG154" s="59">
        <v>0</v>
      </c>
      <c r="BH154" s="59"/>
      <c r="BI154" s="59"/>
      <c r="BJ154" s="59"/>
      <c r="BK154" s="59">
        <v>0</v>
      </c>
      <c r="BL154" s="59"/>
      <c r="BM154" s="59"/>
      <c r="BN154" s="59"/>
      <c r="BO154" s="59">
        <f t="shared" si="46"/>
        <v>0</v>
      </c>
      <c r="BP154" s="59"/>
      <c r="BQ154" s="60">
        <v>1</v>
      </c>
      <c r="BR154" s="60">
        <v>1</v>
      </c>
      <c r="BS154" s="60">
        <v>2</v>
      </c>
      <c r="BT154" s="60">
        <v>1</v>
      </c>
      <c r="BU154" s="60">
        <v>4</v>
      </c>
      <c r="BV154" s="60">
        <v>1</v>
      </c>
      <c r="BW154" s="60">
        <v>0</v>
      </c>
      <c r="BX154" s="60">
        <v>1</v>
      </c>
      <c r="BY154" s="60">
        <v>0</v>
      </c>
      <c r="BZ154" s="60">
        <v>0</v>
      </c>
      <c r="CA154" s="60">
        <v>0</v>
      </c>
      <c r="CB154" s="60"/>
      <c r="CC154" s="60"/>
      <c r="CD154" s="60"/>
      <c r="CE154" s="60"/>
      <c r="CF154" s="60"/>
      <c r="CG154" s="60"/>
      <c r="CH154" s="60"/>
      <c r="CI154" s="60"/>
      <c r="CJ154" s="60">
        <v>0</v>
      </c>
      <c r="CK154" s="60"/>
      <c r="CL154" s="60"/>
      <c r="CM154" s="60"/>
      <c r="CN154" s="60"/>
      <c r="CO154" s="60"/>
      <c r="CP154" s="60"/>
      <c r="CQ154" s="60"/>
      <c r="CR154" s="60"/>
      <c r="CS154" s="60">
        <v>0</v>
      </c>
      <c r="CT154" s="60"/>
      <c r="CU154" s="60"/>
      <c r="CV154" s="60"/>
      <c r="CW154" s="60"/>
      <c r="CX154" s="60"/>
      <c r="CY154" s="60"/>
      <c r="CZ154" s="60"/>
      <c r="DA154" s="60"/>
      <c r="DB154" s="60"/>
      <c r="DC154" s="60">
        <v>0</v>
      </c>
      <c r="DD154" s="60"/>
      <c r="DE154" s="60"/>
      <c r="DF154" s="60">
        <v>1</v>
      </c>
      <c r="DG154" s="60">
        <v>10</v>
      </c>
      <c r="DH154" s="60">
        <v>120</v>
      </c>
      <c r="DI154" s="60">
        <v>0</v>
      </c>
      <c r="DJ154" s="60"/>
      <c r="DK154" s="60"/>
      <c r="DL154" s="60">
        <v>0</v>
      </c>
      <c r="DM154" s="60"/>
      <c r="DN154" s="60"/>
      <c r="DO154" s="60"/>
      <c r="DP154" s="60"/>
      <c r="DQ154" s="60">
        <v>10</v>
      </c>
      <c r="DR154" s="60">
        <v>1</v>
      </c>
      <c r="DS154" s="60">
        <v>7</v>
      </c>
      <c r="DT154" s="61">
        <f t="shared" si="47"/>
        <v>1</v>
      </c>
      <c r="DU154" s="62">
        <f t="shared" si="48"/>
        <v>1</v>
      </c>
      <c r="DV154" s="63">
        <v>0</v>
      </c>
      <c r="DW154" s="63"/>
      <c r="DX154" s="63"/>
      <c r="DY154" s="63"/>
      <c r="DZ154" s="63"/>
      <c r="EA154" s="63"/>
      <c r="EB154" s="63"/>
      <c r="EC154" s="63"/>
      <c r="ED154" s="63"/>
      <c r="EE154" s="63"/>
      <c r="EF154" s="63"/>
      <c r="EG154" s="63"/>
      <c r="EH154" s="63"/>
      <c r="EI154" s="63"/>
      <c r="EJ154" s="63"/>
      <c r="EK154" s="63"/>
      <c r="EL154" s="63"/>
      <c r="EM154" s="63"/>
      <c r="EN154" s="63"/>
      <c r="EO154" s="63"/>
      <c r="EP154" s="63"/>
      <c r="EQ154" s="63"/>
      <c r="ER154" s="63"/>
      <c r="ES154" s="63">
        <f t="shared" si="49"/>
        <v>0</v>
      </c>
      <c r="ET154" s="63"/>
      <c r="EU154" s="64">
        <v>0</v>
      </c>
      <c r="EV154" s="64"/>
      <c r="EW154" s="64"/>
      <c r="EX154" s="64"/>
      <c r="EY154" s="64"/>
      <c r="EZ154" s="64"/>
      <c r="FA154" s="64"/>
      <c r="FB154" s="64"/>
      <c r="FC154" s="64"/>
      <c r="FD154" s="64"/>
      <c r="FE154" s="64"/>
      <c r="FF154" s="64"/>
      <c r="FG154" s="64"/>
      <c r="FH154" s="64"/>
      <c r="FI154" s="64"/>
      <c r="FJ154" s="64"/>
      <c r="FK154" s="64"/>
      <c r="FL154" s="64"/>
      <c r="FM154" s="64"/>
      <c r="FN154" s="64"/>
      <c r="FO154" s="64"/>
      <c r="FP154" s="64"/>
      <c r="FQ154" s="64"/>
      <c r="FR154" s="64"/>
      <c r="FS154" s="64"/>
      <c r="FT154" s="64"/>
      <c r="FU154" s="64"/>
      <c r="FV154" s="64"/>
      <c r="FW154" s="64"/>
      <c r="FX154" s="64"/>
      <c r="FY154" s="64"/>
      <c r="FZ154" s="64"/>
      <c r="GA154" s="64"/>
      <c r="GB154" s="64"/>
      <c r="GC154" s="64"/>
      <c r="GD154" s="64"/>
      <c r="GE154" s="64"/>
      <c r="GF154" s="64"/>
      <c r="GG154" s="64">
        <f t="shared" si="50"/>
        <v>0</v>
      </c>
      <c r="GH154" s="64">
        <f t="shared" si="51"/>
        <v>0</v>
      </c>
      <c r="GI154" s="65">
        <v>0</v>
      </c>
      <c r="GJ154" s="65">
        <v>0</v>
      </c>
      <c r="GK154" s="65">
        <v>0</v>
      </c>
      <c r="GL154" s="65">
        <v>0</v>
      </c>
      <c r="GM154" s="65">
        <v>0</v>
      </c>
      <c r="GN154" s="65">
        <v>0</v>
      </c>
      <c r="GO154" s="65">
        <v>0</v>
      </c>
      <c r="GP154" s="65">
        <v>0</v>
      </c>
      <c r="GQ154" s="65"/>
      <c r="GR154" s="65">
        <v>1</v>
      </c>
      <c r="GS154" s="65">
        <v>0</v>
      </c>
      <c r="GT154" s="65">
        <v>0</v>
      </c>
      <c r="GU154" s="65">
        <v>0</v>
      </c>
      <c r="GV154" s="65">
        <v>0</v>
      </c>
      <c r="GW154" s="65">
        <v>0</v>
      </c>
      <c r="GX154" s="65">
        <v>0</v>
      </c>
      <c r="GY154" s="65">
        <v>1</v>
      </c>
      <c r="GZ154" s="65" t="s">
        <v>3082</v>
      </c>
      <c r="HA154" s="66">
        <v>0</v>
      </c>
      <c r="HB154" s="66"/>
      <c r="HC154" s="66"/>
      <c r="HD154" s="66"/>
      <c r="HE154" s="66"/>
      <c r="HF154" s="66"/>
      <c r="HG154" s="66"/>
      <c r="HH154" s="66"/>
      <c r="HI154" s="66"/>
      <c r="HJ154" s="66"/>
      <c r="HK154" s="66"/>
      <c r="HL154" s="66"/>
      <c r="HM154" s="66"/>
      <c r="HN154" s="66"/>
      <c r="HO154" s="66"/>
      <c r="HP154" s="66"/>
      <c r="HQ154" s="66"/>
      <c r="HR154" s="66"/>
      <c r="HS154" s="66"/>
      <c r="HT154" s="66"/>
      <c r="HU154" s="66"/>
      <c r="HV154" s="66"/>
      <c r="HW154" s="66"/>
      <c r="HX154" s="66"/>
      <c r="HY154" s="66">
        <f t="shared" si="52"/>
        <v>0</v>
      </c>
      <c r="HZ154" s="66"/>
      <c r="IA154" s="67" t="s">
        <v>2326</v>
      </c>
      <c r="IB154" s="67" t="s">
        <v>2327</v>
      </c>
      <c r="IC154" s="67" t="s">
        <v>2326</v>
      </c>
      <c r="ID154" s="67" t="s">
        <v>2326</v>
      </c>
      <c r="IE154" s="67" t="s">
        <v>2326</v>
      </c>
      <c r="IF154" s="67"/>
      <c r="IG154" s="67"/>
      <c r="IH154" s="67"/>
      <c r="II154" s="67"/>
      <c r="IJ154" s="67"/>
      <c r="IK154" s="67"/>
      <c r="IL154" s="67"/>
      <c r="IM154" s="67"/>
      <c r="IN154" s="67"/>
      <c r="IO154" s="67"/>
      <c r="IP154" s="67"/>
      <c r="IQ154" s="67"/>
      <c r="IR154" s="67"/>
      <c r="IS154" s="67"/>
      <c r="IT154" s="67"/>
      <c r="IU154" s="67"/>
      <c r="IV154" s="67"/>
      <c r="IW154" s="67"/>
      <c r="IX154" s="67"/>
      <c r="IY154" s="67"/>
      <c r="IZ154" s="67"/>
      <c r="JA154" s="67"/>
      <c r="JB154" s="67"/>
      <c r="JC154" s="67">
        <v>1</v>
      </c>
      <c r="JD154" s="67"/>
      <c r="JE154" s="67"/>
      <c r="JF154" s="67"/>
      <c r="JG154" s="67"/>
      <c r="JH154" s="67"/>
      <c r="JI154" s="67"/>
      <c r="JJ154" s="67"/>
      <c r="JK154" s="67"/>
      <c r="JL154" s="67"/>
      <c r="JM154" s="67"/>
      <c r="JN154" s="67"/>
      <c r="JO154" s="67"/>
      <c r="JP154" s="67"/>
      <c r="JQ154" s="67"/>
      <c r="JR154" s="67"/>
      <c r="JS154" s="67"/>
      <c r="JT154" s="67"/>
      <c r="JU154" s="67"/>
      <c r="JV154" s="67"/>
      <c r="JW154" s="67"/>
      <c r="JX154" s="67"/>
      <c r="JY154" s="67"/>
      <c r="JZ154" s="67"/>
      <c r="KA154" s="67"/>
      <c r="KB154" s="67"/>
      <c r="KC154" s="67"/>
      <c r="KD154" s="67"/>
      <c r="KE154" s="67"/>
      <c r="KF154" s="67"/>
      <c r="KG154" s="67"/>
      <c r="KH154" s="67"/>
      <c r="KI154" s="67"/>
      <c r="KJ154" s="67"/>
      <c r="KK154" s="67"/>
      <c r="KL154" s="67"/>
      <c r="KM154" s="67"/>
      <c r="KN154" s="66">
        <v>2</v>
      </c>
      <c r="KO154" s="66">
        <v>1</v>
      </c>
      <c r="KP154" s="66">
        <v>1</v>
      </c>
      <c r="KQ154" s="66">
        <v>0</v>
      </c>
      <c r="KR154" s="66">
        <v>1</v>
      </c>
      <c r="KS154" s="66">
        <v>1</v>
      </c>
      <c r="KT154" s="66">
        <v>0</v>
      </c>
      <c r="KU154" s="66">
        <v>0</v>
      </c>
      <c r="KV154" s="66">
        <v>0</v>
      </c>
      <c r="KW154" s="66">
        <v>1</v>
      </c>
      <c r="KX154" s="66">
        <v>0</v>
      </c>
      <c r="KY154" s="66">
        <v>0</v>
      </c>
      <c r="KZ154" s="66">
        <v>0</v>
      </c>
      <c r="LA154" s="66">
        <v>0</v>
      </c>
      <c r="LB154" s="66">
        <v>0</v>
      </c>
      <c r="LC154" s="68">
        <v>0</v>
      </c>
      <c r="LD154" s="68">
        <v>1</v>
      </c>
      <c r="LE154" s="68">
        <v>0</v>
      </c>
      <c r="LF154" s="68">
        <v>0</v>
      </c>
      <c r="LG154" s="68">
        <v>0</v>
      </c>
      <c r="LH154" s="68">
        <v>0</v>
      </c>
      <c r="LI154" s="68">
        <v>0</v>
      </c>
      <c r="LJ154" s="68">
        <v>0</v>
      </c>
      <c r="LK154" s="68">
        <v>0</v>
      </c>
      <c r="LL154" s="68"/>
      <c r="LM154" s="69">
        <v>1</v>
      </c>
      <c r="LN154" s="69" t="s">
        <v>2382</v>
      </c>
      <c r="LO154" s="69">
        <v>0</v>
      </c>
      <c r="LP154" s="69"/>
      <c r="LQ154" s="70">
        <v>1</v>
      </c>
      <c r="LR154" s="71" t="s">
        <v>3083</v>
      </c>
      <c r="LS154" s="72">
        <f t="shared" si="53"/>
        <v>0</v>
      </c>
      <c r="LT154" s="73">
        <f t="shared" si="54"/>
        <v>0</v>
      </c>
      <c r="LU154" s="73">
        <f t="shared" si="55"/>
        <v>0</v>
      </c>
      <c r="LV154" s="74">
        <f t="shared" si="56"/>
        <v>1</v>
      </c>
      <c r="LW154" s="72">
        <f t="shared" si="57"/>
        <v>1</v>
      </c>
      <c r="LX154" s="73">
        <f t="shared" si="58"/>
        <v>0</v>
      </c>
      <c r="LY154" s="73">
        <f t="shared" si="59"/>
        <v>0</v>
      </c>
      <c r="LZ154" s="74">
        <f t="shared" si="60"/>
        <v>0</v>
      </c>
      <c r="MA154" s="72">
        <f t="shared" si="61"/>
        <v>0</v>
      </c>
      <c r="MB154" s="73">
        <f t="shared" si="62"/>
        <v>0</v>
      </c>
      <c r="MC154" s="73">
        <f t="shared" si="63"/>
        <v>0</v>
      </c>
      <c r="MD154" s="74">
        <f t="shared" si="64"/>
        <v>1</v>
      </c>
      <c r="ME154" s="72">
        <f t="shared" si="65"/>
        <v>0</v>
      </c>
      <c r="MF154" s="73">
        <f t="shared" si="66"/>
        <v>0</v>
      </c>
      <c r="MG154" s="73">
        <f t="shared" si="67"/>
        <v>0</v>
      </c>
      <c r="MH154" s="74">
        <f t="shared" si="68"/>
        <v>1</v>
      </c>
    </row>
    <row r="155" spans="1:346" x14ac:dyDescent="0.35">
      <c r="A155" s="57">
        <v>41</v>
      </c>
      <c r="B155" s="57" t="s">
        <v>2362</v>
      </c>
      <c r="C155" s="57" t="s">
        <v>3037</v>
      </c>
      <c r="D155" s="58">
        <v>41603</v>
      </c>
      <c r="E155" s="57">
        <v>11</v>
      </c>
      <c r="F155" s="57">
        <v>8</v>
      </c>
      <c r="G155" s="57" t="s">
        <v>3084</v>
      </c>
      <c r="H155" s="57" t="s">
        <v>3084</v>
      </c>
      <c r="I155" s="57" t="s">
        <v>3085</v>
      </c>
      <c r="J155" s="57" t="s">
        <v>3076</v>
      </c>
      <c r="K155" s="57" t="s">
        <v>3086</v>
      </c>
      <c r="L155" s="57">
        <v>0</v>
      </c>
      <c r="M155" s="57">
        <v>1</v>
      </c>
      <c r="N155" s="57">
        <v>50</v>
      </c>
      <c r="O155" s="59">
        <v>0</v>
      </c>
      <c r="P155" s="59">
        <v>0</v>
      </c>
      <c r="Q155" s="59">
        <v>0</v>
      </c>
      <c r="R155" s="59">
        <v>0</v>
      </c>
      <c r="S155" s="59">
        <v>1</v>
      </c>
      <c r="T155" s="59">
        <v>0</v>
      </c>
      <c r="U155" s="59">
        <v>0</v>
      </c>
      <c r="V155" s="59">
        <v>0</v>
      </c>
      <c r="W155" s="59">
        <v>0</v>
      </c>
      <c r="X155" s="59">
        <v>1</v>
      </c>
      <c r="Y155" s="59" t="s">
        <v>2540</v>
      </c>
      <c r="Z155" s="60">
        <v>6</v>
      </c>
      <c r="AA155" s="60">
        <v>0</v>
      </c>
      <c r="AB155" s="60">
        <v>0</v>
      </c>
      <c r="AC155" s="60">
        <v>100</v>
      </c>
      <c r="AD155" s="60">
        <v>60</v>
      </c>
      <c r="AE155" s="60">
        <v>1</v>
      </c>
      <c r="AF155" s="60">
        <v>1</v>
      </c>
      <c r="AG155" s="60">
        <v>0</v>
      </c>
      <c r="AH155" s="60">
        <v>2</v>
      </c>
      <c r="AI155" s="60">
        <v>1</v>
      </c>
      <c r="AJ155" s="60">
        <v>5</v>
      </c>
      <c r="AK155" s="60">
        <v>1</v>
      </c>
      <c r="AL155" s="60">
        <v>5</v>
      </c>
      <c r="AM155" s="59">
        <v>0</v>
      </c>
      <c r="AN155" s="59"/>
      <c r="AO155" s="59"/>
      <c r="AP155" s="59"/>
      <c r="AQ155" s="59"/>
      <c r="AR155" s="59"/>
      <c r="AS155" s="59"/>
      <c r="AT155" s="59"/>
      <c r="AU155" s="59"/>
      <c r="AV155" s="59"/>
      <c r="AW155" s="59"/>
      <c r="AX155" s="59"/>
      <c r="AY155" s="59"/>
      <c r="AZ155" s="59"/>
      <c r="BA155" s="59"/>
      <c r="BB155" s="59"/>
      <c r="BC155" s="59">
        <v>0</v>
      </c>
      <c r="BD155" s="59"/>
      <c r="BE155" s="59"/>
      <c r="BF155" s="59"/>
      <c r="BG155" s="59">
        <v>0</v>
      </c>
      <c r="BH155" s="59"/>
      <c r="BI155" s="59"/>
      <c r="BJ155" s="59"/>
      <c r="BK155" s="59">
        <v>0</v>
      </c>
      <c r="BL155" s="59"/>
      <c r="BM155" s="59"/>
      <c r="BN155" s="59"/>
      <c r="BO155" s="59">
        <f t="shared" si="46"/>
        <v>0</v>
      </c>
      <c r="BP155" s="59"/>
      <c r="BQ155" s="60">
        <v>1</v>
      </c>
      <c r="BR155" s="60">
        <v>1</v>
      </c>
      <c r="BS155" s="60">
        <v>2</v>
      </c>
      <c r="BT155" s="60">
        <v>1</v>
      </c>
      <c r="BU155" s="60">
        <v>4</v>
      </c>
      <c r="BV155" s="60">
        <v>1</v>
      </c>
      <c r="BW155" s="60">
        <v>0</v>
      </c>
      <c r="BX155" s="60">
        <v>1</v>
      </c>
      <c r="BY155" s="60">
        <v>0</v>
      </c>
      <c r="BZ155" s="60">
        <v>0</v>
      </c>
      <c r="CA155" s="60">
        <v>0</v>
      </c>
      <c r="CB155" s="60"/>
      <c r="CC155" s="60"/>
      <c r="CD155" s="60"/>
      <c r="CE155" s="60"/>
      <c r="CF155" s="60"/>
      <c r="CG155" s="60"/>
      <c r="CH155" s="60"/>
      <c r="CI155" s="60"/>
      <c r="CJ155" s="60">
        <v>0</v>
      </c>
      <c r="CK155" s="60"/>
      <c r="CL155" s="60"/>
      <c r="CM155" s="60"/>
      <c r="CN155" s="60"/>
      <c r="CO155" s="60"/>
      <c r="CP155" s="60"/>
      <c r="CQ155" s="60"/>
      <c r="CR155" s="60"/>
      <c r="CS155" s="60">
        <v>0</v>
      </c>
      <c r="CT155" s="60"/>
      <c r="CU155" s="60"/>
      <c r="CV155" s="60"/>
      <c r="CW155" s="60"/>
      <c r="CX155" s="60"/>
      <c r="CY155" s="60"/>
      <c r="CZ155" s="60"/>
      <c r="DA155" s="60"/>
      <c r="DB155" s="60"/>
      <c r="DC155" s="60">
        <v>0</v>
      </c>
      <c r="DD155" s="60"/>
      <c r="DE155" s="60"/>
      <c r="DF155" s="60">
        <v>1</v>
      </c>
      <c r="DG155" s="60">
        <v>15</v>
      </c>
      <c r="DH155" s="60">
        <v>160</v>
      </c>
      <c r="DI155" s="60">
        <v>0</v>
      </c>
      <c r="DJ155" s="60"/>
      <c r="DK155" s="60"/>
      <c r="DL155" s="60">
        <v>0</v>
      </c>
      <c r="DM155" s="60"/>
      <c r="DN155" s="60"/>
      <c r="DO155" s="60"/>
      <c r="DP155" s="60"/>
      <c r="DQ155" s="60">
        <v>15</v>
      </c>
      <c r="DR155" s="60">
        <v>1</v>
      </c>
      <c r="DS155" s="60">
        <v>10</v>
      </c>
      <c r="DT155" s="61">
        <f t="shared" si="47"/>
        <v>1</v>
      </c>
      <c r="DU155" s="62">
        <f t="shared" si="48"/>
        <v>1</v>
      </c>
      <c r="DV155" s="63">
        <v>0</v>
      </c>
      <c r="DW155" s="63"/>
      <c r="DX155" s="63"/>
      <c r="DY155" s="63"/>
      <c r="DZ155" s="63"/>
      <c r="EA155" s="63"/>
      <c r="EB155" s="63"/>
      <c r="EC155" s="63"/>
      <c r="ED155" s="63"/>
      <c r="EE155" s="63"/>
      <c r="EF155" s="63"/>
      <c r="EG155" s="63"/>
      <c r="EH155" s="63"/>
      <c r="EI155" s="63"/>
      <c r="EJ155" s="63"/>
      <c r="EK155" s="63"/>
      <c r="EL155" s="63"/>
      <c r="EM155" s="63"/>
      <c r="EN155" s="63"/>
      <c r="EO155" s="63"/>
      <c r="EP155" s="63"/>
      <c r="EQ155" s="63"/>
      <c r="ER155" s="63"/>
      <c r="ES155" s="63">
        <f t="shared" si="49"/>
        <v>0</v>
      </c>
      <c r="ET155" s="63"/>
      <c r="EU155" s="64">
        <v>0</v>
      </c>
      <c r="EV155" s="64"/>
      <c r="EW155" s="64"/>
      <c r="EX155" s="64"/>
      <c r="EY155" s="64"/>
      <c r="EZ155" s="64"/>
      <c r="FA155" s="64"/>
      <c r="FB155" s="64"/>
      <c r="FC155" s="64"/>
      <c r="FD155" s="64"/>
      <c r="FE155" s="64"/>
      <c r="FF155" s="64"/>
      <c r="FG155" s="64"/>
      <c r="FH155" s="64"/>
      <c r="FI155" s="64"/>
      <c r="FJ155" s="64"/>
      <c r="FK155" s="64"/>
      <c r="FL155" s="64"/>
      <c r="FM155" s="64"/>
      <c r="FN155" s="64"/>
      <c r="FO155" s="64"/>
      <c r="FP155" s="64"/>
      <c r="FQ155" s="64"/>
      <c r="FR155" s="64"/>
      <c r="FS155" s="64"/>
      <c r="FT155" s="64"/>
      <c r="FU155" s="64"/>
      <c r="FV155" s="64"/>
      <c r="FW155" s="64"/>
      <c r="FX155" s="64"/>
      <c r="FY155" s="64"/>
      <c r="FZ155" s="64"/>
      <c r="GA155" s="64"/>
      <c r="GB155" s="64"/>
      <c r="GC155" s="64"/>
      <c r="GD155" s="64"/>
      <c r="GE155" s="64"/>
      <c r="GF155" s="64"/>
      <c r="GG155" s="64">
        <f t="shared" si="50"/>
        <v>0</v>
      </c>
      <c r="GH155" s="64">
        <f t="shared" si="51"/>
        <v>0</v>
      </c>
      <c r="GI155" s="65">
        <v>0</v>
      </c>
      <c r="GJ155" s="65">
        <v>0</v>
      </c>
      <c r="GK155" s="65">
        <v>0</v>
      </c>
      <c r="GL155" s="65">
        <v>0</v>
      </c>
      <c r="GM155" s="65">
        <v>0</v>
      </c>
      <c r="GN155" s="65">
        <v>0</v>
      </c>
      <c r="GO155" s="65">
        <v>0</v>
      </c>
      <c r="GP155" s="65">
        <v>0</v>
      </c>
      <c r="GQ155" s="65"/>
      <c r="GR155" s="65">
        <v>1</v>
      </c>
      <c r="GS155" s="65">
        <v>0</v>
      </c>
      <c r="GT155" s="65">
        <v>0</v>
      </c>
      <c r="GU155" s="65">
        <v>0</v>
      </c>
      <c r="GV155" s="65">
        <v>0</v>
      </c>
      <c r="GW155" s="65">
        <v>0</v>
      </c>
      <c r="GX155" s="65">
        <v>0</v>
      </c>
      <c r="GY155" s="65">
        <v>0</v>
      </c>
      <c r="GZ155" s="65"/>
      <c r="HA155" s="66">
        <v>0</v>
      </c>
      <c r="HB155" s="66"/>
      <c r="HC155" s="66"/>
      <c r="HD155" s="66"/>
      <c r="HE155" s="66"/>
      <c r="HF155" s="66"/>
      <c r="HG155" s="66"/>
      <c r="HH155" s="66"/>
      <c r="HI155" s="66"/>
      <c r="HJ155" s="66"/>
      <c r="HK155" s="66"/>
      <c r="HL155" s="66"/>
      <c r="HM155" s="66"/>
      <c r="HN155" s="66"/>
      <c r="HO155" s="66"/>
      <c r="HP155" s="66"/>
      <c r="HQ155" s="66"/>
      <c r="HR155" s="66"/>
      <c r="HS155" s="66"/>
      <c r="HT155" s="66"/>
      <c r="HU155" s="66"/>
      <c r="HV155" s="66"/>
      <c r="HW155" s="66"/>
      <c r="HX155" s="66"/>
      <c r="HY155" s="66">
        <f t="shared" si="52"/>
        <v>0</v>
      </c>
      <c r="HZ155" s="66"/>
      <c r="IA155" s="67" t="s">
        <v>2326</v>
      </c>
      <c r="IB155" s="67" t="s">
        <v>2328</v>
      </c>
      <c r="IC155" s="67" t="s">
        <v>2326</v>
      </c>
      <c r="ID155" s="67" t="s">
        <v>2326</v>
      </c>
      <c r="IE155" s="67" t="s">
        <v>2326</v>
      </c>
      <c r="IF155" s="67"/>
      <c r="IG155" s="67"/>
      <c r="IH155" s="67"/>
      <c r="II155" s="67"/>
      <c r="IJ155" s="67"/>
      <c r="IK155" s="67"/>
      <c r="IL155" s="67"/>
      <c r="IM155" s="67"/>
      <c r="IN155" s="67"/>
      <c r="IO155" s="67"/>
      <c r="IP155" s="67"/>
      <c r="IQ155" s="67"/>
      <c r="IR155" s="67"/>
      <c r="IS155" s="67"/>
      <c r="IT155" s="67"/>
      <c r="IU155" s="67"/>
      <c r="IV155" s="67"/>
      <c r="IW155" s="67"/>
      <c r="IX155" s="67"/>
      <c r="IY155" s="67"/>
      <c r="IZ155" s="67"/>
      <c r="JA155" s="67"/>
      <c r="JB155" s="67"/>
      <c r="JC155" s="67"/>
      <c r="JD155" s="67"/>
      <c r="JE155" s="67"/>
      <c r="JF155" s="67"/>
      <c r="JG155" s="67"/>
      <c r="JH155" s="67"/>
      <c r="JI155" s="67"/>
      <c r="JJ155" s="67"/>
      <c r="JK155" s="67"/>
      <c r="JL155" s="67"/>
      <c r="JM155" s="67"/>
      <c r="JN155" s="67"/>
      <c r="JO155" s="67"/>
      <c r="JP155" s="67"/>
      <c r="JQ155" s="67"/>
      <c r="JR155" s="67"/>
      <c r="JS155" s="67"/>
      <c r="JT155" s="67"/>
      <c r="JU155" s="67"/>
      <c r="JV155" s="67"/>
      <c r="JW155" s="67"/>
      <c r="JX155" s="67"/>
      <c r="JY155" s="67"/>
      <c r="JZ155" s="67"/>
      <c r="KA155" s="67"/>
      <c r="KB155" s="67"/>
      <c r="KC155" s="67"/>
      <c r="KD155" s="67"/>
      <c r="KE155" s="67"/>
      <c r="KF155" s="67"/>
      <c r="KG155" s="67"/>
      <c r="KH155" s="67"/>
      <c r="KI155" s="67"/>
      <c r="KJ155" s="67"/>
      <c r="KK155" s="67"/>
      <c r="KL155" s="67"/>
      <c r="KM155" s="67"/>
      <c r="KN155" s="66">
        <v>2</v>
      </c>
      <c r="KO155" s="66">
        <v>0</v>
      </c>
      <c r="KP155" s="66">
        <v>1</v>
      </c>
      <c r="KQ155" s="66">
        <v>0</v>
      </c>
      <c r="KR155" s="66">
        <v>0</v>
      </c>
      <c r="KS155" s="66">
        <v>0</v>
      </c>
      <c r="KT155" s="66">
        <v>0</v>
      </c>
      <c r="KU155" s="66">
        <v>0</v>
      </c>
      <c r="KV155" s="66">
        <v>0</v>
      </c>
      <c r="KW155" s="66">
        <v>1</v>
      </c>
      <c r="KX155" s="66">
        <v>0</v>
      </c>
      <c r="KY155" s="66">
        <v>0</v>
      </c>
      <c r="KZ155" s="66">
        <v>0</v>
      </c>
      <c r="LA155" s="66">
        <v>0</v>
      </c>
      <c r="LB155" s="66">
        <v>0</v>
      </c>
      <c r="LC155" s="68">
        <v>0</v>
      </c>
      <c r="LD155" s="68">
        <v>1</v>
      </c>
      <c r="LE155" s="68">
        <v>0</v>
      </c>
      <c r="LF155" s="68">
        <v>0</v>
      </c>
      <c r="LG155" s="68">
        <v>0</v>
      </c>
      <c r="LH155" s="68">
        <v>0</v>
      </c>
      <c r="LI155" s="68">
        <v>0</v>
      </c>
      <c r="LJ155" s="68">
        <v>0</v>
      </c>
      <c r="LK155" s="68">
        <v>0</v>
      </c>
      <c r="LL155" s="68"/>
      <c r="LM155" s="69">
        <v>1</v>
      </c>
      <c r="LN155" s="69" t="s">
        <v>3087</v>
      </c>
      <c r="LO155" s="69">
        <v>0</v>
      </c>
      <c r="LP155" s="69"/>
      <c r="LQ155" s="70">
        <v>1</v>
      </c>
      <c r="LR155" s="71"/>
      <c r="LS155" s="72">
        <f t="shared" si="53"/>
        <v>0</v>
      </c>
      <c r="LT155" s="73">
        <f t="shared" si="54"/>
        <v>0</v>
      </c>
      <c r="LU155" s="73">
        <f t="shared" si="55"/>
        <v>0</v>
      </c>
      <c r="LV155" s="74">
        <f t="shared" si="56"/>
        <v>1</v>
      </c>
      <c r="LW155" s="72">
        <f t="shared" si="57"/>
        <v>1</v>
      </c>
      <c r="LX155" s="73">
        <f t="shared" si="58"/>
        <v>0</v>
      </c>
      <c r="LY155" s="73">
        <f t="shared" si="59"/>
        <v>0</v>
      </c>
      <c r="LZ155" s="74">
        <f t="shared" si="60"/>
        <v>0</v>
      </c>
      <c r="MA155" s="72">
        <f t="shared" si="61"/>
        <v>0</v>
      </c>
      <c r="MB155" s="73">
        <f t="shared" si="62"/>
        <v>0</v>
      </c>
      <c r="MC155" s="73">
        <f t="shared" si="63"/>
        <v>0</v>
      </c>
      <c r="MD155" s="74">
        <f t="shared" si="64"/>
        <v>1</v>
      </c>
      <c r="ME155" s="72">
        <f t="shared" si="65"/>
        <v>0</v>
      </c>
      <c r="MF155" s="73">
        <f t="shared" si="66"/>
        <v>0</v>
      </c>
      <c r="MG155" s="73">
        <f t="shared" si="67"/>
        <v>0</v>
      </c>
      <c r="MH155" s="74">
        <f t="shared" si="68"/>
        <v>1</v>
      </c>
    </row>
    <row r="156" spans="1:346" ht="65.5" x14ac:dyDescent="0.35">
      <c r="A156" s="57">
        <v>42</v>
      </c>
      <c r="B156" s="57" t="s">
        <v>2362</v>
      </c>
      <c r="C156" s="57" t="s">
        <v>3060</v>
      </c>
      <c r="D156" s="58">
        <v>41603</v>
      </c>
      <c r="E156" s="57">
        <v>11</v>
      </c>
      <c r="F156" s="57">
        <v>7</v>
      </c>
      <c r="G156" s="57" t="s">
        <v>3088</v>
      </c>
      <c r="H156" s="57" t="s">
        <v>3088</v>
      </c>
      <c r="I156" s="57"/>
      <c r="J156" s="57" t="s">
        <v>3076</v>
      </c>
      <c r="K156" s="57" t="s">
        <v>3089</v>
      </c>
      <c r="L156" s="57">
        <v>0</v>
      </c>
      <c r="M156" s="57">
        <v>1</v>
      </c>
      <c r="N156" s="57">
        <v>33</v>
      </c>
      <c r="O156" s="59">
        <v>0</v>
      </c>
      <c r="P156" s="59">
        <v>0</v>
      </c>
      <c r="Q156" s="59">
        <v>0</v>
      </c>
      <c r="R156" s="59">
        <v>0</v>
      </c>
      <c r="S156" s="59">
        <v>1</v>
      </c>
      <c r="T156" s="59">
        <v>0</v>
      </c>
      <c r="U156" s="59">
        <v>0</v>
      </c>
      <c r="V156" s="59">
        <v>0</v>
      </c>
      <c r="W156" s="59">
        <v>0</v>
      </c>
      <c r="X156" s="59">
        <v>0</v>
      </c>
      <c r="Y156" s="59"/>
      <c r="Z156" s="60">
        <v>6</v>
      </c>
      <c r="AA156" s="60">
        <v>0</v>
      </c>
      <c r="AB156" s="60">
        <v>0</v>
      </c>
      <c r="AC156" s="60">
        <v>80</v>
      </c>
      <c r="AD156" s="60">
        <v>40</v>
      </c>
      <c r="AE156" s="60">
        <v>1</v>
      </c>
      <c r="AF156" s="60">
        <v>0</v>
      </c>
      <c r="AG156" s="60">
        <v>0</v>
      </c>
      <c r="AH156" s="60">
        <v>3</v>
      </c>
      <c r="AI156" s="60">
        <v>1</v>
      </c>
      <c r="AJ156" s="60">
        <v>8</v>
      </c>
      <c r="AK156" s="60">
        <v>2</v>
      </c>
      <c r="AL156" s="60">
        <v>3</v>
      </c>
      <c r="AM156" s="59">
        <v>0</v>
      </c>
      <c r="AN156" s="59"/>
      <c r="AO156" s="59"/>
      <c r="AP156" s="59"/>
      <c r="AQ156" s="59"/>
      <c r="AR156" s="59"/>
      <c r="AS156" s="59"/>
      <c r="AT156" s="59"/>
      <c r="AU156" s="59"/>
      <c r="AV156" s="59"/>
      <c r="AW156" s="59"/>
      <c r="AX156" s="59"/>
      <c r="AY156" s="59"/>
      <c r="AZ156" s="59"/>
      <c r="BA156" s="59"/>
      <c r="BB156" s="59"/>
      <c r="BC156" s="59">
        <v>0</v>
      </c>
      <c r="BD156" s="59"/>
      <c r="BE156" s="59"/>
      <c r="BF156" s="59"/>
      <c r="BG156" s="59">
        <v>0</v>
      </c>
      <c r="BH156" s="59"/>
      <c r="BI156" s="59"/>
      <c r="BJ156" s="59"/>
      <c r="BK156" s="59">
        <v>0</v>
      </c>
      <c r="BL156" s="59"/>
      <c r="BM156" s="59"/>
      <c r="BN156" s="59"/>
      <c r="BO156" s="59">
        <f t="shared" si="46"/>
        <v>0</v>
      </c>
      <c r="BP156" s="59"/>
      <c r="BQ156" s="60">
        <v>1</v>
      </c>
      <c r="BR156" s="60">
        <v>0</v>
      </c>
      <c r="BS156" s="60"/>
      <c r="BT156" s="60"/>
      <c r="BU156" s="60"/>
      <c r="BV156" s="60"/>
      <c r="BW156" s="60"/>
      <c r="BX156" s="60"/>
      <c r="BY156" s="60"/>
      <c r="BZ156" s="60"/>
      <c r="CA156" s="60">
        <v>1</v>
      </c>
      <c r="CB156" s="60">
        <v>1</v>
      </c>
      <c r="CC156" s="60">
        <v>1</v>
      </c>
      <c r="CD156" s="60">
        <v>2</v>
      </c>
      <c r="CE156" s="60">
        <v>1</v>
      </c>
      <c r="CF156" s="60">
        <v>0</v>
      </c>
      <c r="CG156" s="60">
        <v>1</v>
      </c>
      <c r="CH156" s="60">
        <v>0</v>
      </c>
      <c r="CI156" s="60">
        <v>0</v>
      </c>
      <c r="CJ156" s="60">
        <v>0</v>
      </c>
      <c r="CK156" s="60"/>
      <c r="CL156" s="60"/>
      <c r="CM156" s="60"/>
      <c r="CN156" s="60"/>
      <c r="CO156" s="60"/>
      <c r="CP156" s="60"/>
      <c r="CQ156" s="60"/>
      <c r="CR156" s="60"/>
      <c r="CS156" s="60">
        <v>0</v>
      </c>
      <c r="CT156" s="60"/>
      <c r="CU156" s="60"/>
      <c r="CV156" s="60"/>
      <c r="CW156" s="60"/>
      <c r="CX156" s="60"/>
      <c r="CY156" s="60"/>
      <c r="CZ156" s="60"/>
      <c r="DA156" s="60"/>
      <c r="DB156" s="60"/>
      <c r="DC156" s="60">
        <v>1</v>
      </c>
      <c r="DD156" s="60">
        <v>12</v>
      </c>
      <c r="DE156" s="60">
        <v>5</v>
      </c>
      <c r="DF156" s="60">
        <v>0</v>
      </c>
      <c r="DG156" s="60"/>
      <c r="DH156" s="60"/>
      <c r="DI156" s="60">
        <v>0</v>
      </c>
      <c r="DJ156" s="60"/>
      <c r="DK156" s="60"/>
      <c r="DL156" s="60">
        <v>0</v>
      </c>
      <c r="DM156" s="60"/>
      <c r="DN156" s="60"/>
      <c r="DO156" s="60"/>
      <c r="DP156" s="60"/>
      <c r="DQ156" s="60">
        <v>45</v>
      </c>
      <c r="DR156" s="60">
        <v>0</v>
      </c>
      <c r="DS156" s="60">
        <v>2</v>
      </c>
      <c r="DT156" s="61">
        <f t="shared" si="47"/>
        <v>1</v>
      </c>
      <c r="DU156" s="62">
        <f t="shared" si="48"/>
        <v>1</v>
      </c>
      <c r="DV156" s="63">
        <v>0</v>
      </c>
      <c r="DW156" s="63"/>
      <c r="DX156" s="63"/>
      <c r="DY156" s="63"/>
      <c r="DZ156" s="63"/>
      <c r="EA156" s="63"/>
      <c r="EB156" s="63"/>
      <c r="EC156" s="63"/>
      <c r="ED156" s="63"/>
      <c r="EE156" s="63"/>
      <c r="EF156" s="63"/>
      <c r="EG156" s="63"/>
      <c r="EH156" s="63"/>
      <c r="EI156" s="63"/>
      <c r="EJ156" s="63"/>
      <c r="EK156" s="63"/>
      <c r="EL156" s="63"/>
      <c r="EM156" s="63"/>
      <c r="EN156" s="63"/>
      <c r="EO156" s="63"/>
      <c r="EP156" s="63"/>
      <c r="EQ156" s="63"/>
      <c r="ER156" s="63"/>
      <c r="ES156" s="63">
        <f t="shared" si="49"/>
        <v>0</v>
      </c>
      <c r="ET156" s="63"/>
      <c r="EU156" s="64">
        <v>0</v>
      </c>
      <c r="EV156" s="64"/>
      <c r="EW156" s="64"/>
      <c r="EX156" s="64"/>
      <c r="EY156" s="64"/>
      <c r="EZ156" s="64"/>
      <c r="FA156" s="64"/>
      <c r="FB156" s="64"/>
      <c r="FC156" s="64"/>
      <c r="FD156" s="64"/>
      <c r="FE156" s="64"/>
      <c r="FF156" s="64"/>
      <c r="FG156" s="64"/>
      <c r="FH156" s="64"/>
      <c r="FI156" s="64"/>
      <c r="FJ156" s="64"/>
      <c r="FK156" s="64"/>
      <c r="FL156" s="64"/>
      <c r="FM156" s="64"/>
      <c r="FN156" s="64"/>
      <c r="FO156" s="64"/>
      <c r="FP156" s="64"/>
      <c r="FQ156" s="64"/>
      <c r="FR156" s="64"/>
      <c r="FS156" s="64"/>
      <c r="FT156" s="64"/>
      <c r="FU156" s="64"/>
      <c r="FV156" s="64"/>
      <c r="FW156" s="64"/>
      <c r="FX156" s="64"/>
      <c r="FY156" s="64"/>
      <c r="FZ156" s="64"/>
      <c r="GA156" s="64"/>
      <c r="GB156" s="64"/>
      <c r="GC156" s="64"/>
      <c r="GD156" s="64"/>
      <c r="GE156" s="64"/>
      <c r="GF156" s="64"/>
      <c r="GG156" s="64">
        <f t="shared" si="50"/>
        <v>0</v>
      </c>
      <c r="GH156" s="64">
        <f t="shared" si="51"/>
        <v>0</v>
      </c>
      <c r="GI156" s="65">
        <v>0</v>
      </c>
      <c r="GJ156" s="65">
        <v>0</v>
      </c>
      <c r="GK156" s="65">
        <v>0</v>
      </c>
      <c r="GL156" s="65">
        <v>0</v>
      </c>
      <c r="GM156" s="65">
        <v>0</v>
      </c>
      <c r="GN156" s="65">
        <v>0</v>
      </c>
      <c r="GO156" s="65">
        <v>0</v>
      </c>
      <c r="GP156" s="65">
        <v>0</v>
      </c>
      <c r="GQ156" s="65"/>
      <c r="GR156" s="65">
        <v>1</v>
      </c>
      <c r="GS156" s="65">
        <v>0</v>
      </c>
      <c r="GT156" s="65">
        <v>0</v>
      </c>
      <c r="GU156" s="65">
        <v>0</v>
      </c>
      <c r="GV156" s="65">
        <v>0</v>
      </c>
      <c r="GW156" s="65">
        <v>0</v>
      </c>
      <c r="GX156" s="65">
        <v>0</v>
      </c>
      <c r="GY156" s="65">
        <v>0</v>
      </c>
      <c r="GZ156" s="65"/>
      <c r="HA156" s="66">
        <v>0</v>
      </c>
      <c r="HB156" s="66"/>
      <c r="HC156" s="66"/>
      <c r="HD156" s="66"/>
      <c r="HE156" s="66"/>
      <c r="HF156" s="66"/>
      <c r="HG156" s="66"/>
      <c r="HH156" s="66"/>
      <c r="HI156" s="66"/>
      <c r="HJ156" s="66"/>
      <c r="HK156" s="66"/>
      <c r="HL156" s="66"/>
      <c r="HM156" s="66"/>
      <c r="HN156" s="66"/>
      <c r="HO156" s="66"/>
      <c r="HP156" s="66"/>
      <c r="HQ156" s="66"/>
      <c r="HR156" s="66"/>
      <c r="HS156" s="66"/>
      <c r="HT156" s="66"/>
      <c r="HU156" s="66"/>
      <c r="HV156" s="66"/>
      <c r="HW156" s="66"/>
      <c r="HX156" s="66"/>
      <c r="HY156" s="66">
        <f t="shared" si="52"/>
        <v>0</v>
      </c>
      <c r="HZ156" s="66"/>
      <c r="IA156" s="67" t="s">
        <v>2326</v>
      </c>
      <c r="IB156" s="67" t="s">
        <v>2328</v>
      </c>
      <c r="IC156" s="67" t="s">
        <v>2326</v>
      </c>
      <c r="ID156" s="67" t="s">
        <v>2326</v>
      </c>
      <c r="IE156" s="67" t="s">
        <v>2326</v>
      </c>
      <c r="IF156" s="67"/>
      <c r="IG156" s="67"/>
      <c r="IH156" s="67"/>
      <c r="II156" s="67"/>
      <c r="IJ156" s="67"/>
      <c r="IK156" s="67"/>
      <c r="IL156" s="67"/>
      <c r="IM156" s="67"/>
      <c r="IN156" s="67"/>
      <c r="IO156" s="67"/>
      <c r="IP156" s="67"/>
      <c r="IQ156" s="67"/>
      <c r="IR156" s="67"/>
      <c r="IS156" s="67"/>
      <c r="IT156" s="67"/>
      <c r="IU156" s="67"/>
      <c r="IV156" s="67"/>
      <c r="IW156" s="67"/>
      <c r="IX156" s="67"/>
      <c r="IY156" s="67"/>
      <c r="IZ156" s="67"/>
      <c r="JA156" s="67"/>
      <c r="JB156" s="67"/>
      <c r="JC156" s="67"/>
      <c r="JD156" s="67"/>
      <c r="JE156" s="67"/>
      <c r="JF156" s="67"/>
      <c r="JG156" s="67"/>
      <c r="JH156" s="67"/>
      <c r="JI156" s="67"/>
      <c r="JJ156" s="67"/>
      <c r="JK156" s="67"/>
      <c r="JL156" s="67"/>
      <c r="JM156" s="67"/>
      <c r="JN156" s="67"/>
      <c r="JO156" s="67"/>
      <c r="JP156" s="67"/>
      <c r="JQ156" s="67"/>
      <c r="JR156" s="67"/>
      <c r="JS156" s="67"/>
      <c r="JT156" s="67"/>
      <c r="JU156" s="67"/>
      <c r="JV156" s="67"/>
      <c r="JW156" s="67"/>
      <c r="JX156" s="67"/>
      <c r="JY156" s="67"/>
      <c r="JZ156" s="67"/>
      <c r="KA156" s="67"/>
      <c r="KB156" s="67"/>
      <c r="KC156" s="67"/>
      <c r="KD156" s="67"/>
      <c r="KE156" s="67"/>
      <c r="KF156" s="67"/>
      <c r="KG156" s="67"/>
      <c r="KH156" s="67"/>
      <c r="KI156" s="67"/>
      <c r="KJ156" s="67"/>
      <c r="KK156" s="67"/>
      <c r="KL156" s="67"/>
      <c r="KM156" s="67"/>
      <c r="KN156" s="66">
        <v>1</v>
      </c>
      <c r="KO156" s="66">
        <v>0</v>
      </c>
      <c r="KP156" s="66">
        <v>0</v>
      </c>
      <c r="KQ156" s="66">
        <v>0</v>
      </c>
      <c r="KR156" s="66">
        <v>0</v>
      </c>
      <c r="KS156" s="66">
        <v>0</v>
      </c>
      <c r="KT156" s="66">
        <v>0</v>
      </c>
      <c r="KU156" s="66">
        <v>0</v>
      </c>
      <c r="KV156" s="66">
        <v>0</v>
      </c>
      <c r="KW156" s="66">
        <v>1</v>
      </c>
      <c r="KX156" s="66">
        <v>0</v>
      </c>
      <c r="KY156" s="66">
        <v>0</v>
      </c>
      <c r="KZ156" s="66">
        <v>0</v>
      </c>
      <c r="LA156" s="66">
        <v>0</v>
      </c>
      <c r="LB156" s="66">
        <v>0</v>
      </c>
      <c r="LC156" s="68">
        <v>0</v>
      </c>
      <c r="LD156" s="68">
        <v>1</v>
      </c>
      <c r="LE156" s="68">
        <v>0</v>
      </c>
      <c r="LF156" s="68">
        <v>0</v>
      </c>
      <c r="LG156" s="68">
        <v>0</v>
      </c>
      <c r="LH156" s="68">
        <v>0</v>
      </c>
      <c r="LI156" s="68">
        <v>0</v>
      </c>
      <c r="LJ156" s="68">
        <v>0</v>
      </c>
      <c r="LK156" s="68">
        <v>0</v>
      </c>
      <c r="LL156" s="68"/>
      <c r="LM156" s="69">
        <v>0</v>
      </c>
      <c r="LN156" s="69"/>
      <c r="LO156" s="69">
        <v>0</v>
      </c>
      <c r="LP156" s="69"/>
      <c r="LQ156" s="70">
        <v>1</v>
      </c>
      <c r="LR156" s="71" t="s">
        <v>3090</v>
      </c>
      <c r="LS156" s="72">
        <f t="shared" si="53"/>
        <v>0</v>
      </c>
      <c r="LT156" s="73">
        <f t="shared" si="54"/>
        <v>0</v>
      </c>
      <c r="LU156" s="73">
        <f t="shared" si="55"/>
        <v>0</v>
      </c>
      <c r="LV156" s="74">
        <f t="shared" si="56"/>
        <v>1</v>
      </c>
      <c r="LW156" s="72">
        <f t="shared" si="57"/>
        <v>1</v>
      </c>
      <c r="LX156" s="73">
        <f t="shared" si="58"/>
        <v>0</v>
      </c>
      <c r="LY156" s="73">
        <f t="shared" si="59"/>
        <v>0</v>
      </c>
      <c r="LZ156" s="74">
        <f t="shared" si="60"/>
        <v>0</v>
      </c>
      <c r="MA156" s="72">
        <f t="shared" si="61"/>
        <v>0</v>
      </c>
      <c r="MB156" s="73">
        <f t="shared" si="62"/>
        <v>0</v>
      </c>
      <c r="MC156" s="73">
        <f t="shared" si="63"/>
        <v>0</v>
      </c>
      <c r="MD156" s="74">
        <f t="shared" si="64"/>
        <v>1</v>
      </c>
      <c r="ME156" s="72">
        <f t="shared" si="65"/>
        <v>0</v>
      </c>
      <c r="MF156" s="73">
        <f t="shared" si="66"/>
        <v>0</v>
      </c>
      <c r="MG156" s="73">
        <f t="shared" si="67"/>
        <v>0</v>
      </c>
      <c r="MH156" s="74">
        <f t="shared" si="68"/>
        <v>1</v>
      </c>
    </row>
    <row r="157" spans="1:346" ht="39.5" x14ac:dyDescent="0.35">
      <c r="A157" s="57">
        <v>18</v>
      </c>
      <c r="B157" s="57" t="s">
        <v>2320</v>
      </c>
      <c r="C157" s="57" t="s">
        <v>3060</v>
      </c>
      <c r="D157" s="58">
        <v>41599</v>
      </c>
      <c r="E157" s="57">
        <v>12</v>
      </c>
      <c r="F157" s="57">
        <v>4</v>
      </c>
      <c r="G157" s="57" t="s">
        <v>3091</v>
      </c>
      <c r="H157" s="57" t="s">
        <v>3091</v>
      </c>
      <c r="I157" s="57" t="s">
        <v>3092</v>
      </c>
      <c r="J157" s="57" t="s">
        <v>3093</v>
      </c>
      <c r="K157" s="57" t="s">
        <v>3094</v>
      </c>
      <c r="L157" s="57">
        <v>0</v>
      </c>
      <c r="M157" s="57">
        <v>1</v>
      </c>
      <c r="N157" s="57">
        <v>33</v>
      </c>
      <c r="O157" s="59">
        <v>1</v>
      </c>
      <c r="P157" s="59">
        <v>0</v>
      </c>
      <c r="Q157" s="59">
        <v>0</v>
      </c>
      <c r="R157" s="59">
        <v>0</v>
      </c>
      <c r="S157" s="59">
        <v>1</v>
      </c>
      <c r="T157" s="59">
        <v>0</v>
      </c>
      <c r="U157" s="59">
        <v>0</v>
      </c>
      <c r="V157" s="59">
        <v>0</v>
      </c>
      <c r="W157" s="59">
        <v>0</v>
      </c>
      <c r="X157" s="59">
        <v>0</v>
      </c>
      <c r="Y157" s="59"/>
      <c r="Z157" s="60">
        <v>5</v>
      </c>
      <c r="AA157" s="60">
        <v>0</v>
      </c>
      <c r="AB157" s="60">
        <v>0</v>
      </c>
      <c r="AC157" s="60">
        <v>35</v>
      </c>
      <c r="AD157" s="60">
        <v>15</v>
      </c>
      <c r="AE157" s="60">
        <v>1</v>
      </c>
      <c r="AF157" s="60">
        <v>1</v>
      </c>
      <c r="AG157" s="60">
        <v>1</v>
      </c>
      <c r="AH157" s="60">
        <v>9</v>
      </c>
      <c r="AI157" s="60">
        <v>1</v>
      </c>
      <c r="AJ157" s="60">
        <v>10</v>
      </c>
      <c r="AK157" s="60">
        <v>5</v>
      </c>
      <c r="AL157" s="60">
        <v>20</v>
      </c>
      <c r="AM157" s="59">
        <v>0</v>
      </c>
      <c r="AN157" s="59"/>
      <c r="AO157" s="59"/>
      <c r="AP157" s="59"/>
      <c r="AQ157" s="59"/>
      <c r="AR157" s="59"/>
      <c r="AS157" s="59"/>
      <c r="AT157" s="59"/>
      <c r="AU157" s="59"/>
      <c r="AV157" s="59"/>
      <c r="AW157" s="59"/>
      <c r="AX157" s="59"/>
      <c r="AY157" s="59"/>
      <c r="AZ157" s="59"/>
      <c r="BA157" s="59"/>
      <c r="BB157" s="59"/>
      <c r="BC157" s="59">
        <v>0</v>
      </c>
      <c r="BD157" s="59"/>
      <c r="BE157" s="59"/>
      <c r="BF157" s="59"/>
      <c r="BG157" s="59">
        <v>0</v>
      </c>
      <c r="BH157" s="59"/>
      <c r="BI157" s="59"/>
      <c r="BJ157" s="59"/>
      <c r="BK157" s="59">
        <v>0</v>
      </c>
      <c r="BL157" s="59"/>
      <c r="BM157" s="59"/>
      <c r="BN157" s="59"/>
      <c r="BO157" s="59">
        <f t="shared" si="46"/>
        <v>0</v>
      </c>
      <c r="BP157" s="59"/>
      <c r="BQ157" s="60">
        <v>1</v>
      </c>
      <c r="BR157" s="60">
        <v>1</v>
      </c>
      <c r="BS157" s="60">
        <v>2</v>
      </c>
      <c r="BT157" s="60">
        <v>1</v>
      </c>
      <c r="BU157" s="60">
        <v>4</v>
      </c>
      <c r="BV157" s="60">
        <v>1</v>
      </c>
      <c r="BW157" s="60">
        <v>0</v>
      </c>
      <c r="BX157" s="60">
        <v>0</v>
      </c>
      <c r="BY157" s="60">
        <v>1</v>
      </c>
      <c r="BZ157" s="60">
        <v>0</v>
      </c>
      <c r="CA157" s="60">
        <v>0</v>
      </c>
      <c r="CB157" s="60"/>
      <c r="CC157" s="60"/>
      <c r="CD157" s="60"/>
      <c r="CE157" s="60"/>
      <c r="CF157" s="60"/>
      <c r="CG157" s="60"/>
      <c r="CH157" s="60"/>
      <c r="CI157" s="60"/>
      <c r="CJ157" s="60">
        <v>0</v>
      </c>
      <c r="CK157" s="60"/>
      <c r="CL157" s="60"/>
      <c r="CM157" s="60"/>
      <c r="CN157" s="60"/>
      <c r="CO157" s="60"/>
      <c r="CP157" s="60"/>
      <c r="CQ157" s="60"/>
      <c r="CR157" s="60"/>
      <c r="CS157" s="60">
        <v>0</v>
      </c>
      <c r="CT157" s="60"/>
      <c r="CU157" s="60"/>
      <c r="CV157" s="60"/>
      <c r="CW157" s="60"/>
      <c r="CX157" s="60"/>
      <c r="CY157" s="60"/>
      <c r="CZ157" s="60"/>
      <c r="DA157" s="60"/>
      <c r="DB157" s="60"/>
      <c r="DC157" s="60">
        <v>0</v>
      </c>
      <c r="DD157" s="60"/>
      <c r="DE157" s="60"/>
      <c r="DF157" s="60">
        <v>1</v>
      </c>
      <c r="DG157" s="60">
        <v>7</v>
      </c>
      <c r="DH157" s="60">
        <v>120</v>
      </c>
      <c r="DI157" s="60">
        <v>0</v>
      </c>
      <c r="DJ157" s="60"/>
      <c r="DK157" s="60"/>
      <c r="DL157" s="60">
        <v>0</v>
      </c>
      <c r="DM157" s="60"/>
      <c r="DN157" s="60"/>
      <c r="DO157" s="60"/>
      <c r="DP157" s="60"/>
      <c r="DQ157" s="60">
        <v>5</v>
      </c>
      <c r="DR157" s="60">
        <v>1</v>
      </c>
      <c r="DS157" s="60">
        <v>5</v>
      </c>
      <c r="DT157" s="61">
        <f t="shared" si="47"/>
        <v>1</v>
      </c>
      <c r="DU157" s="62">
        <f t="shared" si="48"/>
        <v>1</v>
      </c>
      <c r="DV157" s="63">
        <v>0</v>
      </c>
      <c r="DW157" s="63"/>
      <c r="DX157" s="63"/>
      <c r="DY157" s="63"/>
      <c r="DZ157" s="63"/>
      <c r="EA157" s="63"/>
      <c r="EB157" s="63"/>
      <c r="EC157" s="63"/>
      <c r="ED157" s="63"/>
      <c r="EE157" s="63"/>
      <c r="EF157" s="63"/>
      <c r="EG157" s="63"/>
      <c r="EH157" s="63"/>
      <c r="EI157" s="63"/>
      <c r="EJ157" s="63"/>
      <c r="EK157" s="63"/>
      <c r="EL157" s="63"/>
      <c r="EM157" s="63"/>
      <c r="EN157" s="63"/>
      <c r="EO157" s="63"/>
      <c r="EP157" s="63"/>
      <c r="EQ157" s="63"/>
      <c r="ER157" s="63"/>
      <c r="ES157" s="63">
        <f t="shared" si="49"/>
        <v>0</v>
      </c>
      <c r="ET157" s="63"/>
      <c r="EU157" s="64">
        <v>0</v>
      </c>
      <c r="EV157" s="64"/>
      <c r="EW157" s="64"/>
      <c r="EX157" s="64"/>
      <c r="EY157" s="64"/>
      <c r="EZ157" s="64"/>
      <c r="FA157" s="64"/>
      <c r="FB157" s="64"/>
      <c r="FC157" s="64"/>
      <c r="FD157" s="64"/>
      <c r="FE157" s="64"/>
      <c r="FF157" s="64"/>
      <c r="FG157" s="64"/>
      <c r="FH157" s="64"/>
      <c r="FI157" s="64"/>
      <c r="FJ157" s="64"/>
      <c r="FK157" s="64"/>
      <c r="FL157" s="64"/>
      <c r="FM157" s="64"/>
      <c r="FN157" s="64"/>
      <c r="FO157" s="64"/>
      <c r="FP157" s="64"/>
      <c r="FQ157" s="64"/>
      <c r="FR157" s="64"/>
      <c r="FS157" s="64"/>
      <c r="FT157" s="64"/>
      <c r="FU157" s="64"/>
      <c r="FV157" s="64"/>
      <c r="FW157" s="64"/>
      <c r="FX157" s="64"/>
      <c r="FY157" s="64"/>
      <c r="FZ157" s="64"/>
      <c r="GA157" s="64"/>
      <c r="GB157" s="64"/>
      <c r="GC157" s="64"/>
      <c r="GD157" s="64"/>
      <c r="GE157" s="64"/>
      <c r="GF157" s="64"/>
      <c r="GG157" s="64">
        <f t="shared" si="50"/>
        <v>0</v>
      </c>
      <c r="GH157" s="64">
        <f t="shared" si="51"/>
        <v>0</v>
      </c>
      <c r="GI157" s="65">
        <v>0</v>
      </c>
      <c r="GJ157" s="65">
        <v>0</v>
      </c>
      <c r="GK157" s="65">
        <v>0</v>
      </c>
      <c r="GL157" s="65">
        <v>0</v>
      </c>
      <c r="GM157" s="65">
        <v>0</v>
      </c>
      <c r="GN157" s="65">
        <v>0</v>
      </c>
      <c r="GO157" s="65">
        <v>0</v>
      </c>
      <c r="GP157" s="65">
        <v>0</v>
      </c>
      <c r="GQ157" s="65"/>
      <c r="GR157" s="65">
        <v>1</v>
      </c>
      <c r="GS157" s="65">
        <v>0</v>
      </c>
      <c r="GT157" s="65">
        <v>0</v>
      </c>
      <c r="GU157" s="65">
        <v>0</v>
      </c>
      <c r="GV157" s="65">
        <v>0</v>
      </c>
      <c r="GW157" s="65">
        <v>0</v>
      </c>
      <c r="GX157" s="65">
        <v>0</v>
      </c>
      <c r="GY157" s="65">
        <v>0</v>
      </c>
      <c r="GZ157" s="65"/>
      <c r="HA157" s="66">
        <v>0</v>
      </c>
      <c r="HB157" s="66"/>
      <c r="HC157" s="66"/>
      <c r="HD157" s="66"/>
      <c r="HE157" s="66"/>
      <c r="HF157" s="66"/>
      <c r="HG157" s="66"/>
      <c r="HH157" s="66"/>
      <c r="HI157" s="66"/>
      <c r="HJ157" s="66"/>
      <c r="HK157" s="66"/>
      <c r="HL157" s="66"/>
      <c r="HM157" s="66"/>
      <c r="HN157" s="66"/>
      <c r="HO157" s="66"/>
      <c r="HP157" s="66"/>
      <c r="HQ157" s="66"/>
      <c r="HR157" s="66"/>
      <c r="HS157" s="66"/>
      <c r="HT157" s="66"/>
      <c r="HU157" s="66"/>
      <c r="HV157" s="66"/>
      <c r="HW157" s="66"/>
      <c r="HX157" s="66"/>
      <c r="HY157" s="66">
        <f t="shared" si="52"/>
        <v>0</v>
      </c>
      <c r="HZ157" s="66"/>
      <c r="IA157" s="67" t="s">
        <v>2326</v>
      </c>
      <c r="IB157" s="67" t="s">
        <v>2327</v>
      </c>
      <c r="IC157" s="67" t="s">
        <v>2326</v>
      </c>
      <c r="ID157" s="67" t="s">
        <v>2326</v>
      </c>
      <c r="IE157" s="67" t="s">
        <v>2326</v>
      </c>
      <c r="IF157" s="67"/>
      <c r="IG157" s="67"/>
      <c r="IH157" s="67"/>
      <c r="II157" s="67"/>
      <c r="IJ157" s="67"/>
      <c r="IK157" s="67"/>
      <c r="IL157" s="67"/>
      <c r="IM157" s="67"/>
      <c r="IN157" s="67"/>
      <c r="IO157" s="67"/>
      <c r="IP157" s="67"/>
      <c r="IQ157" s="67"/>
      <c r="IR157" s="67"/>
      <c r="IS157" s="67"/>
      <c r="IT157" s="67"/>
      <c r="IU157" s="67"/>
      <c r="IV157" s="67"/>
      <c r="IW157" s="67"/>
      <c r="IX157" s="67"/>
      <c r="IY157" s="67"/>
      <c r="IZ157" s="67"/>
      <c r="JA157" s="67"/>
      <c r="JB157" s="67"/>
      <c r="JC157" s="67">
        <v>1</v>
      </c>
      <c r="JD157" s="67"/>
      <c r="JE157" s="67"/>
      <c r="JF157" s="67"/>
      <c r="JG157" s="67"/>
      <c r="JH157" s="67"/>
      <c r="JI157" s="67"/>
      <c r="JJ157" s="67"/>
      <c r="JK157" s="67"/>
      <c r="JL157" s="67"/>
      <c r="JM157" s="67"/>
      <c r="JN157" s="67"/>
      <c r="JO157" s="67"/>
      <c r="JP157" s="67"/>
      <c r="JQ157" s="67"/>
      <c r="JR157" s="67"/>
      <c r="JS157" s="67"/>
      <c r="JT157" s="67"/>
      <c r="JU157" s="67"/>
      <c r="JV157" s="67"/>
      <c r="JW157" s="67"/>
      <c r="JX157" s="67"/>
      <c r="JY157" s="67"/>
      <c r="JZ157" s="67"/>
      <c r="KA157" s="67"/>
      <c r="KB157" s="67"/>
      <c r="KC157" s="67"/>
      <c r="KD157" s="67"/>
      <c r="KE157" s="67"/>
      <c r="KF157" s="67"/>
      <c r="KG157" s="67"/>
      <c r="KH157" s="67"/>
      <c r="KI157" s="67"/>
      <c r="KJ157" s="67"/>
      <c r="KK157" s="67"/>
      <c r="KL157" s="67"/>
      <c r="KM157" s="67"/>
      <c r="KN157" s="66">
        <v>1</v>
      </c>
      <c r="KO157" s="66">
        <v>0</v>
      </c>
      <c r="KP157" s="66">
        <v>1</v>
      </c>
      <c r="KQ157" s="66">
        <v>0</v>
      </c>
      <c r="KR157" s="66">
        <v>1</v>
      </c>
      <c r="KS157" s="66">
        <v>0</v>
      </c>
      <c r="KT157" s="66">
        <v>0</v>
      </c>
      <c r="KU157" s="66">
        <v>0</v>
      </c>
      <c r="KV157" s="66">
        <v>0</v>
      </c>
      <c r="KW157" s="66">
        <v>1</v>
      </c>
      <c r="KX157" s="66">
        <v>0</v>
      </c>
      <c r="KY157" s="66">
        <v>0</v>
      </c>
      <c r="KZ157" s="66">
        <v>0</v>
      </c>
      <c r="LA157" s="66">
        <v>0</v>
      </c>
      <c r="LB157" s="66">
        <v>0</v>
      </c>
      <c r="LC157" s="68">
        <v>0</v>
      </c>
      <c r="LD157" s="68">
        <v>0</v>
      </c>
      <c r="LE157" s="68">
        <v>0</v>
      </c>
      <c r="LF157" s="68">
        <v>0</v>
      </c>
      <c r="LG157" s="68">
        <v>0</v>
      </c>
      <c r="LH157" s="68">
        <v>0</v>
      </c>
      <c r="LI157" s="68">
        <v>0</v>
      </c>
      <c r="LJ157" s="68">
        <v>0</v>
      </c>
      <c r="LK157" s="68">
        <v>1</v>
      </c>
      <c r="LL157" s="68" t="s">
        <v>3095</v>
      </c>
      <c r="LM157" s="69">
        <v>1</v>
      </c>
      <c r="LN157" s="69" t="s">
        <v>3096</v>
      </c>
      <c r="LO157" s="69">
        <v>0</v>
      </c>
      <c r="LP157" s="69"/>
      <c r="LQ157" s="70">
        <v>1</v>
      </c>
      <c r="LR157" s="71" t="s">
        <v>3097</v>
      </c>
      <c r="LS157" s="72">
        <f t="shared" si="53"/>
        <v>0</v>
      </c>
      <c r="LT157" s="73">
        <f t="shared" si="54"/>
        <v>0</v>
      </c>
      <c r="LU157" s="73">
        <f t="shared" si="55"/>
        <v>0</v>
      </c>
      <c r="LV157" s="74">
        <f t="shared" si="56"/>
        <v>1</v>
      </c>
      <c r="LW157" s="72">
        <f t="shared" si="57"/>
        <v>1</v>
      </c>
      <c r="LX157" s="73">
        <f t="shared" si="58"/>
        <v>0</v>
      </c>
      <c r="LY157" s="73">
        <f t="shared" si="59"/>
        <v>0</v>
      </c>
      <c r="LZ157" s="74">
        <f t="shared" si="60"/>
        <v>0</v>
      </c>
      <c r="MA157" s="72">
        <f t="shared" si="61"/>
        <v>0</v>
      </c>
      <c r="MB157" s="73">
        <f t="shared" si="62"/>
        <v>0</v>
      </c>
      <c r="MC157" s="73">
        <f t="shared" si="63"/>
        <v>0</v>
      </c>
      <c r="MD157" s="74">
        <f t="shared" si="64"/>
        <v>1</v>
      </c>
      <c r="ME157" s="72">
        <f t="shared" si="65"/>
        <v>0</v>
      </c>
      <c r="MF157" s="73">
        <f t="shared" si="66"/>
        <v>0</v>
      </c>
      <c r="MG157" s="73">
        <f t="shared" si="67"/>
        <v>0</v>
      </c>
      <c r="MH157" s="74">
        <f t="shared" si="68"/>
        <v>1</v>
      </c>
    </row>
    <row r="158" spans="1:346" ht="39.5" x14ac:dyDescent="0.35">
      <c r="A158" s="57">
        <v>19</v>
      </c>
      <c r="B158" s="57" t="s">
        <v>2320</v>
      </c>
      <c r="C158" s="57" t="s">
        <v>3098</v>
      </c>
      <c r="D158" s="58">
        <v>41600</v>
      </c>
      <c r="E158" s="57">
        <v>12</v>
      </c>
      <c r="F158" s="57">
        <v>7</v>
      </c>
      <c r="G158" s="57" t="s">
        <v>3099</v>
      </c>
      <c r="H158" s="57" t="s">
        <v>3099</v>
      </c>
      <c r="I158" s="57"/>
      <c r="J158" s="57" t="s">
        <v>3100</v>
      </c>
      <c r="K158" s="57" t="s">
        <v>3101</v>
      </c>
      <c r="L158" s="57">
        <v>0</v>
      </c>
      <c r="M158" s="57">
        <v>1</v>
      </c>
      <c r="N158" s="57">
        <v>30</v>
      </c>
      <c r="O158" s="59">
        <v>0</v>
      </c>
      <c r="P158" s="59">
        <v>0</v>
      </c>
      <c r="Q158" s="59">
        <v>0</v>
      </c>
      <c r="R158" s="59">
        <v>0</v>
      </c>
      <c r="S158" s="59">
        <v>0</v>
      </c>
      <c r="T158" s="59">
        <v>0</v>
      </c>
      <c r="U158" s="59">
        <v>0</v>
      </c>
      <c r="V158" s="59">
        <v>0</v>
      </c>
      <c r="W158" s="59">
        <v>0</v>
      </c>
      <c r="X158" s="59">
        <v>1</v>
      </c>
      <c r="Y158" s="59" t="s">
        <v>2540</v>
      </c>
      <c r="Z158" s="60">
        <v>6</v>
      </c>
      <c r="AA158" s="60">
        <v>0</v>
      </c>
      <c r="AB158" s="60">
        <v>0</v>
      </c>
      <c r="AC158" s="60">
        <v>60</v>
      </c>
      <c r="AD158" s="60">
        <v>40</v>
      </c>
      <c r="AE158" s="60">
        <v>1</v>
      </c>
      <c r="AF158" s="60">
        <v>0</v>
      </c>
      <c r="AG158" s="60">
        <v>0</v>
      </c>
      <c r="AH158" s="60">
        <v>1</v>
      </c>
      <c r="AI158" s="60">
        <v>1</v>
      </c>
      <c r="AJ158" s="60">
        <v>4</v>
      </c>
      <c r="AK158" s="60">
        <v>1</v>
      </c>
      <c r="AL158" s="60">
        <v>5</v>
      </c>
      <c r="AM158" s="59">
        <v>0</v>
      </c>
      <c r="AN158" s="59"/>
      <c r="AO158" s="59"/>
      <c r="AP158" s="59"/>
      <c r="AQ158" s="59"/>
      <c r="AR158" s="59"/>
      <c r="AS158" s="59"/>
      <c r="AT158" s="59"/>
      <c r="AU158" s="59"/>
      <c r="AV158" s="59"/>
      <c r="AW158" s="59"/>
      <c r="AX158" s="59"/>
      <c r="AY158" s="59"/>
      <c r="AZ158" s="59"/>
      <c r="BA158" s="59"/>
      <c r="BB158" s="59"/>
      <c r="BC158" s="59">
        <v>0</v>
      </c>
      <c r="BD158" s="59"/>
      <c r="BE158" s="59"/>
      <c r="BF158" s="59"/>
      <c r="BG158" s="59">
        <v>0</v>
      </c>
      <c r="BH158" s="59"/>
      <c r="BI158" s="59"/>
      <c r="BJ158" s="59"/>
      <c r="BK158" s="59">
        <v>0</v>
      </c>
      <c r="BL158" s="59"/>
      <c r="BM158" s="59"/>
      <c r="BN158" s="59"/>
      <c r="BO158" s="59">
        <f t="shared" si="46"/>
        <v>0</v>
      </c>
      <c r="BP158" s="59"/>
      <c r="BQ158" s="60">
        <v>1</v>
      </c>
      <c r="BR158" s="60">
        <v>1</v>
      </c>
      <c r="BS158" s="60">
        <v>2</v>
      </c>
      <c r="BT158" s="60">
        <v>1</v>
      </c>
      <c r="BU158" s="60">
        <v>4</v>
      </c>
      <c r="BV158" s="60">
        <v>1</v>
      </c>
      <c r="BW158" s="60">
        <v>0</v>
      </c>
      <c r="BX158" s="60">
        <v>1</v>
      </c>
      <c r="BY158" s="60">
        <v>0</v>
      </c>
      <c r="BZ158" s="60">
        <v>0</v>
      </c>
      <c r="CA158" s="60">
        <v>0</v>
      </c>
      <c r="CB158" s="60"/>
      <c r="CC158" s="60"/>
      <c r="CD158" s="60"/>
      <c r="CE158" s="60"/>
      <c r="CF158" s="60"/>
      <c r="CG158" s="60"/>
      <c r="CH158" s="60"/>
      <c r="CI158" s="60"/>
      <c r="CJ158" s="60">
        <v>0</v>
      </c>
      <c r="CK158" s="60"/>
      <c r="CL158" s="60"/>
      <c r="CM158" s="60"/>
      <c r="CN158" s="60"/>
      <c r="CO158" s="60"/>
      <c r="CP158" s="60"/>
      <c r="CQ158" s="60"/>
      <c r="CR158" s="60"/>
      <c r="CS158" s="60">
        <v>0</v>
      </c>
      <c r="CT158" s="60"/>
      <c r="CU158" s="60"/>
      <c r="CV158" s="60"/>
      <c r="CW158" s="60"/>
      <c r="CX158" s="60"/>
      <c r="CY158" s="60"/>
      <c r="CZ158" s="60"/>
      <c r="DA158" s="60"/>
      <c r="DB158" s="60"/>
      <c r="DC158" s="60">
        <v>1</v>
      </c>
      <c r="DD158" s="60">
        <v>7</v>
      </c>
      <c r="DE158" s="60">
        <v>5</v>
      </c>
      <c r="DF158" s="60">
        <v>0</v>
      </c>
      <c r="DG158" s="60"/>
      <c r="DH158" s="60"/>
      <c r="DI158" s="60">
        <v>0</v>
      </c>
      <c r="DJ158" s="60"/>
      <c r="DK158" s="60"/>
      <c r="DL158" s="60">
        <v>0</v>
      </c>
      <c r="DM158" s="60"/>
      <c r="DN158" s="60"/>
      <c r="DO158" s="60"/>
      <c r="DP158" s="60"/>
      <c r="DQ158" s="60">
        <v>2</v>
      </c>
      <c r="DR158" s="60">
        <v>0</v>
      </c>
      <c r="DS158" s="60">
        <v>0</v>
      </c>
      <c r="DT158" s="61">
        <f t="shared" si="47"/>
        <v>1</v>
      </c>
      <c r="DU158" s="62">
        <f t="shared" si="48"/>
        <v>1</v>
      </c>
      <c r="DV158" s="63">
        <v>0</v>
      </c>
      <c r="DW158" s="63"/>
      <c r="DX158" s="63"/>
      <c r="DY158" s="63"/>
      <c r="DZ158" s="63"/>
      <c r="EA158" s="63"/>
      <c r="EB158" s="63"/>
      <c r="EC158" s="63"/>
      <c r="ED158" s="63"/>
      <c r="EE158" s="63"/>
      <c r="EF158" s="63"/>
      <c r="EG158" s="63"/>
      <c r="EH158" s="63"/>
      <c r="EI158" s="63"/>
      <c r="EJ158" s="63"/>
      <c r="EK158" s="63"/>
      <c r="EL158" s="63"/>
      <c r="EM158" s="63"/>
      <c r="EN158" s="63"/>
      <c r="EO158" s="63"/>
      <c r="EP158" s="63"/>
      <c r="EQ158" s="63"/>
      <c r="ER158" s="63"/>
      <c r="ES158" s="63">
        <f t="shared" si="49"/>
        <v>0</v>
      </c>
      <c r="ET158" s="63"/>
      <c r="EU158" s="64">
        <v>0</v>
      </c>
      <c r="EV158" s="64"/>
      <c r="EW158" s="64"/>
      <c r="EX158" s="64"/>
      <c r="EY158" s="64"/>
      <c r="EZ158" s="64"/>
      <c r="FA158" s="64"/>
      <c r="FB158" s="64"/>
      <c r="FC158" s="64"/>
      <c r="FD158" s="64"/>
      <c r="FE158" s="64"/>
      <c r="FF158" s="64"/>
      <c r="FG158" s="64"/>
      <c r="FH158" s="64"/>
      <c r="FI158" s="64"/>
      <c r="FJ158" s="64"/>
      <c r="FK158" s="64"/>
      <c r="FL158" s="64"/>
      <c r="FM158" s="64"/>
      <c r="FN158" s="64"/>
      <c r="FO158" s="64"/>
      <c r="FP158" s="64"/>
      <c r="FQ158" s="64"/>
      <c r="FR158" s="64"/>
      <c r="FS158" s="64"/>
      <c r="FT158" s="64"/>
      <c r="FU158" s="64"/>
      <c r="FV158" s="64"/>
      <c r="FW158" s="64"/>
      <c r="FX158" s="64"/>
      <c r="FY158" s="64"/>
      <c r="FZ158" s="64"/>
      <c r="GA158" s="64"/>
      <c r="GB158" s="64"/>
      <c r="GC158" s="64"/>
      <c r="GD158" s="64"/>
      <c r="GE158" s="64"/>
      <c r="GF158" s="64"/>
      <c r="GG158" s="64">
        <f t="shared" si="50"/>
        <v>0</v>
      </c>
      <c r="GH158" s="64">
        <f t="shared" si="51"/>
        <v>0</v>
      </c>
      <c r="GI158" s="65">
        <v>0</v>
      </c>
      <c r="GJ158" s="65">
        <v>0</v>
      </c>
      <c r="GK158" s="65">
        <v>0</v>
      </c>
      <c r="GL158" s="65">
        <v>0</v>
      </c>
      <c r="GM158" s="65">
        <v>0</v>
      </c>
      <c r="GN158" s="65">
        <v>0</v>
      </c>
      <c r="GO158" s="65">
        <v>0</v>
      </c>
      <c r="GP158" s="65">
        <v>0</v>
      </c>
      <c r="GQ158" s="65"/>
      <c r="GR158" s="65">
        <v>1</v>
      </c>
      <c r="GS158" s="65">
        <v>0</v>
      </c>
      <c r="GT158" s="65">
        <v>0</v>
      </c>
      <c r="GU158" s="65">
        <v>0</v>
      </c>
      <c r="GV158" s="65">
        <v>0</v>
      </c>
      <c r="GW158" s="65">
        <v>0</v>
      </c>
      <c r="GX158" s="65">
        <v>0</v>
      </c>
      <c r="GY158" s="65">
        <v>0</v>
      </c>
      <c r="GZ158" s="65"/>
      <c r="HA158" s="66">
        <v>0</v>
      </c>
      <c r="HB158" s="66"/>
      <c r="HC158" s="66"/>
      <c r="HD158" s="66"/>
      <c r="HE158" s="66"/>
      <c r="HF158" s="66"/>
      <c r="HG158" s="66"/>
      <c r="HH158" s="66"/>
      <c r="HI158" s="66"/>
      <c r="HJ158" s="66"/>
      <c r="HK158" s="66"/>
      <c r="HL158" s="66"/>
      <c r="HM158" s="66"/>
      <c r="HN158" s="66"/>
      <c r="HO158" s="66"/>
      <c r="HP158" s="66"/>
      <c r="HQ158" s="66"/>
      <c r="HR158" s="66"/>
      <c r="HS158" s="66"/>
      <c r="HT158" s="66"/>
      <c r="HU158" s="66"/>
      <c r="HV158" s="66"/>
      <c r="HW158" s="66"/>
      <c r="HX158" s="66"/>
      <c r="HY158" s="66">
        <f t="shared" si="52"/>
        <v>0</v>
      </c>
      <c r="HZ158" s="66"/>
      <c r="IA158" s="67" t="s">
        <v>2326</v>
      </c>
      <c r="IB158" s="67" t="s">
        <v>2327</v>
      </c>
      <c r="IC158" s="67" t="s">
        <v>2326</v>
      </c>
      <c r="ID158" s="67" t="s">
        <v>2326</v>
      </c>
      <c r="IE158" s="67" t="s">
        <v>2326</v>
      </c>
      <c r="IF158" s="67"/>
      <c r="IG158" s="67"/>
      <c r="IH158" s="67"/>
      <c r="II158" s="67"/>
      <c r="IJ158" s="67"/>
      <c r="IK158" s="67"/>
      <c r="IL158" s="67"/>
      <c r="IM158" s="67"/>
      <c r="IN158" s="67"/>
      <c r="IO158" s="67"/>
      <c r="IP158" s="67"/>
      <c r="IQ158" s="67"/>
      <c r="IR158" s="67"/>
      <c r="IS158" s="67"/>
      <c r="IT158" s="67"/>
      <c r="IU158" s="67"/>
      <c r="IV158" s="67"/>
      <c r="IW158" s="67"/>
      <c r="IX158" s="67"/>
      <c r="IY158" s="67"/>
      <c r="IZ158" s="67"/>
      <c r="JA158" s="67"/>
      <c r="JB158" s="67"/>
      <c r="JC158" s="67">
        <v>1</v>
      </c>
      <c r="JD158" s="67"/>
      <c r="JE158" s="67"/>
      <c r="JF158" s="67"/>
      <c r="JG158" s="67"/>
      <c r="JH158" s="67"/>
      <c r="JI158" s="67"/>
      <c r="JJ158" s="67"/>
      <c r="JK158" s="67"/>
      <c r="JL158" s="67"/>
      <c r="JM158" s="67"/>
      <c r="JN158" s="67"/>
      <c r="JO158" s="67"/>
      <c r="JP158" s="67"/>
      <c r="JQ158" s="67"/>
      <c r="JR158" s="67"/>
      <c r="JS158" s="67"/>
      <c r="JT158" s="67"/>
      <c r="JU158" s="67"/>
      <c r="JV158" s="67"/>
      <c r="JW158" s="67"/>
      <c r="JX158" s="67"/>
      <c r="JY158" s="67"/>
      <c r="JZ158" s="67"/>
      <c r="KA158" s="67"/>
      <c r="KB158" s="67"/>
      <c r="KC158" s="67"/>
      <c r="KD158" s="67"/>
      <c r="KE158" s="67"/>
      <c r="KF158" s="67"/>
      <c r="KG158" s="67"/>
      <c r="KH158" s="67"/>
      <c r="KI158" s="67"/>
      <c r="KJ158" s="67"/>
      <c r="KK158" s="67"/>
      <c r="KL158" s="67"/>
      <c r="KM158" s="67"/>
      <c r="KN158" s="66">
        <v>1</v>
      </c>
      <c r="KO158" s="66">
        <v>0</v>
      </c>
      <c r="KP158" s="66">
        <v>1</v>
      </c>
      <c r="KQ158" s="66">
        <v>0</v>
      </c>
      <c r="KR158" s="66">
        <v>0</v>
      </c>
      <c r="KS158" s="66">
        <v>0</v>
      </c>
      <c r="KT158" s="66">
        <v>0</v>
      </c>
      <c r="KU158" s="66">
        <v>0</v>
      </c>
      <c r="KV158" s="66">
        <v>0</v>
      </c>
      <c r="KW158" s="66">
        <v>1</v>
      </c>
      <c r="KX158" s="66">
        <v>0</v>
      </c>
      <c r="KY158" s="66">
        <v>0</v>
      </c>
      <c r="KZ158" s="66">
        <v>0</v>
      </c>
      <c r="LA158" s="66">
        <v>0</v>
      </c>
      <c r="LB158" s="66">
        <v>0</v>
      </c>
      <c r="LC158" s="68">
        <v>0</v>
      </c>
      <c r="LD158" s="68">
        <v>1</v>
      </c>
      <c r="LE158" s="68">
        <v>1</v>
      </c>
      <c r="LF158" s="68">
        <v>0</v>
      </c>
      <c r="LG158" s="68">
        <v>0</v>
      </c>
      <c r="LH158" s="68">
        <v>0</v>
      </c>
      <c r="LI158" s="68">
        <v>0</v>
      </c>
      <c r="LJ158" s="68">
        <v>0</v>
      </c>
      <c r="LK158" s="68">
        <v>0</v>
      </c>
      <c r="LL158" s="68"/>
      <c r="LM158" s="69">
        <v>1</v>
      </c>
      <c r="LN158" s="69" t="s">
        <v>3102</v>
      </c>
      <c r="LO158" s="69">
        <v>0</v>
      </c>
      <c r="LP158" s="69"/>
      <c r="LQ158" s="70">
        <v>1</v>
      </c>
      <c r="LR158" s="71" t="s">
        <v>3103</v>
      </c>
      <c r="LS158" s="72">
        <f t="shared" si="53"/>
        <v>0</v>
      </c>
      <c r="LT158" s="73">
        <f t="shared" si="54"/>
        <v>0</v>
      </c>
      <c r="LU158" s="73">
        <f t="shared" si="55"/>
        <v>0</v>
      </c>
      <c r="LV158" s="74">
        <f t="shared" si="56"/>
        <v>1</v>
      </c>
      <c r="LW158" s="72">
        <f t="shared" si="57"/>
        <v>1</v>
      </c>
      <c r="LX158" s="73">
        <f t="shared" si="58"/>
        <v>0</v>
      </c>
      <c r="LY158" s="73">
        <f t="shared" si="59"/>
        <v>0</v>
      </c>
      <c r="LZ158" s="74">
        <f t="shared" si="60"/>
        <v>0</v>
      </c>
      <c r="MA158" s="72">
        <f t="shared" si="61"/>
        <v>0</v>
      </c>
      <c r="MB158" s="73">
        <f t="shared" si="62"/>
        <v>0</v>
      </c>
      <c r="MC158" s="73">
        <f t="shared" si="63"/>
        <v>0</v>
      </c>
      <c r="MD158" s="74">
        <f t="shared" si="64"/>
        <v>1</v>
      </c>
      <c r="ME158" s="72">
        <f t="shared" si="65"/>
        <v>0</v>
      </c>
      <c r="MF158" s="73">
        <f t="shared" si="66"/>
        <v>0</v>
      </c>
      <c r="MG158" s="73">
        <f t="shared" si="67"/>
        <v>0</v>
      </c>
      <c r="MH158" s="74">
        <f t="shared" si="68"/>
        <v>1</v>
      </c>
    </row>
    <row r="159" spans="1:346" ht="52.5" x14ac:dyDescent="0.35">
      <c r="A159" s="57">
        <v>29</v>
      </c>
      <c r="B159" s="57" t="s">
        <v>2320</v>
      </c>
      <c r="C159" s="57" t="s">
        <v>3037</v>
      </c>
      <c r="D159" s="58">
        <v>41604</v>
      </c>
      <c r="E159" s="57">
        <v>12</v>
      </c>
      <c r="F159" s="57">
        <v>9</v>
      </c>
      <c r="G159" s="57" t="s">
        <v>3104</v>
      </c>
      <c r="H159" s="57" t="s">
        <v>3104</v>
      </c>
      <c r="I159" s="57" t="s">
        <v>3105</v>
      </c>
      <c r="J159" s="57" t="s">
        <v>3106</v>
      </c>
      <c r="K159" s="57" t="s">
        <v>3107</v>
      </c>
      <c r="L159" s="57">
        <v>0</v>
      </c>
      <c r="M159" s="57">
        <v>1</v>
      </c>
      <c r="N159" s="57">
        <v>38</v>
      </c>
      <c r="O159" s="59">
        <v>0</v>
      </c>
      <c r="P159" s="59">
        <v>0</v>
      </c>
      <c r="Q159" s="59">
        <v>0</v>
      </c>
      <c r="R159" s="59">
        <v>0</v>
      </c>
      <c r="S159" s="59">
        <v>0</v>
      </c>
      <c r="T159" s="59">
        <v>0</v>
      </c>
      <c r="U159" s="59">
        <v>0</v>
      </c>
      <c r="V159" s="59">
        <v>0</v>
      </c>
      <c r="W159" s="59">
        <v>0</v>
      </c>
      <c r="X159" s="59">
        <v>1</v>
      </c>
      <c r="Y159" s="59" t="s">
        <v>3108</v>
      </c>
      <c r="Z159" s="60">
        <v>6</v>
      </c>
      <c r="AA159" s="60">
        <v>0</v>
      </c>
      <c r="AB159" s="60">
        <v>0</v>
      </c>
      <c r="AC159" s="60">
        <v>80</v>
      </c>
      <c r="AD159" s="60">
        <v>50</v>
      </c>
      <c r="AE159" s="60">
        <v>1</v>
      </c>
      <c r="AF159" s="60">
        <v>0</v>
      </c>
      <c r="AG159" s="60">
        <v>0</v>
      </c>
      <c r="AH159" s="60">
        <v>3</v>
      </c>
      <c r="AI159" s="60">
        <v>1</v>
      </c>
      <c r="AJ159" s="60">
        <v>4</v>
      </c>
      <c r="AK159" s="60">
        <v>1</v>
      </c>
      <c r="AL159" s="60">
        <v>5</v>
      </c>
      <c r="AM159" s="59">
        <v>0</v>
      </c>
      <c r="AN159" s="59"/>
      <c r="AO159" s="59"/>
      <c r="AP159" s="59"/>
      <c r="AQ159" s="59"/>
      <c r="AR159" s="59"/>
      <c r="AS159" s="59"/>
      <c r="AT159" s="59"/>
      <c r="AU159" s="59"/>
      <c r="AV159" s="59"/>
      <c r="AW159" s="59"/>
      <c r="AX159" s="59"/>
      <c r="AY159" s="59"/>
      <c r="AZ159" s="59"/>
      <c r="BA159" s="59"/>
      <c r="BB159" s="59"/>
      <c r="BC159" s="59">
        <v>0</v>
      </c>
      <c r="BD159" s="59"/>
      <c r="BE159" s="59"/>
      <c r="BF159" s="59"/>
      <c r="BG159" s="59">
        <v>0</v>
      </c>
      <c r="BH159" s="59"/>
      <c r="BI159" s="59"/>
      <c r="BJ159" s="59"/>
      <c r="BK159" s="59">
        <v>0</v>
      </c>
      <c r="BL159" s="59"/>
      <c r="BM159" s="59"/>
      <c r="BN159" s="59"/>
      <c r="BO159" s="59">
        <f t="shared" si="46"/>
        <v>0</v>
      </c>
      <c r="BP159" s="59"/>
      <c r="BQ159" s="60">
        <v>1</v>
      </c>
      <c r="BR159" s="60">
        <v>1</v>
      </c>
      <c r="BS159" s="60">
        <v>2</v>
      </c>
      <c r="BT159" s="60">
        <v>1</v>
      </c>
      <c r="BU159" s="60">
        <v>4</v>
      </c>
      <c r="BV159" s="60">
        <v>1</v>
      </c>
      <c r="BW159" s="60">
        <v>0</v>
      </c>
      <c r="BX159" s="60">
        <v>1</v>
      </c>
      <c r="BY159" s="60">
        <v>0</v>
      </c>
      <c r="BZ159" s="60">
        <v>0</v>
      </c>
      <c r="CA159" s="60">
        <v>0</v>
      </c>
      <c r="CB159" s="60"/>
      <c r="CC159" s="60"/>
      <c r="CD159" s="60"/>
      <c r="CE159" s="60"/>
      <c r="CF159" s="60"/>
      <c r="CG159" s="60"/>
      <c r="CH159" s="60"/>
      <c r="CI159" s="60"/>
      <c r="CJ159" s="60">
        <v>0</v>
      </c>
      <c r="CK159" s="60"/>
      <c r="CL159" s="60"/>
      <c r="CM159" s="60"/>
      <c r="CN159" s="60"/>
      <c r="CO159" s="60"/>
      <c r="CP159" s="60"/>
      <c r="CQ159" s="60"/>
      <c r="CR159" s="60"/>
      <c r="CS159" s="60">
        <v>0</v>
      </c>
      <c r="CT159" s="60"/>
      <c r="CU159" s="60"/>
      <c r="CV159" s="60"/>
      <c r="CW159" s="60"/>
      <c r="CX159" s="60"/>
      <c r="CY159" s="60"/>
      <c r="CZ159" s="60"/>
      <c r="DA159" s="60"/>
      <c r="DB159" s="60"/>
      <c r="DC159" s="60">
        <v>0</v>
      </c>
      <c r="DD159" s="60"/>
      <c r="DE159" s="60"/>
      <c r="DF159" s="60">
        <v>1</v>
      </c>
      <c r="DG159" s="60">
        <v>11.5</v>
      </c>
      <c r="DH159" s="60">
        <v>110</v>
      </c>
      <c r="DI159" s="60">
        <v>0</v>
      </c>
      <c r="DJ159" s="60"/>
      <c r="DK159" s="60"/>
      <c r="DL159" s="60">
        <v>1</v>
      </c>
      <c r="DM159" s="60">
        <v>10</v>
      </c>
      <c r="DN159" s="60">
        <v>5</v>
      </c>
      <c r="DO159" s="60"/>
      <c r="DP159" s="60"/>
      <c r="DQ159" s="60">
        <v>60</v>
      </c>
      <c r="DR159" s="60">
        <v>1</v>
      </c>
      <c r="DS159" s="60">
        <v>70</v>
      </c>
      <c r="DT159" s="61">
        <f t="shared" si="47"/>
        <v>1</v>
      </c>
      <c r="DU159" s="62">
        <f t="shared" si="48"/>
        <v>1</v>
      </c>
      <c r="DV159" s="63">
        <v>0</v>
      </c>
      <c r="DW159" s="63"/>
      <c r="DX159" s="63"/>
      <c r="DY159" s="63"/>
      <c r="DZ159" s="63"/>
      <c r="EA159" s="63"/>
      <c r="EB159" s="63"/>
      <c r="EC159" s="63"/>
      <c r="ED159" s="63"/>
      <c r="EE159" s="63"/>
      <c r="EF159" s="63"/>
      <c r="EG159" s="63"/>
      <c r="EH159" s="63"/>
      <c r="EI159" s="63"/>
      <c r="EJ159" s="63"/>
      <c r="EK159" s="63"/>
      <c r="EL159" s="63"/>
      <c r="EM159" s="63"/>
      <c r="EN159" s="63"/>
      <c r="EO159" s="63"/>
      <c r="EP159" s="63"/>
      <c r="EQ159" s="63"/>
      <c r="ER159" s="63"/>
      <c r="ES159" s="63">
        <f t="shared" si="49"/>
        <v>0</v>
      </c>
      <c r="ET159" s="63"/>
      <c r="EU159" s="64">
        <v>0</v>
      </c>
      <c r="EV159" s="64"/>
      <c r="EW159" s="64"/>
      <c r="EX159" s="64"/>
      <c r="EY159" s="64"/>
      <c r="EZ159" s="64"/>
      <c r="FA159" s="64"/>
      <c r="FB159" s="64"/>
      <c r="FC159" s="64"/>
      <c r="FD159" s="64"/>
      <c r="FE159" s="64"/>
      <c r="FF159" s="64"/>
      <c r="FG159" s="64"/>
      <c r="FH159" s="64"/>
      <c r="FI159" s="64"/>
      <c r="FJ159" s="64"/>
      <c r="FK159" s="64"/>
      <c r="FL159" s="64"/>
      <c r="FM159" s="64"/>
      <c r="FN159" s="64"/>
      <c r="FO159" s="64"/>
      <c r="FP159" s="64"/>
      <c r="FQ159" s="64"/>
      <c r="FR159" s="64"/>
      <c r="FS159" s="64"/>
      <c r="FT159" s="64"/>
      <c r="FU159" s="64"/>
      <c r="FV159" s="64"/>
      <c r="FW159" s="64"/>
      <c r="FX159" s="64"/>
      <c r="FY159" s="64"/>
      <c r="FZ159" s="64"/>
      <c r="GA159" s="64"/>
      <c r="GB159" s="64"/>
      <c r="GC159" s="64"/>
      <c r="GD159" s="64"/>
      <c r="GE159" s="64"/>
      <c r="GF159" s="64"/>
      <c r="GG159" s="64">
        <f t="shared" si="50"/>
        <v>0</v>
      </c>
      <c r="GH159" s="64">
        <f t="shared" si="51"/>
        <v>0</v>
      </c>
      <c r="GI159" s="65">
        <v>0</v>
      </c>
      <c r="GJ159" s="65">
        <v>0</v>
      </c>
      <c r="GK159" s="65">
        <v>0</v>
      </c>
      <c r="GL159" s="65">
        <v>0</v>
      </c>
      <c r="GM159" s="65">
        <v>0</v>
      </c>
      <c r="GN159" s="65">
        <v>0</v>
      </c>
      <c r="GO159" s="65">
        <v>0</v>
      </c>
      <c r="GP159" s="65">
        <v>0</v>
      </c>
      <c r="GQ159" s="65"/>
      <c r="GR159" s="65">
        <v>1</v>
      </c>
      <c r="GS159" s="65">
        <v>0</v>
      </c>
      <c r="GT159" s="65">
        <v>0</v>
      </c>
      <c r="GU159" s="65">
        <v>1</v>
      </c>
      <c r="GV159" s="65">
        <v>0</v>
      </c>
      <c r="GW159" s="65">
        <v>0</v>
      </c>
      <c r="GX159" s="65">
        <v>0</v>
      </c>
      <c r="GY159" s="65">
        <v>0</v>
      </c>
      <c r="GZ159" s="65"/>
      <c r="HA159" s="66">
        <v>0</v>
      </c>
      <c r="HB159" s="66"/>
      <c r="HC159" s="66"/>
      <c r="HD159" s="66"/>
      <c r="HE159" s="66"/>
      <c r="HF159" s="66"/>
      <c r="HG159" s="66"/>
      <c r="HH159" s="66"/>
      <c r="HI159" s="66"/>
      <c r="HJ159" s="66"/>
      <c r="HK159" s="66"/>
      <c r="HL159" s="66"/>
      <c r="HM159" s="66"/>
      <c r="HN159" s="66"/>
      <c r="HO159" s="66"/>
      <c r="HP159" s="66"/>
      <c r="HQ159" s="66"/>
      <c r="HR159" s="66"/>
      <c r="HS159" s="66"/>
      <c r="HT159" s="66"/>
      <c r="HU159" s="66"/>
      <c r="HV159" s="66"/>
      <c r="HW159" s="66"/>
      <c r="HX159" s="66"/>
      <c r="HY159" s="66">
        <f t="shared" si="52"/>
        <v>0</v>
      </c>
      <c r="HZ159" s="66"/>
      <c r="IA159" s="67" t="s">
        <v>2326</v>
      </c>
      <c r="IB159" s="67" t="s">
        <v>2328</v>
      </c>
      <c r="IC159" s="67" t="s">
        <v>2326</v>
      </c>
      <c r="ID159" s="67" t="s">
        <v>2326</v>
      </c>
      <c r="IE159" s="67" t="s">
        <v>2326</v>
      </c>
      <c r="IF159" s="67"/>
      <c r="IG159" s="67"/>
      <c r="IH159" s="67"/>
      <c r="II159" s="67"/>
      <c r="IJ159" s="67"/>
      <c r="IK159" s="67"/>
      <c r="IL159" s="67"/>
      <c r="IM159" s="67"/>
      <c r="IN159" s="67"/>
      <c r="IO159" s="67"/>
      <c r="IP159" s="67"/>
      <c r="IQ159" s="67"/>
      <c r="IR159" s="67"/>
      <c r="IS159" s="67"/>
      <c r="IT159" s="67"/>
      <c r="IU159" s="67"/>
      <c r="IV159" s="67"/>
      <c r="IW159" s="67"/>
      <c r="IX159" s="67"/>
      <c r="IY159" s="67"/>
      <c r="IZ159" s="67"/>
      <c r="JA159" s="67"/>
      <c r="JB159" s="67"/>
      <c r="JC159" s="67"/>
      <c r="JD159" s="67"/>
      <c r="JE159" s="67"/>
      <c r="JF159" s="67"/>
      <c r="JG159" s="67"/>
      <c r="JH159" s="67"/>
      <c r="JI159" s="67"/>
      <c r="JJ159" s="67"/>
      <c r="JK159" s="67"/>
      <c r="JL159" s="67"/>
      <c r="JM159" s="67"/>
      <c r="JN159" s="67"/>
      <c r="JO159" s="67"/>
      <c r="JP159" s="67"/>
      <c r="JQ159" s="67"/>
      <c r="JR159" s="67"/>
      <c r="JS159" s="67"/>
      <c r="JT159" s="67"/>
      <c r="JU159" s="67"/>
      <c r="JV159" s="67"/>
      <c r="JW159" s="67"/>
      <c r="JX159" s="67"/>
      <c r="JY159" s="67"/>
      <c r="JZ159" s="67"/>
      <c r="KA159" s="67"/>
      <c r="KB159" s="67"/>
      <c r="KC159" s="67"/>
      <c r="KD159" s="67"/>
      <c r="KE159" s="67"/>
      <c r="KF159" s="67"/>
      <c r="KG159" s="67"/>
      <c r="KH159" s="67"/>
      <c r="KI159" s="67"/>
      <c r="KJ159" s="67"/>
      <c r="KK159" s="67"/>
      <c r="KL159" s="67"/>
      <c r="KM159" s="67"/>
      <c r="KN159" s="66">
        <v>2</v>
      </c>
      <c r="KO159" s="66">
        <v>1</v>
      </c>
      <c r="KP159" s="66">
        <v>0</v>
      </c>
      <c r="KQ159" s="66">
        <v>0</v>
      </c>
      <c r="KR159" s="66">
        <v>0</v>
      </c>
      <c r="KS159" s="66">
        <v>0</v>
      </c>
      <c r="KT159" s="66">
        <v>0</v>
      </c>
      <c r="KU159" s="66">
        <v>0</v>
      </c>
      <c r="KV159" s="66">
        <v>0</v>
      </c>
      <c r="KW159" s="66">
        <v>1</v>
      </c>
      <c r="KX159" s="66">
        <v>0</v>
      </c>
      <c r="KY159" s="66">
        <v>0</v>
      </c>
      <c r="KZ159" s="66">
        <v>0</v>
      </c>
      <c r="LA159" s="66">
        <v>0</v>
      </c>
      <c r="LB159" s="66">
        <v>0</v>
      </c>
      <c r="LC159" s="68">
        <v>0</v>
      </c>
      <c r="LD159" s="68">
        <v>1</v>
      </c>
      <c r="LE159" s="68">
        <v>0</v>
      </c>
      <c r="LF159" s="68">
        <v>0</v>
      </c>
      <c r="LG159" s="68">
        <v>0</v>
      </c>
      <c r="LH159" s="68">
        <v>0</v>
      </c>
      <c r="LI159" s="68">
        <v>0</v>
      </c>
      <c r="LJ159" s="68">
        <v>0</v>
      </c>
      <c r="LK159" s="68">
        <v>1</v>
      </c>
      <c r="LL159" s="68" t="s">
        <v>3109</v>
      </c>
      <c r="LM159" s="69">
        <v>0</v>
      </c>
      <c r="LN159" s="69"/>
      <c r="LO159" s="69">
        <v>0</v>
      </c>
      <c r="LP159" s="69"/>
      <c r="LQ159" s="70">
        <v>1</v>
      </c>
      <c r="LR159" s="71"/>
      <c r="LS159" s="72">
        <f t="shared" si="53"/>
        <v>0</v>
      </c>
      <c r="LT159" s="73">
        <f t="shared" si="54"/>
        <v>0</v>
      </c>
      <c r="LU159" s="73">
        <f t="shared" si="55"/>
        <v>0</v>
      </c>
      <c r="LV159" s="74">
        <f t="shared" si="56"/>
        <v>1</v>
      </c>
      <c r="LW159" s="72">
        <f t="shared" si="57"/>
        <v>1</v>
      </c>
      <c r="LX159" s="73">
        <f t="shared" si="58"/>
        <v>0</v>
      </c>
      <c r="LY159" s="73">
        <f t="shared" si="59"/>
        <v>0</v>
      </c>
      <c r="LZ159" s="74">
        <f t="shared" si="60"/>
        <v>0</v>
      </c>
      <c r="MA159" s="72">
        <f t="shared" si="61"/>
        <v>0</v>
      </c>
      <c r="MB159" s="73">
        <f t="shared" si="62"/>
        <v>0</v>
      </c>
      <c r="MC159" s="73">
        <f t="shared" si="63"/>
        <v>0</v>
      </c>
      <c r="MD159" s="74">
        <f t="shared" si="64"/>
        <v>1</v>
      </c>
      <c r="ME159" s="72">
        <f t="shared" si="65"/>
        <v>0</v>
      </c>
      <c r="MF159" s="73">
        <f t="shared" si="66"/>
        <v>0</v>
      </c>
      <c r="MG159" s="73">
        <f t="shared" si="67"/>
        <v>0</v>
      </c>
      <c r="MH159" s="74">
        <f t="shared" si="68"/>
        <v>1</v>
      </c>
    </row>
    <row r="160" spans="1:346" x14ac:dyDescent="0.35">
      <c r="A160" s="57">
        <v>9</v>
      </c>
      <c r="B160" s="57" t="s">
        <v>2329</v>
      </c>
      <c r="C160" s="57" t="s">
        <v>3060</v>
      </c>
      <c r="D160" s="58">
        <v>41599</v>
      </c>
      <c r="E160" s="57">
        <v>12</v>
      </c>
      <c r="F160" s="57">
        <v>6</v>
      </c>
      <c r="G160" s="57" t="s">
        <v>3110</v>
      </c>
      <c r="H160" s="57" t="s">
        <v>3111</v>
      </c>
      <c r="I160" s="57" t="s">
        <v>3112</v>
      </c>
      <c r="J160" s="57" t="s">
        <v>3113</v>
      </c>
      <c r="K160" s="57" t="s">
        <v>3114</v>
      </c>
      <c r="L160" s="57">
        <v>0</v>
      </c>
      <c r="M160" s="57">
        <v>1</v>
      </c>
      <c r="N160" s="57">
        <v>20</v>
      </c>
      <c r="O160" s="59">
        <v>0</v>
      </c>
      <c r="P160" s="59">
        <v>0</v>
      </c>
      <c r="Q160" s="59">
        <v>0</v>
      </c>
      <c r="R160" s="59">
        <v>0</v>
      </c>
      <c r="S160" s="59">
        <v>0</v>
      </c>
      <c r="T160" s="59">
        <v>1</v>
      </c>
      <c r="U160" s="59">
        <v>0</v>
      </c>
      <c r="V160" s="59">
        <v>0</v>
      </c>
      <c r="W160" s="59">
        <v>0</v>
      </c>
      <c r="X160" s="59">
        <v>0</v>
      </c>
      <c r="Y160" s="59"/>
      <c r="Z160" s="60">
        <v>7</v>
      </c>
      <c r="AA160" s="60">
        <v>4</v>
      </c>
      <c r="AB160" s="60">
        <v>3</v>
      </c>
      <c r="AC160" s="60">
        <v>50</v>
      </c>
      <c r="AD160" s="60">
        <v>30</v>
      </c>
      <c r="AE160" s="60">
        <v>0</v>
      </c>
      <c r="AF160" s="60">
        <v>1</v>
      </c>
      <c r="AG160" s="60">
        <v>0</v>
      </c>
      <c r="AH160" s="60">
        <v>6</v>
      </c>
      <c r="AI160" s="60">
        <v>1</v>
      </c>
      <c r="AJ160" s="60">
        <v>7</v>
      </c>
      <c r="AK160" s="60">
        <v>12</v>
      </c>
      <c r="AL160" s="60">
        <v>15</v>
      </c>
      <c r="AM160" s="59">
        <v>0</v>
      </c>
      <c r="AN160" s="59"/>
      <c r="AO160" s="59"/>
      <c r="AP160" s="59"/>
      <c r="AQ160" s="59"/>
      <c r="AR160" s="59"/>
      <c r="AS160" s="59"/>
      <c r="AT160" s="59"/>
      <c r="AU160" s="59"/>
      <c r="AV160" s="59"/>
      <c r="AW160" s="59"/>
      <c r="AX160" s="59"/>
      <c r="AY160" s="59"/>
      <c r="AZ160" s="59"/>
      <c r="BA160" s="59"/>
      <c r="BB160" s="59"/>
      <c r="BC160" s="59">
        <v>0</v>
      </c>
      <c r="BD160" s="59"/>
      <c r="BE160" s="59"/>
      <c r="BF160" s="59"/>
      <c r="BG160" s="59">
        <v>0</v>
      </c>
      <c r="BH160" s="59"/>
      <c r="BI160" s="59"/>
      <c r="BJ160" s="59"/>
      <c r="BK160" s="59">
        <v>0</v>
      </c>
      <c r="BL160" s="59"/>
      <c r="BM160" s="59"/>
      <c r="BN160" s="59"/>
      <c r="BO160" s="59">
        <f t="shared" si="46"/>
        <v>0</v>
      </c>
      <c r="BP160" s="59"/>
      <c r="BQ160" s="60">
        <v>1</v>
      </c>
      <c r="BR160" s="60">
        <v>3</v>
      </c>
      <c r="BS160" s="60">
        <v>4</v>
      </c>
      <c r="BT160" s="60">
        <v>1</v>
      </c>
      <c r="BU160" s="60">
        <v>4</v>
      </c>
      <c r="BV160" s="60">
        <v>1</v>
      </c>
      <c r="BW160" s="60">
        <v>0</v>
      </c>
      <c r="BX160" s="60">
        <v>1</v>
      </c>
      <c r="BY160" s="60">
        <v>1</v>
      </c>
      <c r="BZ160" s="60">
        <v>1</v>
      </c>
      <c r="CA160" s="60">
        <v>0</v>
      </c>
      <c r="CB160" s="60"/>
      <c r="CC160" s="60"/>
      <c r="CD160" s="60"/>
      <c r="CE160" s="60"/>
      <c r="CF160" s="60"/>
      <c r="CG160" s="60"/>
      <c r="CH160" s="60"/>
      <c r="CI160" s="60"/>
      <c r="CJ160" s="60">
        <v>0</v>
      </c>
      <c r="CK160" s="60"/>
      <c r="CL160" s="60"/>
      <c r="CM160" s="60"/>
      <c r="CN160" s="60"/>
      <c r="CO160" s="60"/>
      <c r="CP160" s="60"/>
      <c r="CQ160" s="60"/>
      <c r="CR160" s="60"/>
      <c r="CS160" s="60">
        <v>0</v>
      </c>
      <c r="CT160" s="60"/>
      <c r="CU160" s="60"/>
      <c r="CV160" s="60"/>
      <c r="CW160" s="60"/>
      <c r="CX160" s="60"/>
      <c r="CY160" s="60"/>
      <c r="CZ160" s="60"/>
      <c r="DA160" s="60"/>
      <c r="DB160" s="60"/>
      <c r="DC160" s="60">
        <v>0</v>
      </c>
      <c r="DD160" s="60"/>
      <c r="DE160" s="60"/>
      <c r="DF160" s="60">
        <v>1</v>
      </c>
      <c r="DG160" s="60">
        <v>4</v>
      </c>
      <c r="DH160" s="60">
        <v>120</v>
      </c>
      <c r="DI160" s="60">
        <v>0</v>
      </c>
      <c r="DJ160" s="60"/>
      <c r="DK160" s="60"/>
      <c r="DL160" s="60">
        <v>0</v>
      </c>
      <c r="DM160" s="60"/>
      <c r="DN160" s="60"/>
      <c r="DO160" s="60"/>
      <c r="DP160" s="60"/>
      <c r="DQ160" s="60">
        <v>90</v>
      </c>
      <c r="DR160" s="60">
        <v>0</v>
      </c>
      <c r="DS160" s="60">
        <v>20</v>
      </c>
      <c r="DT160" s="61">
        <f t="shared" si="47"/>
        <v>1</v>
      </c>
      <c r="DU160" s="62">
        <f t="shared" si="48"/>
        <v>1</v>
      </c>
      <c r="DV160" s="63">
        <v>0</v>
      </c>
      <c r="DW160" s="63"/>
      <c r="DX160" s="63"/>
      <c r="DY160" s="63"/>
      <c r="DZ160" s="63"/>
      <c r="EA160" s="63"/>
      <c r="EB160" s="63"/>
      <c r="EC160" s="63"/>
      <c r="ED160" s="63"/>
      <c r="EE160" s="63"/>
      <c r="EF160" s="63"/>
      <c r="EG160" s="63"/>
      <c r="EH160" s="63"/>
      <c r="EI160" s="63"/>
      <c r="EJ160" s="63"/>
      <c r="EK160" s="63"/>
      <c r="EL160" s="63"/>
      <c r="EM160" s="63"/>
      <c r="EN160" s="63"/>
      <c r="EO160" s="63"/>
      <c r="EP160" s="63"/>
      <c r="EQ160" s="63"/>
      <c r="ER160" s="63"/>
      <c r="ES160" s="63">
        <f t="shared" si="49"/>
        <v>0</v>
      </c>
      <c r="ET160" s="63"/>
      <c r="EU160" s="64">
        <v>0</v>
      </c>
      <c r="EV160" s="64"/>
      <c r="EW160" s="64"/>
      <c r="EX160" s="64"/>
      <c r="EY160" s="64"/>
      <c r="EZ160" s="64"/>
      <c r="FA160" s="64"/>
      <c r="FB160" s="64"/>
      <c r="FC160" s="64"/>
      <c r="FD160" s="64"/>
      <c r="FE160" s="64"/>
      <c r="FF160" s="64"/>
      <c r="FG160" s="64"/>
      <c r="FH160" s="64"/>
      <c r="FI160" s="64"/>
      <c r="FJ160" s="64"/>
      <c r="FK160" s="64"/>
      <c r="FL160" s="64"/>
      <c r="FM160" s="64"/>
      <c r="FN160" s="64"/>
      <c r="FO160" s="64"/>
      <c r="FP160" s="64"/>
      <c r="FQ160" s="64"/>
      <c r="FR160" s="64"/>
      <c r="FS160" s="64"/>
      <c r="FT160" s="64"/>
      <c r="FU160" s="64"/>
      <c r="FV160" s="64"/>
      <c r="FW160" s="64"/>
      <c r="FX160" s="64"/>
      <c r="FY160" s="64"/>
      <c r="FZ160" s="64"/>
      <c r="GA160" s="64"/>
      <c r="GB160" s="64"/>
      <c r="GC160" s="64"/>
      <c r="GD160" s="64"/>
      <c r="GE160" s="64"/>
      <c r="GF160" s="64"/>
      <c r="GG160" s="64">
        <f t="shared" si="50"/>
        <v>0</v>
      </c>
      <c r="GH160" s="64">
        <f t="shared" si="51"/>
        <v>0</v>
      </c>
      <c r="GI160" s="65">
        <v>0</v>
      </c>
      <c r="GJ160" s="65">
        <v>0</v>
      </c>
      <c r="GK160" s="65">
        <v>0</v>
      </c>
      <c r="GL160" s="65">
        <v>0</v>
      </c>
      <c r="GM160" s="65">
        <v>0</v>
      </c>
      <c r="GN160" s="65">
        <v>0</v>
      </c>
      <c r="GO160" s="65">
        <v>0</v>
      </c>
      <c r="GP160" s="65">
        <v>0</v>
      </c>
      <c r="GQ160" s="65"/>
      <c r="GR160" s="65">
        <v>1</v>
      </c>
      <c r="GS160" s="65">
        <v>0</v>
      </c>
      <c r="GT160" s="65">
        <v>0</v>
      </c>
      <c r="GU160" s="65">
        <v>0</v>
      </c>
      <c r="GV160" s="65">
        <v>0</v>
      </c>
      <c r="GW160" s="65">
        <v>0</v>
      </c>
      <c r="GX160" s="65">
        <v>0</v>
      </c>
      <c r="GY160" s="65">
        <v>0</v>
      </c>
      <c r="GZ160" s="65"/>
      <c r="HA160" s="66">
        <v>0</v>
      </c>
      <c r="HB160" s="66"/>
      <c r="HC160" s="66"/>
      <c r="HD160" s="66"/>
      <c r="HE160" s="66"/>
      <c r="HF160" s="66"/>
      <c r="HG160" s="66"/>
      <c r="HH160" s="66"/>
      <c r="HI160" s="66"/>
      <c r="HJ160" s="66"/>
      <c r="HK160" s="66"/>
      <c r="HL160" s="66"/>
      <c r="HM160" s="66"/>
      <c r="HN160" s="66"/>
      <c r="HO160" s="66"/>
      <c r="HP160" s="66"/>
      <c r="HQ160" s="66"/>
      <c r="HR160" s="66"/>
      <c r="HS160" s="66"/>
      <c r="HT160" s="66"/>
      <c r="HU160" s="66"/>
      <c r="HV160" s="66"/>
      <c r="HW160" s="66"/>
      <c r="HX160" s="66"/>
      <c r="HY160" s="66">
        <f t="shared" si="52"/>
        <v>0</v>
      </c>
      <c r="HZ160" s="66"/>
      <c r="IA160" s="67" t="s">
        <v>2326</v>
      </c>
      <c r="IB160" s="67" t="s">
        <v>2327</v>
      </c>
      <c r="IC160" s="67" t="s">
        <v>2326</v>
      </c>
      <c r="ID160" s="67" t="s">
        <v>2326</v>
      </c>
      <c r="IE160" s="67" t="s">
        <v>2326</v>
      </c>
      <c r="IF160" s="67"/>
      <c r="IG160" s="67"/>
      <c r="IH160" s="67"/>
      <c r="II160" s="67"/>
      <c r="IJ160" s="67"/>
      <c r="IK160" s="67"/>
      <c r="IL160" s="67"/>
      <c r="IM160" s="67"/>
      <c r="IN160" s="67"/>
      <c r="IO160" s="67"/>
      <c r="IP160" s="67"/>
      <c r="IQ160" s="67"/>
      <c r="IR160" s="67"/>
      <c r="IS160" s="67"/>
      <c r="IT160" s="67"/>
      <c r="IU160" s="67"/>
      <c r="IV160" s="67"/>
      <c r="IW160" s="67">
        <v>1</v>
      </c>
      <c r="IX160" s="67"/>
      <c r="IY160" s="67"/>
      <c r="IZ160" s="67"/>
      <c r="JA160" s="67"/>
      <c r="JB160" s="67"/>
      <c r="JC160" s="67"/>
      <c r="JD160" s="67"/>
      <c r="JE160" s="67"/>
      <c r="JF160" s="67"/>
      <c r="JG160" s="67"/>
      <c r="JH160" s="67"/>
      <c r="JI160" s="67"/>
      <c r="JJ160" s="67"/>
      <c r="JK160" s="67"/>
      <c r="JL160" s="67"/>
      <c r="JM160" s="67"/>
      <c r="JN160" s="67"/>
      <c r="JO160" s="67"/>
      <c r="JP160" s="67"/>
      <c r="JQ160" s="67"/>
      <c r="JR160" s="67"/>
      <c r="JS160" s="67"/>
      <c r="JT160" s="67"/>
      <c r="JU160" s="67"/>
      <c r="JV160" s="67"/>
      <c r="JW160" s="67"/>
      <c r="JX160" s="67"/>
      <c r="JY160" s="67"/>
      <c r="JZ160" s="67"/>
      <c r="KA160" s="67"/>
      <c r="KB160" s="67"/>
      <c r="KC160" s="67"/>
      <c r="KD160" s="67"/>
      <c r="KE160" s="67"/>
      <c r="KF160" s="67"/>
      <c r="KG160" s="67"/>
      <c r="KH160" s="67"/>
      <c r="KI160" s="67"/>
      <c r="KJ160" s="67"/>
      <c r="KK160" s="67"/>
      <c r="KL160" s="67"/>
      <c r="KM160" s="67"/>
      <c r="KN160" s="66">
        <v>1</v>
      </c>
      <c r="KO160" s="66">
        <v>1</v>
      </c>
      <c r="KP160" s="66">
        <v>1</v>
      </c>
      <c r="KQ160" s="66">
        <v>1</v>
      </c>
      <c r="KR160" s="66">
        <v>1</v>
      </c>
      <c r="KS160" s="66">
        <v>1</v>
      </c>
      <c r="KT160" s="66">
        <v>0</v>
      </c>
      <c r="KU160" s="66">
        <v>0</v>
      </c>
      <c r="KV160" s="66">
        <v>0</v>
      </c>
      <c r="KW160" s="66">
        <v>1</v>
      </c>
      <c r="KX160" s="66">
        <v>0</v>
      </c>
      <c r="KY160" s="66">
        <v>0</v>
      </c>
      <c r="KZ160" s="66">
        <v>0</v>
      </c>
      <c r="LA160" s="66">
        <v>0</v>
      </c>
      <c r="LB160" s="66">
        <v>0</v>
      </c>
      <c r="LC160" s="68">
        <v>0</v>
      </c>
      <c r="LD160" s="68">
        <v>1</v>
      </c>
      <c r="LE160" s="68">
        <v>0</v>
      </c>
      <c r="LF160" s="68">
        <v>0</v>
      </c>
      <c r="LG160" s="68">
        <v>0</v>
      </c>
      <c r="LH160" s="68">
        <v>0</v>
      </c>
      <c r="LI160" s="68">
        <v>0</v>
      </c>
      <c r="LJ160" s="68">
        <v>0</v>
      </c>
      <c r="LK160" s="68">
        <v>1</v>
      </c>
      <c r="LL160" s="68" t="s">
        <v>3078</v>
      </c>
      <c r="LM160" s="69">
        <v>0</v>
      </c>
      <c r="LN160" s="69"/>
      <c r="LO160" s="69">
        <v>0</v>
      </c>
      <c r="LP160" s="69"/>
      <c r="LQ160" s="70">
        <v>1</v>
      </c>
      <c r="LR160" s="71"/>
      <c r="LS160" s="72">
        <f t="shared" si="53"/>
        <v>0</v>
      </c>
      <c r="LT160" s="73">
        <f t="shared" si="54"/>
        <v>0</v>
      </c>
      <c r="LU160" s="73">
        <f t="shared" si="55"/>
        <v>0</v>
      </c>
      <c r="LV160" s="74">
        <f t="shared" si="56"/>
        <v>1</v>
      </c>
      <c r="LW160" s="72">
        <f t="shared" si="57"/>
        <v>1</v>
      </c>
      <c r="LX160" s="73">
        <f t="shared" si="58"/>
        <v>0</v>
      </c>
      <c r="LY160" s="73">
        <f t="shared" si="59"/>
        <v>0</v>
      </c>
      <c r="LZ160" s="74">
        <f t="shared" si="60"/>
        <v>0</v>
      </c>
      <c r="MA160" s="72">
        <f t="shared" si="61"/>
        <v>0</v>
      </c>
      <c r="MB160" s="73">
        <f t="shared" si="62"/>
        <v>0</v>
      </c>
      <c r="MC160" s="73">
        <f t="shared" si="63"/>
        <v>0</v>
      </c>
      <c r="MD160" s="74">
        <f t="shared" si="64"/>
        <v>1</v>
      </c>
      <c r="ME160" s="72">
        <f t="shared" si="65"/>
        <v>0</v>
      </c>
      <c r="MF160" s="73">
        <f t="shared" si="66"/>
        <v>0</v>
      </c>
      <c r="MG160" s="73">
        <f t="shared" si="67"/>
        <v>0</v>
      </c>
      <c r="MH160" s="74">
        <f t="shared" si="68"/>
        <v>1</v>
      </c>
    </row>
    <row r="161" spans="1:346" x14ac:dyDescent="0.35">
      <c r="A161" s="57">
        <v>10</v>
      </c>
      <c r="B161" s="57" t="s">
        <v>2329</v>
      </c>
      <c r="C161" s="57" t="s">
        <v>3044</v>
      </c>
      <c r="D161" s="58">
        <v>41599</v>
      </c>
      <c r="E161" s="57">
        <v>12</v>
      </c>
      <c r="F161" s="57">
        <v>1</v>
      </c>
      <c r="G161" s="57" t="s">
        <v>3115</v>
      </c>
      <c r="H161" s="57" t="s">
        <v>3115</v>
      </c>
      <c r="I161" s="57" t="s">
        <v>3116</v>
      </c>
      <c r="J161" s="57" t="s">
        <v>3117</v>
      </c>
      <c r="K161" s="57" t="s">
        <v>3114</v>
      </c>
      <c r="L161" s="57">
        <v>0</v>
      </c>
      <c r="M161" s="57">
        <v>1</v>
      </c>
      <c r="N161" s="57">
        <v>42</v>
      </c>
      <c r="O161" s="59">
        <v>0</v>
      </c>
      <c r="P161" s="59">
        <v>0</v>
      </c>
      <c r="Q161" s="59">
        <v>0</v>
      </c>
      <c r="R161" s="59">
        <v>0</v>
      </c>
      <c r="S161" s="59">
        <v>0</v>
      </c>
      <c r="T161" s="59">
        <v>0</v>
      </c>
      <c r="U161" s="59">
        <v>0</v>
      </c>
      <c r="V161" s="59">
        <v>0</v>
      </c>
      <c r="W161" s="59">
        <v>0</v>
      </c>
      <c r="X161" s="59">
        <v>1</v>
      </c>
      <c r="Y161" s="59" t="s">
        <v>2463</v>
      </c>
      <c r="Z161" s="60">
        <v>5</v>
      </c>
      <c r="AA161" s="60">
        <v>0</v>
      </c>
      <c r="AB161" s="60">
        <v>0</v>
      </c>
      <c r="AC161" s="60">
        <v>50</v>
      </c>
      <c r="AD161" s="60">
        <v>40</v>
      </c>
      <c r="AE161" s="60">
        <v>1</v>
      </c>
      <c r="AF161" s="60">
        <v>0</v>
      </c>
      <c r="AG161" s="60">
        <v>0</v>
      </c>
      <c r="AH161" s="60">
        <v>1</v>
      </c>
      <c r="AI161" s="60">
        <v>1</v>
      </c>
      <c r="AJ161" s="60">
        <v>4</v>
      </c>
      <c r="AK161" s="60">
        <v>1</v>
      </c>
      <c r="AL161" s="60">
        <v>8</v>
      </c>
      <c r="AM161" s="59">
        <v>0</v>
      </c>
      <c r="AN161" s="59"/>
      <c r="AO161" s="59"/>
      <c r="AP161" s="59"/>
      <c r="AQ161" s="59"/>
      <c r="AR161" s="59"/>
      <c r="AS161" s="59"/>
      <c r="AT161" s="59"/>
      <c r="AU161" s="59"/>
      <c r="AV161" s="59"/>
      <c r="AW161" s="59"/>
      <c r="AX161" s="59"/>
      <c r="AY161" s="59"/>
      <c r="AZ161" s="59"/>
      <c r="BA161" s="59"/>
      <c r="BB161" s="59"/>
      <c r="BC161" s="59">
        <v>0</v>
      </c>
      <c r="BD161" s="59"/>
      <c r="BE161" s="59"/>
      <c r="BF161" s="59"/>
      <c r="BG161" s="59">
        <v>0</v>
      </c>
      <c r="BH161" s="59"/>
      <c r="BI161" s="59"/>
      <c r="BJ161" s="59"/>
      <c r="BK161" s="59">
        <v>0</v>
      </c>
      <c r="BL161" s="59"/>
      <c r="BM161" s="59"/>
      <c r="BN161" s="59"/>
      <c r="BO161" s="59">
        <f t="shared" si="46"/>
        <v>0</v>
      </c>
      <c r="BP161" s="59"/>
      <c r="BQ161" s="60">
        <v>1</v>
      </c>
      <c r="BR161" s="60">
        <v>1</v>
      </c>
      <c r="BS161" s="60">
        <v>1</v>
      </c>
      <c r="BT161" s="60">
        <v>1</v>
      </c>
      <c r="BU161" s="60">
        <v>2</v>
      </c>
      <c r="BV161" s="60">
        <v>1</v>
      </c>
      <c r="BW161" s="60">
        <v>0</v>
      </c>
      <c r="BX161" s="60">
        <v>1</v>
      </c>
      <c r="BY161" s="60">
        <v>0</v>
      </c>
      <c r="BZ161" s="60">
        <v>0</v>
      </c>
      <c r="CA161" s="60">
        <v>0</v>
      </c>
      <c r="CB161" s="60"/>
      <c r="CC161" s="60"/>
      <c r="CD161" s="60"/>
      <c r="CE161" s="60"/>
      <c r="CF161" s="60"/>
      <c r="CG161" s="60"/>
      <c r="CH161" s="60"/>
      <c r="CI161" s="60"/>
      <c r="CJ161" s="60">
        <v>0</v>
      </c>
      <c r="CK161" s="60"/>
      <c r="CL161" s="60"/>
      <c r="CM161" s="60"/>
      <c r="CN161" s="60"/>
      <c r="CO161" s="60"/>
      <c r="CP161" s="60"/>
      <c r="CQ161" s="60"/>
      <c r="CR161" s="60"/>
      <c r="CS161" s="60">
        <v>0</v>
      </c>
      <c r="CT161" s="60"/>
      <c r="CU161" s="60"/>
      <c r="CV161" s="60"/>
      <c r="CW161" s="60"/>
      <c r="CX161" s="60"/>
      <c r="CY161" s="60"/>
      <c r="CZ161" s="60"/>
      <c r="DA161" s="60"/>
      <c r="DB161" s="60"/>
      <c r="DC161" s="60">
        <v>0</v>
      </c>
      <c r="DD161" s="60"/>
      <c r="DE161" s="60"/>
      <c r="DF161" s="60">
        <v>1</v>
      </c>
      <c r="DG161" s="60">
        <v>15</v>
      </c>
      <c r="DH161" s="60">
        <v>120</v>
      </c>
      <c r="DI161" s="60">
        <v>0</v>
      </c>
      <c r="DJ161" s="60"/>
      <c r="DK161" s="60"/>
      <c r="DL161" s="60">
        <v>0</v>
      </c>
      <c r="DM161" s="60"/>
      <c r="DN161" s="60"/>
      <c r="DO161" s="60"/>
      <c r="DP161" s="60"/>
      <c r="DQ161" s="60">
        <v>5</v>
      </c>
      <c r="DR161" s="60">
        <v>0</v>
      </c>
      <c r="DS161" s="60">
        <v>0</v>
      </c>
      <c r="DT161" s="61">
        <f t="shared" si="47"/>
        <v>1</v>
      </c>
      <c r="DU161" s="62">
        <f t="shared" si="48"/>
        <v>1</v>
      </c>
      <c r="DV161" s="63">
        <v>0</v>
      </c>
      <c r="DW161" s="63"/>
      <c r="DX161" s="63"/>
      <c r="DY161" s="63"/>
      <c r="DZ161" s="63"/>
      <c r="EA161" s="63"/>
      <c r="EB161" s="63"/>
      <c r="EC161" s="63"/>
      <c r="ED161" s="63"/>
      <c r="EE161" s="63"/>
      <c r="EF161" s="63"/>
      <c r="EG161" s="63"/>
      <c r="EH161" s="63"/>
      <c r="EI161" s="63"/>
      <c r="EJ161" s="63"/>
      <c r="EK161" s="63"/>
      <c r="EL161" s="63"/>
      <c r="EM161" s="63"/>
      <c r="EN161" s="63"/>
      <c r="EO161" s="63"/>
      <c r="EP161" s="63"/>
      <c r="EQ161" s="63"/>
      <c r="ER161" s="63"/>
      <c r="ES161" s="63">
        <f t="shared" si="49"/>
        <v>0</v>
      </c>
      <c r="ET161" s="63"/>
      <c r="EU161" s="64">
        <v>0</v>
      </c>
      <c r="EV161" s="64"/>
      <c r="EW161" s="64"/>
      <c r="EX161" s="64"/>
      <c r="EY161" s="64"/>
      <c r="EZ161" s="64"/>
      <c r="FA161" s="64"/>
      <c r="FB161" s="64"/>
      <c r="FC161" s="64"/>
      <c r="FD161" s="64"/>
      <c r="FE161" s="64"/>
      <c r="FF161" s="64"/>
      <c r="FG161" s="64"/>
      <c r="FH161" s="64"/>
      <c r="FI161" s="64"/>
      <c r="FJ161" s="64"/>
      <c r="FK161" s="64"/>
      <c r="FL161" s="64"/>
      <c r="FM161" s="64"/>
      <c r="FN161" s="64"/>
      <c r="FO161" s="64"/>
      <c r="FP161" s="64"/>
      <c r="FQ161" s="64"/>
      <c r="FR161" s="64"/>
      <c r="FS161" s="64"/>
      <c r="FT161" s="64"/>
      <c r="FU161" s="64"/>
      <c r="FV161" s="64"/>
      <c r="FW161" s="64"/>
      <c r="FX161" s="64"/>
      <c r="FY161" s="64"/>
      <c r="FZ161" s="64"/>
      <c r="GA161" s="64"/>
      <c r="GB161" s="64"/>
      <c r="GC161" s="64"/>
      <c r="GD161" s="64"/>
      <c r="GE161" s="64"/>
      <c r="GF161" s="64"/>
      <c r="GG161" s="64">
        <f t="shared" si="50"/>
        <v>0</v>
      </c>
      <c r="GH161" s="64">
        <f t="shared" si="51"/>
        <v>0</v>
      </c>
      <c r="GI161" s="65">
        <v>0</v>
      </c>
      <c r="GJ161" s="65">
        <v>0</v>
      </c>
      <c r="GK161" s="65">
        <v>0</v>
      </c>
      <c r="GL161" s="65">
        <v>0</v>
      </c>
      <c r="GM161" s="65">
        <v>0</v>
      </c>
      <c r="GN161" s="65">
        <v>0</v>
      </c>
      <c r="GO161" s="65">
        <v>0</v>
      </c>
      <c r="GP161" s="65">
        <v>0</v>
      </c>
      <c r="GQ161" s="65"/>
      <c r="GR161" s="65">
        <v>1</v>
      </c>
      <c r="GS161" s="65">
        <v>0</v>
      </c>
      <c r="GT161" s="65">
        <v>0</v>
      </c>
      <c r="GU161" s="65">
        <v>1</v>
      </c>
      <c r="GV161" s="65">
        <v>0</v>
      </c>
      <c r="GW161" s="65">
        <v>0</v>
      </c>
      <c r="GX161" s="65">
        <v>0</v>
      </c>
      <c r="GY161" s="65">
        <v>0</v>
      </c>
      <c r="GZ161" s="65"/>
      <c r="HA161" s="66">
        <v>0</v>
      </c>
      <c r="HB161" s="66"/>
      <c r="HC161" s="66"/>
      <c r="HD161" s="66"/>
      <c r="HE161" s="66"/>
      <c r="HF161" s="66"/>
      <c r="HG161" s="66"/>
      <c r="HH161" s="66"/>
      <c r="HI161" s="66"/>
      <c r="HJ161" s="66"/>
      <c r="HK161" s="66"/>
      <c r="HL161" s="66"/>
      <c r="HM161" s="66"/>
      <c r="HN161" s="66"/>
      <c r="HO161" s="66"/>
      <c r="HP161" s="66"/>
      <c r="HQ161" s="66"/>
      <c r="HR161" s="66"/>
      <c r="HS161" s="66"/>
      <c r="HT161" s="66"/>
      <c r="HU161" s="66"/>
      <c r="HV161" s="66"/>
      <c r="HW161" s="66"/>
      <c r="HX161" s="66"/>
      <c r="HY161" s="66">
        <f t="shared" si="52"/>
        <v>0</v>
      </c>
      <c r="HZ161" s="66"/>
      <c r="IA161" s="67" t="s">
        <v>2326</v>
      </c>
      <c r="IB161" s="67" t="s">
        <v>2328</v>
      </c>
      <c r="IC161" s="67" t="s">
        <v>2326</v>
      </c>
      <c r="ID161" s="67" t="s">
        <v>2326</v>
      </c>
      <c r="IE161" s="67" t="s">
        <v>2326</v>
      </c>
      <c r="IF161" s="67"/>
      <c r="IG161" s="67"/>
      <c r="IH161" s="67"/>
      <c r="II161" s="67"/>
      <c r="IJ161" s="67"/>
      <c r="IK161" s="67"/>
      <c r="IL161" s="67"/>
      <c r="IM161" s="67"/>
      <c r="IN161" s="67"/>
      <c r="IO161" s="67"/>
      <c r="IP161" s="67"/>
      <c r="IQ161" s="67"/>
      <c r="IR161" s="67"/>
      <c r="IS161" s="67"/>
      <c r="IT161" s="67"/>
      <c r="IU161" s="67"/>
      <c r="IV161" s="67"/>
      <c r="IW161" s="67"/>
      <c r="IX161" s="67"/>
      <c r="IY161" s="67"/>
      <c r="IZ161" s="67"/>
      <c r="JA161" s="67"/>
      <c r="JB161" s="67"/>
      <c r="JC161" s="67"/>
      <c r="JD161" s="67"/>
      <c r="JE161" s="67"/>
      <c r="JF161" s="67"/>
      <c r="JG161" s="67"/>
      <c r="JH161" s="67"/>
      <c r="JI161" s="67"/>
      <c r="JJ161" s="67"/>
      <c r="JK161" s="67"/>
      <c r="JL161" s="67"/>
      <c r="JM161" s="67"/>
      <c r="JN161" s="67"/>
      <c r="JO161" s="67"/>
      <c r="JP161" s="67"/>
      <c r="JQ161" s="67"/>
      <c r="JR161" s="67"/>
      <c r="JS161" s="67"/>
      <c r="JT161" s="67"/>
      <c r="JU161" s="67"/>
      <c r="JV161" s="67"/>
      <c r="JW161" s="67"/>
      <c r="JX161" s="67"/>
      <c r="JY161" s="67"/>
      <c r="JZ161" s="67"/>
      <c r="KA161" s="67"/>
      <c r="KB161" s="67"/>
      <c r="KC161" s="67"/>
      <c r="KD161" s="67"/>
      <c r="KE161" s="67"/>
      <c r="KF161" s="67"/>
      <c r="KG161" s="67"/>
      <c r="KH161" s="67"/>
      <c r="KI161" s="67"/>
      <c r="KJ161" s="67"/>
      <c r="KK161" s="67"/>
      <c r="KL161" s="67"/>
      <c r="KM161" s="67"/>
      <c r="KN161" s="66">
        <v>0</v>
      </c>
      <c r="KO161" s="66">
        <v>0</v>
      </c>
      <c r="KP161" s="66">
        <v>1</v>
      </c>
      <c r="KQ161" s="66">
        <v>1</v>
      </c>
      <c r="KR161" s="66">
        <v>1</v>
      </c>
      <c r="KS161" s="66">
        <v>0</v>
      </c>
      <c r="KT161" s="66">
        <v>0</v>
      </c>
      <c r="KU161" s="66">
        <v>0</v>
      </c>
      <c r="KV161" s="66">
        <v>0</v>
      </c>
      <c r="KW161" s="66">
        <v>1</v>
      </c>
      <c r="KX161" s="66">
        <v>0</v>
      </c>
      <c r="KY161" s="66">
        <v>0</v>
      </c>
      <c r="KZ161" s="66">
        <v>0</v>
      </c>
      <c r="LA161" s="66">
        <v>0</v>
      </c>
      <c r="LB161" s="66">
        <v>0</v>
      </c>
      <c r="LC161" s="68">
        <v>0</v>
      </c>
      <c r="LD161" s="68">
        <v>1</v>
      </c>
      <c r="LE161" s="68">
        <v>0</v>
      </c>
      <c r="LF161" s="68">
        <v>0</v>
      </c>
      <c r="LG161" s="68">
        <v>0</v>
      </c>
      <c r="LH161" s="68">
        <v>0</v>
      </c>
      <c r="LI161" s="68">
        <v>0</v>
      </c>
      <c r="LJ161" s="68">
        <v>0</v>
      </c>
      <c r="LK161" s="68">
        <v>0</v>
      </c>
      <c r="LL161" s="68"/>
      <c r="LM161" s="69">
        <v>0</v>
      </c>
      <c r="LN161" s="69"/>
      <c r="LO161" s="69">
        <v>0</v>
      </c>
      <c r="LP161" s="69"/>
      <c r="LQ161" s="70">
        <v>1</v>
      </c>
      <c r="LR161" s="71"/>
      <c r="LS161" s="72">
        <f t="shared" si="53"/>
        <v>0</v>
      </c>
      <c r="LT161" s="73">
        <f t="shared" si="54"/>
        <v>0</v>
      </c>
      <c r="LU161" s="73">
        <f t="shared" si="55"/>
        <v>0</v>
      </c>
      <c r="LV161" s="74">
        <f t="shared" si="56"/>
        <v>1</v>
      </c>
      <c r="LW161" s="72">
        <f t="shared" si="57"/>
        <v>1</v>
      </c>
      <c r="LX161" s="73">
        <f t="shared" si="58"/>
        <v>0</v>
      </c>
      <c r="LY161" s="73">
        <f t="shared" si="59"/>
        <v>0</v>
      </c>
      <c r="LZ161" s="74">
        <f t="shared" si="60"/>
        <v>0</v>
      </c>
      <c r="MA161" s="72">
        <f t="shared" si="61"/>
        <v>0</v>
      </c>
      <c r="MB161" s="73">
        <f t="shared" si="62"/>
        <v>0</v>
      </c>
      <c r="MC161" s="73">
        <f t="shared" si="63"/>
        <v>0</v>
      </c>
      <c r="MD161" s="74">
        <f t="shared" si="64"/>
        <v>1</v>
      </c>
      <c r="ME161" s="72">
        <f t="shared" si="65"/>
        <v>0</v>
      </c>
      <c r="MF161" s="73">
        <f t="shared" si="66"/>
        <v>0</v>
      </c>
      <c r="MG161" s="73">
        <f t="shared" si="67"/>
        <v>0</v>
      </c>
      <c r="MH161" s="74">
        <f t="shared" si="68"/>
        <v>1</v>
      </c>
    </row>
    <row r="162" spans="1:346" ht="26.5" x14ac:dyDescent="0.35">
      <c r="A162" s="57">
        <v>11</v>
      </c>
      <c r="B162" s="57" t="s">
        <v>2329</v>
      </c>
      <c r="C162" s="57" t="s">
        <v>3044</v>
      </c>
      <c r="D162" s="58">
        <v>41599</v>
      </c>
      <c r="E162" s="57">
        <v>12</v>
      </c>
      <c r="F162" s="57">
        <v>5</v>
      </c>
      <c r="G162" s="57" t="s">
        <v>3118</v>
      </c>
      <c r="H162" s="57" t="s">
        <v>3118</v>
      </c>
      <c r="I162" s="57" t="s">
        <v>3119</v>
      </c>
      <c r="J162" s="57" t="s">
        <v>3120</v>
      </c>
      <c r="K162" s="57" t="s">
        <v>3121</v>
      </c>
      <c r="L162" s="57">
        <v>0</v>
      </c>
      <c r="M162" s="57">
        <v>1</v>
      </c>
      <c r="N162" s="57">
        <v>24</v>
      </c>
      <c r="O162" s="59">
        <v>0</v>
      </c>
      <c r="P162" s="59">
        <v>0</v>
      </c>
      <c r="Q162" s="59">
        <v>0</v>
      </c>
      <c r="R162" s="59">
        <v>0</v>
      </c>
      <c r="S162" s="59">
        <v>1</v>
      </c>
      <c r="T162" s="59">
        <v>0</v>
      </c>
      <c r="U162" s="59">
        <v>0</v>
      </c>
      <c r="V162" s="59">
        <v>0</v>
      </c>
      <c r="W162" s="59">
        <v>0</v>
      </c>
      <c r="X162" s="59">
        <v>0</v>
      </c>
      <c r="Y162" s="59"/>
      <c r="Z162" s="60">
        <v>5</v>
      </c>
      <c r="AA162" s="60">
        <v>0</v>
      </c>
      <c r="AB162" s="60">
        <v>0</v>
      </c>
      <c r="AC162" s="60">
        <v>100</v>
      </c>
      <c r="AD162" s="60">
        <v>50</v>
      </c>
      <c r="AE162" s="60">
        <v>1</v>
      </c>
      <c r="AF162" s="60">
        <v>0</v>
      </c>
      <c r="AG162" s="60">
        <v>0</v>
      </c>
      <c r="AH162" s="60">
        <v>3</v>
      </c>
      <c r="AI162" s="60">
        <v>1</v>
      </c>
      <c r="AJ162" s="60">
        <v>4</v>
      </c>
      <c r="AK162" s="60">
        <v>1</v>
      </c>
      <c r="AL162" s="60">
        <v>5</v>
      </c>
      <c r="AM162" s="59">
        <v>0</v>
      </c>
      <c r="AN162" s="59"/>
      <c r="AO162" s="59"/>
      <c r="AP162" s="59"/>
      <c r="AQ162" s="59"/>
      <c r="AR162" s="59"/>
      <c r="AS162" s="59"/>
      <c r="AT162" s="59"/>
      <c r="AU162" s="59"/>
      <c r="AV162" s="59"/>
      <c r="AW162" s="59"/>
      <c r="AX162" s="59"/>
      <c r="AY162" s="59"/>
      <c r="AZ162" s="59"/>
      <c r="BA162" s="59"/>
      <c r="BB162" s="59"/>
      <c r="BC162" s="59">
        <v>0</v>
      </c>
      <c r="BD162" s="59"/>
      <c r="BE162" s="59"/>
      <c r="BF162" s="59"/>
      <c r="BG162" s="59">
        <v>0</v>
      </c>
      <c r="BH162" s="59"/>
      <c r="BI162" s="59"/>
      <c r="BJ162" s="59"/>
      <c r="BK162" s="59">
        <v>0</v>
      </c>
      <c r="BL162" s="59"/>
      <c r="BM162" s="59"/>
      <c r="BN162" s="59"/>
      <c r="BO162" s="59">
        <f t="shared" si="46"/>
        <v>0</v>
      </c>
      <c r="BP162" s="59"/>
      <c r="BQ162" s="60">
        <v>1</v>
      </c>
      <c r="BR162" s="60">
        <v>0</v>
      </c>
      <c r="BS162" s="60"/>
      <c r="BT162" s="60"/>
      <c r="BU162" s="60"/>
      <c r="BV162" s="60"/>
      <c r="BW162" s="60"/>
      <c r="BX162" s="60"/>
      <c r="BY162" s="60"/>
      <c r="BZ162" s="60"/>
      <c r="CA162" s="60">
        <v>1</v>
      </c>
      <c r="CB162" s="60">
        <v>1</v>
      </c>
      <c r="CC162" s="60">
        <v>1</v>
      </c>
      <c r="CD162" s="60">
        <v>2</v>
      </c>
      <c r="CE162" s="60">
        <v>1</v>
      </c>
      <c r="CF162" s="60">
        <v>0</v>
      </c>
      <c r="CG162" s="60">
        <v>1</v>
      </c>
      <c r="CH162" s="60">
        <v>0</v>
      </c>
      <c r="CI162" s="60">
        <v>0</v>
      </c>
      <c r="CJ162" s="60">
        <v>0</v>
      </c>
      <c r="CK162" s="60"/>
      <c r="CL162" s="60"/>
      <c r="CM162" s="60"/>
      <c r="CN162" s="60"/>
      <c r="CO162" s="60"/>
      <c r="CP162" s="60"/>
      <c r="CQ162" s="60"/>
      <c r="CR162" s="60"/>
      <c r="CS162" s="60">
        <v>0</v>
      </c>
      <c r="CT162" s="60"/>
      <c r="CU162" s="60"/>
      <c r="CV162" s="60"/>
      <c r="CW162" s="60"/>
      <c r="CX162" s="60"/>
      <c r="CY162" s="60"/>
      <c r="CZ162" s="60"/>
      <c r="DA162" s="60"/>
      <c r="DB162" s="60"/>
      <c r="DC162" s="60">
        <v>0</v>
      </c>
      <c r="DD162" s="60"/>
      <c r="DE162" s="60"/>
      <c r="DF162" s="60">
        <v>1</v>
      </c>
      <c r="DG162" s="60">
        <v>4</v>
      </c>
      <c r="DH162" s="60">
        <v>130</v>
      </c>
      <c r="DI162" s="60">
        <v>0</v>
      </c>
      <c r="DJ162" s="60"/>
      <c r="DK162" s="60"/>
      <c r="DL162" s="60">
        <v>0</v>
      </c>
      <c r="DM162" s="60"/>
      <c r="DN162" s="60"/>
      <c r="DO162" s="60"/>
      <c r="DP162" s="60"/>
      <c r="DQ162" s="60">
        <v>20</v>
      </c>
      <c r="DR162" s="60">
        <v>1</v>
      </c>
      <c r="DS162" s="60">
        <v>10</v>
      </c>
      <c r="DT162" s="61">
        <f t="shared" si="47"/>
        <v>1</v>
      </c>
      <c r="DU162" s="62">
        <f t="shared" si="48"/>
        <v>1</v>
      </c>
      <c r="DV162" s="63">
        <v>0</v>
      </c>
      <c r="DW162" s="63"/>
      <c r="DX162" s="63"/>
      <c r="DY162" s="63"/>
      <c r="DZ162" s="63"/>
      <c r="EA162" s="63"/>
      <c r="EB162" s="63"/>
      <c r="EC162" s="63"/>
      <c r="ED162" s="63"/>
      <c r="EE162" s="63"/>
      <c r="EF162" s="63"/>
      <c r="EG162" s="63"/>
      <c r="EH162" s="63"/>
      <c r="EI162" s="63"/>
      <c r="EJ162" s="63"/>
      <c r="EK162" s="63"/>
      <c r="EL162" s="63"/>
      <c r="EM162" s="63"/>
      <c r="EN162" s="63"/>
      <c r="EO162" s="63"/>
      <c r="EP162" s="63"/>
      <c r="EQ162" s="63"/>
      <c r="ER162" s="63"/>
      <c r="ES162" s="63">
        <f t="shared" si="49"/>
        <v>0</v>
      </c>
      <c r="ET162" s="63"/>
      <c r="EU162" s="64">
        <v>0</v>
      </c>
      <c r="EV162" s="64"/>
      <c r="EW162" s="64"/>
      <c r="EX162" s="64"/>
      <c r="EY162" s="64"/>
      <c r="EZ162" s="64"/>
      <c r="FA162" s="64"/>
      <c r="FB162" s="64"/>
      <c r="FC162" s="64"/>
      <c r="FD162" s="64"/>
      <c r="FE162" s="64"/>
      <c r="FF162" s="64"/>
      <c r="FG162" s="64"/>
      <c r="FH162" s="64"/>
      <c r="FI162" s="64"/>
      <c r="FJ162" s="64"/>
      <c r="FK162" s="64"/>
      <c r="FL162" s="64"/>
      <c r="FM162" s="64"/>
      <c r="FN162" s="64"/>
      <c r="FO162" s="64"/>
      <c r="FP162" s="64"/>
      <c r="FQ162" s="64"/>
      <c r="FR162" s="64"/>
      <c r="FS162" s="64"/>
      <c r="FT162" s="64"/>
      <c r="FU162" s="64"/>
      <c r="FV162" s="64"/>
      <c r="FW162" s="64"/>
      <c r="FX162" s="64"/>
      <c r="FY162" s="64"/>
      <c r="FZ162" s="64"/>
      <c r="GA162" s="64"/>
      <c r="GB162" s="64"/>
      <c r="GC162" s="64"/>
      <c r="GD162" s="64"/>
      <c r="GE162" s="64"/>
      <c r="GF162" s="64"/>
      <c r="GG162" s="64">
        <f t="shared" si="50"/>
        <v>0</v>
      </c>
      <c r="GH162" s="64">
        <f t="shared" si="51"/>
        <v>0</v>
      </c>
      <c r="GI162" s="65">
        <v>0</v>
      </c>
      <c r="GJ162" s="65">
        <v>0</v>
      </c>
      <c r="GK162" s="65">
        <v>0</v>
      </c>
      <c r="GL162" s="65">
        <v>0</v>
      </c>
      <c r="GM162" s="65">
        <v>0</v>
      </c>
      <c r="GN162" s="65">
        <v>0</v>
      </c>
      <c r="GO162" s="65">
        <v>0</v>
      </c>
      <c r="GP162" s="65">
        <v>0</v>
      </c>
      <c r="GQ162" s="65"/>
      <c r="GR162" s="65">
        <v>1</v>
      </c>
      <c r="GS162" s="65">
        <v>0</v>
      </c>
      <c r="GT162" s="65">
        <v>0</v>
      </c>
      <c r="GU162" s="65">
        <v>0</v>
      </c>
      <c r="GV162" s="65">
        <v>0</v>
      </c>
      <c r="GW162" s="65">
        <v>0</v>
      </c>
      <c r="GX162" s="65">
        <v>0</v>
      </c>
      <c r="GY162" s="65">
        <v>0</v>
      </c>
      <c r="GZ162" s="65"/>
      <c r="HA162" s="66">
        <v>0</v>
      </c>
      <c r="HB162" s="66"/>
      <c r="HC162" s="66"/>
      <c r="HD162" s="66"/>
      <c r="HE162" s="66"/>
      <c r="HF162" s="66"/>
      <c r="HG162" s="66"/>
      <c r="HH162" s="66"/>
      <c r="HI162" s="66"/>
      <c r="HJ162" s="66"/>
      <c r="HK162" s="66"/>
      <c r="HL162" s="66"/>
      <c r="HM162" s="66"/>
      <c r="HN162" s="66"/>
      <c r="HO162" s="66"/>
      <c r="HP162" s="66"/>
      <c r="HQ162" s="66"/>
      <c r="HR162" s="66"/>
      <c r="HS162" s="66"/>
      <c r="HT162" s="66"/>
      <c r="HU162" s="66"/>
      <c r="HV162" s="66"/>
      <c r="HW162" s="66"/>
      <c r="HX162" s="66"/>
      <c r="HY162" s="66">
        <f t="shared" si="52"/>
        <v>0</v>
      </c>
      <c r="HZ162" s="66"/>
      <c r="IA162" s="67" t="s">
        <v>2326</v>
      </c>
      <c r="IB162" s="67" t="s">
        <v>2328</v>
      </c>
      <c r="IC162" s="67" t="s">
        <v>2326</v>
      </c>
      <c r="ID162" s="67" t="s">
        <v>2326</v>
      </c>
      <c r="IE162" s="67" t="s">
        <v>2326</v>
      </c>
      <c r="IF162" s="67"/>
      <c r="IG162" s="67"/>
      <c r="IH162" s="67"/>
      <c r="II162" s="67"/>
      <c r="IJ162" s="67"/>
      <c r="IK162" s="67"/>
      <c r="IL162" s="67"/>
      <c r="IM162" s="67"/>
      <c r="IN162" s="67"/>
      <c r="IO162" s="67"/>
      <c r="IP162" s="67"/>
      <c r="IQ162" s="67"/>
      <c r="IR162" s="67"/>
      <c r="IS162" s="67"/>
      <c r="IT162" s="67"/>
      <c r="IU162" s="67"/>
      <c r="IV162" s="67"/>
      <c r="IW162" s="67"/>
      <c r="IX162" s="67"/>
      <c r="IY162" s="67"/>
      <c r="IZ162" s="67"/>
      <c r="JA162" s="67"/>
      <c r="JB162" s="67"/>
      <c r="JC162" s="67"/>
      <c r="JD162" s="67"/>
      <c r="JE162" s="67"/>
      <c r="JF162" s="67"/>
      <c r="JG162" s="67"/>
      <c r="JH162" s="67"/>
      <c r="JI162" s="67"/>
      <c r="JJ162" s="67"/>
      <c r="JK162" s="67"/>
      <c r="JL162" s="67"/>
      <c r="JM162" s="67"/>
      <c r="JN162" s="67"/>
      <c r="JO162" s="67"/>
      <c r="JP162" s="67"/>
      <c r="JQ162" s="67"/>
      <c r="JR162" s="67"/>
      <c r="JS162" s="67"/>
      <c r="JT162" s="67"/>
      <c r="JU162" s="67"/>
      <c r="JV162" s="67"/>
      <c r="JW162" s="67"/>
      <c r="JX162" s="67"/>
      <c r="JY162" s="67"/>
      <c r="JZ162" s="67"/>
      <c r="KA162" s="67"/>
      <c r="KB162" s="67"/>
      <c r="KC162" s="67"/>
      <c r="KD162" s="67"/>
      <c r="KE162" s="67"/>
      <c r="KF162" s="67"/>
      <c r="KG162" s="67"/>
      <c r="KH162" s="67"/>
      <c r="KI162" s="67"/>
      <c r="KJ162" s="67"/>
      <c r="KK162" s="67"/>
      <c r="KL162" s="67"/>
      <c r="KM162" s="67"/>
      <c r="KN162" s="66">
        <v>1</v>
      </c>
      <c r="KO162" s="66">
        <v>1</v>
      </c>
      <c r="KP162" s="66">
        <v>1</v>
      </c>
      <c r="KQ162" s="66">
        <v>1</v>
      </c>
      <c r="KR162" s="66">
        <v>1</v>
      </c>
      <c r="KS162" s="66">
        <v>1</v>
      </c>
      <c r="KT162" s="66">
        <v>0</v>
      </c>
      <c r="KU162" s="66">
        <v>0</v>
      </c>
      <c r="KV162" s="66">
        <v>0</v>
      </c>
      <c r="KW162" s="66">
        <v>1</v>
      </c>
      <c r="KX162" s="66">
        <v>0</v>
      </c>
      <c r="KY162" s="66">
        <v>0</v>
      </c>
      <c r="KZ162" s="66">
        <v>0</v>
      </c>
      <c r="LA162" s="66">
        <v>0</v>
      </c>
      <c r="LB162" s="66">
        <v>0</v>
      </c>
      <c r="LC162" s="68">
        <v>0</v>
      </c>
      <c r="LD162" s="68">
        <v>0</v>
      </c>
      <c r="LE162" s="68">
        <v>0</v>
      </c>
      <c r="LF162" s="68">
        <v>0</v>
      </c>
      <c r="LG162" s="68">
        <v>0</v>
      </c>
      <c r="LH162" s="68">
        <v>0</v>
      </c>
      <c r="LI162" s="68">
        <v>0</v>
      </c>
      <c r="LJ162" s="68">
        <v>0</v>
      </c>
      <c r="LK162" s="68">
        <v>1</v>
      </c>
      <c r="LL162" s="68" t="s">
        <v>3122</v>
      </c>
      <c r="LM162" s="69">
        <v>1</v>
      </c>
      <c r="LN162" s="69" t="s">
        <v>2345</v>
      </c>
      <c r="LO162" s="69">
        <v>0</v>
      </c>
      <c r="LP162" s="69"/>
      <c r="LQ162" s="70">
        <v>1</v>
      </c>
      <c r="LR162" s="71"/>
      <c r="LS162" s="72">
        <f t="shared" si="53"/>
        <v>0</v>
      </c>
      <c r="LT162" s="73">
        <f t="shared" si="54"/>
        <v>0</v>
      </c>
      <c r="LU162" s="73">
        <f t="shared" si="55"/>
        <v>0</v>
      </c>
      <c r="LV162" s="74">
        <f t="shared" si="56"/>
        <v>1</v>
      </c>
      <c r="LW162" s="72">
        <f t="shared" si="57"/>
        <v>1</v>
      </c>
      <c r="LX162" s="73">
        <f t="shared" si="58"/>
        <v>0</v>
      </c>
      <c r="LY162" s="73">
        <f t="shared" si="59"/>
        <v>0</v>
      </c>
      <c r="LZ162" s="74">
        <f t="shared" si="60"/>
        <v>0</v>
      </c>
      <c r="MA162" s="72">
        <f t="shared" si="61"/>
        <v>0</v>
      </c>
      <c r="MB162" s="73">
        <f t="shared" si="62"/>
        <v>0</v>
      </c>
      <c r="MC162" s="73">
        <f t="shared" si="63"/>
        <v>0</v>
      </c>
      <c r="MD162" s="74">
        <f t="shared" si="64"/>
        <v>1</v>
      </c>
      <c r="ME162" s="72">
        <f t="shared" si="65"/>
        <v>0</v>
      </c>
      <c r="MF162" s="73">
        <f t="shared" si="66"/>
        <v>0</v>
      </c>
      <c r="MG162" s="73">
        <f t="shared" si="67"/>
        <v>0</v>
      </c>
      <c r="MH162" s="74">
        <f t="shared" si="68"/>
        <v>1</v>
      </c>
    </row>
    <row r="163" spans="1:346" ht="26.5" x14ac:dyDescent="0.35">
      <c r="A163" s="57">
        <v>39</v>
      </c>
      <c r="B163" s="57" t="s">
        <v>2329</v>
      </c>
      <c r="C163" s="57" t="s">
        <v>3060</v>
      </c>
      <c r="D163" s="58">
        <v>41599</v>
      </c>
      <c r="E163" s="57">
        <v>12</v>
      </c>
      <c r="F163" s="57">
        <v>2</v>
      </c>
      <c r="G163" s="57" t="s">
        <v>3123</v>
      </c>
      <c r="H163" s="57" t="s">
        <v>3123</v>
      </c>
      <c r="I163" s="57" t="s">
        <v>3124</v>
      </c>
      <c r="J163" s="57" t="s">
        <v>3125</v>
      </c>
      <c r="K163" s="57" t="s">
        <v>3126</v>
      </c>
      <c r="L163" s="57">
        <v>0</v>
      </c>
      <c r="M163" s="57">
        <v>1</v>
      </c>
      <c r="N163" s="57">
        <v>50</v>
      </c>
      <c r="O163" s="59">
        <v>0</v>
      </c>
      <c r="P163" s="59">
        <v>0</v>
      </c>
      <c r="Q163" s="59">
        <v>0</v>
      </c>
      <c r="R163" s="59">
        <v>0</v>
      </c>
      <c r="S163" s="59">
        <v>1</v>
      </c>
      <c r="T163" s="59">
        <v>0</v>
      </c>
      <c r="U163" s="59">
        <v>0</v>
      </c>
      <c r="V163" s="59">
        <v>0</v>
      </c>
      <c r="W163" s="59">
        <v>0</v>
      </c>
      <c r="X163" s="59">
        <v>0</v>
      </c>
      <c r="Y163" s="59"/>
      <c r="Z163" s="60">
        <v>5</v>
      </c>
      <c r="AA163" s="60">
        <v>0</v>
      </c>
      <c r="AB163" s="60">
        <v>0</v>
      </c>
      <c r="AC163" s="60">
        <v>31</v>
      </c>
      <c r="AD163" s="60">
        <v>20</v>
      </c>
      <c r="AE163" s="60">
        <v>1</v>
      </c>
      <c r="AF163" s="60">
        <v>0</v>
      </c>
      <c r="AG163" s="60">
        <v>0</v>
      </c>
      <c r="AH163" s="60">
        <v>4</v>
      </c>
      <c r="AI163" s="60">
        <v>1</v>
      </c>
      <c r="AJ163" s="60">
        <v>3</v>
      </c>
      <c r="AK163" s="60">
        <v>2</v>
      </c>
      <c r="AL163" s="60">
        <v>7</v>
      </c>
      <c r="AM163" s="59">
        <v>0</v>
      </c>
      <c r="AN163" s="59"/>
      <c r="AO163" s="59"/>
      <c r="AP163" s="59"/>
      <c r="AQ163" s="59"/>
      <c r="AR163" s="59"/>
      <c r="AS163" s="59"/>
      <c r="AT163" s="59"/>
      <c r="AU163" s="59"/>
      <c r="AV163" s="59"/>
      <c r="AW163" s="59"/>
      <c r="AX163" s="59"/>
      <c r="AY163" s="59"/>
      <c r="AZ163" s="59"/>
      <c r="BA163" s="59"/>
      <c r="BB163" s="59"/>
      <c r="BC163" s="59">
        <v>0</v>
      </c>
      <c r="BD163" s="59"/>
      <c r="BE163" s="59"/>
      <c r="BF163" s="59"/>
      <c r="BG163" s="59">
        <v>0</v>
      </c>
      <c r="BH163" s="59"/>
      <c r="BI163" s="59"/>
      <c r="BJ163" s="59"/>
      <c r="BK163" s="59">
        <v>0</v>
      </c>
      <c r="BL163" s="59"/>
      <c r="BM163" s="59"/>
      <c r="BN163" s="59"/>
      <c r="BO163" s="59">
        <f t="shared" si="46"/>
        <v>0</v>
      </c>
      <c r="BP163" s="59"/>
      <c r="BQ163" s="60">
        <v>1</v>
      </c>
      <c r="BR163" s="60">
        <v>0</v>
      </c>
      <c r="BS163" s="60"/>
      <c r="BT163" s="60"/>
      <c r="BU163" s="60"/>
      <c r="BV163" s="60"/>
      <c r="BW163" s="60"/>
      <c r="BX163" s="60"/>
      <c r="BY163" s="60"/>
      <c r="BZ163" s="60"/>
      <c r="CA163" s="60">
        <v>1</v>
      </c>
      <c r="CB163" s="60">
        <v>1</v>
      </c>
      <c r="CC163" s="60">
        <v>1</v>
      </c>
      <c r="CD163" s="60">
        <v>1</v>
      </c>
      <c r="CE163" s="60">
        <v>1</v>
      </c>
      <c r="CF163" s="60">
        <v>0</v>
      </c>
      <c r="CG163" s="60">
        <v>1</v>
      </c>
      <c r="CH163" s="60">
        <v>0</v>
      </c>
      <c r="CI163" s="60" t="s">
        <v>3127</v>
      </c>
      <c r="CJ163" s="60">
        <v>0</v>
      </c>
      <c r="CK163" s="60"/>
      <c r="CL163" s="60"/>
      <c r="CM163" s="60"/>
      <c r="CN163" s="60"/>
      <c r="CO163" s="60"/>
      <c r="CP163" s="60"/>
      <c r="CQ163" s="60"/>
      <c r="CR163" s="60"/>
      <c r="CS163" s="60">
        <v>0</v>
      </c>
      <c r="CT163" s="60"/>
      <c r="CU163" s="60"/>
      <c r="CV163" s="60"/>
      <c r="CW163" s="60"/>
      <c r="CX163" s="60"/>
      <c r="CY163" s="60"/>
      <c r="CZ163" s="60"/>
      <c r="DA163" s="60"/>
      <c r="DB163" s="60"/>
      <c r="DC163" s="60">
        <v>1</v>
      </c>
      <c r="DD163" s="60">
        <v>7</v>
      </c>
      <c r="DE163" s="60">
        <v>7</v>
      </c>
      <c r="DF163" s="60">
        <v>0</v>
      </c>
      <c r="DG163" s="60"/>
      <c r="DH163" s="60"/>
      <c r="DI163" s="60">
        <v>0</v>
      </c>
      <c r="DJ163" s="60"/>
      <c r="DK163" s="60"/>
      <c r="DL163" s="60">
        <v>0</v>
      </c>
      <c r="DM163" s="60"/>
      <c r="DN163" s="60"/>
      <c r="DO163" s="60"/>
      <c r="DP163" s="60"/>
      <c r="DQ163" s="60">
        <v>10</v>
      </c>
      <c r="DR163" s="60">
        <v>0</v>
      </c>
      <c r="DS163" s="60">
        <v>0</v>
      </c>
      <c r="DT163" s="61">
        <f t="shared" si="47"/>
        <v>1</v>
      </c>
      <c r="DU163" s="62">
        <f t="shared" si="48"/>
        <v>1</v>
      </c>
      <c r="DV163" s="63">
        <v>0</v>
      </c>
      <c r="DW163" s="63"/>
      <c r="DX163" s="63"/>
      <c r="DY163" s="63"/>
      <c r="DZ163" s="63"/>
      <c r="EA163" s="63"/>
      <c r="EB163" s="63"/>
      <c r="EC163" s="63"/>
      <c r="ED163" s="63"/>
      <c r="EE163" s="63"/>
      <c r="EF163" s="63"/>
      <c r="EG163" s="63"/>
      <c r="EH163" s="63"/>
      <c r="EI163" s="63"/>
      <c r="EJ163" s="63"/>
      <c r="EK163" s="63"/>
      <c r="EL163" s="63"/>
      <c r="EM163" s="63"/>
      <c r="EN163" s="63"/>
      <c r="EO163" s="63"/>
      <c r="EP163" s="63"/>
      <c r="EQ163" s="63"/>
      <c r="ER163" s="63"/>
      <c r="ES163" s="63">
        <f t="shared" si="49"/>
        <v>0</v>
      </c>
      <c r="ET163" s="63"/>
      <c r="EU163" s="64">
        <v>0</v>
      </c>
      <c r="EV163" s="64"/>
      <c r="EW163" s="64"/>
      <c r="EX163" s="64"/>
      <c r="EY163" s="64"/>
      <c r="EZ163" s="64"/>
      <c r="FA163" s="64"/>
      <c r="FB163" s="64"/>
      <c r="FC163" s="64"/>
      <c r="FD163" s="64"/>
      <c r="FE163" s="64"/>
      <c r="FF163" s="64"/>
      <c r="FG163" s="64"/>
      <c r="FH163" s="64"/>
      <c r="FI163" s="64"/>
      <c r="FJ163" s="64"/>
      <c r="FK163" s="64"/>
      <c r="FL163" s="64"/>
      <c r="FM163" s="64"/>
      <c r="FN163" s="64"/>
      <c r="FO163" s="64"/>
      <c r="FP163" s="64"/>
      <c r="FQ163" s="64"/>
      <c r="FR163" s="64"/>
      <c r="FS163" s="64"/>
      <c r="FT163" s="64"/>
      <c r="FU163" s="64"/>
      <c r="FV163" s="64"/>
      <c r="FW163" s="64"/>
      <c r="FX163" s="64"/>
      <c r="FY163" s="64"/>
      <c r="FZ163" s="64"/>
      <c r="GA163" s="64"/>
      <c r="GB163" s="64"/>
      <c r="GC163" s="64"/>
      <c r="GD163" s="64"/>
      <c r="GE163" s="64"/>
      <c r="GF163" s="64"/>
      <c r="GG163" s="64">
        <f t="shared" si="50"/>
        <v>0</v>
      </c>
      <c r="GH163" s="64">
        <f t="shared" si="51"/>
        <v>0</v>
      </c>
      <c r="GI163" s="65">
        <v>0</v>
      </c>
      <c r="GJ163" s="65">
        <v>0</v>
      </c>
      <c r="GK163" s="65">
        <v>0</v>
      </c>
      <c r="GL163" s="65">
        <v>0</v>
      </c>
      <c r="GM163" s="65">
        <v>0</v>
      </c>
      <c r="GN163" s="65">
        <v>0</v>
      </c>
      <c r="GO163" s="65">
        <v>0</v>
      </c>
      <c r="GP163" s="65">
        <v>0</v>
      </c>
      <c r="GQ163" s="65"/>
      <c r="GR163" s="65">
        <v>1</v>
      </c>
      <c r="GS163" s="65">
        <v>0</v>
      </c>
      <c r="GT163" s="65">
        <v>0</v>
      </c>
      <c r="GU163" s="65">
        <v>0</v>
      </c>
      <c r="GV163" s="65">
        <v>0</v>
      </c>
      <c r="GW163" s="65">
        <v>0</v>
      </c>
      <c r="GX163" s="65">
        <v>0</v>
      </c>
      <c r="GY163" s="65">
        <v>1</v>
      </c>
      <c r="GZ163" s="65" t="s">
        <v>3128</v>
      </c>
      <c r="HA163" s="66">
        <v>0</v>
      </c>
      <c r="HB163" s="66"/>
      <c r="HC163" s="66"/>
      <c r="HD163" s="66"/>
      <c r="HE163" s="66"/>
      <c r="HF163" s="66"/>
      <c r="HG163" s="66"/>
      <c r="HH163" s="66"/>
      <c r="HI163" s="66"/>
      <c r="HJ163" s="66"/>
      <c r="HK163" s="66"/>
      <c r="HL163" s="66"/>
      <c r="HM163" s="66"/>
      <c r="HN163" s="66"/>
      <c r="HO163" s="66"/>
      <c r="HP163" s="66"/>
      <c r="HQ163" s="66"/>
      <c r="HR163" s="66"/>
      <c r="HS163" s="66"/>
      <c r="HT163" s="66"/>
      <c r="HU163" s="66"/>
      <c r="HV163" s="66"/>
      <c r="HW163" s="66"/>
      <c r="HX163" s="66"/>
      <c r="HY163" s="66">
        <f t="shared" si="52"/>
        <v>0</v>
      </c>
      <c r="HZ163" s="66"/>
      <c r="IA163" s="67" t="s">
        <v>2326</v>
      </c>
      <c r="IB163" s="67" t="s">
        <v>2328</v>
      </c>
      <c r="IC163" s="67" t="s">
        <v>2326</v>
      </c>
      <c r="ID163" s="67" t="s">
        <v>2326</v>
      </c>
      <c r="IE163" s="67" t="s">
        <v>2326</v>
      </c>
      <c r="IF163" s="67"/>
      <c r="IG163" s="67"/>
      <c r="IH163" s="67"/>
      <c r="II163" s="67"/>
      <c r="IJ163" s="67"/>
      <c r="IK163" s="67"/>
      <c r="IL163" s="67"/>
      <c r="IM163" s="67"/>
      <c r="IN163" s="67"/>
      <c r="IO163" s="67"/>
      <c r="IP163" s="67"/>
      <c r="IQ163" s="67"/>
      <c r="IR163" s="67"/>
      <c r="IS163" s="67"/>
      <c r="IT163" s="67"/>
      <c r="IU163" s="67"/>
      <c r="IV163" s="67"/>
      <c r="IW163" s="67"/>
      <c r="IX163" s="67"/>
      <c r="IY163" s="67"/>
      <c r="IZ163" s="67"/>
      <c r="JA163" s="67"/>
      <c r="JB163" s="67"/>
      <c r="JC163" s="67"/>
      <c r="JD163" s="67"/>
      <c r="JE163" s="67"/>
      <c r="JF163" s="67"/>
      <c r="JG163" s="67"/>
      <c r="JH163" s="67"/>
      <c r="JI163" s="67"/>
      <c r="JJ163" s="67"/>
      <c r="JK163" s="67"/>
      <c r="JL163" s="67"/>
      <c r="JM163" s="67"/>
      <c r="JN163" s="67"/>
      <c r="JO163" s="67"/>
      <c r="JP163" s="67"/>
      <c r="JQ163" s="67"/>
      <c r="JR163" s="67"/>
      <c r="JS163" s="67"/>
      <c r="JT163" s="67"/>
      <c r="JU163" s="67"/>
      <c r="JV163" s="67"/>
      <c r="JW163" s="67"/>
      <c r="JX163" s="67"/>
      <c r="JY163" s="67"/>
      <c r="JZ163" s="67"/>
      <c r="KA163" s="67"/>
      <c r="KB163" s="67"/>
      <c r="KC163" s="67"/>
      <c r="KD163" s="67"/>
      <c r="KE163" s="67"/>
      <c r="KF163" s="67"/>
      <c r="KG163" s="67"/>
      <c r="KH163" s="67"/>
      <c r="KI163" s="67"/>
      <c r="KJ163" s="67"/>
      <c r="KK163" s="67"/>
      <c r="KL163" s="67"/>
      <c r="KM163" s="67"/>
      <c r="KN163" s="66">
        <v>1</v>
      </c>
      <c r="KO163" s="66">
        <v>0</v>
      </c>
      <c r="KP163" s="66">
        <v>1</v>
      </c>
      <c r="KQ163" s="66">
        <v>0</v>
      </c>
      <c r="KR163" s="66">
        <v>1</v>
      </c>
      <c r="KS163" s="66">
        <v>0</v>
      </c>
      <c r="KT163" s="66">
        <v>0</v>
      </c>
      <c r="KU163" s="66">
        <v>0</v>
      </c>
      <c r="KV163" s="66">
        <v>0</v>
      </c>
      <c r="KW163" s="66">
        <v>1</v>
      </c>
      <c r="KX163" s="66">
        <v>0</v>
      </c>
      <c r="KY163" s="66">
        <v>0</v>
      </c>
      <c r="KZ163" s="66">
        <v>0</v>
      </c>
      <c r="LA163" s="66">
        <v>0</v>
      </c>
      <c r="LB163" s="66">
        <v>0</v>
      </c>
      <c r="LC163" s="68">
        <v>0</v>
      </c>
      <c r="LD163" s="68">
        <v>1</v>
      </c>
      <c r="LE163" s="68">
        <v>0</v>
      </c>
      <c r="LF163" s="68">
        <v>1</v>
      </c>
      <c r="LG163" s="68">
        <v>0</v>
      </c>
      <c r="LH163" s="68">
        <v>0</v>
      </c>
      <c r="LI163" s="68">
        <v>0</v>
      </c>
      <c r="LJ163" s="68">
        <v>0</v>
      </c>
      <c r="LK163" s="68">
        <v>1</v>
      </c>
      <c r="LL163" s="68" t="s">
        <v>3129</v>
      </c>
      <c r="LM163" s="69">
        <v>0</v>
      </c>
      <c r="LN163" s="69"/>
      <c r="LO163" s="69">
        <v>0</v>
      </c>
      <c r="LP163" s="69"/>
      <c r="LQ163" s="70">
        <v>0</v>
      </c>
      <c r="LR163" s="71" t="s">
        <v>3130</v>
      </c>
      <c r="LS163" s="72">
        <f t="shared" si="53"/>
        <v>0</v>
      </c>
      <c r="LT163" s="73">
        <f t="shared" si="54"/>
        <v>0</v>
      </c>
      <c r="LU163" s="73">
        <f t="shared" si="55"/>
        <v>0</v>
      </c>
      <c r="LV163" s="74">
        <f t="shared" si="56"/>
        <v>1</v>
      </c>
      <c r="LW163" s="72">
        <f t="shared" si="57"/>
        <v>1</v>
      </c>
      <c r="LX163" s="73">
        <f t="shared" si="58"/>
        <v>0</v>
      </c>
      <c r="LY163" s="73">
        <f t="shared" si="59"/>
        <v>0</v>
      </c>
      <c r="LZ163" s="74">
        <f t="shared" si="60"/>
        <v>0</v>
      </c>
      <c r="MA163" s="72">
        <f t="shared" si="61"/>
        <v>0</v>
      </c>
      <c r="MB163" s="73">
        <f t="shared" si="62"/>
        <v>0</v>
      </c>
      <c r="MC163" s="73">
        <f t="shared" si="63"/>
        <v>0</v>
      </c>
      <c r="MD163" s="74">
        <f t="shared" si="64"/>
        <v>1</v>
      </c>
      <c r="ME163" s="72">
        <f t="shared" si="65"/>
        <v>0</v>
      </c>
      <c r="MF163" s="73">
        <f t="shared" si="66"/>
        <v>0</v>
      </c>
      <c r="MG163" s="73">
        <f t="shared" si="67"/>
        <v>0</v>
      </c>
      <c r="MH163" s="74">
        <f t="shared" si="68"/>
        <v>1</v>
      </c>
    </row>
    <row r="164" spans="1:346" ht="26.5" x14ac:dyDescent="0.35">
      <c r="A164" s="57">
        <v>43</v>
      </c>
      <c r="B164" s="57" t="s">
        <v>2329</v>
      </c>
      <c r="C164" s="57" t="s">
        <v>3060</v>
      </c>
      <c r="D164" s="58">
        <v>41604</v>
      </c>
      <c r="E164" s="57">
        <v>12</v>
      </c>
      <c r="F164" s="57">
        <v>10</v>
      </c>
      <c r="G164" s="57" t="s">
        <v>3131</v>
      </c>
      <c r="H164" s="57" t="s">
        <v>3131</v>
      </c>
      <c r="I164" s="57" t="s">
        <v>3132</v>
      </c>
      <c r="J164" s="57" t="s">
        <v>3133</v>
      </c>
      <c r="K164" s="57" t="s">
        <v>3134</v>
      </c>
      <c r="L164" s="57">
        <v>0</v>
      </c>
      <c r="M164" s="57">
        <v>1</v>
      </c>
      <c r="N164" s="57">
        <v>29</v>
      </c>
      <c r="O164" s="59">
        <v>1</v>
      </c>
      <c r="P164" s="59">
        <v>0</v>
      </c>
      <c r="Q164" s="59">
        <v>0</v>
      </c>
      <c r="R164" s="59">
        <v>0</v>
      </c>
      <c r="S164" s="59">
        <v>1</v>
      </c>
      <c r="T164" s="59">
        <v>0</v>
      </c>
      <c r="U164" s="59">
        <v>0</v>
      </c>
      <c r="V164" s="59">
        <v>0</v>
      </c>
      <c r="W164" s="59">
        <v>0</v>
      </c>
      <c r="X164" s="59">
        <v>0</v>
      </c>
      <c r="Y164" s="59"/>
      <c r="Z164" s="60">
        <v>6</v>
      </c>
      <c r="AA164" s="60">
        <v>0</v>
      </c>
      <c r="AB164" s="60">
        <v>0</v>
      </c>
      <c r="AC164" s="60">
        <v>70</v>
      </c>
      <c r="AD164" s="60">
        <v>50</v>
      </c>
      <c r="AE164" s="60">
        <v>0</v>
      </c>
      <c r="AF164" s="60">
        <v>1</v>
      </c>
      <c r="AG164" s="60">
        <v>1</v>
      </c>
      <c r="AH164" s="60">
        <v>6</v>
      </c>
      <c r="AI164" s="60">
        <v>1</v>
      </c>
      <c r="AJ164" s="60">
        <v>9</v>
      </c>
      <c r="AK164" s="60">
        <v>1</v>
      </c>
      <c r="AL164" s="60">
        <v>10</v>
      </c>
      <c r="AM164" s="59">
        <v>1</v>
      </c>
      <c r="AN164" s="59">
        <v>3</v>
      </c>
      <c r="AO164" s="59">
        <v>3</v>
      </c>
      <c r="AP164" s="59">
        <v>0</v>
      </c>
      <c r="AQ164" s="59">
        <v>0</v>
      </c>
      <c r="AR164" s="59">
        <v>0</v>
      </c>
      <c r="AS164" s="59">
        <v>1</v>
      </c>
      <c r="AT164" s="59">
        <v>0</v>
      </c>
      <c r="AU164" s="59">
        <v>0</v>
      </c>
      <c r="AV164" s="59"/>
      <c r="AW164" s="59"/>
      <c r="AX164" s="59"/>
      <c r="AY164" s="59"/>
      <c r="AZ164" s="59"/>
      <c r="BA164" s="59"/>
      <c r="BB164" s="59"/>
      <c r="BC164" s="59">
        <v>1</v>
      </c>
      <c r="BD164" s="59">
        <v>1</v>
      </c>
      <c r="BE164" s="59">
        <v>1</v>
      </c>
      <c r="BF164" s="59">
        <v>20</v>
      </c>
      <c r="BG164" s="59">
        <v>0</v>
      </c>
      <c r="BH164" s="59"/>
      <c r="BI164" s="59"/>
      <c r="BJ164" s="59"/>
      <c r="BK164" s="59">
        <v>0</v>
      </c>
      <c r="BL164" s="59">
        <v>30</v>
      </c>
      <c r="BM164" s="59">
        <v>0</v>
      </c>
      <c r="BN164" s="59">
        <v>0</v>
      </c>
      <c r="BO164" s="59">
        <f t="shared" si="46"/>
        <v>3</v>
      </c>
      <c r="BP164" s="59"/>
      <c r="BQ164" s="60">
        <v>1</v>
      </c>
      <c r="BR164" s="60">
        <v>1</v>
      </c>
      <c r="BS164" s="60">
        <v>2</v>
      </c>
      <c r="BT164" s="60">
        <v>1</v>
      </c>
      <c r="BU164" s="60">
        <v>4</v>
      </c>
      <c r="BV164" s="60">
        <v>1</v>
      </c>
      <c r="BW164" s="60">
        <v>0</v>
      </c>
      <c r="BX164" s="60">
        <v>0</v>
      </c>
      <c r="BY164" s="60">
        <v>0</v>
      </c>
      <c r="BZ164" s="60">
        <v>0</v>
      </c>
      <c r="CA164" s="60">
        <v>0</v>
      </c>
      <c r="CB164" s="60"/>
      <c r="CC164" s="60"/>
      <c r="CD164" s="60"/>
      <c r="CE164" s="60"/>
      <c r="CF164" s="60"/>
      <c r="CG164" s="60"/>
      <c r="CH164" s="60"/>
      <c r="CI164" s="60"/>
      <c r="CJ164" s="60">
        <v>0</v>
      </c>
      <c r="CK164" s="60"/>
      <c r="CL164" s="60"/>
      <c r="CM164" s="60"/>
      <c r="CN164" s="60"/>
      <c r="CO164" s="60"/>
      <c r="CP164" s="60"/>
      <c r="CQ164" s="60"/>
      <c r="CR164" s="60"/>
      <c r="CS164" s="60">
        <v>0</v>
      </c>
      <c r="CT164" s="60"/>
      <c r="CU164" s="60"/>
      <c r="CV164" s="60"/>
      <c r="CW164" s="60"/>
      <c r="CX164" s="60"/>
      <c r="CY164" s="60"/>
      <c r="CZ164" s="60"/>
      <c r="DA164" s="60"/>
      <c r="DB164" s="60"/>
      <c r="DC164" s="60">
        <v>0</v>
      </c>
      <c r="DD164" s="60"/>
      <c r="DE164" s="60"/>
      <c r="DF164" s="60">
        <v>1</v>
      </c>
      <c r="DG164" s="60">
        <v>4</v>
      </c>
      <c r="DH164" s="60">
        <v>120</v>
      </c>
      <c r="DI164" s="60">
        <v>0</v>
      </c>
      <c r="DJ164" s="60"/>
      <c r="DK164" s="60"/>
      <c r="DL164" s="60">
        <v>1</v>
      </c>
      <c r="DM164" s="60">
        <v>30</v>
      </c>
      <c r="DN164" s="60">
        <v>4</v>
      </c>
      <c r="DO164" s="60"/>
      <c r="DP164" s="60"/>
      <c r="DQ164" s="60">
        <v>120</v>
      </c>
      <c r="DR164" s="60">
        <v>0</v>
      </c>
      <c r="DS164" s="60">
        <v>17</v>
      </c>
      <c r="DT164" s="61">
        <f t="shared" si="47"/>
        <v>1</v>
      </c>
      <c r="DU164" s="62">
        <f t="shared" si="48"/>
        <v>1</v>
      </c>
      <c r="DV164" s="63">
        <v>0</v>
      </c>
      <c r="DW164" s="63"/>
      <c r="DX164" s="63"/>
      <c r="DY164" s="63"/>
      <c r="DZ164" s="63"/>
      <c r="EA164" s="63"/>
      <c r="EB164" s="63"/>
      <c r="EC164" s="63"/>
      <c r="ED164" s="63"/>
      <c r="EE164" s="63"/>
      <c r="EF164" s="63"/>
      <c r="EG164" s="63"/>
      <c r="EH164" s="63"/>
      <c r="EI164" s="63"/>
      <c r="EJ164" s="63"/>
      <c r="EK164" s="63"/>
      <c r="EL164" s="63"/>
      <c r="EM164" s="63"/>
      <c r="EN164" s="63"/>
      <c r="EO164" s="63"/>
      <c r="EP164" s="63"/>
      <c r="EQ164" s="63"/>
      <c r="ER164" s="63"/>
      <c r="ES164" s="63">
        <f t="shared" si="49"/>
        <v>0</v>
      </c>
      <c r="ET164" s="63"/>
      <c r="EU164" s="64">
        <v>0</v>
      </c>
      <c r="EV164" s="64"/>
      <c r="EW164" s="64"/>
      <c r="EX164" s="64"/>
      <c r="EY164" s="64"/>
      <c r="EZ164" s="64"/>
      <c r="FA164" s="64"/>
      <c r="FB164" s="64"/>
      <c r="FC164" s="64"/>
      <c r="FD164" s="64"/>
      <c r="FE164" s="64"/>
      <c r="FF164" s="64"/>
      <c r="FG164" s="64"/>
      <c r="FH164" s="64"/>
      <c r="FI164" s="64"/>
      <c r="FJ164" s="64"/>
      <c r="FK164" s="64"/>
      <c r="FL164" s="64"/>
      <c r="FM164" s="64"/>
      <c r="FN164" s="64"/>
      <c r="FO164" s="64"/>
      <c r="FP164" s="64"/>
      <c r="FQ164" s="64"/>
      <c r="FR164" s="64"/>
      <c r="FS164" s="64"/>
      <c r="FT164" s="64"/>
      <c r="FU164" s="64"/>
      <c r="FV164" s="64"/>
      <c r="FW164" s="64"/>
      <c r="FX164" s="64"/>
      <c r="FY164" s="64"/>
      <c r="FZ164" s="64"/>
      <c r="GA164" s="64"/>
      <c r="GB164" s="64"/>
      <c r="GC164" s="64"/>
      <c r="GD164" s="64"/>
      <c r="GE164" s="64"/>
      <c r="GF164" s="64"/>
      <c r="GG164" s="64">
        <f t="shared" si="50"/>
        <v>0</v>
      </c>
      <c r="GH164" s="64">
        <f t="shared" si="51"/>
        <v>0</v>
      </c>
      <c r="GI164" s="65">
        <v>0</v>
      </c>
      <c r="GJ164" s="65">
        <v>0</v>
      </c>
      <c r="GK164" s="65">
        <v>0</v>
      </c>
      <c r="GL164" s="65">
        <v>0</v>
      </c>
      <c r="GM164" s="65">
        <v>0</v>
      </c>
      <c r="GN164" s="65">
        <v>0</v>
      </c>
      <c r="GO164" s="65">
        <v>0</v>
      </c>
      <c r="GP164" s="65">
        <v>0</v>
      </c>
      <c r="GQ164" s="65"/>
      <c r="GR164" s="65">
        <v>1</v>
      </c>
      <c r="GS164" s="65">
        <v>0</v>
      </c>
      <c r="GT164" s="65">
        <v>0</v>
      </c>
      <c r="GU164" s="65">
        <v>0</v>
      </c>
      <c r="GV164" s="65">
        <v>0</v>
      </c>
      <c r="GW164" s="65">
        <v>0</v>
      </c>
      <c r="GX164" s="65">
        <v>0</v>
      </c>
      <c r="GY164" s="65">
        <v>0</v>
      </c>
      <c r="GZ164" s="65"/>
      <c r="HA164" s="66">
        <v>0</v>
      </c>
      <c r="HB164" s="66"/>
      <c r="HC164" s="66"/>
      <c r="HD164" s="66"/>
      <c r="HE164" s="66"/>
      <c r="HF164" s="66"/>
      <c r="HG164" s="66"/>
      <c r="HH164" s="66"/>
      <c r="HI164" s="66"/>
      <c r="HJ164" s="66"/>
      <c r="HK164" s="66"/>
      <c r="HL164" s="66"/>
      <c r="HM164" s="66"/>
      <c r="HN164" s="66"/>
      <c r="HO164" s="66"/>
      <c r="HP164" s="66"/>
      <c r="HQ164" s="66"/>
      <c r="HR164" s="66"/>
      <c r="HS164" s="66"/>
      <c r="HT164" s="66"/>
      <c r="HU164" s="66"/>
      <c r="HV164" s="66"/>
      <c r="HW164" s="66"/>
      <c r="HX164" s="66"/>
      <c r="HY164" s="66">
        <f t="shared" si="52"/>
        <v>0</v>
      </c>
      <c r="HZ164" s="66"/>
      <c r="IA164" s="67" t="s">
        <v>2328</v>
      </c>
      <c r="IB164" s="67" t="s">
        <v>2328</v>
      </c>
      <c r="IC164" s="67" t="s">
        <v>2326</v>
      </c>
      <c r="ID164" s="67" t="s">
        <v>2326</v>
      </c>
      <c r="IE164" s="67" t="s">
        <v>2326</v>
      </c>
      <c r="IF164" s="67"/>
      <c r="IG164" s="67"/>
      <c r="IH164" s="67"/>
      <c r="II164" s="67"/>
      <c r="IJ164" s="67"/>
      <c r="IK164" s="67"/>
      <c r="IL164" s="67"/>
      <c r="IM164" s="67"/>
      <c r="IN164" s="67"/>
      <c r="IO164" s="67"/>
      <c r="IP164" s="67"/>
      <c r="IQ164" s="67"/>
      <c r="IR164" s="67"/>
      <c r="IS164" s="67"/>
      <c r="IT164" s="67"/>
      <c r="IU164" s="67"/>
      <c r="IV164" s="67"/>
      <c r="IW164" s="67"/>
      <c r="IX164" s="67"/>
      <c r="IY164" s="67"/>
      <c r="IZ164" s="67"/>
      <c r="JA164" s="67"/>
      <c r="JB164" s="67"/>
      <c r="JC164" s="67"/>
      <c r="JD164" s="67"/>
      <c r="JE164" s="67"/>
      <c r="JF164" s="67"/>
      <c r="JG164" s="67"/>
      <c r="JH164" s="67"/>
      <c r="JI164" s="67"/>
      <c r="JJ164" s="67"/>
      <c r="JK164" s="67"/>
      <c r="JL164" s="67"/>
      <c r="JM164" s="67"/>
      <c r="JN164" s="67"/>
      <c r="JO164" s="67"/>
      <c r="JP164" s="67"/>
      <c r="JQ164" s="67"/>
      <c r="JR164" s="67"/>
      <c r="JS164" s="67"/>
      <c r="JT164" s="67"/>
      <c r="JU164" s="67"/>
      <c r="JV164" s="67"/>
      <c r="JW164" s="67"/>
      <c r="JX164" s="67"/>
      <c r="JY164" s="67"/>
      <c r="JZ164" s="67"/>
      <c r="KA164" s="67"/>
      <c r="KB164" s="67"/>
      <c r="KC164" s="67"/>
      <c r="KD164" s="67"/>
      <c r="KE164" s="67"/>
      <c r="KF164" s="67"/>
      <c r="KG164" s="67"/>
      <c r="KH164" s="67"/>
      <c r="KI164" s="67"/>
      <c r="KJ164" s="67"/>
      <c r="KK164" s="67"/>
      <c r="KL164" s="67"/>
      <c r="KM164" s="67"/>
      <c r="KN164" s="66">
        <v>0</v>
      </c>
      <c r="KO164" s="66">
        <v>0</v>
      </c>
      <c r="KP164" s="66">
        <v>0</v>
      </c>
      <c r="KQ164" s="66">
        <v>0</v>
      </c>
      <c r="KR164" s="66">
        <v>0</v>
      </c>
      <c r="KS164" s="66">
        <v>0</v>
      </c>
      <c r="KT164" s="66">
        <v>1</v>
      </c>
      <c r="KU164" s="66">
        <v>0</v>
      </c>
      <c r="KV164" s="66">
        <v>0</v>
      </c>
      <c r="KW164" s="66">
        <v>0</v>
      </c>
      <c r="KX164" s="66">
        <v>0</v>
      </c>
      <c r="KY164" s="66">
        <v>1</v>
      </c>
      <c r="KZ164" s="66">
        <v>0</v>
      </c>
      <c r="LA164" s="66">
        <v>0</v>
      </c>
      <c r="LB164" s="66">
        <v>0</v>
      </c>
      <c r="LC164" s="68">
        <v>0</v>
      </c>
      <c r="LD164" s="68">
        <v>1</v>
      </c>
      <c r="LE164" s="68">
        <v>0</v>
      </c>
      <c r="LF164" s="68">
        <v>0</v>
      </c>
      <c r="LG164" s="68">
        <v>0</v>
      </c>
      <c r="LH164" s="68">
        <v>0</v>
      </c>
      <c r="LI164" s="68">
        <v>0</v>
      </c>
      <c r="LJ164" s="68">
        <v>0</v>
      </c>
      <c r="LK164" s="68">
        <v>1</v>
      </c>
      <c r="LL164" s="68" t="s">
        <v>3135</v>
      </c>
      <c r="LM164" s="69">
        <v>0</v>
      </c>
      <c r="LN164" s="69"/>
      <c r="LO164" s="69">
        <v>0</v>
      </c>
      <c r="LP164" s="69"/>
      <c r="LQ164" s="70">
        <v>1</v>
      </c>
      <c r="LR164" s="71" t="s">
        <v>3136</v>
      </c>
      <c r="LS164" s="72">
        <f t="shared" si="53"/>
        <v>0</v>
      </c>
      <c r="LT164" s="73">
        <f t="shared" si="54"/>
        <v>0</v>
      </c>
      <c r="LU164" s="73">
        <f t="shared" si="55"/>
        <v>1</v>
      </c>
      <c r="LV164" s="74">
        <f t="shared" si="56"/>
        <v>0</v>
      </c>
      <c r="LW164" s="72">
        <f t="shared" si="57"/>
        <v>1</v>
      </c>
      <c r="LX164" s="73">
        <f t="shared" si="58"/>
        <v>0</v>
      </c>
      <c r="LY164" s="73">
        <f t="shared" si="59"/>
        <v>0</v>
      </c>
      <c r="LZ164" s="74">
        <f t="shared" si="60"/>
        <v>0</v>
      </c>
      <c r="MA164" s="72">
        <f t="shared" si="61"/>
        <v>0</v>
      </c>
      <c r="MB164" s="73">
        <f t="shared" si="62"/>
        <v>0</v>
      </c>
      <c r="MC164" s="73">
        <f t="shared" si="63"/>
        <v>0</v>
      </c>
      <c r="MD164" s="74">
        <f t="shared" si="64"/>
        <v>1</v>
      </c>
      <c r="ME164" s="72">
        <f t="shared" si="65"/>
        <v>0</v>
      </c>
      <c r="MF164" s="73">
        <f t="shared" si="66"/>
        <v>0</v>
      </c>
      <c r="MG164" s="73">
        <f t="shared" si="67"/>
        <v>0</v>
      </c>
      <c r="MH164" s="74">
        <f t="shared" si="68"/>
        <v>1</v>
      </c>
    </row>
    <row r="165" spans="1:346" ht="26.5" x14ac:dyDescent="0.35">
      <c r="A165" s="57">
        <v>50</v>
      </c>
      <c r="B165" s="57" t="s">
        <v>2329</v>
      </c>
      <c r="C165" s="57" t="s">
        <v>3060</v>
      </c>
      <c r="D165" s="58">
        <v>41605</v>
      </c>
      <c r="E165" s="57">
        <v>12</v>
      </c>
      <c r="F165" s="57">
        <v>11</v>
      </c>
      <c r="G165" s="57" t="s">
        <v>3137</v>
      </c>
      <c r="H165" s="57" t="s">
        <v>3137</v>
      </c>
      <c r="I165" s="57" t="s">
        <v>3138</v>
      </c>
      <c r="J165" s="57" t="s">
        <v>3139</v>
      </c>
      <c r="K165" s="57" t="s">
        <v>3140</v>
      </c>
      <c r="L165" s="57">
        <v>0</v>
      </c>
      <c r="M165" s="57">
        <v>1</v>
      </c>
      <c r="N165" s="57">
        <v>48</v>
      </c>
      <c r="O165" s="59">
        <v>0</v>
      </c>
      <c r="P165" s="59">
        <v>0</v>
      </c>
      <c r="Q165" s="59">
        <v>0</v>
      </c>
      <c r="R165" s="59">
        <v>0</v>
      </c>
      <c r="S165" s="59">
        <v>0</v>
      </c>
      <c r="T165" s="59">
        <v>0</v>
      </c>
      <c r="U165" s="59">
        <v>0</v>
      </c>
      <c r="V165" s="59">
        <v>0</v>
      </c>
      <c r="W165" s="59">
        <v>0</v>
      </c>
      <c r="X165" s="59">
        <v>1</v>
      </c>
      <c r="Y165" s="59" t="s">
        <v>3141</v>
      </c>
      <c r="Z165" s="60">
        <v>6</v>
      </c>
      <c r="AA165" s="60">
        <v>0</v>
      </c>
      <c r="AB165" s="60">
        <v>0</v>
      </c>
      <c r="AC165" s="60">
        <v>40</v>
      </c>
      <c r="AD165" s="60">
        <v>30</v>
      </c>
      <c r="AE165" s="60">
        <v>1</v>
      </c>
      <c r="AF165" s="60">
        <v>0</v>
      </c>
      <c r="AG165" s="60">
        <v>0</v>
      </c>
      <c r="AH165" s="60">
        <v>3</v>
      </c>
      <c r="AI165" s="60">
        <v>1</v>
      </c>
      <c r="AJ165" s="60">
        <v>6</v>
      </c>
      <c r="AK165" s="60">
        <v>2</v>
      </c>
      <c r="AL165" s="60">
        <v>10</v>
      </c>
      <c r="AM165" s="59">
        <v>0</v>
      </c>
      <c r="AN165" s="59"/>
      <c r="AO165" s="59"/>
      <c r="AP165" s="59"/>
      <c r="AQ165" s="59"/>
      <c r="AR165" s="59"/>
      <c r="AS165" s="59"/>
      <c r="AT165" s="59"/>
      <c r="AU165" s="59"/>
      <c r="AV165" s="59"/>
      <c r="AW165" s="59"/>
      <c r="AX165" s="59"/>
      <c r="AY165" s="59"/>
      <c r="AZ165" s="59"/>
      <c r="BA165" s="59"/>
      <c r="BB165" s="59"/>
      <c r="BC165" s="59">
        <v>0</v>
      </c>
      <c r="BD165" s="59"/>
      <c r="BE165" s="59"/>
      <c r="BF165" s="59"/>
      <c r="BG165" s="59">
        <v>0</v>
      </c>
      <c r="BH165" s="59"/>
      <c r="BI165" s="59"/>
      <c r="BJ165" s="59"/>
      <c r="BK165" s="59">
        <v>0</v>
      </c>
      <c r="BL165" s="59"/>
      <c r="BM165" s="59"/>
      <c r="BN165" s="59"/>
      <c r="BO165" s="59">
        <f t="shared" si="46"/>
        <v>0</v>
      </c>
      <c r="BP165" s="59"/>
      <c r="BQ165" s="60">
        <v>1</v>
      </c>
      <c r="BR165" s="60">
        <v>0</v>
      </c>
      <c r="BS165" s="60"/>
      <c r="BT165" s="60"/>
      <c r="BU165" s="60"/>
      <c r="BV165" s="60"/>
      <c r="BW165" s="60"/>
      <c r="BX165" s="60"/>
      <c r="BY165" s="60"/>
      <c r="BZ165" s="60"/>
      <c r="CA165" s="60">
        <v>1</v>
      </c>
      <c r="CB165" s="60">
        <v>1</v>
      </c>
      <c r="CC165" s="60">
        <v>1</v>
      </c>
      <c r="CD165" s="60">
        <v>4</v>
      </c>
      <c r="CE165" s="60">
        <v>1</v>
      </c>
      <c r="CF165" s="60">
        <v>0</v>
      </c>
      <c r="CG165" s="60">
        <v>1</v>
      </c>
      <c r="CH165" s="60">
        <v>0</v>
      </c>
      <c r="CI165" s="60">
        <v>0</v>
      </c>
      <c r="CJ165" s="60">
        <v>0</v>
      </c>
      <c r="CK165" s="60"/>
      <c r="CL165" s="60"/>
      <c r="CM165" s="60"/>
      <c r="CN165" s="60"/>
      <c r="CO165" s="60"/>
      <c r="CP165" s="60"/>
      <c r="CQ165" s="60"/>
      <c r="CR165" s="60"/>
      <c r="CS165" s="60">
        <v>0</v>
      </c>
      <c r="CT165" s="60"/>
      <c r="CU165" s="60"/>
      <c r="CV165" s="60"/>
      <c r="CW165" s="60"/>
      <c r="CX165" s="60"/>
      <c r="CY165" s="60"/>
      <c r="CZ165" s="60"/>
      <c r="DA165" s="60"/>
      <c r="DB165" s="60"/>
      <c r="DC165" s="60">
        <v>1</v>
      </c>
      <c r="DD165" s="60">
        <v>6</v>
      </c>
      <c r="DE165" s="60">
        <v>5</v>
      </c>
      <c r="DF165" s="60">
        <v>0</v>
      </c>
      <c r="DG165" s="60"/>
      <c r="DH165" s="60"/>
      <c r="DI165" s="60">
        <v>0</v>
      </c>
      <c r="DJ165" s="60"/>
      <c r="DK165" s="60"/>
      <c r="DL165" s="60">
        <v>0</v>
      </c>
      <c r="DM165" s="60"/>
      <c r="DN165" s="60"/>
      <c r="DO165" s="60"/>
      <c r="DP165" s="60"/>
      <c r="DQ165" s="60">
        <v>2</v>
      </c>
      <c r="DR165" s="60">
        <v>0</v>
      </c>
      <c r="DS165" s="60">
        <v>0</v>
      </c>
      <c r="DT165" s="61">
        <f t="shared" si="47"/>
        <v>1</v>
      </c>
      <c r="DU165" s="62">
        <f t="shared" si="48"/>
        <v>1</v>
      </c>
      <c r="DV165" s="63">
        <v>0</v>
      </c>
      <c r="DW165" s="63"/>
      <c r="DX165" s="63"/>
      <c r="DY165" s="63"/>
      <c r="DZ165" s="63"/>
      <c r="EA165" s="63"/>
      <c r="EB165" s="63"/>
      <c r="EC165" s="63"/>
      <c r="ED165" s="63"/>
      <c r="EE165" s="63"/>
      <c r="EF165" s="63"/>
      <c r="EG165" s="63"/>
      <c r="EH165" s="63"/>
      <c r="EI165" s="63"/>
      <c r="EJ165" s="63"/>
      <c r="EK165" s="63"/>
      <c r="EL165" s="63"/>
      <c r="EM165" s="63"/>
      <c r="EN165" s="63"/>
      <c r="EO165" s="63"/>
      <c r="EP165" s="63"/>
      <c r="EQ165" s="63"/>
      <c r="ER165" s="63"/>
      <c r="ES165" s="63">
        <f t="shared" si="49"/>
        <v>0</v>
      </c>
      <c r="ET165" s="63"/>
      <c r="EU165" s="64">
        <v>0</v>
      </c>
      <c r="EV165" s="64"/>
      <c r="EW165" s="64"/>
      <c r="EX165" s="64"/>
      <c r="EY165" s="64"/>
      <c r="EZ165" s="64"/>
      <c r="FA165" s="64"/>
      <c r="FB165" s="64"/>
      <c r="FC165" s="64"/>
      <c r="FD165" s="64"/>
      <c r="FE165" s="64"/>
      <c r="FF165" s="64"/>
      <c r="FG165" s="64"/>
      <c r="FH165" s="64"/>
      <c r="FI165" s="64"/>
      <c r="FJ165" s="64"/>
      <c r="FK165" s="64"/>
      <c r="FL165" s="64"/>
      <c r="FM165" s="64"/>
      <c r="FN165" s="64"/>
      <c r="FO165" s="64"/>
      <c r="FP165" s="64"/>
      <c r="FQ165" s="64"/>
      <c r="FR165" s="64"/>
      <c r="FS165" s="64"/>
      <c r="FT165" s="64"/>
      <c r="FU165" s="64"/>
      <c r="FV165" s="64"/>
      <c r="FW165" s="64"/>
      <c r="FX165" s="64"/>
      <c r="FY165" s="64"/>
      <c r="FZ165" s="64"/>
      <c r="GA165" s="64"/>
      <c r="GB165" s="64"/>
      <c r="GC165" s="64"/>
      <c r="GD165" s="64"/>
      <c r="GE165" s="64"/>
      <c r="GF165" s="64"/>
      <c r="GG165" s="64">
        <f t="shared" si="50"/>
        <v>0</v>
      </c>
      <c r="GH165" s="64">
        <f t="shared" si="51"/>
        <v>0</v>
      </c>
      <c r="GI165" s="65">
        <v>0</v>
      </c>
      <c r="GJ165" s="65">
        <v>0</v>
      </c>
      <c r="GK165" s="65">
        <v>0</v>
      </c>
      <c r="GL165" s="65">
        <v>0</v>
      </c>
      <c r="GM165" s="65">
        <v>0</v>
      </c>
      <c r="GN165" s="65">
        <v>0</v>
      </c>
      <c r="GO165" s="65">
        <v>0</v>
      </c>
      <c r="GP165" s="65">
        <v>0</v>
      </c>
      <c r="GQ165" s="65"/>
      <c r="GR165" s="65">
        <v>1</v>
      </c>
      <c r="GS165" s="65">
        <v>0</v>
      </c>
      <c r="GT165" s="65">
        <v>0</v>
      </c>
      <c r="GU165" s="65">
        <v>0</v>
      </c>
      <c r="GV165" s="65">
        <v>0</v>
      </c>
      <c r="GW165" s="65">
        <v>0</v>
      </c>
      <c r="GX165" s="65">
        <v>0</v>
      </c>
      <c r="GY165" s="65">
        <v>0</v>
      </c>
      <c r="GZ165" s="65"/>
      <c r="HA165" s="66">
        <v>0</v>
      </c>
      <c r="HB165" s="66"/>
      <c r="HC165" s="66"/>
      <c r="HD165" s="66"/>
      <c r="HE165" s="66"/>
      <c r="HF165" s="66"/>
      <c r="HG165" s="66"/>
      <c r="HH165" s="66"/>
      <c r="HI165" s="66"/>
      <c r="HJ165" s="66"/>
      <c r="HK165" s="66"/>
      <c r="HL165" s="66"/>
      <c r="HM165" s="66"/>
      <c r="HN165" s="66"/>
      <c r="HO165" s="66"/>
      <c r="HP165" s="66"/>
      <c r="HQ165" s="66"/>
      <c r="HR165" s="66"/>
      <c r="HS165" s="66"/>
      <c r="HT165" s="66"/>
      <c r="HU165" s="66"/>
      <c r="HV165" s="66"/>
      <c r="HW165" s="66"/>
      <c r="HX165" s="66"/>
      <c r="HY165" s="66">
        <f t="shared" si="52"/>
        <v>0</v>
      </c>
      <c r="HZ165" s="66"/>
      <c r="IA165" s="67" t="s">
        <v>2326</v>
      </c>
      <c r="IB165" s="67" t="s">
        <v>2327</v>
      </c>
      <c r="IC165" s="67" t="s">
        <v>2326</v>
      </c>
      <c r="ID165" s="67" t="s">
        <v>2326</v>
      </c>
      <c r="IE165" s="67" t="s">
        <v>2326</v>
      </c>
      <c r="IF165" s="67"/>
      <c r="IG165" s="67"/>
      <c r="IH165" s="67"/>
      <c r="II165" s="67"/>
      <c r="IJ165" s="67"/>
      <c r="IK165" s="67"/>
      <c r="IL165" s="67"/>
      <c r="IM165" s="67"/>
      <c r="IN165" s="67"/>
      <c r="IO165" s="67"/>
      <c r="IP165" s="67"/>
      <c r="IQ165" s="67"/>
      <c r="IR165" s="67">
        <v>1</v>
      </c>
      <c r="IS165" s="67">
        <v>1</v>
      </c>
      <c r="IT165" s="67"/>
      <c r="IU165" s="67"/>
      <c r="IV165" s="67"/>
      <c r="IW165" s="67"/>
      <c r="IX165" s="67"/>
      <c r="IY165" s="67"/>
      <c r="IZ165" s="67"/>
      <c r="JA165" s="67"/>
      <c r="JB165" s="67"/>
      <c r="JC165" s="67">
        <v>1</v>
      </c>
      <c r="JD165" s="67"/>
      <c r="JE165" s="67"/>
      <c r="JF165" s="67"/>
      <c r="JG165" s="67"/>
      <c r="JH165" s="67"/>
      <c r="JI165" s="67"/>
      <c r="JJ165" s="67"/>
      <c r="JK165" s="67"/>
      <c r="JL165" s="67"/>
      <c r="JM165" s="67"/>
      <c r="JN165" s="67"/>
      <c r="JO165" s="67"/>
      <c r="JP165" s="67"/>
      <c r="JQ165" s="67"/>
      <c r="JR165" s="67"/>
      <c r="JS165" s="67"/>
      <c r="JT165" s="67"/>
      <c r="JU165" s="67"/>
      <c r="JV165" s="67"/>
      <c r="JW165" s="67"/>
      <c r="JX165" s="67"/>
      <c r="JY165" s="67"/>
      <c r="JZ165" s="67"/>
      <c r="KA165" s="67"/>
      <c r="KB165" s="67"/>
      <c r="KC165" s="67"/>
      <c r="KD165" s="67"/>
      <c r="KE165" s="67"/>
      <c r="KF165" s="67"/>
      <c r="KG165" s="67"/>
      <c r="KH165" s="67"/>
      <c r="KI165" s="67"/>
      <c r="KJ165" s="67"/>
      <c r="KK165" s="67"/>
      <c r="KL165" s="67"/>
      <c r="KM165" s="67"/>
      <c r="KN165" s="66">
        <v>0</v>
      </c>
      <c r="KO165" s="66">
        <v>0</v>
      </c>
      <c r="KP165" s="66">
        <v>0</v>
      </c>
      <c r="KQ165" s="66">
        <v>0</v>
      </c>
      <c r="KR165" s="66">
        <v>0</v>
      </c>
      <c r="KS165" s="66">
        <v>0</v>
      </c>
      <c r="KT165" s="66">
        <v>0</v>
      </c>
      <c r="KU165" s="66">
        <v>0</v>
      </c>
      <c r="KV165" s="66">
        <v>0</v>
      </c>
      <c r="KW165" s="66">
        <v>1</v>
      </c>
      <c r="KX165" s="66">
        <v>0</v>
      </c>
      <c r="KY165" s="66">
        <v>0</v>
      </c>
      <c r="KZ165" s="66">
        <v>0</v>
      </c>
      <c r="LA165" s="66">
        <v>0</v>
      </c>
      <c r="LB165" s="66">
        <v>0</v>
      </c>
      <c r="LC165" s="68">
        <v>0</v>
      </c>
      <c r="LD165" s="68">
        <v>0</v>
      </c>
      <c r="LE165" s="68">
        <v>0</v>
      </c>
      <c r="LF165" s="68">
        <v>0</v>
      </c>
      <c r="LG165" s="68">
        <v>0</v>
      </c>
      <c r="LH165" s="68">
        <v>0</v>
      </c>
      <c r="LI165" s="68">
        <v>0</v>
      </c>
      <c r="LJ165" s="68">
        <v>0</v>
      </c>
      <c r="LK165" s="68">
        <v>1</v>
      </c>
      <c r="LL165" s="68" t="s">
        <v>3142</v>
      </c>
      <c r="LM165" s="69">
        <v>1</v>
      </c>
      <c r="LN165" s="69" t="s">
        <v>3143</v>
      </c>
      <c r="LO165" s="69">
        <v>0</v>
      </c>
      <c r="LP165" s="69"/>
      <c r="LQ165" s="70">
        <v>1</v>
      </c>
      <c r="LR165" s="71"/>
      <c r="LS165" s="72">
        <f t="shared" si="53"/>
        <v>0</v>
      </c>
      <c r="LT165" s="73">
        <f t="shared" si="54"/>
        <v>0</v>
      </c>
      <c r="LU165" s="73">
        <f t="shared" si="55"/>
        <v>0</v>
      </c>
      <c r="LV165" s="74">
        <f t="shared" si="56"/>
        <v>1</v>
      </c>
      <c r="LW165" s="72">
        <f t="shared" si="57"/>
        <v>1</v>
      </c>
      <c r="LX165" s="73">
        <f t="shared" si="58"/>
        <v>0</v>
      </c>
      <c r="LY165" s="73">
        <f t="shared" si="59"/>
        <v>0</v>
      </c>
      <c r="LZ165" s="74">
        <f t="shared" si="60"/>
        <v>0</v>
      </c>
      <c r="MA165" s="72">
        <f t="shared" si="61"/>
        <v>0</v>
      </c>
      <c r="MB165" s="73">
        <f t="shared" si="62"/>
        <v>0</v>
      </c>
      <c r="MC165" s="73">
        <f t="shared" si="63"/>
        <v>0</v>
      </c>
      <c r="MD165" s="74">
        <f t="shared" si="64"/>
        <v>1</v>
      </c>
      <c r="ME165" s="72">
        <f t="shared" si="65"/>
        <v>0</v>
      </c>
      <c r="MF165" s="73">
        <f t="shared" si="66"/>
        <v>0</v>
      </c>
      <c r="MG165" s="73">
        <f t="shared" si="67"/>
        <v>0</v>
      </c>
      <c r="MH165" s="74">
        <f t="shared" si="68"/>
        <v>1</v>
      </c>
    </row>
    <row r="166" spans="1:346" ht="39.5" x14ac:dyDescent="0.35">
      <c r="A166" s="57">
        <v>54</v>
      </c>
      <c r="B166" s="57" t="s">
        <v>2329</v>
      </c>
      <c r="C166" s="57" t="s">
        <v>3037</v>
      </c>
      <c r="D166" s="58">
        <v>41606</v>
      </c>
      <c r="E166" s="57">
        <v>12</v>
      </c>
      <c r="F166" s="57">
        <v>13</v>
      </c>
      <c r="G166" s="57" t="s">
        <v>3144</v>
      </c>
      <c r="H166" s="57" t="s">
        <v>3144</v>
      </c>
      <c r="I166" s="57" t="s">
        <v>3145</v>
      </c>
      <c r="J166" s="57" t="s">
        <v>3125</v>
      </c>
      <c r="K166" s="57" t="s">
        <v>3146</v>
      </c>
      <c r="L166" s="57">
        <v>0</v>
      </c>
      <c r="M166" s="57">
        <v>1</v>
      </c>
      <c r="N166" s="57">
        <v>21</v>
      </c>
      <c r="O166" s="59">
        <v>0</v>
      </c>
      <c r="P166" s="59">
        <v>0</v>
      </c>
      <c r="Q166" s="59">
        <v>0</v>
      </c>
      <c r="R166" s="59">
        <v>0</v>
      </c>
      <c r="S166" s="59">
        <v>0</v>
      </c>
      <c r="T166" s="59">
        <v>0</v>
      </c>
      <c r="U166" s="59">
        <v>0</v>
      </c>
      <c r="V166" s="59">
        <v>0</v>
      </c>
      <c r="W166" s="59">
        <v>0</v>
      </c>
      <c r="X166" s="59">
        <v>1</v>
      </c>
      <c r="Y166" s="59" t="s">
        <v>3141</v>
      </c>
      <c r="Z166" s="60">
        <v>6</v>
      </c>
      <c r="AA166" s="60">
        <v>0</v>
      </c>
      <c r="AB166" s="60">
        <v>0</v>
      </c>
      <c r="AC166" s="60">
        <v>20</v>
      </c>
      <c r="AD166" s="60">
        <v>10</v>
      </c>
      <c r="AE166" s="60">
        <v>1</v>
      </c>
      <c r="AF166" s="60">
        <v>0</v>
      </c>
      <c r="AG166" s="60">
        <v>0</v>
      </c>
      <c r="AH166" s="60">
        <v>3</v>
      </c>
      <c r="AI166" s="60">
        <v>1</v>
      </c>
      <c r="AJ166" s="60">
        <v>4</v>
      </c>
      <c r="AK166" s="60">
        <v>2</v>
      </c>
      <c r="AL166" s="60">
        <v>4</v>
      </c>
      <c r="AM166" s="59">
        <v>0</v>
      </c>
      <c r="AN166" s="59"/>
      <c r="AO166" s="59"/>
      <c r="AP166" s="59"/>
      <c r="AQ166" s="59"/>
      <c r="AR166" s="59"/>
      <c r="AS166" s="59"/>
      <c r="AT166" s="59"/>
      <c r="AU166" s="59"/>
      <c r="AV166" s="59"/>
      <c r="AW166" s="59"/>
      <c r="AX166" s="59"/>
      <c r="AY166" s="59"/>
      <c r="AZ166" s="59"/>
      <c r="BA166" s="59"/>
      <c r="BB166" s="59"/>
      <c r="BC166" s="59">
        <v>0</v>
      </c>
      <c r="BD166" s="59"/>
      <c r="BE166" s="59"/>
      <c r="BF166" s="59"/>
      <c r="BG166" s="59">
        <v>0</v>
      </c>
      <c r="BH166" s="59"/>
      <c r="BI166" s="59"/>
      <c r="BJ166" s="59"/>
      <c r="BK166" s="59">
        <v>0</v>
      </c>
      <c r="BL166" s="59"/>
      <c r="BM166" s="59"/>
      <c r="BN166" s="59"/>
      <c r="BO166" s="59">
        <f t="shared" si="46"/>
        <v>0</v>
      </c>
      <c r="BP166" s="59"/>
      <c r="BQ166" s="60">
        <v>1</v>
      </c>
      <c r="BR166" s="60">
        <v>1</v>
      </c>
      <c r="BS166" s="60">
        <v>2</v>
      </c>
      <c r="BT166" s="60">
        <v>1</v>
      </c>
      <c r="BU166" s="60">
        <v>4</v>
      </c>
      <c r="BV166" s="60">
        <v>1</v>
      </c>
      <c r="BW166" s="60">
        <v>0</v>
      </c>
      <c r="BX166" s="60">
        <v>1</v>
      </c>
      <c r="BY166" s="60">
        <v>0</v>
      </c>
      <c r="BZ166" s="60">
        <v>0</v>
      </c>
      <c r="CA166" s="60">
        <v>0</v>
      </c>
      <c r="CB166" s="60"/>
      <c r="CC166" s="60"/>
      <c r="CD166" s="60"/>
      <c r="CE166" s="60"/>
      <c r="CF166" s="60"/>
      <c r="CG166" s="60"/>
      <c r="CH166" s="60"/>
      <c r="CI166" s="60"/>
      <c r="CJ166" s="60">
        <v>0</v>
      </c>
      <c r="CK166" s="60"/>
      <c r="CL166" s="60"/>
      <c r="CM166" s="60"/>
      <c r="CN166" s="60"/>
      <c r="CO166" s="60"/>
      <c r="CP166" s="60"/>
      <c r="CQ166" s="60"/>
      <c r="CR166" s="60"/>
      <c r="CS166" s="60">
        <v>0</v>
      </c>
      <c r="CT166" s="60"/>
      <c r="CU166" s="60"/>
      <c r="CV166" s="60"/>
      <c r="CW166" s="60"/>
      <c r="CX166" s="60"/>
      <c r="CY166" s="60"/>
      <c r="CZ166" s="60"/>
      <c r="DA166" s="60"/>
      <c r="DB166" s="60"/>
      <c r="DC166" s="60">
        <v>1</v>
      </c>
      <c r="DD166" s="60">
        <v>5</v>
      </c>
      <c r="DE166" s="60">
        <v>5</v>
      </c>
      <c r="DF166" s="60">
        <v>0</v>
      </c>
      <c r="DG166" s="60"/>
      <c r="DH166" s="60"/>
      <c r="DI166" s="60">
        <v>0</v>
      </c>
      <c r="DJ166" s="60"/>
      <c r="DK166" s="60"/>
      <c r="DL166" s="60">
        <v>0</v>
      </c>
      <c r="DM166" s="60"/>
      <c r="DN166" s="60"/>
      <c r="DO166" s="60"/>
      <c r="DP166" s="60"/>
      <c r="DQ166" s="60">
        <v>5</v>
      </c>
      <c r="DR166" s="60">
        <v>0</v>
      </c>
      <c r="DS166" s="60">
        <v>0</v>
      </c>
      <c r="DT166" s="61">
        <f t="shared" si="47"/>
        <v>1</v>
      </c>
      <c r="DU166" s="62">
        <f t="shared" si="48"/>
        <v>1</v>
      </c>
      <c r="DV166" s="63">
        <v>0</v>
      </c>
      <c r="DW166" s="63"/>
      <c r="DX166" s="63"/>
      <c r="DY166" s="63"/>
      <c r="DZ166" s="63"/>
      <c r="EA166" s="63"/>
      <c r="EB166" s="63"/>
      <c r="EC166" s="63"/>
      <c r="ED166" s="63"/>
      <c r="EE166" s="63"/>
      <c r="EF166" s="63"/>
      <c r="EG166" s="63"/>
      <c r="EH166" s="63"/>
      <c r="EI166" s="63"/>
      <c r="EJ166" s="63"/>
      <c r="EK166" s="63"/>
      <c r="EL166" s="63"/>
      <c r="EM166" s="63"/>
      <c r="EN166" s="63"/>
      <c r="EO166" s="63"/>
      <c r="EP166" s="63"/>
      <c r="EQ166" s="63"/>
      <c r="ER166" s="63"/>
      <c r="ES166" s="63">
        <f t="shared" si="49"/>
        <v>0</v>
      </c>
      <c r="ET166" s="63"/>
      <c r="EU166" s="64">
        <v>0</v>
      </c>
      <c r="EV166" s="64"/>
      <c r="EW166" s="64"/>
      <c r="EX166" s="64"/>
      <c r="EY166" s="64"/>
      <c r="EZ166" s="64"/>
      <c r="FA166" s="64"/>
      <c r="FB166" s="64"/>
      <c r="FC166" s="64"/>
      <c r="FD166" s="64"/>
      <c r="FE166" s="64"/>
      <c r="FF166" s="64"/>
      <c r="FG166" s="64"/>
      <c r="FH166" s="64"/>
      <c r="FI166" s="64"/>
      <c r="FJ166" s="64"/>
      <c r="FK166" s="64"/>
      <c r="FL166" s="64"/>
      <c r="FM166" s="64"/>
      <c r="FN166" s="64"/>
      <c r="FO166" s="64"/>
      <c r="FP166" s="64"/>
      <c r="FQ166" s="64"/>
      <c r="FR166" s="64"/>
      <c r="FS166" s="64"/>
      <c r="FT166" s="64"/>
      <c r="FU166" s="64"/>
      <c r="FV166" s="64"/>
      <c r="FW166" s="64"/>
      <c r="FX166" s="64"/>
      <c r="FY166" s="64"/>
      <c r="FZ166" s="64"/>
      <c r="GA166" s="64"/>
      <c r="GB166" s="64"/>
      <c r="GC166" s="64"/>
      <c r="GD166" s="64"/>
      <c r="GE166" s="64"/>
      <c r="GF166" s="64"/>
      <c r="GG166" s="64">
        <f t="shared" si="50"/>
        <v>0</v>
      </c>
      <c r="GH166" s="64">
        <f t="shared" si="51"/>
        <v>0</v>
      </c>
      <c r="GI166" s="65">
        <v>0</v>
      </c>
      <c r="GJ166" s="65">
        <v>0</v>
      </c>
      <c r="GK166" s="65">
        <v>0</v>
      </c>
      <c r="GL166" s="65">
        <v>0</v>
      </c>
      <c r="GM166" s="65">
        <v>0</v>
      </c>
      <c r="GN166" s="65">
        <v>0</v>
      </c>
      <c r="GO166" s="65">
        <v>0</v>
      </c>
      <c r="GP166" s="65">
        <v>0</v>
      </c>
      <c r="GQ166" s="65"/>
      <c r="GR166" s="65">
        <v>0</v>
      </c>
      <c r="GS166" s="65">
        <v>0</v>
      </c>
      <c r="GT166" s="65">
        <v>0</v>
      </c>
      <c r="GU166" s="65">
        <v>0</v>
      </c>
      <c r="GV166" s="65">
        <v>0</v>
      </c>
      <c r="GW166" s="65">
        <v>1</v>
      </c>
      <c r="GX166" s="65">
        <v>0</v>
      </c>
      <c r="GY166" s="65">
        <v>0</v>
      </c>
      <c r="GZ166" s="65"/>
      <c r="HA166" s="66">
        <v>0</v>
      </c>
      <c r="HB166" s="66"/>
      <c r="HC166" s="66"/>
      <c r="HD166" s="66"/>
      <c r="HE166" s="66"/>
      <c r="HF166" s="66"/>
      <c r="HG166" s="66"/>
      <c r="HH166" s="66"/>
      <c r="HI166" s="66"/>
      <c r="HJ166" s="66"/>
      <c r="HK166" s="66"/>
      <c r="HL166" s="66"/>
      <c r="HM166" s="66"/>
      <c r="HN166" s="66"/>
      <c r="HO166" s="66"/>
      <c r="HP166" s="66"/>
      <c r="HQ166" s="66"/>
      <c r="HR166" s="66"/>
      <c r="HS166" s="66"/>
      <c r="HT166" s="66"/>
      <c r="HU166" s="66"/>
      <c r="HV166" s="66"/>
      <c r="HW166" s="66"/>
      <c r="HX166" s="66"/>
      <c r="HY166" s="66">
        <f t="shared" si="52"/>
        <v>0</v>
      </c>
      <c r="HZ166" s="66"/>
      <c r="IA166" s="67" t="s">
        <v>2326</v>
      </c>
      <c r="IB166" s="67" t="s">
        <v>2328</v>
      </c>
      <c r="IC166" s="67" t="s">
        <v>2326</v>
      </c>
      <c r="ID166" s="67" t="s">
        <v>2326</v>
      </c>
      <c r="IE166" s="67" t="s">
        <v>2326</v>
      </c>
      <c r="IF166" s="67"/>
      <c r="IG166" s="67"/>
      <c r="IH166" s="67"/>
      <c r="II166" s="67"/>
      <c r="IJ166" s="67"/>
      <c r="IK166" s="67"/>
      <c r="IL166" s="67"/>
      <c r="IM166" s="67"/>
      <c r="IN166" s="67"/>
      <c r="IO166" s="67"/>
      <c r="IP166" s="67"/>
      <c r="IQ166" s="67"/>
      <c r="IR166" s="67"/>
      <c r="IS166" s="67"/>
      <c r="IT166" s="67"/>
      <c r="IU166" s="67"/>
      <c r="IV166" s="67"/>
      <c r="IW166" s="67"/>
      <c r="IX166" s="67"/>
      <c r="IY166" s="67"/>
      <c r="IZ166" s="67"/>
      <c r="JA166" s="67"/>
      <c r="JB166" s="67"/>
      <c r="JC166" s="67"/>
      <c r="JD166" s="67"/>
      <c r="JE166" s="67"/>
      <c r="JF166" s="67"/>
      <c r="JG166" s="67"/>
      <c r="JH166" s="67"/>
      <c r="JI166" s="67"/>
      <c r="JJ166" s="67"/>
      <c r="JK166" s="67"/>
      <c r="JL166" s="67"/>
      <c r="JM166" s="67"/>
      <c r="JN166" s="67"/>
      <c r="JO166" s="67"/>
      <c r="JP166" s="67"/>
      <c r="JQ166" s="67"/>
      <c r="JR166" s="67"/>
      <c r="JS166" s="67"/>
      <c r="JT166" s="67"/>
      <c r="JU166" s="67"/>
      <c r="JV166" s="67"/>
      <c r="JW166" s="67"/>
      <c r="JX166" s="67"/>
      <c r="JY166" s="67"/>
      <c r="JZ166" s="67"/>
      <c r="KA166" s="67"/>
      <c r="KB166" s="67"/>
      <c r="KC166" s="67"/>
      <c r="KD166" s="67"/>
      <c r="KE166" s="67"/>
      <c r="KF166" s="67"/>
      <c r="KG166" s="67"/>
      <c r="KH166" s="67"/>
      <c r="KI166" s="67"/>
      <c r="KJ166" s="67"/>
      <c r="KK166" s="67"/>
      <c r="KL166" s="67"/>
      <c r="KM166" s="67"/>
      <c r="KN166" s="66">
        <v>2</v>
      </c>
      <c r="KO166" s="66">
        <v>0</v>
      </c>
      <c r="KP166" s="66">
        <v>1</v>
      </c>
      <c r="KQ166" s="66">
        <v>0</v>
      </c>
      <c r="KR166" s="66">
        <v>0</v>
      </c>
      <c r="KS166" s="66">
        <v>0</v>
      </c>
      <c r="KT166" s="66">
        <v>0</v>
      </c>
      <c r="KU166" s="66">
        <v>0</v>
      </c>
      <c r="KV166" s="66">
        <v>0</v>
      </c>
      <c r="KW166" s="66">
        <v>1</v>
      </c>
      <c r="KX166" s="66">
        <v>0</v>
      </c>
      <c r="KY166" s="66">
        <v>0</v>
      </c>
      <c r="KZ166" s="66">
        <v>0</v>
      </c>
      <c r="LA166" s="66">
        <v>0</v>
      </c>
      <c r="LB166" s="66">
        <v>0</v>
      </c>
      <c r="LC166" s="68">
        <v>0</v>
      </c>
      <c r="LD166" s="68">
        <v>0</v>
      </c>
      <c r="LE166" s="68">
        <v>0</v>
      </c>
      <c r="LF166" s="68">
        <v>0</v>
      </c>
      <c r="LG166" s="68">
        <v>0</v>
      </c>
      <c r="LH166" s="68">
        <v>0</v>
      </c>
      <c r="LI166" s="68">
        <v>0</v>
      </c>
      <c r="LJ166" s="68">
        <v>0</v>
      </c>
      <c r="LK166" s="68">
        <v>1</v>
      </c>
      <c r="LL166" s="68" t="s">
        <v>3147</v>
      </c>
      <c r="LM166" s="69">
        <v>1</v>
      </c>
      <c r="LN166" s="69" t="s">
        <v>3148</v>
      </c>
      <c r="LO166" s="69">
        <v>0</v>
      </c>
      <c r="LP166" s="69"/>
      <c r="LQ166" s="70">
        <v>1</v>
      </c>
      <c r="LR166" s="71"/>
      <c r="LS166" s="72">
        <f t="shared" si="53"/>
        <v>0</v>
      </c>
      <c r="LT166" s="73">
        <f t="shared" si="54"/>
        <v>0</v>
      </c>
      <c r="LU166" s="73">
        <f t="shared" si="55"/>
        <v>0</v>
      </c>
      <c r="LV166" s="74">
        <f t="shared" si="56"/>
        <v>1</v>
      </c>
      <c r="LW166" s="72">
        <f t="shared" si="57"/>
        <v>1</v>
      </c>
      <c r="LX166" s="73">
        <f t="shared" si="58"/>
        <v>0</v>
      </c>
      <c r="LY166" s="73">
        <f t="shared" si="59"/>
        <v>0</v>
      </c>
      <c r="LZ166" s="74">
        <f t="shared" si="60"/>
        <v>0</v>
      </c>
      <c r="MA166" s="72">
        <f t="shared" si="61"/>
        <v>0</v>
      </c>
      <c r="MB166" s="73">
        <f t="shared" si="62"/>
        <v>0</v>
      </c>
      <c r="MC166" s="73">
        <f t="shared" si="63"/>
        <v>0</v>
      </c>
      <c r="MD166" s="74">
        <f t="shared" si="64"/>
        <v>1</v>
      </c>
      <c r="ME166" s="72">
        <f t="shared" si="65"/>
        <v>0</v>
      </c>
      <c r="MF166" s="73">
        <f t="shared" si="66"/>
        <v>0</v>
      </c>
      <c r="MG166" s="73">
        <f t="shared" si="67"/>
        <v>0</v>
      </c>
      <c r="MH166" s="74">
        <f t="shared" si="68"/>
        <v>1</v>
      </c>
    </row>
    <row r="167" spans="1:346" ht="26.5" x14ac:dyDescent="0.35">
      <c r="A167" s="57">
        <v>34</v>
      </c>
      <c r="B167" s="57" t="s">
        <v>2362</v>
      </c>
      <c r="C167" s="57" t="s">
        <v>3037</v>
      </c>
      <c r="D167" s="58">
        <v>41599</v>
      </c>
      <c r="E167" s="57">
        <v>12</v>
      </c>
      <c r="F167" s="57">
        <v>3</v>
      </c>
      <c r="G167" s="57" t="s">
        <v>3149</v>
      </c>
      <c r="H167" s="57" t="s">
        <v>3149</v>
      </c>
      <c r="I167" s="57">
        <v>36153231</v>
      </c>
      <c r="J167" s="57" t="s">
        <v>3150</v>
      </c>
      <c r="K167" s="57" t="s">
        <v>3151</v>
      </c>
      <c r="L167" s="57">
        <v>0</v>
      </c>
      <c r="M167" s="57">
        <v>1</v>
      </c>
      <c r="N167" s="57">
        <v>42</v>
      </c>
      <c r="O167" s="59">
        <v>0</v>
      </c>
      <c r="P167" s="59">
        <v>0</v>
      </c>
      <c r="Q167" s="59">
        <v>0</v>
      </c>
      <c r="R167" s="59">
        <v>0</v>
      </c>
      <c r="S167" s="59">
        <v>1</v>
      </c>
      <c r="T167" s="59">
        <v>0</v>
      </c>
      <c r="U167" s="59">
        <v>0</v>
      </c>
      <c r="V167" s="59">
        <v>0</v>
      </c>
      <c r="W167" s="59">
        <v>0</v>
      </c>
      <c r="X167" s="59">
        <v>0</v>
      </c>
      <c r="Y167" s="59"/>
      <c r="Z167" s="60">
        <v>6</v>
      </c>
      <c r="AA167" s="60">
        <v>0</v>
      </c>
      <c r="AB167" s="60">
        <v>0</v>
      </c>
      <c r="AC167" s="60">
        <v>200</v>
      </c>
      <c r="AD167" s="60">
        <v>150</v>
      </c>
      <c r="AE167" s="60">
        <v>1</v>
      </c>
      <c r="AF167" s="60">
        <v>1</v>
      </c>
      <c r="AG167" s="60">
        <v>0</v>
      </c>
      <c r="AH167" s="60">
        <v>4</v>
      </c>
      <c r="AI167" s="60">
        <v>1</v>
      </c>
      <c r="AJ167" s="60">
        <v>6</v>
      </c>
      <c r="AK167" s="60">
        <v>1</v>
      </c>
      <c r="AL167" s="60">
        <v>5</v>
      </c>
      <c r="AM167" s="59">
        <v>0</v>
      </c>
      <c r="AN167" s="59"/>
      <c r="AO167" s="59"/>
      <c r="AP167" s="59"/>
      <c r="AQ167" s="59"/>
      <c r="AR167" s="59"/>
      <c r="AS167" s="59"/>
      <c r="AT167" s="59"/>
      <c r="AU167" s="59"/>
      <c r="AV167" s="59"/>
      <c r="AW167" s="59"/>
      <c r="AX167" s="59"/>
      <c r="AY167" s="59"/>
      <c r="AZ167" s="59"/>
      <c r="BA167" s="59"/>
      <c r="BB167" s="59"/>
      <c r="BC167" s="59">
        <v>0</v>
      </c>
      <c r="BD167" s="59"/>
      <c r="BE167" s="59"/>
      <c r="BF167" s="59"/>
      <c r="BG167" s="59">
        <v>0</v>
      </c>
      <c r="BH167" s="59"/>
      <c r="BI167" s="59"/>
      <c r="BJ167" s="59"/>
      <c r="BK167" s="59">
        <v>0</v>
      </c>
      <c r="BL167" s="59"/>
      <c r="BM167" s="59"/>
      <c r="BN167" s="59"/>
      <c r="BO167" s="59">
        <f t="shared" si="46"/>
        <v>0</v>
      </c>
      <c r="BP167" s="59"/>
      <c r="BQ167" s="60">
        <v>1</v>
      </c>
      <c r="BR167" s="60">
        <v>1</v>
      </c>
      <c r="BS167" s="60">
        <v>2</v>
      </c>
      <c r="BT167" s="60">
        <v>1</v>
      </c>
      <c r="BU167" s="60">
        <v>4</v>
      </c>
      <c r="BV167" s="60">
        <v>1</v>
      </c>
      <c r="BW167" s="60">
        <v>0</v>
      </c>
      <c r="BX167" s="60">
        <v>1</v>
      </c>
      <c r="BY167" s="60">
        <v>1</v>
      </c>
      <c r="BZ167" s="60">
        <v>0</v>
      </c>
      <c r="CA167" s="60">
        <v>0</v>
      </c>
      <c r="CB167" s="60"/>
      <c r="CC167" s="60"/>
      <c r="CD167" s="60"/>
      <c r="CE167" s="60"/>
      <c r="CF167" s="60"/>
      <c r="CG167" s="60"/>
      <c r="CH167" s="60"/>
      <c r="CI167" s="60"/>
      <c r="CJ167" s="60">
        <v>0</v>
      </c>
      <c r="CK167" s="60"/>
      <c r="CL167" s="60"/>
      <c r="CM167" s="60"/>
      <c r="CN167" s="60"/>
      <c r="CO167" s="60"/>
      <c r="CP167" s="60"/>
      <c r="CQ167" s="60"/>
      <c r="CR167" s="60"/>
      <c r="CS167" s="60">
        <v>0</v>
      </c>
      <c r="CT167" s="60"/>
      <c r="CU167" s="60"/>
      <c r="CV167" s="60"/>
      <c r="CW167" s="60"/>
      <c r="CX167" s="60"/>
      <c r="CY167" s="60"/>
      <c r="CZ167" s="60"/>
      <c r="DA167" s="60"/>
      <c r="DB167" s="60"/>
      <c r="DC167" s="60">
        <v>0</v>
      </c>
      <c r="DD167" s="60"/>
      <c r="DE167" s="60"/>
      <c r="DF167" s="60">
        <v>1</v>
      </c>
      <c r="DG167" s="60">
        <v>8</v>
      </c>
      <c r="DH167" s="60">
        <v>125</v>
      </c>
      <c r="DI167" s="60">
        <v>0</v>
      </c>
      <c r="DJ167" s="60"/>
      <c r="DK167" s="60"/>
      <c r="DL167" s="60">
        <v>0</v>
      </c>
      <c r="DM167" s="60"/>
      <c r="DN167" s="60"/>
      <c r="DO167" s="60"/>
      <c r="DP167" s="60"/>
      <c r="DQ167" s="60">
        <v>30</v>
      </c>
      <c r="DR167" s="60">
        <v>1</v>
      </c>
      <c r="DS167" s="60">
        <v>10</v>
      </c>
      <c r="DT167" s="61">
        <f t="shared" si="47"/>
        <v>1</v>
      </c>
      <c r="DU167" s="62">
        <f t="shared" si="48"/>
        <v>1</v>
      </c>
      <c r="DV167" s="63">
        <v>0</v>
      </c>
      <c r="DW167" s="63"/>
      <c r="DX167" s="63"/>
      <c r="DY167" s="63"/>
      <c r="DZ167" s="63"/>
      <c r="EA167" s="63"/>
      <c r="EB167" s="63"/>
      <c r="EC167" s="63"/>
      <c r="ED167" s="63"/>
      <c r="EE167" s="63"/>
      <c r="EF167" s="63"/>
      <c r="EG167" s="63"/>
      <c r="EH167" s="63"/>
      <c r="EI167" s="63"/>
      <c r="EJ167" s="63"/>
      <c r="EK167" s="63"/>
      <c r="EL167" s="63"/>
      <c r="EM167" s="63"/>
      <c r="EN167" s="63"/>
      <c r="EO167" s="63"/>
      <c r="EP167" s="63"/>
      <c r="EQ167" s="63"/>
      <c r="ER167" s="63"/>
      <c r="ES167" s="63">
        <f t="shared" si="49"/>
        <v>0</v>
      </c>
      <c r="ET167" s="63"/>
      <c r="EU167" s="64">
        <v>0</v>
      </c>
      <c r="EV167" s="64"/>
      <c r="EW167" s="64"/>
      <c r="EX167" s="64"/>
      <c r="EY167" s="64"/>
      <c r="EZ167" s="64"/>
      <c r="FA167" s="64"/>
      <c r="FB167" s="64"/>
      <c r="FC167" s="64"/>
      <c r="FD167" s="64"/>
      <c r="FE167" s="64"/>
      <c r="FF167" s="64"/>
      <c r="FG167" s="64"/>
      <c r="FH167" s="64"/>
      <c r="FI167" s="64"/>
      <c r="FJ167" s="64"/>
      <c r="FK167" s="64"/>
      <c r="FL167" s="64"/>
      <c r="FM167" s="64"/>
      <c r="FN167" s="64"/>
      <c r="FO167" s="64"/>
      <c r="FP167" s="64"/>
      <c r="FQ167" s="64"/>
      <c r="FR167" s="64"/>
      <c r="FS167" s="64"/>
      <c r="FT167" s="64"/>
      <c r="FU167" s="64"/>
      <c r="FV167" s="64"/>
      <c r="FW167" s="64"/>
      <c r="FX167" s="64"/>
      <c r="FY167" s="64"/>
      <c r="FZ167" s="64"/>
      <c r="GA167" s="64"/>
      <c r="GB167" s="64"/>
      <c r="GC167" s="64"/>
      <c r="GD167" s="64"/>
      <c r="GE167" s="64"/>
      <c r="GF167" s="64"/>
      <c r="GG167" s="64">
        <f t="shared" si="50"/>
        <v>0</v>
      </c>
      <c r="GH167" s="64">
        <f t="shared" si="51"/>
        <v>0</v>
      </c>
      <c r="GI167" s="65">
        <v>0</v>
      </c>
      <c r="GJ167" s="65">
        <v>0</v>
      </c>
      <c r="GK167" s="65">
        <v>0</v>
      </c>
      <c r="GL167" s="65">
        <v>0</v>
      </c>
      <c r="GM167" s="65">
        <v>0</v>
      </c>
      <c r="GN167" s="65">
        <v>0</v>
      </c>
      <c r="GO167" s="65">
        <v>0</v>
      </c>
      <c r="GP167" s="65">
        <v>0</v>
      </c>
      <c r="GQ167" s="65"/>
      <c r="GR167" s="65">
        <v>1</v>
      </c>
      <c r="GS167" s="65">
        <v>0</v>
      </c>
      <c r="GT167" s="65">
        <v>0</v>
      </c>
      <c r="GU167" s="65">
        <v>0</v>
      </c>
      <c r="GV167" s="65">
        <v>0</v>
      </c>
      <c r="GW167" s="65">
        <v>0</v>
      </c>
      <c r="GX167" s="65">
        <v>0</v>
      </c>
      <c r="GY167" s="65">
        <v>0</v>
      </c>
      <c r="GZ167" s="65"/>
      <c r="HA167" s="66">
        <v>0</v>
      </c>
      <c r="HB167" s="66"/>
      <c r="HC167" s="66"/>
      <c r="HD167" s="66"/>
      <c r="HE167" s="66"/>
      <c r="HF167" s="66"/>
      <c r="HG167" s="66"/>
      <c r="HH167" s="66"/>
      <c r="HI167" s="66"/>
      <c r="HJ167" s="66"/>
      <c r="HK167" s="66"/>
      <c r="HL167" s="66"/>
      <c r="HM167" s="66"/>
      <c r="HN167" s="66"/>
      <c r="HO167" s="66"/>
      <c r="HP167" s="66"/>
      <c r="HQ167" s="66"/>
      <c r="HR167" s="66"/>
      <c r="HS167" s="66"/>
      <c r="HT167" s="66"/>
      <c r="HU167" s="66"/>
      <c r="HV167" s="66"/>
      <c r="HW167" s="66"/>
      <c r="HX167" s="66"/>
      <c r="HY167" s="66">
        <f t="shared" si="52"/>
        <v>0</v>
      </c>
      <c r="HZ167" s="66"/>
      <c r="IA167" s="67" t="s">
        <v>2326</v>
      </c>
      <c r="IB167" s="67" t="s">
        <v>2327</v>
      </c>
      <c r="IC167" s="67" t="s">
        <v>2326</v>
      </c>
      <c r="ID167" s="67" t="s">
        <v>2326</v>
      </c>
      <c r="IE167" s="67" t="s">
        <v>2326</v>
      </c>
      <c r="IF167" s="67"/>
      <c r="IG167" s="67"/>
      <c r="IH167" s="67"/>
      <c r="II167" s="67"/>
      <c r="IJ167" s="67"/>
      <c r="IK167" s="67"/>
      <c r="IL167" s="67"/>
      <c r="IM167" s="67"/>
      <c r="IN167" s="67"/>
      <c r="IO167" s="67"/>
      <c r="IP167" s="67"/>
      <c r="IQ167" s="67"/>
      <c r="IR167" s="67"/>
      <c r="IS167" s="67"/>
      <c r="IT167" s="67"/>
      <c r="IU167" s="67"/>
      <c r="IV167" s="67"/>
      <c r="IW167" s="67"/>
      <c r="IX167" s="67"/>
      <c r="IY167" s="67"/>
      <c r="IZ167" s="67"/>
      <c r="JA167" s="67"/>
      <c r="JB167" s="67"/>
      <c r="JC167" s="67">
        <v>1</v>
      </c>
      <c r="JD167" s="67"/>
      <c r="JE167" s="67"/>
      <c r="JF167" s="67"/>
      <c r="JG167" s="67"/>
      <c r="JH167" s="67"/>
      <c r="JI167" s="67"/>
      <c r="JJ167" s="67"/>
      <c r="JK167" s="67"/>
      <c r="JL167" s="67"/>
      <c r="JM167" s="67"/>
      <c r="JN167" s="67"/>
      <c r="JO167" s="67"/>
      <c r="JP167" s="67"/>
      <c r="JQ167" s="67"/>
      <c r="JR167" s="67"/>
      <c r="JS167" s="67"/>
      <c r="JT167" s="67"/>
      <c r="JU167" s="67"/>
      <c r="JV167" s="67"/>
      <c r="JW167" s="67"/>
      <c r="JX167" s="67"/>
      <c r="JY167" s="67"/>
      <c r="JZ167" s="67"/>
      <c r="KA167" s="67"/>
      <c r="KB167" s="67"/>
      <c r="KC167" s="67"/>
      <c r="KD167" s="67"/>
      <c r="KE167" s="67"/>
      <c r="KF167" s="67"/>
      <c r="KG167" s="67"/>
      <c r="KH167" s="67"/>
      <c r="KI167" s="67"/>
      <c r="KJ167" s="67"/>
      <c r="KK167" s="67"/>
      <c r="KL167" s="67"/>
      <c r="KM167" s="67"/>
      <c r="KN167" s="66">
        <v>1</v>
      </c>
      <c r="KO167" s="66">
        <v>1</v>
      </c>
      <c r="KP167" s="66">
        <v>1</v>
      </c>
      <c r="KQ167" s="66">
        <v>1</v>
      </c>
      <c r="KR167" s="66">
        <v>0</v>
      </c>
      <c r="KS167" s="66">
        <v>0</v>
      </c>
      <c r="KT167" s="66">
        <v>0</v>
      </c>
      <c r="KU167" s="66">
        <v>0</v>
      </c>
      <c r="KV167" s="66">
        <v>0</v>
      </c>
      <c r="KW167" s="66">
        <v>1</v>
      </c>
      <c r="KX167" s="66">
        <v>0</v>
      </c>
      <c r="KY167" s="66">
        <v>0</v>
      </c>
      <c r="KZ167" s="66">
        <v>0</v>
      </c>
      <c r="LA167" s="66">
        <v>0</v>
      </c>
      <c r="LB167" s="66">
        <v>0</v>
      </c>
      <c r="LC167" s="68">
        <v>0</v>
      </c>
      <c r="LD167" s="68">
        <v>1</v>
      </c>
      <c r="LE167" s="68">
        <v>0</v>
      </c>
      <c r="LF167" s="68">
        <v>0</v>
      </c>
      <c r="LG167" s="68">
        <v>1</v>
      </c>
      <c r="LH167" s="68">
        <v>0</v>
      </c>
      <c r="LI167" s="68">
        <v>0</v>
      </c>
      <c r="LJ167" s="68">
        <v>0</v>
      </c>
      <c r="LK167" s="68">
        <v>0</v>
      </c>
      <c r="LL167" s="68"/>
      <c r="LM167" s="69">
        <v>1</v>
      </c>
      <c r="LN167" s="69" t="s">
        <v>3102</v>
      </c>
      <c r="LO167" s="69">
        <v>0</v>
      </c>
      <c r="LP167" s="69"/>
      <c r="LQ167" s="70">
        <v>1</v>
      </c>
      <c r="LR167" s="71"/>
      <c r="LS167" s="72">
        <f t="shared" si="53"/>
        <v>0</v>
      </c>
      <c r="LT167" s="73">
        <f t="shared" si="54"/>
        <v>0</v>
      </c>
      <c r="LU167" s="73">
        <f t="shared" si="55"/>
        <v>0</v>
      </c>
      <c r="LV167" s="74">
        <f t="shared" si="56"/>
        <v>1</v>
      </c>
      <c r="LW167" s="72">
        <f t="shared" si="57"/>
        <v>1</v>
      </c>
      <c r="LX167" s="73">
        <f t="shared" si="58"/>
        <v>0</v>
      </c>
      <c r="LY167" s="73">
        <f t="shared" si="59"/>
        <v>0</v>
      </c>
      <c r="LZ167" s="74">
        <f t="shared" si="60"/>
        <v>0</v>
      </c>
      <c r="MA167" s="72">
        <f t="shared" si="61"/>
        <v>0</v>
      </c>
      <c r="MB167" s="73">
        <f t="shared" si="62"/>
        <v>0</v>
      </c>
      <c r="MC167" s="73">
        <f t="shared" si="63"/>
        <v>0</v>
      </c>
      <c r="MD167" s="74">
        <f t="shared" si="64"/>
        <v>1</v>
      </c>
      <c r="ME167" s="72">
        <f t="shared" si="65"/>
        <v>0</v>
      </c>
      <c r="MF167" s="73">
        <f t="shared" si="66"/>
        <v>0</v>
      </c>
      <c r="MG167" s="73">
        <f t="shared" si="67"/>
        <v>0</v>
      </c>
      <c r="MH167" s="74">
        <f t="shared" si="68"/>
        <v>1</v>
      </c>
    </row>
    <row r="168" spans="1:346" x14ac:dyDescent="0.35">
      <c r="A168" s="57">
        <v>53</v>
      </c>
      <c r="B168" s="57" t="s">
        <v>2362</v>
      </c>
      <c r="C168" s="57" t="s">
        <v>3060</v>
      </c>
      <c r="D168" s="58">
        <v>41604</v>
      </c>
      <c r="E168" s="57">
        <v>12</v>
      </c>
      <c r="F168" s="57">
        <v>8</v>
      </c>
      <c r="G168" s="57" t="s">
        <v>3152</v>
      </c>
      <c r="H168" s="57" t="s">
        <v>3152</v>
      </c>
      <c r="I168" s="57">
        <v>48210992</v>
      </c>
      <c r="J168" s="57" t="s">
        <v>3150</v>
      </c>
      <c r="K168" s="57" t="s">
        <v>3153</v>
      </c>
      <c r="L168" s="57">
        <v>0</v>
      </c>
      <c r="M168" s="57">
        <v>1</v>
      </c>
      <c r="N168" s="57">
        <v>54</v>
      </c>
      <c r="O168" s="59">
        <v>1</v>
      </c>
      <c r="P168" s="59">
        <v>0</v>
      </c>
      <c r="Q168" s="59">
        <v>0</v>
      </c>
      <c r="R168" s="59">
        <v>0</v>
      </c>
      <c r="S168" s="59">
        <v>1</v>
      </c>
      <c r="T168" s="59">
        <v>0</v>
      </c>
      <c r="U168" s="59">
        <v>0</v>
      </c>
      <c r="V168" s="59">
        <v>0</v>
      </c>
      <c r="W168" s="59">
        <v>0</v>
      </c>
      <c r="X168" s="59">
        <v>0</v>
      </c>
      <c r="Y168" s="59"/>
      <c r="Z168" s="60">
        <v>5</v>
      </c>
      <c r="AA168" s="60">
        <v>0</v>
      </c>
      <c r="AB168" s="60">
        <v>0</v>
      </c>
      <c r="AC168" s="60">
        <v>35</v>
      </c>
      <c r="AD168" s="60">
        <v>20</v>
      </c>
      <c r="AE168" s="60">
        <v>1</v>
      </c>
      <c r="AF168" s="60">
        <v>1</v>
      </c>
      <c r="AG168" s="60">
        <v>0</v>
      </c>
      <c r="AH168" s="60">
        <v>6</v>
      </c>
      <c r="AI168" s="60">
        <v>1</v>
      </c>
      <c r="AJ168" s="60">
        <v>6</v>
      </c>
      <c r="AK168" s="60">
        <v>1</v>
      </c>
      <c r="AL168" s="60">
        <v>5</v>
      </c>
      <c r="AM168" s="59">
        <v>1</v>
      </c>
      <c r="AN168" s="59">
        <v>0</v>
      </c>
      <c r="AO168" s="59"/>
      <c r="AP168" s="59"/>
      <c r="AQ168" s="59"/>
      <c r="AR168" s="59"/>
      <c r="AS168" s="59"/>
      <c r="AT168" s="59"/>
      <c r="AU168" s="59">
        <v>1</v>
      </c>
      <c r="AV168" s="59" t="s">
        <v>3154</v>
      </c>
      <c r="AW168" s="59">
        <v>1</v>
      </c>
      <c r="AX168" s="59">
        <v>1</v>
      </c>
      <c r="AY168" s="59">
        <v>0</v>
      </c>
      <c r="AZ168" s="59">
        <v>0</v>
      </c>
      <c r="BA168" s="59">
        <v>0</v>
      </c>
      <c r="BB168" s="59">
        <v>0</v>
      </c>
      <c r="BC168" s="59">
        <v>0</v>
      </c>
      <c r="BD168" s="59"/>
      <c r="BE168" s="59"/>
      <c r="BF168" s="59"/>
      <c r="BG168" s="59">
        <v>1</v>
      </c>
      <c r="BH168" s="59">
        <v>1</v>
      </c>
      <c r="BI168" s="59">
        <v>3</v>
      </c>
      <c r="BJ168" s="59">
        <v>20</v>
      </c>
      <c r="BK168" s="59">
        <v>0</v>
      </c>
      <c r="BL168" s="59">
        <v>5</v>
      </c>
      <c r="BM168" s="59">
        <v>0</v>
      </c>
      <c r="BN168" s="59">
        <v>0</v>
      </c>
      <c r="BO168" s="59">
        <f t="shared" si="46"/>
        <v>1</v>
      </c>
      <c r="BP168" s="59"/>
      <c r="BQ168" s="60">
        <v>0</v>
      </c>
      <c r="BR168" s="60"/>
      <c r="BS168" s="60"/>
      <c r="BT168" s="60"/>
      <c r="BU168" s="60"/>
      <c r="BV168" s="60"/>
      <c r="BW168" s="60"/>
      <c r="BX168" s="60"/>
      <c r="BY168" s="60"/>
      <c r="BZ168" s="60"/>
      <c r="CA168" s="60"/>
      <c r="CB168" s="60"/>
      <c r="CC168" s="60"/>
      <c r="CD168" s="60"/>
      <c r="CE168" s="60"/>
      <c r="CF168" s="60"/>
      <c r="CG168" s="60"/>
      <c r="CH168" s="60"/>
      <c r="CI168" s="60"/>
      <c r="CJ168" s="60"/>
      <c r="CK168" s="60"/>
      <c r="CL168" s="60"/>
      <c r="CM168" s="60"/>
      <c r="CN168" s="60"/>
      <c r="CO168" s="60"/>
      <c r="CP168" s="60"/>
      <c r="CQ168" s="60"/>
      <c r="CR168" s="60"/>
      <c r="CS168" s="60"/>
      <c r="CT168" s="60"/>
      <c r="CU168" s="60"/>
      <c r="CV168" s="60"/>
      <c r="CW168" s="60"/>
      <c r="CX168" s="60"/>
      <c r="CY168" s="60"/>
      <c r="CZ168" s="60"/>
      <c r="DA168" s="60"/>
      <c r="DB168" s="60"/>
      <c r="DC168" s="60">
        <v>0</v>
      </c>
      <c r="DD168" s="60"/>
      <c r="DE168" s="60"/>
      <c r="DF168" s="60">
        <v>0</v>
      </c>
      <c r="DG168" s="60"/>
      <c r="DH168" s="60"/>
      <c r="DI168" s="60">
        <v>0</v>
      </c>
      <c r="DJ168" s="60"/>
      <c r="DK168" s="60"/>
      <c r="DL168" s="60"/>
      <c r="DM168" s="60"/>
      <c r="DN168" s="60"/>
      <c r="DO168" s="60"/>
      <c r="DP168" s="60"/>
      <c r="DQ168" s="60"/>
      <c r="DR168" s="60"/>
      <c r="DS168" s="60"/>
      <c r="DT168" s="61">
        <f t="shared" si="47"/>
        <v>0</v>
      </c>
      <c r="DU168" s="62">
        <f t="shared" si="48"/>
        <v>0</v>
      </c>
      <c r="DV168" s="63">
        <v>0</v>
      </c>
      <c r="DW168" s="63"/>
      <c r="DX168" s="63"/>
      <c r="DY168" s="63"/>
      <c r="DZ168" s="63"/>
      <c r="EA168" s="63"/>
      <c r="EB168" s="63"/>
      <c r="EC168" s="63"/>
      <c r="ED168" s="63"/>
      <c r="EE168" s="63"/>
      <c r="EF168" s="63"/>
      <c r="EG168" s="63"/>
      <c r="EH168" s="63"/>
      <c r="EI168" s="63"/>
      <c r="EJ168" s="63"/>
      <c r="EK168" s="63"/>
      <c r="EL168" s="63"/>
      <c r="EM168" s="63"/>
      <c r="EN168" s="63"/>
      <c r="EO168" s="63"/>
      <c r="EP168" s="63"/>
      <c r="EQ168" s="63"/>
      <c r="ER168" s="63"/>
      <c r="ES168" s="63">
        <f t="shared" si="49"/>
        <v>0</v>
      </c>
      <c r="ET168" s="63"/>
      <c r="EU168" s="64">
        <v>0</v>
      </c>
      <c r="EV168" s="64"/>
      <c r="EW168" s="64"/>
      <c r="EX168" s="64"/>
      <c r="EY168" s="64"/>
      <c r="EZ168" s="64"/>
      <c r="FA168" s="64"/>
      <c r="FB168" s="64"/>
      <c r="FC168" s="64"/>
      <c r="FD168" s="64"/>
      <c r="FE168" s="64"/>
      <c r="FF168" s="64"/>
      <c r="FG168" s="64"/>
      <c r="FH168" s="64"/>
      <c r="FI168" s="64"/>
      <c r="FJ168" s="64"/>
      <c r="FK168" s="64"/>
      <c r="FL168" s="64"/>
      <c r="FM168" s="64"/>
      <c r="FN168" s="64"/>
      <c r="FO168" s="64"/>
      <c r="FP168" s="64"/>
      <c r="FQ168" s="64"/>
      <c r="FR168" s="64"/>
      <c r="FS168" s="64"/>
      <c r="FT168" s="64"/>
      <c r="FU168" s="64"/>
      <c r="FV168" s="64"/>
      <c r="FW168" s="64"/>
      <c r="FX168" s="64"/>
      <c r="FY168" s="64"/>
      <c r="FZ168" s="64"/>
      <c r="GA168" s="64"/>
      <c r="GB168" s="64"/>
      <c r="GC168" s="64"/>
      <c r="GD168" s="64"/>
      <c r="GE168" s="64"/>
      <c r="GF168" s="64"/>
      <c r="GG168" s="64">
        <f t="shared" si="50"/>
        <v>0</v>
      </c>
      <c r="GH168" s="64">
        <f t="shared" si="51"/>
        <v>0</v>
      </c>
      <c r="GI168" s="65">
        <v>0</v>
      </c>
      <c r="GJ168" s="65">
        <v>0</v>
      </c>
      <c r="GK168" s="65">
        <v>0</v>
      </c>
      <c r="GL168" s="65">
        <v>0</v>
      </c>
      <c r="GM168" s="65">
        <v>0</v>
      </c>
      <c r="GN168" s="65">
        <v>0</v>
      </c>
      <c r="GO168" s="65">
        <v>0</v>
      </c>
      <c r="GP168" s="65">
        <v>0</v>
      </c>
      <c r="GQ168" s="65"/>
      <c r="GR168" s="65">
        <v>1</v>
      </c>
      <c r="GS168" s="65">
        <v>0</v>
      </c>
      <c r="GT168" s="65">
        <v>0</v>
      </c>
      <c r="GU168" s="65">
        <v>0</v>
      </c>
      <c r="GV168" s="65">
        <v>0</v>
      </c>
      <c r="GW168" s="65">
        <v>0</v>
      </c>
      <c r="GX168" s="65">
        <v>0</v>
      </c>
      <c r="GY168" s="65">
        <v>0</v>
      </c>
      <c r="GZ168" s="65"/>
      <c r="HA168" s="66">
        <v>0</v>
      </c>
      <c r="HB168" s="66"/>
      <c r="HC168" s="66"/>
      <c r="HD168" s="66"/>
      <c r="HE168" s="66"/>
      <c r="HF168" s="66"/>
      <c r="HG168" s="66"/>
      <c r="HH168" s="66"/>
      <c r="HI168" s="66"/>
      <c r="HJ168" s="66"/>
      <c r="HK168" s="66"/>
      <c r="HL168" s="66"/>
      <c r="HM168" s="66"/>
      <c r="HN168" s="66"/>
      <c r="HO168" s="66"/>
      <c r="HP168" s="66"/>
      <c r="HQ168" s="66"/>
      <c r="HR168" s="66"/>
      <c r="HS168" s="66"/>
      <c r="HT168" s="66"/>
      <c r="HU168" s="66"/>
      <c r="HV168" s="66"/>
      <c r="HW168" s="66"/>
      <c r="HX168" s="66"/>
      <c r="HY168" s="66">
        <f t="shared" si="52"/>
        <v>0</v>
      </c>
      <c r="HZ168" s="66"/>
      <c r="IA168" s="67" t="s">
        <v>2328</v>
      </c>
      <c r="IB168" s="67" t="s">
        <v>2326</v>
      </c>
      <c r="IC168" s="67" t="s">
        <v>2326</v>
      </c>
      <c r="ID168" s="67" t="s">
        <v>2326</v>
      </c>
      <c r="IE168" s="67" t="s">
        <v>2326</v>
      </c>
      <c r="IF168" s="67"/>
      <c r="IG168" s="67"/>
      <c r="IH168" s="67"/>
      <c r="II168" s="67"/>
      <c r="IJ168" s="67"/>
      <c r="IK168" s="67"/>
      <c r="IL168" s="67"/>
      <c r="IM168" s="67"/>
      <c r="IN168" s="67"/>
      <c r="IO168" s="67"/>
      <c r="IP168" s="67"/>
      <c r="IQ168" s="67"/>
      <c r="IR168" s="67"/>
      <c r="IS168" s="67"/>
      <c r="IT168" s="67"/>
      <c r="IU168" s="67"/>
      <c r="IV168" s="67"/>
      <c r="IW168" s="67"/>
      <c r="IX168" s="67"/>
      <c r="IY168" s="67"/>
      <c r="IZ168" s="67"/>
      <c r="JA168" s="67"/>
      <c r="JB168" s="67"/>
      <c r="JC168" s="67"/>
      <c r="JD168" s="67"/>
      <c r="JE168" s="67"/>
      <c r="JF168" s="67"/>
      <c r="JG168" s="67"/>
      <c r="JH168" s="67"/>
      <c r="JI168" s="67"/>
      <c r="JJ168" s="67"/>
      <c r="JK168" s="67"/>
      <c r="JL168" s="67"/>
      <c r="JM168" s="67"/>
      <c r="JN168" s="67"/>
      <c r="JO168" s="67"/>
      <c r="JP168" s="67"/>
      <c r="JQ168" s="67"/>
      <c r="JR168" s="67"/>
      <c r="JS168" s="67"/>
      <c r="JT168" s="67"/>
      <c r="JU168" s="67"/>
      <c r="JV168" s="67"/>
      <c r="JW168" s="67"/>
      <c r="JX168" s="67"/>
      <c r="JY168" s="67"/>
      <c r="JZ168" s="67"/>
      <c r="KA168" s="67"/>
      <c r="KB168" s="67"/>
      <c r="KC168" s="67"/>
      <c r="KD168" s="67"/>
      <c r="KE168" s="67"/>
      <c r="KF168" s="67"/>
      <c r="KG168" s="67"/>
      <c r="KH168" s="67"/>
      <c r="KI168" s="67"/>
      <c r="KJ168" s="67"/>
      <c r="KK168" s="67"/>
      <c r="KL168" s="67"/>
      <c r="KM168" s="67"/>
      <c r="KN168" s="66">
        <v>2</v>
      </c>
      <c r="KO168" s="66">
        <v>1</v>
      </c>
      <c r="KP168" s="66">
        <v>2</v>
      </c>
      <c r="KQ168" s="66">
        <v>1</v>
      </c>
      <c r="KR168" s="66">
        <v>2</v>
      </c>
      <c r="KS168" s="66">
        <v>0</v>
      </c>
      <c r="KT168" s="66">
        <v>0</v>
      </c>
      <c r="KU168" s="66">
        <v>0</v>
      </c>
      <c r="KV168" s="66">
        <v>0</v>
      </c>
      <c r="KW168" s="66">
        <v>1</v>
      </c>
      <c r="KX168" s="66">
        <v>0</v>
      </c>
      <c r="KY168" s="66">
        <v>0</v>
      </c>
      <c r="KZ168" s="66">
        <v>0</v>
      </c>
      <c r="LA168" s="66">
        <v>0</v>
      </c>
      <c r="LB168" s="66">
        <v>0</v>
      </c>
      <c r="LC168" s="68">
        <v>0</v>
      </c>
      <c r="LD168" s="68">
        <v>1</v>
      </c>
      <c r="LE168" s="68">
        <v>0</v>
      </c>
      <c r="LF168" s="68">
        <v>0</v>
      </c>
      <c r="LG168" s="68">
        <v>0</v>
      </c>
      <c r="LH168" s="68">
        <v>0</v>
      </c>
      <c r="LI168" s="68">
        <v>0</v>
      </c>
      <c r="LJ168" s="68">
        <v>0</v>
      </c>
      <c r="LK168" s="68">
        <v>0</v>
      </c>
      <c r="LL168" s="68"/>
      <c r="LM168" s="69">
        <v>0</v>
      </c>
      <c r="LN168" s="69"/>
      <c r="LO168" s="69">
        <v>0</v>
      </c>
      <c r="LP168" s="69"/>
      <c r="LQ168" s="70">
        <v>1</v>
      </c>
      <c r="LR168" s="71"/>
      <c r="LS168" s="72">
        <f t="shared" si="53"/>
        <v>1</v>
      </c>
      <c r="LT168" s="73">
        <f t="shared" si="54"/>
        <v>0</v>
      </c>
      <c r="LU168" s="73">
        <f t="shared" si="55"/>
        <v>0</v>
      </c>
      <c r="LV168" s="74">
        <f t="shared" si="56"/>
        <v>0</v>
      </c>
      <c r="LW168" s="72">
        <f t="shared" si="57"/>
        <v>0</v>
      </c>
      <c r="LX168" s="73">
        <f t="shared" si="58"/>
        <v>0</v>
      </c>
      <c r="LY168" s="73">
        <f t="shared" si="59"/>
        <v>0</v>
      </c>
      <c r="LZ168" s="74">
        <f t="shared" si="60"/>
        <v>1</v>
      </c>
      <c r="MA168" s="72">
        <f t="shared" si="61"/>
        <v>0</v>
      </c>
      <c r="MB168" s="73">
        <f t="shared" si="62"/>
        <v>0</v>
      </c>
      <c r="MC168" s="73">
        <f t="shared" si="63"/>
        <v>0</v>
      </c>
      <c r="MD168" s="74">
        <f t="shared" si="64"/>
        <v>1</v>
      </c>
      <c r="ME168" s="72">
        <f t="shared" si="65"/>
        <v>0</v>
      </c>
      <c r="MF168" s="73">
        <f t="shared" si="66"/>
        <v>0</v>
      </c>
      <c r="MG168" s="73">
        <f t="shared" si="67"/>
        <v>0</v>
      </c>
      <c r="MH168" s="74">
        <f t="shared" si="68"/>
        <v>1</v>
      </c>
    </row>
    <row r="169" spans="1:346" ht="26.5" x14ac:dyDescent="0.35">
      <c r="A169" s="57">
        <v>60</v>
      </c>
      <c r="B169" s="57" t="s">
        <v>2362</v>
      </c>
      <c r="C169" s="57" t="s">
        <v>3060</v>
      </c>
      <c r="D169" s="58">
        <v>41605</v>
      </c>
      <c r="E169" s="57">
        <v>12</v>
      </c>
      <c r="F169" s="57">
        <v>12</v>
      </c>
      <c r="G169" s="57" t="s">
        <v>3155</v>
      </c>
      <c r="H169" s="57" t="s">
        <v>3155</v>
      </c>
      <c r="I169" s="57">
        <v>37106121</v>
      </c>
      <c r="J169" s="57" t="s">
        <v>3150</v>
      </c>
      <c r="K169" s="57" t="s">
        <v>3156</v>
      </c>
      <c r="L169" s="57">
        <v>0</v>
      </c>
      <c r="M169" s="57">
        <v>1</v>
      </c>
      <c r="N169" s="57">
        <v>47</v>
      </c>
      <c r="O169" s="59">
        <v>1</v>
      </c>
      <c r="P169" s="59">
        <v>0</v>
      </c>
      <c r="Q169" s="59">
        <v>0</v>
      </c>
      <c r="R169" s="59">
        <v>0</v>
      </c>
      <c r="S169" s="59">
        <v>0</v>
      </c>
      <c r="T169" s="59">
        <v>0</v>
      </c>
      <c r="U169" s="59">
        <v>0</v>
      </c>
      <c r="V169" s="59">
        <v>0</v>
      </c>
      <c r="W169" s="59">
        <v>0</v>
      </c>
      <c r="X169" s="59">
        <v>0</v>
      </c>
      <c r="Y169" s="59"/>
      <c r="Z169" s="60">
        <v>6</v>
      </c>
      <c r="AA169" s="60">
        <v>0</v>
      </c>
      <c r="AB169" s="60">
        <v>0</v>
      </c>
      <c r="AC169" s="60">
        <v>50</v>
      </c>
      <c r="AD169" s="60">
        <v>20</v>
      </c>
      <c r="AE169" s="60">
        <v>1</v>
      </c>
      <c r="AF169" s="60">
        <v>1</v>
      </c>
      <c r="AG169" s="60">
        <v>0</v>
      </c>
      <c r="AH169" s="60">
        <v>6</v>
      </c>
      <c r="AI169" s="60"/>
      <c r="AJ169" s="60"/>
      <c r="AK169" s="60">
        <v>1</v>
      </c>
      <c r="AL169" s="60">
        <v>3</v>
      </c>
      <c r="AM169" s="59">
        <v>0</v>
      </c>
      <c r="AN169" s="59"/>
      <c r="AO169" s="59"/>
      <c r="AP169" s="59"/>
      <c r="AQ169" s="59"/>
      <c r="AR169" s="59"/>
      <c r="AS169" s="59"/>
      <c r="AT169" s="59"/>
      <c r="AU169" s="59"/>
      <c r="AV169" s="59"/>
      <c r="AW169" s="59"/>
      <c r="AX169" s="59"/>
      <c r="AY169" s="59"/>
      <c r="AZ169" s="59"/>
      <c r="BA169" s="59"/>
      <c r="BB169" s="59"/>
      <c r="BC169" s="59">
        <v>0</v>
      </c>
      <c r="BD169" s="59"/>
      <c r="BE169" s="59"/>
      <c r="BF169" s="59"/>
      <c r="BG169" s="59">
        <v>0</v>
      </c>
      <c r="BH169" s="59"/>
      <c r="BI169" s="59"/>
      <c r="BJ169" s="59"/>
      <c r="BK169" s="59">
        <v>0</v>
      </c>
      <c r="BL169" s="59"/>
      <c r="BM169" s="59"/>
      <c r="BN169" s="59"/>
      <c r="BO169" s="59">
        <f t="shared" si="46"/>
        <v>0</v>
      </c>
      <c r="BP169" s="59"/>
      <c r="BQ169" s="60">
        <v>1</v>
      </c>
      <c r="BR169" s="60">
        <v>1</v>
      </c>
      <c r="BS169" s="60">
        <v>2</v>
      </c>
      <c r="BT169" s="60">
        <v>1</v>
      </c>
      <c r="BU169" s="60">
        <v>4</v>
      </c>
      <c r="BV169" s="60">
        <v>1</v>
      </c>
      <c r="BW169" s="60">
        <v>0</v>
      </c>
      <c r="BX169" s="60">
        <v>1</v>
      </c>
      <c r="BY169" s="60">
        <v>0</v>
      </c>
      <c r="BZ169" s="60">
        <v>0</v>
      </c>
      <c r="CA169" s="60">
        <v>0</v>
      </c>
      <c r="CB169" s="60"/>
      <c r="CC169" s="60"/>
      <c r="CD169" s="60"/>
      <c r="CE169" s="60"/>
      <c r="CF169" s="60"/>
      <c r="CG169" s="60"/>
      <c r="CH169" s="60"/>
      <c r="CI169" s="60"/>
      <c r="CJ169" s="60">
        <v>0</v>
      </c>
      <c r="CK169" s="60"/>
      <c r="CL169" s="60"/>
      <c r="CM169" s="60"/>
      <c r="CN169" s="60"/>
      <c r="CO169" s="60"/>
      <c r="CP169" s="60"/>
      <c r="CQ169" s="60"/>
      <c r="CR169" s="60"/>
      <c r="CS169" s="60">
        <v>0</v>
      </c>
      <c r="CT169" s="60"/>
      <c r="CU169" s="60"/>
      <c r="CV169" s="60"/>
      <c r="CW169" s="60"/>
      <c r="CX169" s="60"/>
      <c r="CY169" s="60"/>
      <c r="CZ169" s="60"/>
      <c r="DA169" s="60"/>
      <c r="DB169" s="60"/>
      <c r="DC169" s="60">
        <v>1</v>
      </c>
      <c r="DD169" s="60">
        <v>12</v>
      </c>
      <c r="DE169" s="60">
        <v>5</v>
      </c>
      <c r="DF169" s="60">
        <v>0</v>
      </c>
      <c r="DG169" s="60"/>
      <c r="DH169" s="60"/>
      <c r="DI169" s="60">
        <v>0</v>
      </c>
      <c r="DJ169" s="60"/>
      <c r="DK169" s="60"/>
      <c r="DL169" s="60">
        <v>0</v>
      </c>
      <c r="DM169" s="60"/>
      <c r="DN169" s="60"/>
      <c r="DO169" s="60"/>
      <c r="DP169" s="60"/>
      <c r="DQ169" s="60">
        <v>2</v>
      </c>
      <c r="DR169" s="60">
        <v>0</v>
      </c>
      <c r="DS169" s="60">
        <v>0</v>
      </c>
      <c r="DT169" s="61">
        <f t="shared" si="47"/>
        <v>1</v>
      </c>
      <c r="DU169" s="62">
        <f t="shared" si="48"/>
        <v>1</v>
      </c>
      <c r="DV169" s="63">
        <v>0</v>
      </c>
      <c r="DW169" s="63"/>
      <c r="DX169" s="63"/>
      <c r="DY169" s="63"/>
      <c r="DZ169" s="63"/>
      <c r="EA169" s="63"/>
      <c r="EB169" s="63"/>
      <c r="EC169" s="63"/>
      <c r="ED169" s="63"/>
      <c r="EE169" s="63"/>
      <c r="EF169" s="63"/>
      <c r="EG169" s="63"/>
      <c r="EH169" s="63"/>
      <c r="EI169" s="63"/>
      <c r="EJ169" s="63"/>
      <c r="EK169" s="63"/>
      <c r="EL169" s="63"/>
      <c r="EM169" s="63"/>
      <c r="EN169" s="63"/>
      <c r="EO169" s="63"/>
      <c r="EP169" s="63"/>
      <c r="EQ169" s="63"/>
      <c r="ER169" s="63"/>
      <c r="ES169" s="63">
        <f t="shared" si="49"/>
        <v>0</v>
      </c>
      <c r="ET169" s="63"/>
      <c r="EU169" s="64">
        <v>0</v>
      </c>
      <c r="EV169" s="64"/>
      <c r="EW169" s="64"/>
      <c r="EX169" s="64"/>
      <c r="EY169" s="64"/>
      <c r="EZ169" s="64"/>
      <c r="FA169" s="64"/>
      <c r="FB169" s="64"/>
      <c r="FC169" s="64"/>
      <c r="FD169" s="64"/>
      <c r="FE169" s="64"/>
      <c r="FF169" s="64"/>
      <c r="FG169" s="64"/>
      <c r="FH169" s="64"/>
      <c r="FI169" s="64"/>
      <c r="FJ169" s="64"/>
      <c r="FK169" s="64"/>
      <c r="FL169" s="64"/>
      <c r="FM169" s="64"/>
      <c r="FN169" s="64"/>
      <c r="FO169" s="64"/>
      <c r="FP169" s="64"/>
      <c r="FQ169" s="64"/>
      <c r="FR169" s="64"/>
      <c r="FS169" s="64"/>
      <c r="FT169" s="64"/>
      <c r="FU169" s="64"/>
      <c r="FV169" s="64"/>
      <c r="FW169" s="64"/>
      <c r="FX169" s="64"/>
      <c r="FY169" s="64"/>
      <c r="FZ169" s="64"/>
      <c r="GA169" s="64"/>
      <c r="GB169" s="64"/>
      <c r="GC169" s="64"/>
      <c r="GD169" s="64"/>
      <c r="GE169" s="64"/>
      <c r="GF169" s="64"/>
      <c r="GG169" s="64">
        <f t="shared" si="50"/>
        <v>0</v>
      </c>
      <c r="GH169" s="64">
        <f t="shared" si="51"/>
        <v>0</v>
      </c>
      <c r="GI169" s="65">
        <v>0</v>
      </c>
      <c r="GJ169" s="65">
        <v>0</v>
      </c>
      <c r="GK169" s="65">
        <v>0</v>
      </c>
      <c r="GL169" s="65">
        <v>0</v>
      </c>
      <c r="GM169" s="65">
        <v>0</v>
      </c>
      <c r="GN169" s="65">
        <v>0</v>
      </c>
      <c r="GO169" s="65">
        <v>0</v>
      </c>
      <c r="GP169" s="65">
        <v>0</v>
      </c>
      <c r="GQ169" s="65"/>
      <c r="GR169" s="65">
        <v>1</v>
      </c>
      <c r="GS169" s="65">
        <v>0</v>
      </c>
      <c r="GT169" s="65">
        <v>0</v>
      </c>
      <c r="GU169" s="65">
        <v>0</v>
      </c>
      <c r="GV169" s="65">
        <v>0</v>
      </c>
      <c r="GW169" s="65">
        <v>0</v>
      </c>
      <c r="GX169" s="65">
        <v>0</v>
      </c>
      <c r="GY169" s="65">
        <v>0</v>
      </c>
      <c r="GZ169" s="65"/>
      <c r="HA169" s="66">
        <v>0</v>
      </c>
      <c r="HB169" s="66"/>
      <c r="HC169" s="66"/>
      <c r="HD169" s="66"/>
      <c r="HE169" s="66"/>
      <c r="HF169" s="66"/>
      <c r="HG169" s="66"/>
      <c r="HH169" s="66"/>
      <c r="HI169" s="66"/>
      <c r="HJ169" s="66"/>
      <c r="HK169" s="66"/>
      <c r="HL169" s="66"/>
      <c r="HM169" s="66"/>
      <c r="HN169" s="66"/>
      <c r="HO169" s="66"/>
      <c r="HP169" s="66"/>
      <c r="HQ169" s="66"/>
      <c r="HR169" s="66"/>
      <c r="HS169" s="66"/>
      <c r="HT169" s="66"/>
      <c r="HU169" s="66"/>
      <c r="HV169" s="66"/>
      <c r="HW169" s="66"/>
      <c r="HX169" s="66"/>
      <c r="HY169" s="66">
        <f t="shared" si="52"/>
        <v>0</v>
      </c>
      <c r="HZ169" s="66"/>
      <c r="IA169" s="67" t="s">
        <v>2326</v>
      </c>
      <c r="IB169" s="67" t="s">
        <v>2328</v>
      </c>
      <c r="IC169" s="67" t="s">
        <v>2326</v>
      </c>
      <c r="ID169" s="67" t="s">
        <v>2326</v>
      </c>
      <c r="IE169" s="67" t="s">
        <v>2326</v>
      </c>
      <c r="IF169" s="67"/>
      <c r="IG169" s="67"/>
      <c r="IH169" s="67"/>
      <c r="II169" s="67"/>
      <c r="IJ169" s="67"/>
      <c r="IK169" s="67"/>
      <c r="IL169" s="67"/>
      <c r="IM169" s="67"/>
      <c r="IN169" s="67"/>
      <c r="IO169" s="67"/>
      <c r="IP169" s="67"/>
      <c r="IQ169" s="67"/>
      <c r="IR169" s="67"/>
      <c r="IS169" s="67"/>
      <c r="IT169" s="67"/>
      <c r="IU169" s="67"/>
      <c r="IV169" s="67"/>
      <c r="IW169" s="67"/>
      <c r="IX169" s="67"/>
      <c r="IY169" s="67"/>
      <c r="IZ169" s="67"/>
      <c r="JA169" s="67"/>
      <c r="JB169" s="67"/>
      <c r="JC169" s="67"/>
      <c r="JD169" s="67"/>
      <c r="JE169" s="67"/>
      <c r="JF169" s="67"/>
      <c r="JG169" s="67"/>
      <c r="JH169" s="67"/>
      <c r="JI169" s="67"/>
      <c r="JJ169" s="67"/>
      <c r="JK169" s="67"/>
      <c r="JL169" s="67"/>
      <c r="JM169" s="67"/>
      <c r="JN169" s="67"/>
      <c r="JO169" s="67"/>
      <c r="JP169" s="67"/>
      <c r="JQ169" s="67"/>
      <c r="JR169" s="67"/>
      <c r="JS169" s="67"/>
      <c r="JT169" s="67"/>
      <c r="JU169" s="67"/>
      <c r="JV169" s="67"/>
      <c r="JW169" s="67"/>
      <c r="JX169" s="67"/>
      <c r="JY169" s="67"/>
      <c r="JZ169" s="67"/>
      <c r="KA169" s="67"/>
      <c r="KB169" s="67"/>
      <c r="KC169" s="67"/>
      <c r="KD169" s="67"/>
      <c r="KE169" s="67"/>
      <c r="KF169" s="67"/>
      <c r="KG169" s="67"/>
      <c r="KH169" s="67"/>
      <c r="KI169" s="67"/>
      <c r="KJ169" s="67"/>
      <c r="KK169" s="67"/>
      <c r="KL169" s="67"/>
      <c r="KM169" s="67"/>
      <c r="KN169" s="66">
        <v>1</v>
      </c>
      <c r="KO169" s="66">
        <v>0</v>
      </c>
      <c r="KP169" s="66">
        <v>1</v>
      </c>
      <c r="KQ169" s="66">
        <v>1</v>
      </c>
      <c r="KR169" s="66">
        <v>1</v>
      </c>
      <c r="KS169" s="66">
        <v>1</v>
      </c>
      <c r="KT169" s="66">
        <v>0</v>
      </c>
      <c r="KU169" s="66">
        <v>0</v>
      </c>
      <c r="KV169" s="66">
        <v>0</v>
      </c>
      <c r="KW169" s="66">
        <v>1</v>
      </c>
      <c r="KX169" s="66">
        <v>0</v>
      </c>
      <c r="KY169" s="66">
        <v>0</v>
      </c>
      <c r="KZ169" s="66">
        <v>0</v>
      </c>
      <c r="LA169" s="66">
        <v>0</v>
      </c>
      <c r="LB169" s="66">
        <v>0</v>
      </c>
      <c r="LC169" s="68">
        <v>0</v>
      </c>
      <c r="LD169" s="68">
        <v>0</v>
      </c>
      <c r="LE169" s="68">
        <v>0</v>
      </c>
      <c r="LF169" s="68">
        <v>0</v>
      </c>
      <c r="LG169" s="68">
        <v>0</v>
      </c>
      <c r="LH169" s="68">
        <v>0</v>
      </c>
      <c r="LI169" s="68">
        <v>0</v>
      </c>
      <c r="LJ169" s="68">
        <v>0</v>
      </c>
      <c r="LK169" s="68">
        <v>1</v>
      </c>
      <c r="LL169" s="68" t="s">
        <v>3157</v>
      </c>
      <c r="LM169" s="69">
        <v>0</v>
      </c>
      <c r="LN169" s="69"/>
      <c r="LO169" s="69">
        <v>0</v>
      </c>
      <c r="LP169" s="69"/>
      <c r="LQ169" s="70">
        <v>1</v>
      </c>
      <c r="LR169" s="71"/>
      <c r="LS169" s="72">
        <f t="shared" si="53"/>
        <v>0</v>
      </c>
      <c r="LT169" s="73">
        <f t="shared" si="54"/>
        <v>0</v>
      </c>
      <c r="LU169" s="73">
        <f t="shared" si="55"/>
        <v>0</v>
      </c>
      <c r="LV169" s="74">
        <f t="shared" si="56"/>
        <v>1</v>
      </c>
      <c r="LW169" s="72">
        <f t="shared" si="57"/>
        <v>1</v>
      </c>
      <c r="LX169" s="73">
        <f t="shared" si="58"/>
        <v>0</v>
      </c>
      <c r="LY169" s="73">
        <f t="shared" si="59"/>
        <v>0</v>
      </c>
      <c r="LZ169" s="74">
        <f t="shared" si="60"/>
        <v>0</v>
      </c>
      <c r="MA169" s="72">
        <f t="shared" si="61"/>
        <v>0</v>
      </c>
      <c r="MB169" s="73">
        <f t="shared" si="62"/>
        <v>0</v>
      </c>
      <c r="MC169" s="73">
        <f t="shared" si="63"/>
        <v>0</v>
      </c>
      <c r="MD169" s="74">
        <f t="shared" si="64"/>
        <v>1</v>
      </c>
      <c r="ME169" s="72">
        <f t="shared" si="65"/>
        <v>0</v>
      </c>
      <c r="MF169" s="73">
        <f t="shared" si="66"/>
        <v>0</v>
      </c>
      <c r="MG169" s="73">
        <f t="shared" si="67"/>
        <v>0</v>
      </c>
      <c r="MH169" s="74">
        <f t="shared" si="68"/>
        <v>1</v>
      </c>
    </row>
    <row r="170" spans="1:346" ht="65.5" x14ac:dyDescent="0.35">
      <c r="A170" s="57">
        <v>65</v>
      </c>
      <c r="B170" s="57" t="s">
        <v>2362</v>
      </c>
      <c r="C170" s="57" t="s">
        <v>3060</v>
      </c>
      <c r="D170" s="58">
        <v>41606</v>
      </c>
      <c r="E170" s="57">
        <v>12</v>
      </c>
      <c r="F170" s="57">
        <v>14</v>
      </c>
      <c r="G170" s="57" t="s">
        <v>3158</v>
      </c>
      <c r="H170" s="57" t="s">
        <v>3158</v>
      </c>
      <c r="I170" s="57" t="s">
        <v>3159</v>
      </c>
      <c r="J170" s="57" t="s">
        <v>3150</v>
      </c>
      <c r="K170" s="57" t="s">
        <v>3160</v>
      </c>
      <c r="L170" s="57">
        <v>0</v>
      </c>
      <c r="M170" s="57">
        <v>1</v>
      </c>
      <c r="N170" s="57">
        <v>57</v>
      </c>
      <c r="O170" s="59">
        <v>0</v>
      </c>
      <c r="P170" s="59">
        <v>0</v>
      </c>
      <c r="Q170" s="59">
        <v>0</v>
      </c>
      <c r="R170" s="59">
        <v>0</v>
      </c>
      <c r="S170" s="59">
        <v>0</v>
      </c>
      <c r="T170" s="59">
        <v>0</v>
      </c>
      <c r="U170" s="59">
        <v>0</v>
      </c>
      <c r="V170" s="59">
        <v>0</v>
      </c>
      <c r="W170" s="59">
        <v>0</v>
      </c>
      <c r="X170" s="59">
        <v>1</v>
      </c>
      <c r="Y170" s="59" t="s">
        <v>3161</v>
      </c>
      <c r="Z170" s="60">
        <v>6</v>
      </c>
      <c r="AA170" s="60">
        <v>0</v>
      </c>
      <c r="AB170" s="60">
        <v>0</v>
      </c>
      <c r="AC170" s="60">
        <v>30</v>
      </c>
      <c r="AD170" s="60">
        <v>10</v>
      </c>
      <c r="AE170" s="60">
        <v>1</v>
      </c>
      <c r="AF170" s="60">
        <v>0</v>
      </c>
      <c r="AG170" s="60">
        <v>0</v>
      </c>
      <c r="AH170" s="60">
        <v>2</v>
      </c>
      <c r="AI170" s="60">
        <v>1</v>
      </c>
      <c r="AJ170" s="60">
        <v>3</v>
      </c>
      <c r="AK170" s="60">
        <v>1</v>
      </c>
      <c r="AL170" s="60">
        <v>4</v>
      </c>
      <c r="AM170" s="59">
        <v>0</v>
      </c>
      <c r="AN170" s="59"/>
      <c r="AO170" s="59"/>
      <c r="AP170" s="59"/>
      <c r="AQ170" s="59"/>
      <c r="AR170" s="59"/>
      <c r="AS170" s="59"/>
      <c r="AT170" s="59"/>
      <c r="AU170" s="59"/>
      <c r="AV170" s="59"/>
      <c r="AW170" s="59"/>
      <c r="AX170" s="59"/>
      <c r="AY170" s="59"/>
      <c r="AZ170" s="59"/>
      <c r="BA170" s="59"/>
      <c r="BB170" s="59"/>
      <c r="BC170" s="59">
        <v>0</v>
      </c>
      <c r="BD170" s="59"/>
      <c r="BE170" s="59"/>
      <c r="BF170" s="59"/>
      <c r="BG170" s="59">
        <v>0</v>
      </c>
      <c r="BH170" s="59"/>
      <c r="BI170" s="59"/>
      <c r="BJ170" s="59"/>
      <c r="BK170" s="59">
        <v>0</v>
      </c>
      <c r="BL170" s="59"/>
      <c r="BM170" s="59"/>
      <c r="BN170" s="59"/>
      <c r="BO170" s="59">
        <f t="shared" si="46"/>
        <v>0</v>
      </c>
      <c r="BP170" s="59"/>
      <c r="BQ170" s="60">
        <v>1</v>
      </c>
      <c r="BR170" s="60">
        <v>2</v>
      </c>
      <c r="BS170" s="60">
        <v>2</v>
      </c>
      <c r="BT170" s="60">
        <v>1</v>
      </c>
      <c r="BU170" s="60">
        <v>4</v>
      </c>
      <c r="BV170" s="60">
        <v>1</v>
      </c>
      <c r="BW170" s="60">
        <v>0</v>
      </c>
      <c r="BX170" s="60">
        <v>1</v>
      </c>
      <c r="BY170" s="60">
        <v>1</v>
      </c>
      <c r="BZ170" s="60">
        <v>0</v>
      </c>
      <c r="CA170" s="60">
        <v>0</v>
      </c>
      <c r="CB170" s="60"/>
      <c r="CC170" s="60"/>
      <c r="CD170" s="60"/>
      <c r="CE170" s="60"/>
      <c r="CF170" s="60"/>
      <c r="CG170" s="60"/>
      <c r="CH170" s="60"/>
      <c r="CI170" s="60"/>
      <c r="CJ170" s="60">
        <v>0</v>
      </c>
      <c r="CK170" s="60"/>
      <c r="CL170" s="60"/>
      <c r="CM170" s="60"/>
      <c r="CN170" s="60"/>
      <c r="CO170" s="60"/>
      <c r="CP170" s="60"/>
      <c r="CQ170" s="60"/>
      <c r="CR170" s="60"/>
      <c r="CS170" s="60">
        <v>0</v>
      </c>
      <c r="CT170" s="60"/>
      <c r="CU170" s="60"/>
      <c r="CV170" s="60"/>
      <c r="CW170" s="60"/>
      <c r="CX170" s="60"/>
      <c r="CY170" s="60"/>
      <c r="CZ170" s="60"/>
      <c r="DA170" s="60"/>
      <c r="DB170" s="60"/>
      <c r="DC170" s="60">
        <v>1</v>
      </c>
      <c r="DD170" s="60">
        <v>6</v>
      </c>
      <c r="DE170" s="60">
        <v>6</v>
      </c>
      <c r="DF170" s="60">
        <v>0</v>
      </c>
      <c r="DG170" s="60"/>
      <c r="DH170" s="60"/>
      <c r="DI170" s="60">
        <v>0</v>
      </c>
      <c r="DJ170" s="60"/>
      <c r="DK170" s="60"/>
      <c r="DL170" s="60">
        <v>0</v>
      </c>
      <c r="DM170" s="60"/>
      <c r="DN170" s="60"/>
      <c r="DO170" s="60"/>
      <c r="DP170" s="60"/>
      <c r="DQ170" s="60">
        <v>2</v>
      </c>
      <c r="DR170" s="60">
        <v>0</v>
      </c>
      <c r="DS170" s="60">
        <v>0</v>
      </c>
      <c r="DT170" s="61">
        <f t="shared" si="47"/>
        <v>1</v>
      </c>
      <c r="DU170" s="62">
        <f t="shared" si="48"/>
        <v>1</v>
      </c>
      <c r="DV170" s="63">
        <v>0</v>
      </c>
      <c r="DW170" s="63"/>
      <c r="DX170" s="63"/>
      <c r="DY170" s="63"/>
      <c r="DZ170" s="63"/>
      <c r="EA170" s="63"/>
      <c r="EB170" s="63"/>
      <c r="EC170" s="63"/>
      <c r="ED170" s="63"/>
      <c r="EE170" s="63"/>
      <c r="EF170" s="63"/>
      <c r="EG170" s="63"/>
      <c r="EH170" s="63"/>
      <c r="EI170" s="63"/>
      <c r="EJ170" s="63"/>
      <c r="EK170" s="63"/>
      <c r="EL170" s="63"/>
      <c r="EM170" s="63"/>
      <c r="EN170" s="63"/>
      <c r="EO170" s="63"/>
      <c r="EP170" s="63"/>
      <c r="EQ170" s="63"/>
      <c r="ER170" s="63"/>
      <c r="ES170" s="63">
        <f t="shared" si="49"/>
        <v>0</v>
      </c>
      <c r="ET170" s="63"/>
      <c r="EU170" s="64">
        <v>0</v>
      </c>
      <c r="EV170" s="64"/>
      <c r="EW170" s="64"/>
      <c r="EX170" s="64"/>
      <c r="EY170" s="64"/>
      <c r="EZ170" s="64"/>
      <c r="FA170" s="64"/>
      <c r="FB170" s="64"/>
      <c r="FC170" s="64"/>
      <c r="FD170" s="64"/>
      <c r="FE170" s="64"/>
      <c r="FF170" s="64"/>
      <c r="FG170" s="64"/>
      <c r="FH170" s="64"/>
      <c r="FI170" s="64"/>
      <c r="FJ170" s="64"/>
      <c r="FK170" s="64"/>
      <c r="FL170" s="64"/>
      <c r="FM170" s="64"/>
      <c r="FN170" s="64"/>
      <c r="FO170" s="64"/>
      <c r="FP170" s="64"/>
      <c r="FQ170" s="64"/>
      <c r="FR170" s="64"/>
      <c r="FS170" s="64"/>
      <c r="FT170" s="64"/>
      <c r="FU170" s="64"/>
      <c r="FV170" s="64"/>
      <c r="FW170" s="64"/>
      <c r="FX170" s="64"/>
      <c r="FY170" s="64"/>
      <c r="FZ170" s="64"/>
      <c r="GA170" s="64"/>
      <c r="GB170" s="64"/>
      <c r="GC170" s="64"/>
      <c r="GD170" s="64"/>
      <c r="GE170" s="64"/>
      <c r="GF170" s="64"/>
      <c r="GG170" s="64">
        <f t="shared" si="50"/>
        <v>0</v>
      </c>
      <c r="GH170" s="64">
        <f t="shared" si="51"/>
        <v>0</v>
      </c>
      <c r="GI170" s="65">
        <v>0</v>
      </c>
      <c r="GJ170" s="65">
        <v>0</v>
      </c>
      <c r="GK170" s="65">
        <v>0</v>
      </c>
      <c r="GL170" s="65">
        <v>0</v>
      </c>
      <c r="GM170" s="65">
        <v>0</v>
      </c>
      <c r="GN170" s="65">
        <v>0</v>
      </c>
      <c r="GO170" s="65">
        <v>0</v>
      </c>
      <c r="GP170" s="65">
        <v>0</v>
      </c>
      <c r="GQ170" s="65"/>
      <c r="GR170" s="65">
        <v>1</v>
      </c>
      <c r="GS170" s="65">
        <v>0</v>
      </c>
      <c r="GT170" s="65">
        <v>0</v>
      </c>
      <c r="GU170" s="65">
        <v>0</v>
      </c>
      <c r="GV170" s="65">
        <v>0</v>
      </c>
      <c r="GW170" s="65">
        <v>0</v>
      </c>
      <c r="GX170" s="65">
        <v>0</v>
      </c>
      <c r="GY170" s="65">
        <v>0</v>
      </c>
      <c r="GZ170" s="65"/>
      <c r="HA170" s="66">
        <v>0</v>
      </c>
      <c r="HB170" s="66"/>
      <c r="HC170" s="66"/>
      <c r="HD170" s="66"/>
      <c r="HE170" s="66"/>
      <c r="HF170" s="66"/>
      <c r="HG170" s="66"/>
      <c r="HH170" s="66"/>
      <c r="HI170" s="66"/>
      <c r="HJ170" s="66"/>
      <c r="HK170" s="66"/>
      <c r="HL170" s="66"/>
      <c r="HM170" s="66"/>
      <c r="HN170" s="66"/>
      <c r="HO170" s="66"/>
      <c r="HP170" s="66"/>
      <c r="HQ170" s="66"/>
      <c r="HR170" s="66"/>
      <c r="HS170" s="66"/>
      <c r="HT170" s="66"/>
      <c r="HU170" s="66"/>
      <c r="HV170" s="66"/>
      <c r="HW170" s="66"/>
      <c r="HX170" s="66"/>
      <c r="HY170" s="66">
        <f t="shared" si="52"/>
        <v>0</v>
      </c>
      <c r="HZ170" s="66"/>
      <c r="IA170" s="67" t="s">
        <v>2326</v>
      </c>
      <c r="IB170" s="67" t="s">
        <v>2328</v>
      </c>
      <c r="IC170" s="67" t="s">
        <v>2326</v>
      </c>
      <c r="ID170" s="67" t="s">
        <v>2326</v>
      </c>
      <c r="IE170" s="67" t="s">
        <v>2326</v>
      </c>
      <c r="IF170" s="67"/>
      <c r="IG170" s="67"/>
      <c r="IH170" s="67"/>
      <c r="II170" s="67"/>
      <c r="IJ170" s="67"/>
      <c r="IK170" s="67"/>
      <c r="IL170" s="67"/>
      <c r="IM170" s="67"/>
      <c r="IN170" s="67"/>
      <c r="IO170" s="67"/>
      <c r="IP170" s="67"/>
      <c r="IQ170" s="67"/>
      <c r="IR170" s="67"/>
      <c r="IS170" s="67"/>
      <c r="IT170" s="67"/>
      <c r="IU170" s="67"/>
      <c r="IV170" s="67"/>
      <c r="IW170" s="67"/>
      <c r="IX170" s="67"/>
      <c r="IY170" s="67"/>
      <c r="IZ170" s="67"/>
      <c r="JA170" s="67"/>
      <c r="JB170" s="67"/>
      <c r="JC170" s="67"/>
      <c r="JD170" s="67"/>
      <c r="JE170" s="67"/>
      <c r="JF170" s="67"/>
      <c r="JG170" s="67"/>
      <c r="JH170" s="67"/>
      <c r="JI170" s="67"/>
      <c r="JJ170" s="67"/>
      <c r="JK170" s="67"/>
      <c r="JL170" s="67"/>
      <c r="JM170" s="67"/>
      <c r="JN170" s="67"/>
      <c r="JO170" s="67"/>
      <c r="JP170" s="67"/>
      <c r="JQ170" s="67"/>
      <c r="JR170" s="67"/>
      <c r="JS170" s="67"/>
      <c r="JT170" s="67"/>
      <c r="JU170" s="67"/>
      <c r="JV170" s="67"/>
      <c r="JW170" s="67"/>
      <c r="JX170" s="67"/>
      <c r="JY170" s="67"/>
      <c r="JZ170" s="67"/>
      <c r="KA170" s="67"/>
      <c r="KB170" s="67"/>
      <c r="KC170" s="67"/>
      <c r="KD170" s="67"/>
      <c r="KE170" s="67"/>
      <c r="KF170" s="67"/>
      <c r="KG170" s="67"/>
      <c r="KH170" s="67"/>
      <c r="KI170" s="67"/>
      <c r="KJ170" s="67"/>
      <c r="KK170" s="67"/>
      <c r="KL170" s="67"/>
      <c r="KM170" s="67"/>
      <c r="KN170" s="66">
        <v>2</v>
      </c>
      <c r="KO170" s="66">
        <v>0</v>
      </c>
      <c r="KP170" s="66">
        <v>1</v>
      </c>
      <c r="KQ170" s="66">
        <v>1</v>
      </c>
      <c r="KR170" s="66">
        <v>1</v>
      </c>
      <c r="KS170" s="66">
        <v>0</v>
      </c>
      <c r="KT170" s="66">
        <v>0</v>
      </c>
      <c r="KU170" s="66">
        <v>0</v>
      </c>
      <c r="KV170" s="66">
        <v>0</v>
      </c>
      <c r="KW170" s="66">
        <v>1</v>
      </c>
      <c r="KX170" s="66">
        <v>0</v>
      </c>
      <c r="KY170" s="66">
        <v>0</v>
      </c>
      <c r="KZ170" s="66">
        <v>0</v>
      </c>
      <c r="LA170" s="66">
        <v>0</v>
      </c>
      <c r="LB170" s="66">
        <v>0</v>
      </c>
      <c r="LC170" s="68">
        <v>0</v>
      </c>
      <c r="LD170" s="68">
        <v>0</v>
      </c>
      <c r="LE170" s="68">
        <v>0</v>
      </c>
      <c r="LF170" s="68">
        <v>0</v>
      </c>
      <c r="LG170" s="68">
        <v>0</v>
      </c>
      <c r="LH170" s="68">
        <v>0</v>
      </c>
      <c r="LI170" s="68">
        <v>0</v>
      </c>
      <c r="LJ170" s="68">
        <v>0</v>
      </c>
      <c r="LK170" s="68">
        <v>1</v>
      </c>
      <c r="LL170" s="68" t="s">
        <v>3162</v>
      </c>
      <c r="LM170" s="69">
        <v>0</v>
      </c>
      <c r="LN170" s="69"/>
      <c r="LO170" s="69">
        <v>0</v>
      </c>
      <c r="LP170" s="69"/>
      <c r="LQ170" s="70">
        <v>1</v>
      </c>
      <c r="LR170" s="71" t="s">
        <v>3163</v>
      </c>
      <c r="LS170" s="72">
        <f t="shared" si="53"/>
        <v>0</v>
      </c>
      <c r="LT170" s="73">
        <f t="shared" si="54"/>
        <v>0</v>
      </c>
      <c r="LU170" s="73">
        <f t="shared" si="55"/>
        <v>0</v>
      </c>
      <c r="LV170" s="74">
        <f t="shared" si="56"/>
        <v>1</v>
      </c>
      <c r="LW170" s="72">
        <f t="shared" si="57"/>
        <v>1</v>
      </c>
      <c r="LX170" s="73">
        <f t="shared" si="58"/>
        <v>0</v>
      </c>
      <c r="LY170" s="73">
        <f t="shared" si="59"/>
        <v>0</v>
      </c>
      <c r="LZ170" s="74">
        <f t="shared" si="60"/>
        <v>0</v>
      </c>
      <c r="MA170" s="72">
        <f t="shared" si="61"/>
        <v>0</v>
      </c>
      <c r="MB170" s="73">
        <f t="shared" si="62"/>
        <v>0</v>
      </c>
      <c r="MC170" s="73">
        <f t="shared" si="63"/>
        <v>0</v>
      </c>
      <c r="MD170" s="74">
        <f t="shared" si="64"/>
        <v>1</v>
      </c>
      <c r="ME170" s="72">
        <f t="shared" si="65"/>
        <v>0</v>
      </c>
      <c r="MF170" s="73">
        <f t="shared" si="66"/>
        <v>0</v>
      </c>
      <c r="MG170" s="73">
        <f t="shared" si="67"/>
        <v>0</v>
      </c>
      <c r="MH170" s="74">
        <f t="shared" si="68"/>
        <v>1</v>
      </c>
    </row>
    <row r="171" spans="1:346" ht="52.5" x14ac:dyDescent="0.35">
      <c r="A171" s="57">
        <v>30</v>
      </c>
      <c r="B171" s="57" t="s">
        <v>2320</v>
      </c>
      <c r="C171" s="57" t="s">
        <v>3164</v>
      </c>
      <c r="D171" s="58">
        <v>41604</v>
      </c>
      <c r="E171" s="57">
        <v>15</v>
      </c>
      <c r="F171" s="57">
        <v>11</v>
      </c>
      <c r="G171" s="57" t="s">
        <v>3165</v>
      </c>
      <c r="H171" s="57" t="s">
        <v>3165</v>
      </c>
      <c r="I171" s="57" t="s">
        <v>3166</v>
      </c>
      <c r="J171" s="57" t="s">
        <v>3167</v>
      </c>
      <c r="K171" s="57" t="s">
        <v>3168</v>
      </c>
      <c r="L171" s="57">
        <v>0</v>
      </c>
      <c r="M171" s="57">
        <v>1</v>
      </c>
      <c r="N171" s="57">
        <v>47</v>
      </c>
      <c r="O171" s="59">
        <v>0</v>
      </c>
      <c r="P171" s="59">
        <v>0</v>
      </c>
      <c r="Q171" s="59">
        <v>0</v>
      </c>
      <c r="R171" s="59">
        <v>0</v>
      </c>
      <c r="S171" s="59">
        <v>0</v>
      </c>
      <c r="T171" s="59">
        <v>0</v>
      </c>
      <c r="U171" s="59">
        <v>0</v>
      </c>
      <c r="V171" s="59">
        <v>0</v>
      </c>
      <c r="W171" s="59">
        <v>0</v>
      </c>
      <c r="X171" s="59">
        <v>1</v>
      </c>
      <c r="Y171" s="59" t="s">
        <v>3169</v>
      </c>
      <c r="Z171" s="60">
        <v>6</v>
      </c>
      <c r="AA171" s="60">
        <v>0</v>
      </c>
      <c r="AB171" s="60">
        <v>0</v>
      </c>
      <c r="AC171" s="60">
        <v>30</v>
      </c>
      <c r="AD171" s="60">
        <v>15</v>
      </c>
      <c r="AE171" s="60">
        <v>1</v>
      </c>
      <c r="AF171" s="60">
        <v>0</v>
      </c>
      <c r="AG171" s="60">
        <v>0</v>
      </c>
      <c r="AH171" s="60">
        <v>1</v>
      </c>
      <c r="AI171" s="60">
        <v>1</v>
      </c>
      <c r="AJ171" s="60">
        <v>8</v>
      </c>
      <c r="AK171" s="60">
        <v>3</v>
      </c>
      <c r="AL171" s="60">
        <v>10</v>
      </c>
      <c r="AM171" s="59">
        <v>0</v>
      </c>
      <c r="AN171" s="59"/>
      <c r="AO171" s="59"/>
      <c r="AP171" s="59"/>
      <c r="AQ171" s="59"/>
      <c r="AR171" s="59"/>
      <c r="AS171" s="59"/>
      <c r="AT171" s="59"/>
      <c r="AU171" s="59"/>
      <c r="AV171" s="59"/>
      <c r="AW171" s="59"/>
      <c r="AX171" s="59"/>
      <c r="AY171" s="59"/>
      <c r="AZ171" s="59"/>
      <c r="BA171" s="59"/>
      <c r="BB171" s="59"/>
      <c r="BC171" s="59">
        <v>0</v>
      </c>
      <c r="BD171" s="59"/>
      <c r="BE171" s="59"/>
      <c r="BF171" s="59"/>
      <c r="BG171" s="59">
        <v>0</v>
      </c>
      <c r="BH171" s="59"/>
      <c r="BI171" s="59"/>
      <c r="BJ171" s="59"/>
      <c r="BK171" s="59">
        <v>0</v>
      </c>
      <c r="BL171" s="59"/>
      <c r="BM171" s="59"/>
      <c r="BN171" s="59"/>
      <c r="BO171" s="59">
        <f t="shared" si="46"/>
        <v>0</v>
      </c>
      <c r="BP171" s="59"/>
      <c r="BQ171" s="60">
        <v>1</v>
      </c>
      <c r="BR171" s="60">
        <v>1</v>
      </c>
      <c r="BS171" s="60">
        <v>3</v>
      </c>
      <c r="BT171" s="60">
        <v>1</v>
      </c>
      <c r="BU171" s="60">
        <v>4</v>
      </c>
      <c r="BV171" s="60">
        <v>1</v>
      </c>
      <c r="BW171" s="60">
        <v>0</v>
      </c>
      <c r="BX171" s="60">
        <v>1</v>
      </c>
      <c r="BY171" s="60">
        <v>1</v>
      </c>
      <c r="BZ171" s="60">
        <v>0</v>
      </c>
      <c r="CA171" s="60">
        <v>0</v>
      </c>
      <c r="CB171" s="60"/>
      <c r="CC171" s="60"/>
      <c r="CD171" s="60"/>
      <c r="CE171" s="60"/>
      <c r="CF171" s="60"/>
      <c r="CG171" s="60"/>
      <c r="CH171" s="60"/>
      <c r="CI171" s="60"/>
      <c r="CJ171" s="60">
        <v>0</v>
      </c>
      <c r="CK171" s="60"/>
      <c r="CL171" s="60"/>
      <c r="CM171" s="60"/>
      <c r="CN171" s="60"/>
      <c r="CO171" s="60"/>
      <c r="CP171" s="60"/>
      <c r="CQ171" s="60"/>
      <c r="CR171" s="60"/>
      <c r="CS171" s="60">
        <v>0</v>
      </c>
      <c r="CT171" s="60"/>
      <c r="CU171" s="60"/>
      <c r="CV171" s="60"/>
      <c r="CW171" s="60"/>
      <c r="CX171" s="60"/>
      <c r="CY171" s="60"/>
      <c r="CZ171" s="60"/>
      <c r="DA171" s="60"/>
      <c r="DB171" s="60"/>
      <c r="DC171" s="60">
        <v>0</v>
      </c>
      <c r="DD171" s="60"/>
      <c r="DE171" s="60"/>
      <c r="DF171" s="60">
        <v>1</v>
      </c>
      <c r="DG171" s="60">
        <v>15</v>
      </c>
      <c r="DH171" s="60">
        <v>130</v>
      </c>
      <c r="DI171" s="60">
        <v>0</v>
      </c>
      <c r="DJ171" s="60"/>
      <c r="DK171" s="60"/>
      <c r="DL171" s="60">
        <v>0</v>
      </c>
      <c r="DM171" s="60"/>
      <c r="DN171" s="60"/>
      <c r="DO171" s="60"/>
      <c r="DP171" s="60"/>
      <c r="DQ171" s="60">
        <v>150</v>
      </c>
      <c r="DR171" s="60">
        <v>1</v>
      </c>
      <c r="DS171" s="60">
        <v>20</v>
      </c>
      <c r="DT171" s="61">
        <f t="shared" si="47"/>
        <v>1</v>
      </c>
      <c r="DU171" s="62">
        <f t="shared" si="48"/>
        <v>1</v>
      </c>
      <c r="DV171" s="63">
        <v>0</v>
      </c>
      <c r="DW171" s="63"/>
      <c r="DX171" s="63"/>
      <c r="DY171" s="63"/>
      <c r="DZ171" s="63"/>
      <c r="EA171" s="63"/>
      <c r="EB171" s="63"/>
      <c r="EC171" s="63"/>
      <c r="ED171" s="63"/>
      <c r="EE171" s="63"/>
      <c r="EF171" s="63"/>
      <c r="EG171" s="63"/>
      <c r="EH171" s="63"/>
      <c r="EI171" s="63"/>
      <c r="EJ171" s="63"/>
      <c r="EK171" s="63"/>
      <c r="EL171" s="63"/>
      <c r="EM171" s="63"/>
      <c r="EN171" s="63"/>
      <c r="EO171" s="63"/>
      <c r="EP171" s="63"/>
      <c r="EQ171" s="63"/>
      <c r="ER171" s="63"/>
      <c r="ES171" s="63">
        <f t="shared" si="49"/>
        <v>0</v>
      </c>
      <c r="ET171" s="63"/>
      <c r="EU171" s="64">
        <v>0</v>
      </c>
      <c r="EV171" s="64"/>
      <c r="EW171" s="64"/>
      <c r="EX171" s="64"/>
      <c r="EY171" s="64"/>
      <c r="EZ171" s="64"/>
      <c r="FA171" s="64"/>
      <c r="FB171" s="64"/>
      <c r="FC171" s="64"/>
      <c r="FD171" s="64"/>
      <c r="FE171" s="64"/>
      <c r="FF171" s="64"/>
      <c r="FG171" s="64"/>
      <c r="FH171" s="64"/>
      <c r="FI171" s="64"/>
      <c r="FJ171" s="64"/>
      <c r="FK171" s="64"/>
      <c r="FL171" s="64"/>
      <c r="FM171" s="64"/>
      <c r="FN171" s="64"/>
      <c r="FO171" s="64"/>
      <c r="FP171" s="64"/>
      <c r="FQ171" s="64"/>
      <c r="FR171" s="64"/>
      <c r="FS171" s="64"/>
      <c r="FT171" s="64"/>
      <c r="FU171" s="64"/>
      <c r="FV171" s="64"/>
      <c r="FW171" s="64"/>
      <c r="FX171" s="64"/>
      <c r="FY171" s="64"/>
      <c r="FZ171" s="64"/>
      <c r="GA171" s="64"/>
      <c r="GB171" s="64"/>
      <c r="GC171" s="64"/>
      <c r="GD171" s="64"/>
      <c r="GE171" s="64"/>
      <c r="GF171" s="64"/>
      <c r="GG171" s="64">
        <f t="shared" si="50"/>
        <v>0</v>
      </c>
      <c r="GH171" s="64">
        <f t="shared" si="51"/>
        <v>0</v>
      </c>
      <c r="GI171" s="65">
        <v>0</v>
      </c>
      <c r="GJ171" s="65">
        <v>0</v>
      </c>
      <c r="GK171" s="65">
        <v>0</v>
      </c>
      <c r="GL171" s="65">
        <v>0</v>
      </c>
      <c r="GM171" s="65">
        <v>0</v>
      </c>
      <c r="GN171" s="65">
        <v>0</v>
      </c>
      <c r="GO171" s="65">
        <v>0</v>
      </c>
      <c r="GP171" s="65">
        <v>0</v>
      </c>
      <c r="GQ171" s="65"/>
      <c r="GR171" s="65">
        <v>0</v>
      </c>
      <c r="GS171" s="65">
        <v>0</v>
      </c>
      <c r="GT171" s="65">
        <v>0</v>
      </c>
      <c r="GU171" s="65">
        <v>0</v>
      </c>
      <c r="GV171" s="65">
        <v>0</v>
      </c>
      <c r="GW171" s="65">
        <v>0</v>
      </c>
      <c r="GX171" s="65">
        <v>0</v>
      </c>
      <c r="GY171" s="65">
        <v>1</v>
      </c>
      <c r="GZ171" s="65" t="s">
        <v>3170</v>
      </c>
      <c r="HA171" s="66">
        <v>0</v>
      </c>
      <c r="HB171" s="66"/>
      <c r="HC171" s="66"/>
      <c r="HD171" s="66"/>
      <c r="HE171" s="66"/>
      <c r="HF171" s="66"/>
      <c r="HG171" s="66"/>
      <c r="HH171" s="66"/>
      <c r="HI171" s="66"/>
      <c r="HJ171" s="66"/>
      <c r="HK171" s="66"/>
      <c r="HL171" s="66"/>
      <c r="HM171" s="66"/>
      <c r="HN171" s="66"/>
      <c r="HO171" s="66"/>
      <c r="HP171" s="66"/>
      <c r="HQ171" s="66"/>
      <c r="HR171" s="66"/>
      <c r="HS171" s="66"/>
      <c r="HT171" s="66"/>
      <c r="HU171" s="66"/>
      <c r="HV171" s="66"/>
      <c r="HW171" s="66"/>
      <c r="HX171" s="66"/>
      <c r="HY171" s="66">
        <f t="shared" si="52"/>
        <v>0</v>
      </c>
      <c r="HZ171" s="66"/>
      <c r="IA171" s="67" t="s">
        <v>2326</v>
      </c>
      <c r="IB171" s="67" t="s">
        <v>2328</v>
      </c>
      <c r="IC171" s="67" t="s">
        <v>2326</v>
      </c>
      <c r="ID171" s="67" t="s">
        <v>2326</v>
      </c>
      <c r="IE171" s="67" t="s">
        <v>2326</v>
      </c>
      <c r="IF171" s="67"/>
      <c r="IG171" s="67"/>
      <c r="IH171" s="67"/>
      <c r="II171" s="67"/>
      <c r="IJ171" s="67"/>
      <c r="IK171" s="67"/>
      <c r="IL171" s="67"/>
      <c r="IM171" s="67"/>
      <c r="IN171" s="67"/>
      <c r="IO171" s="67"/>
      <c r="IP171" s="67"/>
      <c r="IQ171" s="67"/>
      <c r="IR171" s="67"/>
      <c r="IS171" s="67"/>
      <c r="IT171" s="67"/>
      <c r="IU171" s="67"/>
      <c r="IV171" s="67"/>
      <c r="IW171" s="67"/>
      <c r="IX171" s="67"/>
      <c r="IY171" s="67"/>
      <c r="IZ171" s="67"/>
      <c r="JA171" s="67"/>
      <c r="JB171" s="67"/>
      <c r="JC171" s="67"/>
      <c r="JD171" s="67"/>
      <c r="JE171" s="67"/>
      <c r="JF171" s="67"/>
      <c r="JG171" s="67"/>
      <c r="JH171" s="67"/>
      <c r="JI171" s="67"/>
      <c r="JJ171" s="67"/>
      <c r="JK171" s="67"/>
      <c r="JL171" s="67"/>
      <c r="JM171" s="67"/>
      <c r="JN171" s="67"/>
      <c r="JO171" s="67"/>
      <c r="JP171" s="67"/>
      <c r="JQ171" s="67"/>
      <c r="JR171" s="67"/>
      <c r="JS171" s="67"/>
      <c r="JT171" s="67"/>
      <c r="JU171" s="67"/>
      <c r="JV171" s="67"/>
      <c r="JW171" s="67"/>
      <c r="JX171" s="67"/>
      <c r="JY171" s="67"/>
      <c r="JZ171" s="67"/>
      <c r="KA171" s="67"/>
      <c r="KB171" s="67"/>
      <c r="KC171" s="67"/>
      <c r="KD171" s="67"/>
      <c r="KE171" s="67"/>
      <c r="KF171" s="67"/>
      <c r="KG171" s="67"/>
      <c r="KH171" s="67"/>
      <c r="KI171" s="67"/>
      <c r="KJ171" s="67"/>
      <c r="KK171" s="67"/>
      <c r="KL171" s="67"/>
      <c r="KM171" s="67"/>
      <c r="KN171" s="66">
        <v>0</v>
      </c>
      <c r="KO171" s="66">
        <v>0</v>
      </c>
      <c r="KP171" s="66">
        <v>0</v>
      </c>
      <c r="KQ171" s="66">
        <v>0</v>
      </c>
      <c r="KR171" s="66">
        <v>0</v>
      </c>
      <c r="KS171" s="66">
        <v>0</v>
      </c>
      <c r="KT171" s="66">
        <v>0</v>
      </c>
      <c r="KU171" s="66">
        <v>0</v>
      </c>
      <c r="KV171" s="66">
        <v>0</v>
      </c>
      <c r="KW171" s="66">
        <v>1</v>
      </c>
      <c r="KX171" s="66">
        <v>0</v>
      </c>
      <c r="KY171" s="66">
        <v>0</v>
      </c>
      <c r="KZ171" s="66">
        <v>0</v>
      </c>
      <c r="LA171" s="66">
        <v>0</v>
      </c>
      <c r="LB171" s="66">
        <v>0</v>
      </c>
      <c r="LC171" s="68">
        <v>0</v>
      </c>
      <c r="LD171" s="68">
        <v>0</v>
      </c>
      <c r="LE171" s="68">
        <v>0</v>
      </c>
      <c r="LF171" s="68">
        <v>0</v>
      </c>
      <c r="LG171" s="68">
        <v>0</v>
      </c>
      <c r="LH171" s="68">
        <v>0</v>
      </c>
      <c r="LI171" s="68">
        <v>0</v>
      </c>
      <c r="LJ171" s="68">
        <v>0</v>
      </c>
      <c r="LK171" s="68">
        <v>1</v>
      </c>
      <c r="LL171" s="68" t="s">
        <v>2566</v>
      </c>
      <c r="LM171" s="69">
        <v>1</v>
      </c>
      <c r="LN171" s="69" t="s">
        <v>3171</v>
      </c>
      <c r="LO171" s="69">
        <v>0</v>
      </c>
      <c r="LP171" s="69"/>
      <c r="LQ171" s="70">
        <v>1</v>
      </c>
      <c r="LR171" s="71"/>
      <c r="LS171" s="72">
        <f t="shared" si="53"/>
        <v>0</v>
      </c>
      <c r="LT171" s="73">
        <f t="shared" si="54"/>
        <v>0</v>
      </c>
      <c r="LU171" s="73">
        <f t="shared" si="55"/>
        <v>0</v>
      </c>
      <c r="LV171" s="74">
        <f t="shared" si="56"/>
        <v>1</v>
      </c>
      <c r="LW171" s="72">
        <f t="shared" si="57"/>
        <v>1</v>
      </c>
      <c r="LX171" s="73">
        <f t="shared" si="58"/>
        <v>0</v>
      </c>
      <c r="LY171" s="73">
        <f t="shared" si="59"/>
        <v>0</v>
      </c>
      <c r="LZ171" s="74">
        <f t="shared" si="60"/>
        <v>0</v>
      </c>
      <c r="MA171" s="72">
        <f t="shared" si="61"/>
        <v>0</v>
      </c>
      <c r="MB171" s="73">
        <f t="shared" si="62"/>
        <v>0</v>
      </c>
      <c r="MC171" s="73">
        <f t="shared" si="63"/>
        <v>0</v>
      </c>
      <c r="MD171" s="74">
        <f t="shared" si="64"/>
        <v>1</v>
      </c>
      <c r="ME171" s="72">
        <f t="shared" si="65"/>
        <v>0</v>
      </c>
      <c r="MF171" s="73">
        <f t="shared" si="66"/>
        <v>0</v>
      </c>
      <c r="MG171" s="73">
        <f t="shared" si="67"/>
        <v>0</v>
      </c>
      <c r="MH171" s="74">
        <f t="shared" si="68"/>
        <v>1</v>
      </c>
    </row>
    <row r="172" spans="1:346" ht="52.5" x14ac:dyDescent="0.35">
      <c r="A172" s="57">
        <v>37</v>
      </c>
      <c r="B172" s="57" t="s">
        <v>2320</v>
      </c>
      <c r="C172" s="57" t="s">
        <v>3164</v>
      </c>
      <c r="D172" s="58">
        <v>41605</v>
      </c>
      <c r="E172" s="57">
        <v>15</v>
      </c>
      <c r="F172" s="57">
        <v>6</v>
      </c>
      <c r="G172" s="57" t="s">
        <v>3172</v>
      </c>
      <c r="H172" s="57" t="s">
        <v>3172</v>
      </c>
      <c r="I172" s="57" t="s">
        <v>3173</v>
      </c>
      <c r="J172" s="57" t="s">
        <v>3167</v>
      </c>
      <c r="K172" s="57" t="s">
        <v>3174</v>
      </c>
      <c r="L172" s="57">
        <v>0</v>
      </c>
      <c r="M172" s="57">
        <v>1</v>
      </c>
      <c r="N172" s="57">
        <v>62</v>
      </c>
      <c r="O172" s="59">
        <v>1</v>
      </c>
      <c r="P172" s="59">
        <v>0</v>
      </c>
      <c r="Q172" s="59">
        <v>0</v>
      </c>
      <c r="R172" s="59">
        <v>0</v>
      </c>
      <c r="S172" s="59">
        <v>0</v>
      </c>
      <c r="T172" s="59">
        <v>0</v>
      </c>
      <c r="U172" s="59">
        <v>0</v>
      </c>
      <c r="V172" s="59">
        <v>0</v>
      </c>
      <c r="W172" s="59">
        <v>0</v>
      </c>
      <c r="X172" s="59">
        <v>0</v>
      </c>
      <c r="Y172" s="59"/>
      <c r="Z172" s="60">
        <v>5</v>
      </c>
      <c r="AA172" s="60">
        <v>0</v>
      </c>
      <c r="AB172" s="60">
        <v>0</v>
      </c>
      <c r="AC172" s="60">
        <v>65</v>
      </c>
      <c r="AD172" s="60">
        <v>45</v>
      </c>
      <c r="AE172" s="60">
        <v>1</v>
      </c>
      <c r="AF172" s="60">
        <v>0</v>
      </c>
      <c r="AG172" s="60">
        <v>0</v>
      </c>
      <c r="AH172" s="60">
        <v>2</v>
      </c>
      <c r="AI172" s="60">
        <v>0</v>
      </c>
      <c r="AJ172" s="60"/>
      <c r="AK172" s="60">
        <v>2</v>
      </c>
      <c r="AL172" s="60">
        <v>15</v>
      </c>
      <c r="AM172" s="59">
        <v>0</v>
      </c>
      <c r="AN172" s="59"/>
      <c r="AO172" s="59"/>
      <c r="AP172" s="59"/>
      <c r="AQ172" s="59"/>
      <c r="AR172" s="59"/>
      <c r="AS172" s="59"/>
      <c r="AT172" s="59"/>
      <c r="AU172" s="59"/>
      <c r="AV172" s="59"/>
      <c r="AW172" s="59"/>
      <c r="AX172" s="59"/>
      <c r="AY172" s="59"/>
      <c r="AZ172" s="59"/>
      <c r="BA172" s="59"/>
      <c r="BB172" s="59"/>
      <c r="BC172" s="59">
        <v>0</v>
      </c>
      <c r="BD172" s="59"/>
      <c r="BE172" s="59"/>
      <c r="BF172" s="59"/>
      <c r="BG172" s="59">
        <v>0</v>
      </c>
      <c r="BH172" s="59"/>
      <c r="BI172" s="59"/>
      <c r="BJ172" s="59"/>
      <c r="BK172" s="59">
        <v>0</v>
      </c>
      <c r="BL172" s="59"/>
      <c r="BM172" s="59"/>
      <c r="BN172" s="59"/>
      <c r="BO172" s="59">
        <f t="shared" si="46"/>
        <v>0</v>
      </c>
      <c r="BP172" s="59"/>
      <c r="BQ172" s="60">
        <v>1</v>
      </c>
      <c r="BR172" s="60">
        <v>0</v>
      </c>
      <c r="BS172" s="60"/>
      <c r="BT172" s="60"/>
      <c r="BU172" s="60"/>
      <c r="BV172" s="60"/>
      <c r="BW172" s="60"/>
      <c r="BX172" s="60"/>
      <c r="BY172" s="60"/>
      <c r="BZ172" s="60"/>
      <c r="CA172" s="60">
        <v>1</v>
      </c>
      <c r="CB172" s="60">
        <v>1</v>
      </c>
      <c r="CC172" s="60">
        <v>1</v>
      </c>
      <c r="CD172" s="60">
        <v>1</v>
      </c>
      <c r="CE172" s="60">
        <v>1</v>
      </c>
      <c r="CF172" s="60">
        <v>0</v>
      </c>
      <c r="CG172" s="60">
        <v>1</v>
      </c>
      <c r="CH172" s="60">
        <v>1</v>
      </c>
      <c r="CI172" s="60">
        <v>0</v>
      </c>
      <c r="CJ172" s="60">
        <v>0</v>
      </c>
      <c r="CK172" s="60"/>
      <c r="CL172" s="60"/>
      <c r="CM172" s="60"/>
      <c r="CN172" s="60"/>
      <c r="CO172" s="60"/>
      <c r="CP172" s="60"/>
      <c r="CQ172" s="60"/>
      <c r="CR172" s="60"/>
      <c r="CS172" s="60">
        <v>0</v>
      </c>
      <c r="CT172" s="60"/>
      <c r="CU172" s="60"/>
      <c r="CV172" s="60"/>
      <c r="CW172" s="60"/>
      <c r="CX172" s="60"/>
      <c r="CY172" s="60"/>
      <c r="CZ172" s="60"/>
      <c r="DA172" s="60"/>
      <c r="DB172" s="60"/>
      <c r="DC172" s="60">
        <v>0</v>
      </c>
      <c r="DD172" s="60"/>
      <c r="DE172" s="60"/>
      <c r="DF172" s="60">
        <v>1</v>
      </c>
      <c r="DG172" s="60"/>
      <c r="DH172" s="60">
        <v>180</v>
      </c>
      <c r="DI172" s="60">
        <v>0</v>
      </c>
      <c r="DJ172" s="60"/>
      <c r="DK172" s="60"/>
      <c r="DL172" s="60">
        <v>1</v>
      </c>
      <c r="DM172" s="60"/>
      <c r="DN172" s="60">
        <v>7</v>
      </c>
      <c r="DO172" s="60"/>
      <c r="DP172" s="60"/>
      <c r="DQ172" s="60">
        <v>120</v>
      </c>
      <c r="DR172" s="60">
        <v>1</v>
      </c>
      <c r="DS172" s="60">
        <v>20</v>
      </c>
      <c r="DT172" s="61">
        <f t="shared" si="47"/>
        <v>1</v>
      </c>
      <c r="DU172" s="62">
        <f t="shared" si="48"/>
        <v>1</v>
      </c>
      <c r="DV172" s="63">
        <v>0</v>
      </c>
      <c r="DW172" s="63"/>
      <c r="DX172" s="63"/>
      <c r="DY172" s="63"/>
      <c r="DZ172" s="63"/>
      <c r="EA172" s="63"/>
      <c r="EB172" s="63"/>
      <c r="EC172" s="63"/>
      <c r="ED172" s="63"/>
      <c r="EE172" s="63"/>
      <c r="EF172" s="63"/>
      <c r="EG172" s="63"/>
      <c r="EH172" s="63"/>
      <c r="EI172" s="63"/>
      <c r="EJ172" s="63"/>
      <c r="EK172" s="63"/>
      <c r="EL172" s="63"/>
      <c r="EM172" s="63"/>
      <c r="EN172" s="63"/>
      <c r="EO172" s="63"/>
      <c r="EP172" s="63"/>
      <c r="EQ172" s="63"/>
      <c r="ER172" s="63"/>
      <c r="ES172" s="63">
        <f t="shared" si="49"/>
        <v>0</v>
      </c>
      <c r="ET172" s="63"/>
      <c r="EU172" s="64">
        <v>0</v>
      </c>
      <c r="EV172" s="64"/>
      <c r="EW172" s="64"/>
      <c r="EX172" s="64"/>
      <c r="EY172" s="64"/>
      <c r="EZ172" s="64"/>
      <c r="FA172" s="64"/>
      <c r="FB172" s="64"/>
      <c r="FC172" s="64"/>
      <c r="FD172" s="64"/>
      <c r="FE172" s="64"/>
      <c r="FF172" s="64"/>
      <c r="FG172" s="64"/>
      <c r="FH172" s="64"/>
      <c r="FI172" s="64"/>
      <c r="FJ172" s="64"/>
      <c r="FK172" s="64"/>
      <c r="FL172" s="64"/>
      <c r="FM172" s="64"/>
      <c r="FN172" s="64"/>
      <c r="FO172" s="64"/>
      <c r="FP172" s="64"/>
      <c r="FQ172" s="64"/>
      <c r="FR172" s="64"/>
      <c r="FS172" s="64"/>
      <c r="FT172" s="64"/>
      <c r="FU172" s="64"/>
      <c r="FV172" s="64"/>
      <c r="FW172" s="64"/>
      <c r="FX172" s="64"/>
      <c r="FY172" s="64"/>
      <c r="FZ172" s="64"/>
      <c r="GA172" s="64"/>
      <c r="GB172" s="64"/>
      <c r="GC172" s="64"/>
      <c r="GD172" s="64"/>
      <c r="GE172" s="64"/>
      <c r="GF172" s="64"/>
      <c r="GG172" s="64">
        <f t="shared" si="50"/>
        <v>0</v>
      </c>
      <c r="GH172" s="64">
        <f t="shared" si="51"/>
        <v>0</v>
      </c>
      <c r="GI172" s="65">
        <v>0</v>
      </c>
      <c r="GJ172" s="65">
        <v>0</v>
      </c>
      <c r="GK172" s="65">
        <v>0</v>
      </c>
      <c r="GL172" s="65">
        <v>0</v>
      </c>
      <c r="GM172" s="65">
        <v>0</v>
      </c>
      <c r="GN172" s="65">
        <v>0</v>
      </c>
      <c r="GO172" s="65">
        <v>0</v>
      </c>
      <c r="GP172" s="65">
        <v>0</v>
      </c>
      <c r="GQ172" s="65"/>
      <c r="GR172" s="65">
        <v>0</v>
      </c>
      <c r="GS172" s="65">
        <v>0</v>
      </c>
      <c r="GT172" s="65">
        <v>0</v>
      </c>
      <c r="GU172" s="65">
        <v>0</v>
      </c>
      <c r="GV172" s="65">
        <v>0</v>
      </c>
      <c r="GW172" s="65">
        <v>0</v>
      </c>
      <c r="GX172" s="65">
        <v>0</v>
      </c>
      <c r="GY172" s="65">
        <v>1</v>
      </c>
      <c r="GZ172" s="65" t="s">
        <v>3175</v>
      </c>
      <c r="HA172" s="66">
        <v>0</v>
      </c>
      <c r="HB172" s="66"/>
      <c r="HC172" s="66"/>
      <c r="HD172" s="66"/>
      <c r="HE172" s="66"/>
      <c r="HF172" s="66"/>
      <c r="HG172" s="66"/>
      <c r="HH172" s="66"/>
      <c r="HI172" s="66"/>
      <c r="HJ172" s="66"/>
      <c r="HK172" s="66"/>
      <c r="HL172" s="66"/>
      <c r="HM172" s="66"/>
      <c r="HN172" s="66"/>
      <c r="HO172" s="66"/>
      <c r="HP172" s="66"/>
      <c r="HQ172" s="66"/>
      <c r="HR172" s="66"/>
      <c r="HS172" s="66"/>
      <c r="HT172" s="66"/>
      <c r="HU172" s="66"/>
      <c r="HV172" s="66"/>
      <c r="HW172" s="66"/>
      <c r="HX172" s="66"/>
      <c r="HY172" s="66">
        <f t="shared" si="52"/>
        <v>0</v>
      </c>
      <c r="HZ172" s="66"/>
      <c r="IA172" s="67" t="s">
        <v>2326</v>
      </c>
      <c r="IB172" s="67" t="s">
        <v>2328</v>
      </c>
      <c r="IC172" s="67" t="s">
        <v>2326</v>
      </c>
      <c r="ID172" s="67" t="s">
        <v>2326</v>
      </c>
      <c r="IE172" s="67" t="s">
        <v>2326</v>
      </c>
      <c r="IF172" s="67"/>
      <c r="IG172" s="67"/>
      <c r="IH172" s="67"/>
      <c r="II172" s="67"/>
      <c r="IJ172" s="67"/>
      <c r="IK172" s="67"/>
      <c r="IL172" s="67"/>
      <c r="IM172" s="67"/>
      <c r="IN172" s="67"/>
      <c r="IO172" s="67"/>
      <c r="IP172" s="67"/>
      <c r="IQ172" s="67"/>
      <c r="IR172" s="67"/>
      <c r="IS172" s="67"/>
      <c r="IT172" s="67"/>
      <c r="IU172" s="67"/>
      <c r="IV172" s="67"/>
      <c r="IW172" s="67"/>
      <c r="IX172" s="67"/>
      <c r="IY172" s="67"/>
      <c r="IZ172" s="67"/>
      <c r="JA172" s="67"/>
      <c r="JB172" s="67"/>
      <c r="JC172" s="67"/>
      <c r="JD172" s="67"/>
      <c r="JE172" s="67"/>
      <c r="JF172" s="67"/>
      <c r="JG172" s="67"/>
      <c r="JH172" s="67"/>
      <c r="JI172" s="67"/>
      <c r="JJ172" s="67"/>
      <c r="JK172" s="67"/>
      <c r="JL172" s="67"/>
      <c r="JM172" s="67"/>
      <c r="JN172" s="67"/>
      <c r="JO172" s="67"/>
      <c r="JP172" s="67"/>
      <c r="JQ172" s="67"/>
      <c r="JR172" s="67"/>
      <c r="JS172" s="67"/>
      <c r="JT172" s="67"/>
      <c r="JU172" s="67"/>
      <c r="JV172" s="67"/>
      <c r="JW172" s="67"/>
      <c r="JX172" s="67"/>
      <c r="JY172" s="67"/>
      <c r="JZ172" s="67"/>
      <c r="KA172" s="67"/>
      <c r="KB172" s="67"/>
      <c r="KC172" s="67"/>
      <c r="KD172" s="67"/>
      <c r="KE172" s="67"/>
      <c r="KF172" s="67"/>
      <c r="KG172" s="67"/>
      <c r="KH172" s="67"/>
      <c r="KI172" s="67"/>
      <c r="KJ172" s="67"/>
      <c r="KK172" s="67"/>
      <c r="KL172" s="67"/>
      <c r="KM172" s="67"/>
      <c r="KN172" s="66">
        <v>0</v>
      </c>
      <c r="KO172" s="66">
        <v>0</v>
      </c>
      <c r="KP172" s="66">
        <v>0</v>
      </c>
      <c r="KQ172" s="66">
        <v>0</v>
      </c>
      <c r="KR172" s="66">
        <v>0</v>
      </c>
      <c r="KS172" s="66">
        <v>0</v>
      </c>
      <c r="KT172" s="66">
        <v>0</v>
      </c>
      <c r="KU172" s="66">
        <v>0</v>
      </c>
      <c r="KV172" s="66">
        <v>0</v>
      </c>
      <c r="KW172" s="66">
        <v>1</v>
      </c>
      <c r="KX172" s="66">
        <v>0</v>
      </c>
      <c r="KY172" s="66">
        <v>0</v>
      </c>
      <c r="KZ172" s="66">
        <v>0</v>
      </c>
      <c r="LA172" s="66">
        <v>0</v>
      </c>
      <c r="LB172" s="66">
        <v>0</v>
      </c>
      <c r="LC172" s="68">
        <v>0</v>
      </c>
      <c r="LD172" s="68">
        <v>0</v>
      </c>
      <c r="LE172" s="68">
        <v>0</v>
      </c>
      <c r="LF172" s="68">
        <v>0</v>
      </c>
      <c r="LG172" s="68">
        <v>0</v>
      </c>
      <c r="LH172" s="68">
        <v>0</v>
      </c>
      <c r="LI172" s="68">
        <v>0</v>
      </c>
      <c r="LJ172" s="68">
        <v>0</v>
      </c>
      <c r="LK172" s="68">
        <v>1</v>
      </c>
      <c r="LL172" s="68" t="s">
        <v>3176</v>
      </c>
      <c r="LM172" s="69">
        <v>0</v>
      </c>
      <c r="LN172" s="69"/>
      <c r="LO172" s="69">
        <v>0</v>
      </c>
      <c r="LP172" s="69"/>
      <c r="LQ172" s="70">
        <v>0</v>
      </c>
      <c r="LR172" s="71" t="s">
        <v>3177</v>
      </c>
      <c r="LS172" s="72">
        <f t="shared" si="53"/>
        <v>0</v>
      </c>
      <c r="LT172" s="73">
        <f t="shared" si="54"/>
        <v>0</v>
      </c>
      <c r="LU172" s="73">
        <f t="shared" si="55"/>
        <v>0</v>
      </c>
      <c r="LV172" s="74">
        <f t="shared" si="56"/>
        <v>1</v>
      </c>
      <c r="LW172" s="72">
        <f t="shared" si="57"/>
        <v>1</v>
      </c>
      <c r="LX172" s="73">
        <f t="shared" si="58"/>
        <v>0</v>
      </c>
      <c r="LY172" s="73">
        <f t="shared" si="59"/>
        <v>0</v>
      </c>
      <c r="LZ172" s="74">
        <f t="shared" si="60"/>
        <v>0</v>
      </c>
      <c r="MA172" s="72">
        <f t="shared" si="61"/>
        <v>0</v>
      </c>
      <c r="MB172" s="73">
        <f t="shared" si="62"/>
        <v>0</v>
      </c>
      <c r="MC172" s="73">
        <f t="shared" si="63"/>
        <v>0</v>
      </c>
      <c r="MD172" s="74">
        <f t="shared" si="64"/>
        <v>1</v>
      </c>
      <c r="ME172" s="72">
        <f t="shared" si="65"/>
        <v>0</v>
      </c>
      <c r="MF172" s="73">
        <f t="shared" si="66"/>
        <v>0</v>
      </c>
      <c r="MG172" s="73">
        <f t="shared" si="67"/>
        <v>0</v>
      </c>
      <c r="MH172" s="74">
        <f t="shared" si="68"/>
        <v>1</v>
      </c>
    </row>
    <row r="173" spans="1:346" ht="26.5" x14ac:dyDescent="0.35">
      <c r="A173" s="57">
        <v>27</v>
      </c>
      <c r="B173" s="57" t="s">
        <v>2329</v>
      </c>
      <c r="C173" s="57" t="s">
        <v>2848</v>
      </c>
      <c r="D173" s="58">
        <v>41603</v>
      </c>
      <c r="E173" s="57">
        <v>15</v>
      </c>
      <c r="F173" s="57">
        <v>3</v>
      </c>
      <c r="G173" s="57" t="s">
        <v>3178</v>
      </c>
      <c r="H173" s="57" t="s">
        <v>3178</v>
      </c>
      <c r="I173" s="57" t="s">
        <v>3179</v>
      </c>
      <c r="J173" s="57" t="s">
        <v>3167</v>
      </c>
      <c r="K173" s="57" t="s">
        <v>3180</v>
      </c>
      <c r="L173" s="57">
        <v>0</v>
      </c>
      <c r="M173" s="57">
        <v>1</v>
      </c>
      <c r="N173" s="57">
        <v>50</v>
      </c>
      <c r="O173" s="59">
        <v>0</v>
      </c>
      <c r="P173" s="59">
        <v>0</v>
      </c>
      <c r="Q173" s="59">
        <v>0</v>
      </c>
      <c r="R173" s="59">
        <v>0</v>
      </c>
      <c r="S173" s="59">
        <v>0</v>
      </c>
      <c r="T173" s="59">
        <v>1</v>
      </c>
      <c r="U173" s="59">
        <v>0</v>
      </c>
      <c r="V173" s="59">
        <v>0</v>
      </c>
      <c r="W173" s="59">
        <v>1</v>
      </c>
      <c r="X173" s="59">
        <v>0</v>
      </c>
      <c r="Y173" s="59"/>
      <c r="Z173" s="60">
        <v>6</v>
      </c>
      <c r="AA173" s="60">
        <v>0.5</v>
      </c>
      <c r="AB173" s="60">
        <v>1</v>
      </c>
      <c r="AC173" s="60">
        <v>26</v>
      </c>
      <c r="AD173" s="60">
        <v>19</v>
      </c>
      <c r="AE173" s="60">
        <v>1</v>
      </c>
      <c r="AF173" s="60">
        <v>1</v>
      </c>
      <c r="AG173" s="60">
        <v>0</v>
      </c>
      <c r="AH173" s="60">
        <v>3</v>
      </c>
      <c r="AI173" s="60">
        <v>1</v>
      </c>
      <c r="AJ173" s="60">
        <v>6</v>
      </c>
      <c r="AK173" s="60">
        <v>20</v>
      </c>
      <c r="AL173" s="60">
        <v>40</v>
      </c>
      <c r="AM173" s="59">
        <v>0</v>
      </c>
      <c r="AN173" s="59"/>
      <c r="AO173" s="59"/>
      <c r="AP173" s="59"/>
      <c r="AQ173" s="59"/>
      <c r="AR173" s="59"/>
      <c r="AS173" s="59"/>
      <c r="AT173" s="59"/>
      <c r="AU173" s="59"/>
      <c r="AV173" s="59"/>
      <c r="AW173" s="59"/>
      <c r="AX173" s="59"/>
      <c r="AY173" s="59"/>
      <c r="AZ173" s="59"/>
      <c r="BA173" s="59"/>
      <c r="BB173" s="59"/>
      <c r="BC173" s="59">
        <v>0</v>
      </c>
      <c r="BD173" s="59"/>
      <c r="BE173" s="59"/>
      <c r="BF173" s="59"/>
      <c r="BG173" s="59">
        <v>0</v>
      </c>
      <c r="BH173" s="59"/>
      <c r="BI173" s="59"/>
      <c r="BJ173" s="59"/>
      <c r="BK173" s="59">
        <v>0</v>
      </c>
      <c r="BL173" s="59"/>
      <c r="BM173" s="59"/>
      <c r="BN173" s="59"/>
      <c r="BO173" s="59">
        <f t="shared" si="46"/>
        <v>0</v>
      </c>
      <c r="BP173" s="59"/>
      <c r="BQ173" s="60">
        <v>1</v>
      </c>
      <c r="BR173" s="60">
        <v>2</v>
      </c>
      <c r="BS173" s="60">
        <v>3</v>
      </c>
      <c r="BT173" s="60">
        <v>1</v>
      </c>
      <c r="BU173" s="60">
        <v>4</v>
      </c>
      <c r="BV173" s="60">
        <v>1</v>
      </c>
      <c r="BW173" s="60">
        <v>0</v>
      </c>
      <c r="BX173" s="60">
        <v>1</v>
      </c>
      <c r="BY173" s="60">
        <v>1</v>
      </c>
      <c r="BZ173" s="60">
        <v>0</v>
      </c>
      <c r="CA173" s="60">
        <v>1</v>
      </c>
      <c r="CB173" s="60">
        <v>1</v>
      </c>
      <c r="CC173" s="60">
        <v>1</v>
      </c>
      <c r="CD173" s="60">
        <v>2</v>
      </c>
      <c r="CE173" s="60">
        <v>1</v>
      </c>
      <c r="CF173" s="60">
        <v>0</v>
      </c>
      <c r="CG173" s="60">
        <v>1</v>
      </c>
      <c r="CH173" s="60">
        <v>1</v>
      </c>
      <c r="CI173" s="60">
        <v>0</v>
      </c>
      <c r="CJ173" s="60">
        <v>0</v>
      </c>
      <c r="CK173" s="60"/>
      <c r="CL173" s="60"/>
      <c r="CM173" s="60"/>
      <c r="CN173" s="60"/>
      <c r="CO173" s="60"/>
      <c r="CP173" s="60"/>
      <c r="CQ173" s="60"/>
      <c r="CR173" s="60"/>
      <c r="CS173" s="60">
        <v>0</v>
      </c>
      <c r="CT173" s="60"/>
      <c r="CU173" s="60"/>
      <c r="CV173" s="60"/>
      <c r="CW173" s="60"/>
      <c r="CX173" s="60"/>
      <c r="CY173" s="60"/>
      <c r="CZ173" s="60"/>
      <c r="DA173" s="60"/>
      <c r="DB173" s="60"/>
      <c r="DC173" s="60">
        <v>1</v>
      </c>
      <c r="DD173" s="60">
        <v>30</v>
      </c>
      <c r="DE173" s="60">
        <v>5</v>
      </c>
      <c r="DF173" s="60">
        <v>0</v>
      </c>
      <c r="DG173" s="60"/>
      <c r="DH173" s="60"/>
      <c r="DI173" s="60">
        <v>0</v>
      </c>
      <c r="DJ173" s="60"/>
      <c r="DK173" s="60"/>
      <c r="DL173" s="60">
        <v>0</v>
      </c>
      <c r="DM173" s="60"/>
      <c r="DN173" s="60"/>
      <c r="DO173" s="60"/>
      <c r="DP173" s="60"/>
      <c r="DQ173" s="60">
        <v>30</v>
      </c>
      <c r="DR173" s="60">
        <v>0</v>
      </c>
      <c r="DS173" s="60">
        <v>0</v>
      </c>
      <c r="DT173" s="61">
        <f t="shared" si="47"/>
        <v>1</v>
      </c>
      <c r="DU173" s="62">
        <f t="shared" si="48"/>
        <v>1</v>
      </c>
      <c r="DV173" s="63">
        <v>0</v>
      </c>
      <c r="DW173" s="63"/>
      <c r="DX173" s="63"/>
      <c r="DY173" s="63"/>
      <c r="DZ173" s="63"/>
      <c r="EA173" s="63"/>
      <c r="EB173" s="63"/>
      <c r="EC173" s="63"/>
      <c r="ED173" s="63"/>
      <c r="EE173" s="63"/>
      <c r="EF173" s="63"/>
      <c r="EG173" s="63"/>
      <c r="EH173" s="63"/>
      <c r="EI173" s="63"/>
      <c r="EJ173" s="63"/>
      <c r="EK173" s="63"/>
      <c r="EL173" s="63"/>
      <c r="EM173" s="63"/>
      <c r="EN173" s="63"/>
      <c r="EO173" s="63"/>
      <c r="EP173" s="63"/>
      <c r="EQ173" s="63"/>
      <c r="ER173" s="63"/>
      <c r="ES173" s="63">
        <f t="shared" si="49"/>
        <v>0</v>
      </c>
      <c r="ET173" s="63"/>
      <c r="EU173" s="64">
        <v>0</v>
      </c>
      <c r="EV173" s="64"/>
      <c r="EW173" s="64"/>
      <c r="EX173" s="64"/>
      <c r="EY173" s="64"/>
      <c r="EZ173" s="64"/>
      <c r="FA173" s="64"/>
      <c r="FB173" s="64"/>
      <c r="FC173" s="64"/>
      <c r="FD173" s="64"/>
      <c r="FE173" s="64"/>
      <c r="FF173" s="64"/>
      <c r="FG173" s="64"/>
      <c r="FH173" s="64"/>
      <c r="FI173" s="64"/>
      <c r="FJ173" s="64"/>
      <c r="FK173" s="64"/>
      <c r="FL173" s="64"/>
      <c r="FM173" s="64"/>
      <c r="FN173" s="64"/>
      <c r="FO173" s="64"/>
      <c r="FP173" s="64"/>
      <c r="FQ173" s="64"/>
      <c r="FR173" s="64"/>
      <c r="FS173" s="64"/>
      <c r="FT173" s="64"/>
      <c r="FU173" s="64"/>
      <c r="FV173" s="64"/>
      <c r="FW173" s="64"/>
      <c r="FX173" s="64"/>
      <c r="FY173" s="64"/>
      <c r="FZ173" s="64"/>
      <c r="GA173" s="64"/>
      <c r="GB173" s="64"/>
      <c r="GC173" s="64"/>
      <c r="GD173" s="64"/>
      <c r="GE173" s="64"/>
      <c r="GF173" s="64"/>
      <c r="GG173" s="64">
        <f t="shared" si="50"/>
        <v>0</v>
      </c>
      <c r="GH173" s="64">
        <f t="shared" si="51"/>
        <v>0</v>
      </c>
      <c r="GI173" s="65">
        <v>0</v>
      </c>
      <c r="GJ173" s="65">
        <v>0</v>
      </c>
      <c r="GK173" s="65">
        <v>0</v>
      </c>
      <c r="GL173" s="65">
        <v>0</v>
      </c>
      <c r="GM173" s="65">
        <v>0</v>
      </c>
      <c r="GN173" s="65">
        <v>0</v>
      </c>
      <c r="GO173" s="65">
        <v>0</v>
      </c>
      <c r="GP173" s="65">
        <v>0</v>
      </c>
      <c r="GQ173" s="65"/>
      <c r="GR173" s="65">
        <v>0</v>
      </c>
      <c r="GS173" s="65">
        <v>0</v>
      </c>
      <c r="GT173" s="65">
        <v>0</v>
      </c>
      <c r="GU173" s="65">
        <v>1</v>
      </c>
      <c r="GV173" s="65">
        <v>0</v>
      </c>
      <c r="GW173" s="65">
        <v>0</v>
      </c>
      <c r="GX173" s="65">
        <v>0</v>
      </c>
      <c r="GY173" s="65">
        <v>0</v>
      </c>
      <c r="GZ173" s="65"/>
      <c r="HA173" s="66">
        <v>0</v>
      </c>
      <c r="HB173" s="66"/>
      <c r="HC173" s="66"/>
      <c r="HD173" s="66"/>
      <c r="HE173" s="66"/>
      <c r="HF173" s="66"/>
      <c r="HG173" s="66"/>
      <c r="HH173" s="66"/>
      <c r="HI173" s="66"/>
      <c r="HJ173" s="66"/>
      <c r="HK173" s="66"/>
      <c r="HL173" s="66"/>
      <c r="HM173" s="66"/>
      <c r="HN173" s="66"/>
      <c r="HO173" s="66"/>
      <c r="HP173" s="66"/>
      <c r="HQ173" s="66"/>
      <c r="HR173" s="66"/>
      <c r="HS173" s="66"/>
      <c r="HT173" s="66"/>
      <c r="HU173" s="66"/>
      <c r="HV173" s="66"/>
      <c r="HW173" s="66"/>
      <c r="HX173" s="66"/>
      <c r="HY173" s="66">
        <f t="shared" si="52"/>
        <v>0</v>
      </c>
      <c r="HZ173" s="66"/>
      <c r="IA173" s="67" t="s">
        <v>2326</v>
      </c>
      <c r="IB173" s="67" t="s">
        <v>2328</v>
      </c>
      <c r="IC173" s="67" t="s">
        <v>2326</v>
      </c>
      <c r="ID173" s="67" t="s">
        <v>2326</v>
      </c>
      <c r="IE173" s="67" t="s">
        <v>2326</v>
      </c>
      <c r="IF173" s="67"/>
      <c r="IG173" s="67"/>
      <c r="IH173" s="67"/>
      <c r="II173" s="67"/>
      <c r="IJ173" s="67"/>
      <c r="IK173" s="67"/>
      <c r="IL173" s="67"/>
      <c r="IM173" s="67"/>
      <c r="IN173" s="67"/>
      <c r="IO173" s="67"/>
      <c r="IP173" s="67"/>
      <c r="IQ173" s="67"/>
      <c r="IR173" s="67"/>
      <c r="IS173" s="67"/>
      <c r="IT173" s="67"/>
      <c r="IU173" s="67"/>
      <c r="IV173" s="67"/>
      <c r="IW173" s="67"/>
      <c r="IX173" s="67"/>
      <c r="IY173" s="67"/>
      <c r="IZ173" s="67"/>
      <c r="JA173" s="67"/>
      <c r="JB173" s="67"/>
      <c r="JC173" s="67"/>
      <c r="JD173" s="67"/>
      <c r="JE173" s="67"/>
      <c r="JF173" s="67"/>
      <c r="JG173" s="67"/>
      <c r="JH173" s="67"/>
      <c r="JI173" s="67"/>
      <c r="JJ173" s="67"/>
      <c r="JK173" s="67"/>
      <c r="JL173" s="67"/>
      <c r="JM173" s="67"/>
      <c r="JN173" s="67"/>
      <c r="JO173" s="67"/>
      <c r="JP173" s="67"/>
      <c r="JQ173" s="67"/>
      <c r="JR173" s="67"/>
      <c r="JS173" s="67"/>
      <c r="JT173" s="67"/>
      <c r="JU173" s="67"/>
      <c r="JV173" s="67"/>
      <c r="JW173" s="67"/>
      <c r="JX173" s="67"/>
      <c r="JY173" s="67"/>
      <c r="JZ173" s="67"/>
      <c r="KA173" s="67"/>
      <c r="KB173" s="67"/>
      <c r="KC173" s="67"/>
      <c r="KD173" s="67"/>
      <c r="KE173" s="67"/>
      <c r="KF173" s="67"/>
      <c r="KG173" s="67"/>
      <c r="KH173" s="67"/>
      <c r="KI173" s="67"/>
      <c r="KJ173" s="67"/>
      <c r="KK173" s="67"/>
      <c r="KL173" s="67"/>
      <c r="KM173" s="67"/>
      <c r="KN173" s="66">
        <v>0</v>
      </c>
      <c r="KO173" s="66">
        <v>0</v>
      </c>
      <c r="KP173" s="66">
        <v>0</v>
      </c>
      <c r="KQ173" s="66">
        <v>0</v>
      </c>
      <c r="KR173" s="66">
        <v>0</v>
      </c>
      <c r="KS173" s="66">
        <v>0</v>
      </c>
      <c r="KT173" s="66">
        <v>1</v>
      </c>
      <c r="KU173" s="66">
        <v>0</v>
      </c>
      <c r="KV173" s="66">
        <v>0</v>
      </c>
      <c r="KW173" s="66">
        <v>0</v>
      </c>
      <c r="KX173" s="66">
        <v>0</v>
      </c>
      <c r="KY173" s="66">
        <v>1</v>
      </c>
      <c r="KZ173" s="66">
        <v>0</v>
      </c>
      <c r="LA173" s="66">
        <v>0</v>
      </c>
      <c r="LB173" s="66">
        <v>0</v>
      </c>
      <c r="LC173" s="68">
        <v>0</v>
      </c>
      <c r="LD173" s="68">
        <v>0</v>
      </c>
      <c r="LE173" s="68">
        <v>0</v>
      </c>
      <c r="LF173" s="68">
        <v>0</v>
      </c>
      <c r="LG173" s="68">
        <v>0</v>
      </c>
      <c r="LH173" s="68">
        <v>0</v>
      </c>
      <c r="LI173" s="68">
        <v>0</v>
      </c>
      <c r="LJ173" s="68">
        <v>1</v>
      </c>
      <c r="LK173" s="68">
        <v>0</v>
      </c>
      <c r="LL173" s="68"/>
      <c r="LM173" s="69">
        <v>1</v>
      </c>
      <c r="LN173" s="69" t="s">
        <v>2345</v>
      </c>
      <c r="LO173" s="69">
        <v>0</v>
      </c>
      <c r="LP173" s="69"/>
      <c r="LQ173" s="70">
        <v>1</v>
      </c>
      <c r="LR173" s="71"/>
      <c r="LS173" s="72">
        <f t="shared" si="53"/>
        <v>0</v>
      </c>
      <c r="LT173" s="73">
        <f t="shared" si="54"/>
        <v>0</v>
      </c>
      <c r="LU173" s="73">
        <f t="shared" si="55"/>
        <v>0</v>
      </c>
      <c r="LV173" s="74">
        <f t="shared" si="56"/>
        <v>1</v>
      </c>
      <c r="LW173" s="72">
        <f t="shared" si="57"/>
        <v>1</v>
      </c>
      <c r="LX173" s="73">
        <f t="shared" si="58"/>
        <v>0</v>
      </c>
      <c r="LY173" s="73">
        <f t="shared" si="59"/>
        <v>0</v>
      </c>
      <c r="LZ173" s="74">
        <f t="shared" si="60"/>
        <v>0</v>
      </c>
      <c r="MA173" s="72">
        <f t="shared" si="61"/>
        <v>0</v>
      </c>
      <c r="MB173" s="73">
        <f t="shared" si="62"/>
        <v>0</v>
      </c>
      <c r="MC173" s="73">
        <f t="shared" si="63"/>
        <v>0</v>
      </c>
      <c r="MD173" s="74">
        <f t="shared" si="64"/>
        <v>1</v>
      </c>
      <c r="ME173" s="72">
        <f t="shared" si="65"/>
        <v>0</v>
      </c>
      <c r="MF173" s="73">
        <f t="shared" si="66"/>
        <v>0</v>
      </c>
      <c r="MG173" s="73">
        <f t="shared" si="67"/>
        <v>0</v>
      </c>
      <c r="MH173" s="74">
        <f t="shared" si="68"/>
        <v>1</v>
      </c>
    </row>
    <row r="174" spans="1:346" ht="39.5" x14ac:dyDescent="0.35">
      <c r="A174" s="57">
        <v>28</v>
      </c>
      <c r="B174" s="57" t="s">
        <v>2329</v>
      </c>
      <c r="C174" s="57" t="s">
        <v>2815</v>
      </c>
      <c r="D174" s="58">
        <v>41603</v>
      </c>
      <c r="E174" s="57">
        <v>15</v>
      </c>
      <c r="F174" s="57">
        <v>7</v>
      </c>
      <c r="G174" s="57" t="s">
        <v>3181</v>
      </c>
      <c r="H174" s="57" t="s">
        <v>3181</v>
      </c>
      <c r="I174" s="57" t="s">
        <v>3182</v>
      </c>
      <c r="J174" s="57" t="s">
        <v>3167</v>
      </c>
      <c r="K174" s="57" t="s">
        <v>3183</v>
      </c>
      <c r="L174" s="57">
        <v>0</v>
      </c>
      <c r="M174" s="57">
        <v>1</v>
      </c>
      <c r="N174" s="57">
        <v>41</v>
      </c>
      <c r="O174" s="59">
        <v>0</v>
      </c>
      <c r="P174" s="59">
        <v>0</v>
      </c>
      <c r="Q174" s="59">
        <v>0</v>
      </c>
      <c r="R174" s="59">
        <v>0</v>
      </c>
      <c r="S174" s="59">
        <v>1</v>
      </c>
      <c r="T174" s="59">
        <v>0</v>
      </c>
      <c r="U174" s="59">
        <v>0</v>
      </c>
      <c r="V174" s="59">
        <v>0</v>
      </c>
      <c r="W174" s="59">
        <v>0</v>
      </c>
      <c r="X174" s="59">
        <v>0</v>
      </c>
      <c r="Y174" s="59"/>
      <c r="Z174" s="60">
        <v>6</v>
      </c>
      <c r="AA174" s="60">
        <v>0</v>
      </c>
      <c r="AB174" s="60">
        <v>0</v>
      </c>
      <c r="AC174" s="60">
        <v>80</v>
      </c>
      <c r="AD174" s="60">
        <v>50</v>
      </c>
      <c r="AE174" s="60">
        <v>1</v>
      </c>
      <c r="AF174" s="60">
        <v>0</v>
      </c>
      <c r="AG174" s="60">
        <v>0</v>
      </c>
      <c r="AH174" s="60">
        <v>1.5</v>
      </c>
      <c r="AI174" s="60">
        <v>1</v>
      </c>
      <c r="AJ174" s="60">
        <v>1</v>
      </c>
      <c r="AK174" s="60">
        <v>5</v>
      </c>
      <c r="AL174" s="60">
        <v>25</v>
      </c>
      <c r="AM174" s="59">
        <v>0</v>
      </c>
      <c r="AN174" s="59"/>
      <c r="AO174" s="59"/>
      <c r="AP174" s="59"/>
      <c r="AQ174" s="59"/>
      <c r="AR174" s="59"/>
      <c r="AS174" s="59"/>
      <c r="AT174" s="59"/>
      <c r="AU174" s="59"/>
      <c r="AV174" s="59"/>
      <c r="AW174" s="59"/>
      <c r="AX174" s="59"/>
      <c r="AY174" s="59"/>
      <c r="AZ174" s="59"/>
      <c r="BA174" s="59"/>
      <c r="BB174" s="59"/>
      <c r="BC174" s="59">
        <v>0</v>
      </c>
      <c r="BD174" s="59"/>
      <c r="BE174" s="59"/>
      <c r="BF174" s="59"/>
      <c r="BG174" s="59">
        <v>0</v>
      </c>
      <c r="BH174" s="59"/>
      <c r="BI174" s="59"/>
      <c r="BJ174" s="59"/>
      <c r="BK174" s="59">
        <v>0</v>
      </c>
      <c r="BL174" s="59"/>
      <c r="BM174" s="59"/>
      <c r="BN174" s="59"/>
      <c r="BO174" s="59">
        <f t="shared" si="46"/>
        <v>0</v>
      </c>
      <c r="BP174" s="59"/>
      <c r="BQ174" s="60">
        <v>1</v>
      </c>
      <c r="BR174" s="60">
        <v>1</v>
      </c>
      <c r="BS174" s="60">
        <v>1</v>
      </c>
      <c r="BT174" s="60">
        <v>1</v>
      </c>
      <c r="BU174" s="60">
        <v>4</v>
      </c>
      <c r="BV174" s="60">
        <v>1</v>
      </c>
      <c r="BW174" s="60">
        <v>0</v>
      </c>
      <c r="BX174" s="60">
        <v>1</v>
      </c>
      <c r="BY174" s="60">
        <v>1</v>
      </c>
      <c r="BZ174" s="60">
        <v>0</v>
      </c>
      <c r="CA174" s="60">
        <v>0</v>
      </c>
      <c r="CB174" s="60"/>
      <c r="CC174" s="60"/>
      <c r="CD174" s="60"/>
      <c r="CE174" s="60"/>
      <c r="CF174" s="60"/>
      <c r="CG174" s="60"/>
      <c r="CH174" s="60"/>
      <c r="CI174" s="60"/>
      <c r="CJ174" s="60">
        <v>0</v>
      </c>
      <c r="CK174" s="60"/>
      <c r="CL174" s="60"/>
      <c r="CM174" s="60"/>
      <c r="CN174" s="60"/>
      <c r="CO174" s="60"/>
      <c r="CP174" s="60"/>
      <c r="CQ174" s="60"/>
      <c r="CR174" s="60"/>
      <c r="CS174" s="60">
        <v>0</v>
      </c>
      <c r="CT174" s="60"/>
      <c r="CU174" s="60"/>
      <c r="CV174" s="60"/>
      <c r="CW174" s="60"/>
      <c r="CX174" s="60"/>
      <c r="CY174" s="60"/>
      <c r="CZ174" s="60"/>
      <c r="DA174" s="60"/>
      <c r="DB174" s="60"/>
      <c r="DC174" s="60">
        <v>1</v>
      </c>
      <c r="DD174" s="60">
        <v>21</v>
      </c>
      <c r="DE174" s="60">
        <v>8</v>
      </c>
      <c r="DF174" s="60">
        <v>0</v>
      </c>
      <c r="DG174" s="60"/>
      <c r="DH174" s="60"/>
      <c r="DI174" s="60">
        <v>0</v>
      </c>
      <c r="DJ174" s="60"/>
      <c r="DK174" s="60"/>
      <c r="DL174" s="60">
        <v>0</v>
      </c>
      <c r="DM174" s="60"/>
      <c r="DN174" s="60"/>
      <c r="DO174" s="60"/>
      <c r="DP174" s="60"/>
      <c r="DQ174" s="60">
        <v>10</v>
      </c>
      <c r="DR174" s="60">
        <v>0</v>
      </c>
      <c r="DS174" s="60">
        <v>0</v>
      </c>
      <c r="DT174" s="61">
        <f t="shared" si="47"/>
        <v>1</v>
      </c>
      <c r="DU174" s="62">
        <f t="shared" si="48"/>
        <v>1</v>
      </c>
      <c r="DV174" s="63">
        <v>0</v>
      </c>
      <c r="DW174" s="63"/>
      <c r="DX174" s="63"/>
      <c r="DY174" s="63"/>
      <c r="DZ174" s="63"/>
      <c r="EA174" s="63"/>
      <c r="EB174" s="63"/>
      <c r="EC174" s="63"/>
      <c r="ED174" s="63"/>
      <c r="EE174" s="63"/>
      <c r="EF174" s="63"/>
      <c r="EG174" s="63"/>
      <c r="EH174" s="63"/>
      <c r="EI174" s="63"/>
      <c r="EJ174" s="63"/>
      <c r="EK174" s="63"/>
      <c r="EL174" s="63"/>
      <c r="EM174" s="63"/>
      <c r="EN174" s="63"/>
      <c r="EO174" s="63"/>
      <c r="EP174" s="63"/>
      <c r="EQ174" s="63"/>
      <c r="ER174" s="63"/>
      <c r="ES174" s="63">
        <f t="shared" si="49"/>
        <v>0</v>
      </c>
      <c r="ET174" s="63"/>
      <c r="EU174" s="64">
        <v>0</v>
      </c>
      <c r="EV174" s="64"/>
      <c r="EW174" s="64"/>
      <c r="EX174" s="64"/>
      <c r="EY174" s="64"/>
      <c r="EZ174" s="64"/>
      <c r="FA174" s="64"/>
      <c r="FB174" s="64"/>
      <c r="FC174" s="64"/>
      <c r="FD174" s="64"/>
      <c r="FE174" s="64"/>
      <c r="FF174" s="64"/>
      <c r="FG174" s="64"/>
      <c r="FH174" s="64"/>
      <c r="FI174" s="64"/>
      <c r="FJ174" s="64"/>
      <c r="FK174" s="64"/>
      <c r="FL174" s="64"/>
      <c r="FM174" s="64"/>
      <c r="FN174" s="64"/>
      <c r="FO174" s="64"/>
      <c r="FP174" s="64"/>
      <c r="FQ174" s="64"/>
      <c r="FR174" s="64"/>
      <c r="FS174" s="64"/>
      <c r="FT174" s="64"/>
      <c r="FU174" s="64"/>
      <c r="FV174" s="64"/>
      <c r="FW174" s="64"/>
      <c r="FX174" s="64"/>
      <c r="FY174" s="64"/>
      <c r="FZ174" s="64"/>
      <c r="GA174" s="64"/>
      <c r="GB174" s="64"/>
      <c r="GC174" s="64"/>
      <c r="GD174" s="64"/>
      <c r="GE174" s="64"/>
      <c r="GF174" s="64"/>
      <c r="GG174" s="64">
        <f t="shared" si="50"/>
        <v>0</v>
      </c>
      <c r="GH174" s="64">
        <f t="shared" si="51"/>
        <v>0</v>
      </c>
      <c r="GI174" s="65">
        <v>0</v>
      </c>
      <c r="GJ174" s="65">
        <v>0</v>
      </c>
      <c r="GK174" s="65">
        <v>0</v>
      </c>
      <c r="GL174" s="65">
        <v>0</v>
      </c>
      <c r="GM174" s="65">
        <v>0</v>
      </c>
      <c r="GN174" s="65">
        <v>0</v>
      </c>
      <c r="GO174" s="65">
        <v>0</v>
      </c>
      <c r="GP174" s="65">
        <v>0</v>
      </c>
      <c r="GQ174" s="65"/>
      <c r="GR174" s="65">
        <v>0</v>
      </c>
      <c r="GS174" s="65">
        <v>0</v>
      </c>
      <c r="GT174" s="65">
        <v>0</v>
      </c>
      <c r="GU174" s="65">
        <v>0</v>
      </c>
      <c r="GV174" s="65">
        <v>0</v>
      </c>
      <c r="GW174" s="65">
        <v>0</v>
      </c>
      <c r="GX174" s="65">
        <v>1</v>
      </c>
      <c r="GY174" s="65">
        <v>0</v>
      </c>
      <c r="GZ174" s="65"/>
      <c r="HA174" s="66">
        <v>0</v>
      </c>
      <c r="HB174" s="66"/>
      <c r="HC174" s="66"/>
      <c r="HD174" s="66"/>
      <c r="HE174" s="66"/>
      <c r="HF174" s="66"/>
      <c r="HG174" s="66"/>
      <c r="HH174" s="66"/>
      <c r="HI174" s="66"/>
      <c r="HJ174" s="66"/>
      <c r="HK174" s="66"/>
      <c r="HL174" s="66"/>
      <c r="HM174" s="66"/>
      <c r="HN174" s="66"/>
      <c r="HO174" s="66"/>
      <c r="HP174" s="66"/>
      <c r="HQ174" s="66"/>
      <c r="HR174" s="66"/>
      <c r="HS174" s="66"/>
      <c r="HT174" s="66"/>
      <c r="HU174" s="66"/>
      <c r="HV174" s="66"/>
      <c r="HW174" s="66"/>
      <c r="HX174" s="66"/>
      <c r="HY174" s="66">
        <f t="shared" si="52"/>
        <v>0</v>
      </c>
      <c r="HZ174" s="66"/>
      <c r="IA174" s="67" t="s">
        <v>2326</v>
      </c>
      <c r="IB174" s="67" t="s">
        <v>2328</v>
      </c>
      <c r="IC174" s="67" t="s">
        <v>2326</v>
      </c>
      <c r="ID174" s="67" t="s">
        <v>2326</v>
      </c>
      <c r="IE174" s="67" t="s">
        <v>2326</v>
      </c>
      <c r="IF174" s="67"/>
      <c r="IG174" s="67"/>
      <c r="IH174" s="67"/>
      <c r="II174" s="67"/>
      <c r="IJ174" s="67"/>
      <c r="IK174" s="67"/>
      <c r="IL174" s="67"/>
      <c r="IM174" s="67"/>
      <c r="IN174" s="67"/>
      <c r="IO174" s="67"/>
      <c r="IP174" s="67"/>
      <c r="IQ174" s="67"/>
      <c r="IR174" s="67"/>
      <c r="IS174" s="67"/>
      <c r="IT174" s="67"/>
      <c r="IU174" s="67"/>
      <c r="IV174" s="67"/>
      <c r="IW174" s="67"/>
      <c r="IX174" s="67"/>
      <c r="IY174" s="67"/>
      <c r="IZ174" s="67"/>
      <c r="JA174" s="67"/>
      <c r="JB174" s="67"/>
      <c r="JC174" s="67"/>
      <c r="JD174" s="67"/>
      <c r="JE174" s="67"/>
      <c r="JF174" s="67"/>
      <c r="JG174" s="67"/>
      <c r="JH174" s="67"/>
      <c r="JI174" s="67"/>
      <c r="JJ174" s="67"/>
      <c r="JK174" s="67"/>
      <c r="JL174" s="67"/>
      <c r="JM174" s="67"/>
      <c r="JN174" s="67"/>
      <c r="JO174" s="67"/>
      <c r="JP174" s="67"/>
      <c r="JQ174" s="67"/>
      <c r="JR174" s="67"/>
      <c r="JS174" s="67"/>
      <c r="JT174" s="67"/>
      <c r="JU174" s="67"/>
      <c r="JV174" s="67"/>
      <c r="JW174" s="67"/>
      <c r="JX174" s="67"/>
      <c r="JY174" s="67"/>
      <c r="JZ174" s="67"/>
      <c r="KA174" s="67"/>
      <c r="KB174" s="67"/>
      <c r="KC174" s="67"/>
      <c r="KD174" s="67"/>
      <c r="KE174" s="67"/>
      <c r="KF174" s="67"/>
      <c r="KG174" s="67"/>
      <c r="KH174" s="67"/>
      <c r="KI174" s="67"/>
      <c r="KJ174" s="67"/>
      <c r="KK174" s="67"/>
      <c r="KL174" s="67"/>
      <c r="KM174" s="67"/>
      <c r="KN174" s="66">
        <v>2</v>
      </c>
      <c r="KO174" s="66">
        <v>0</v>
      </c>
      <c r="KP174" s="66">
        <v>1</v>
      </c>
      <c r="KQ174" s="66">
        <v>2</v>
      </c>
      <c r="KR174" s="66">
        <v>1</v>
      </c>
      <c r="KS174" s="66">
        <v>0</v>
      </c>
      <c r="KT174" s="66">
        <v>0</v>
      </c>
      <c r="KU174" s="66">
        <v>0</v>
      </c>
      <c r="KV174" s="66">
        <v>0</v>
      </c>
      <c r="KW174" s="66">
        <v>1</v>
      </c>
      <c r="KX174" s="66">
        <v>0</v>
      </c>
      <c r="KY174" s="66">
        <v>0</v>
      </c>
      <c r="KZ174" s="66">
        <v>0</v>
      </c>
      <c r="LA174" s="66">
        <v>0</v>
      </c>
      <c r="LB174" s="66">
        <v>0</v>
      </c>
      <c r="LC174" s="68">
        <v>0</v>
      </c>
      <c r="LD174" s="68">
        <v>1</v>
      </c>
      <c r="LE174" s="68">
        <v>0</v>
      </c>
      <c r="LF174" s="68">
        <v>0</v>
      </c>
      <c r="LG174" s="68">
        <v>0</v>
      </c>
      <c r="LH174" s="68">
        <v>0</v>
      </c>
      <c r="LI174" s="68">
        <v>0</v>
      </c>
      <c r="LJ174" s="68">
        <v>0</v>
      </c>
      <c r="LK174" s="68">
        <v>0</v>
      </c>
      <c r="LL174" s="68"/>
      <c r="LM174" s="69">
        <v>1</v>
      </c>
      <c r="LN174" s="69" t="s">
        <v>3184</v>
      </c>
      <c r="LO174" s="69">
        <v>0</v>
      </c>
      <c r="LP174" s="69"/>
      <c r="LQ174" s="70">
        <v>1</v>
      </c>
      <c r="LR174" s="71"/>
      <c r="LS174" s="72">
        <f t="shared" si="53"/>
        <v>0</v>
      </c>
      <c r="LT174" s="73">
        <f t="shared" si="54"/>
        <v>0</v>
      </c>
      <c r="LU174" s="73">
        <f t="shared" si="55"/>
        <v>0</v>
      </c>
      <c r="LV174" s="74">
        <f t="shared" si="56"/>
        <v>1</v>
      </c>
      <c r="LW174" s="72">
        <f t="shared" si="57"/>
        <v>1</v>
      </c>
      <c r="LX174" s="73">
        <f t="shared" si="58"/>
        <v>0</v>
      </c>
      <c r="LY174" s="73">
        <f t="shared" si="59"/>
        <v>0</v>
      </c>
      <c r="LZ174" s="74">
        <f t="shared" si="60"/>
        <v>0</v>
      </c>
      <c r="MA174" s="72">
        <f t="shared" si="61"/>
        <v>0</v>
      </c>
      <c r="MB174" s="73">
        <f t="shared" si="62"/>
        <v>0</v>
      </c>
      <c r="MC174" s="73">
        <f t="shared" si="63"/>
        <v>0</v>
      </c>
      <c r="MD174" s="74">
        <f t="shared" si="64"/>
        <v>1</v>
      </c>
      <c r="ME174" s="72">
        <f t="shared" si="65"/>
        <v>0</v>
      </c>
      <c r="MF174" s="73">
        <f t="shared" si="66"/>
        <v>0</v>
      </c>
      <c r="MG174" s="73">
        <f t="shared" si="67"/>
        <v>0</v>
      </c>
      <c r="MH174" s="74">
        <f t="shared" si="68"/>
        <v>1</v>
      </c>
    </row>
    <row r="175" spans="1:346" ht="52.5" x14ac:dyDescent="0.35">
      <c r="A175" s="57">
        <v>37</v>
      </c>
      <c r="B175" s="57" t="s">
        <v>2362</v>
      </c>
      <c r="C175" s="57" t="s">
        <v>2848</v>
      </c>
      <c r="D175" s="58">
        <v>41603</v>
      </c>
      <c r="E175" s="57">
        <v>15</v>
      </c>
      <c r="F175" s="57">
        <v>4</v>
      </c>
      <c r="G175" s="57" t="s">
        <v>3185</v>
      </c>
      <c r="H175" s="57" t="s">
        <v>3185</v>
      </c>
      <c r="I175" s="57">
        <v>34940613</v>
      </c>
      <c r="J175" s="57" t="s">
        <v>3167</v>
      </c>
      <c r="K175" s="57" t="s">
        <v>3186</v>
      </c>
      <c r="L175" s="57">
        <v>0</v>
      </c>
      <c r="M175" s="57">
        <v>1</v>
      </c>
      <c r="N175" s="57">
        <v>42</v>
      </c>
      <c r="O175" s="59">
        <v>1</v>
      </c>
      <c r="P175" s="59">
        <v>0</v>
      </c>
      <c r="Q175" s="59">
        <v>0</v>
      </c>
      <c r="R175" s="59">
        <v>0</v>
      </c>
      <c r="S175" s="59">
        <v>0</v>
      </c>
      <c r="T175" s="59">
        <v>1</v>
      </c>
      <c r="U175" s="59">
        <v>0</v>
      </c>
      <c r="V175" s="59">
        <v>1</v>
      </c>
      <c r="W175" s="59">
        <v>0</v>
      </c>
      <c r="X175" s="59">
        <v>0</v>
      </c>
      <c r="Y175" s="59"/>
      <c r="Z175" s="60">
        <v>7</v>
      </c>
      <c r="AA175" s="60">
        <v>2</v>
      </c>
      <c r="AB175" s="60">
        <v>1</v>
      </c>
      <c r="AC175" s="60">
        <v>90</v>
      </c>
      <c r="AD175" s="60">
        <v>60</v>
      </c>
      <c r="AE175" s="60">
        <v>1</v>
      </c>
      <c r="AF175" s="60">
        <v>1</v>
      </c>
      <c r="AG175" s="60">
        <v>1</v>
      </c>
      <c r="AH175" s="60">
        <v>7</v>
      </c>
      <c r="AI175" s="60">
        <v>1</v>
      </c>
      <c r="AJ175" s="60">
        <v>5</v>
      </c>
      <c r="AK175" s="60">
        <v>15</v>
      </c>
      <c r="AL175" s="60">
        <v>30</v>
      </c>
      <c r="AM175" s="59">
        <v>0</v>
      </c>
      <c r="AN175" s="59"/>
      <c r="AO175" s="59"/>
      <c r="AP175" s="59"/>
      <c r="AQ175" s="59"/>
      <c r="AR175" s="59"/>
      <c r="AS175" s="59"/>
      <c r="AT175" s="59"/>
      <c r="AU175" s="59"/>
      <c r="AV175" s="59"/>
      <c r="AW175" s="59"/>
      <c r="AX175" s="59"/>
      <c r="AY175" s="59"/>
      <c r="AZ175" s="59"/>
      <c r="BA175" s="59"/>
      <c r="BB175" s="59"/>
      <c r="BC175" s="59">
        <v>0</v>
      </c>
      <c r="BD175" s="59"/>
      <c r="BE175" s="59"/>
      <c r="BF175" s="59"/>
      <c r="BG175" s="59">
        <v>0</v>
      </c>
      <c r="BH175" s="59"/>
      <c r="BI175" s="59"/>
      <c r="BJ175" s="59"/>
      <c r="BK175" s="59">
        <v>0</v>
      </c>
      <c r="BL175" s="59"/>
      <c r="BM175" s="59"/>
      <c r="BN175" s="59"/>
      <c r="BO175" s="59">
        <f t="shared" si="46"/>
        <v>0</v>
      </c>
      <c r="BP175" s="59"/>
      <c r="BQ175" s="60">
        <v>1</v>
      </c>
      <c r="BR175" s="60">
        <v>1</v>
      </c>
      <c r="BS175" s="60">
        <v>3</v>
      </c>
      <c r="BT175" s="60">
        <v>1</v>
      </c>
      <c r="BU175" s="60">
        <v>4</v>
      </c>
      <c r="BV175" s="60">
        <v>1</v>
      </c>
      <c r="BW175" s="60">
        <v>0</v>
      </c>
      <c r="BX175" s="60">
        <v>1</v>
      </c>
      <c r="BY175" s="60">
        <v>1</v>
      </c>
      <c r="BZ175" s="60">
        <v>0</v>
      </c>
      <c r="CA175" s="60">
        <v>3</v>
      </c>
      <c r="CB175" s="60">
        <v>3</v>
      </c>
      <c r="CC175" s="60">
        <v>1</v>
      </c>
      <c r="CD175" s="60">
        <v>2</v>
      </c>
      <c r="CE175" s="60">
        <v>1</v>
      </c>
      <c r="CF175" s="60">
        <v>0</v>
      </c>
      <c r="CG175" s="60">
        <v>1</v>
      </c>
      <c r="CH175" s="60">
        <v>1</v>
      </c>
      <c r="CI175" s="60">
        <v>0</v>
      </c>
      <c r="CJ175" s="60">
        <v>0</v>
      </c>
      <c r="CK175" s="60"/>
      <c r="CL175" s="60"/>
      <c r="CM175" s="60"/>
      <c r="CN175" s="60"/>
      <c r="CO175" s="60"/>
      <c r="CP175" s="60"/>
      <c r="CQ175" s="60"/>
      <c r="CR175" s="60"/>
      <c r="CS175" s="60">
        <v>0</v>
      </c>
      <c r="CT175" s="60"/>
      <c r="CU175" s="60"/>
      <c r="CV175" s="60"/>
      <c r="CW175" s="60"/>
      <c r="CX175" s="60"/>
      <c r="CY175" s="60"/>
      <c r="CZ175" s="60"/>
      <c r="DA175" s="60"/>
      <c r="DB175" s="60"/>
      <c r="DC175" s="60">
        <v>0</v>
      </c>
      <c r="DD175" s="60"/>
      <c r="DE175" s="60"/>
      <c r="DF175" s="60">
        <v>1</v>
      </c>
      <c r="DG175" s="60">
        <v>7</v>
      </c>
      <c r="DH175" s="60">
        <v>130</v>
      </c>
      <c r="DI175" s="60">
        <v>0</v>
      </c>
      <c r="DJ175" s="60"/>
      <c r="DK175" s="60"/>
      <c r="DL175" s="60">
        <v>0</v>
      </c>
      <c r="DM175" s="60"/>
      <c r="DN175" s="60"/>
      <c r="DO175" s="60"/>
      <c r="DP175" s="60"/>
      <c r="DQ175" s="60">
        <v>60</v>
      </c>
      <c r="DR175" s="60">
        <v>0</v>
      </c>
      <c r="DS175" s="60">
        <v>0</v>
      </c>
      <c r="DT175" s="61">
        <f t="shared" si="47"/>
        <v>1</v>
      </c>
      <c r="DU175" s="62">
        <f t="shared" si="48"/>
        <v>1</v>
      </c>
      <c r="DV175" s="63">
        <v>0</v>
      </c>
      <c r="DW175" s="63"/>
      <c r="DX175" s="63"/>
      <c r="DY175" s="63"/>
      <c r="DZ175" s="63"/>
      <c r="EA175" s="63"/>
      <c r="EB175" s="63"/>
      <c r="EC175" s="63"/>
      <c r="ED175" s="63"/>
      <c r="EE175" s="63"/>
      <c r="EF175" s="63"/>
      <c r="EG175" s="63"/>
      <c r="EH175" s="63"/>
      <c r="EI175" s="63"/>
      <c r="EJ175" s="63"/>
      <c r="EK175" s="63"/>
      <c r="EL175" s="63"/>
      <c r="EM175" s="63"/>
      <c r="EN175" s="63"/>
      <c r="EO175" s="63"/>
      <c r="EP175" s="63"/>
      <c r="EQ175" s="63"/>
      <c r="ER175" s="63"/>
      <c r="ES175" s="63">
        <f t="shared" si="49"/>
        <v>0</v>
      </c>
      <c r="ET175" s="63"/>
      <c r="EU175" s="64">
        <v>0</v>
      </c>
      <c r="EV175" s="64"/>
      <c r="EW175" s="64"/>
      <c r="EX175" s="64"/>
      <c r="EY175" s="64"/>
      <c r="EZ175" s="64"/>
      <c r="FA175" s="64"/>
      <c r="FB175" s="64"/>
      <c r="FC175" s="64"/>
      <c r="FD175" s="64"/>
      <c r="FE175" s="64"/>
      <c r="FF175" s="64"/>
      <c r="FG175" s="64"/>
      <c r="FH175" s="64"/>
      <c r="FI175" s="64"/>
      <c r="FJ175" s="64"/>
      <c r="FK175" s="64"/>
      <c r="FL175" s="64"/>
      <c r="FM175" s="64"/>
      <c r="FN175" s="64"/>
      <c r="FO175" s="64"/>
      <c r="FP175" s="64"/>
      <c r="FQ175" s="64"/>
      <c r="FR175" s="64"/>
      <c r="FS175" s="64"/>
      <c r="FT175" s="64"/>
      <c r="FU175" s="64"/>
      <c r="FV175" s="64"/>
      <c r="FW175" s="64"/>
      <c r="FX175" s="64"/>
      <c r="FY175" s="64"/>
      <c r="FZ175" s="64"/>
      <c r="GA175" s="64"/>
      <c r="GB175" s="64"/>
      <c r="GC175" s="64"/>
      <c r="GD175" s="64"/>
      <c r="GE175" s="64"/>
      <c r="GF175" s="64"/>
      <c r="GG175" s="64">
        <f t="shared" si="50"/>
        <v>0</v>
      </c>
      <c r="GH175" s="64">
        <f t="shared" si="51"/>
        <v>0</v>
      </c>
      <c r="GI175" s="65">
        <v>0</v>
      </c>
      <c r="GJ175" s="65">
        <v>0</v>
      </c>
      <c r="GK175" s="65">
        <v>0</v>
      </c>
      <c r="GL175" s="65">
        <v>0</v>
      </c>
      <c r="GM175" s="65">
        <v>0</v>
      </c>
      <c r="GN175" s="65">
        <v>0</v>
      </c>
      <c r="GO175" s="65">
        <v>0</v>
      </c>
      <c r="GP175" s="65">
        <v>0</v>
      </c>
      <c r="GQ175" s="65"/>
      <c r="GR175" s="65">
        <v>0</v>
      </c>
      <c r="GS175" s="65">
        <v>0</v>
      </c>
      <c r="GT175" s="65">
        <v>0</v>
      </c>
      <c r="GU175" s="65">
        <v>0</v>
      </c>
      <c r="GV175" s="65">
        <v>0</v>
      </c>
      <c r="GW175" s="65">
        <v>0</v>
      </c>
      <c r="GX175" s="65">
        <v>0</v>
      </c>
      <c r="GY175" s="65">
        <v>1</v>
      </c>
      <c r="GZ175" s="65" t="s">
        <v>3187</v>
      </c>
      <c r="HA175" s="66">
        <v>0</v>
      </c>
      <c r="HB175" s="66"/>
      <c r="HC175" s="66"/>
      <c r="HD175" s="66"/>
      <c r="HE175" s="66"/>
      <c r="HF175" s="66"/>
      <c r="HG175" s="66"/>
      <c r="HH175" s="66"/>
      <c r="HI175" s="66"/>
      <c r="HJ175" s="66"/>
      <c r="HK175" s="66"/>
      <c r="HL175" s="66"/>
      <c r="HM175" s="66"/>
      <c r="HN175" s="66"/>
      <c r="HO175" s="66"/>
      <c r="HP175" s="66"/>
      <c r="HQ175" s="66"/>
      <c r="HR175" s="66"/>
      <c r="HS175" s="66"/>
      <c r="HT175" s="66"/>
      <c r="HU175" s="66"/>
      <c r="HV175" s="66"/>
      <c r="HW175" s="66"/>
      <c r="HX175" s="66"/>
      <c r="HY175" s="66">
        <f t="shared" si="52"/>
        <v>0</v>
      </c>
      <c r="HZ175" s="66"/>
      <c r="IA175" s="67" t="s">
        <v>2326</v>
      </c>
      <c r="IB175" s="67" t="s">
        <v>2327</v>
      </c>
      <c r="IC175" s="67" t="s">
        <v>2326</v>
      </c>
      <c r="ID175" s="67" t="s">
        <v>2326</v>
      </c>
      <c r="IE175" s="67" t="s">
        <v>2326</v>
      </c>
      <c r="IF175" s="67"/>
      <c r="IG175" s="67"/>
      <c r="IH175" s="67"/>
      <c r="II175" s="67"/>
      <c r="IJ175" s="67"/>
      <c r="IK175" s="67"/>
      <c r="IL175" s="67"/>
      <c r="IM175" s="67"/>
      <c r="IN175" s="67"/>
      <c r="IO175" s="67"/>
      <c r="IP175" s="67"/>
      <c r="IQ175" s="67"/>
      <c r="IR175" s="67"/>
      <c r="IS175" s="67"/>
      <c r="IT175" s="67"/>
      <c r="IU175" s="67"/>
      <c r="IV175" s="67"/>
      <c r="IW175" s="67"/>
      <c r="IX175" s="67"/>
      <c r="IY175" s="67"/>
      <c r="IZ175" s="67"/>
      <c r="JA175" s="67"/>
      <c r="JB175" s="67"/>
      <c r="JC175" s="67">
        <v>1</v>
      </c>
      <c r="JD175" s="67"/>
      <c r="JE175" s="67"/>
      <c r="JF175" s="67"/>
      <c r="JG175" s="67"/>
      <c r="JH175" s="67"/>
      <c r="JI175" s="67"/>
      <c r="JJ175" s="67"/>
      <c r="JK175" s="67"/>
      <c r="JL175" s="67"/>
      <c r="JM175" s="67"/>
      <c r="JN175" s="67"/>
      <c r="JO175" s="67"/>
      <c r="JP175" s="67"/>
      <c r="JQ175" s="67"/>
      <c r="JR175" s="67"/>
      <c r="JS175" s="67"/>
      <c r="JT175" s="67"/>
      <c r="JU175" s="67"/>
      <c r="JV175" s="67"/>
      <c r="JW175" s="67"/>
      <c r="JX175" s="67"/>
      <c r="JY175" s="67"/>
      <c r="JZ175" s="67"/>
      <c r="KA175" s="67"/>
      <c r="KB175" s="67"/>
      <c r="KC175" s="67"/>
      <c r="KD175" s="67"/>
      <c r="KE175" s="67"/>
      <c r="KF175" s="67"/>
      <c r="KG175" s="67"/>
      <c r="KH175" s="67"/>
      <c r="KI175" s="67"/>
      <c r="KJ175" s="67"/>
      <c r="KK175" s="67"/>
      <c r="KL175" s="67"/>
      <c r="KM175" s="67"/>
      <c r="KN175" s="66">
        <v>0</v>
      </c>
      <c r="KO175" s="66">
        <v>0</v>
      </c>
      <c r="KP175" s="66">
        <v>0</v>
      </c>
      <c r="KQ175" s="66">
        <v>0</v>
      </c>
      <c r="KR175" s="66">
        <v>0</v>
      </c>
      <c r="KS175" s="66">
        <v>0</v>
      </c>
      <c r="KT175" s="66">
        <v>0</v>
      </c>
      <c r="KU175" s="66">
        <v>0</v>
      </c>
      <c r="KV175" s="66">
        <v>0</v>
      </c>
      <c r="KW175" s="66">
        <v>1</v>
      </c>
      <c r="KX175" s="66">
        <v>0</v>
      </c>
      <c r="KY175" s="66">
        <v>0</v>
      </c>
      <c r="KZ175" s="66">
        <v>0</v>
      </c>
      <c r="LA175" s="66">
        <v>0</v>
      </c>
      <c r="LB175" s="66">
        <v>0</v>
      </c>
      <c r="LC175" s="68">
        <v>0</v>
      </c>
      <c r="LD175" s="68">
        <v>0</v>
      </c>
      <c r="LE175" s="68">
        <v>0</v>
      </c>
      <c r="LF175" s="68">
        <v>0</v>
      </c>
      <c r="LG175" s="68">
        <v>0</v>
      </c>
      <c r="LH175" s="68">
        <v>0</v>
      </c>
      <c r="LI175" s="68">
        <v>0</v>
      </c>
      <c r="LJ175" s="68">
        <v>0</v>
      </c>
      <c r="LK175" s="68">
        <v>1</v>
      </c>
      <c r="LL175" s="68" t="s">
        <v>3188</v>
      </c>
      <c r="LM175" s="69">
        <v>0</v>
      </c>
      <c r="LN175" s="69"/>
      <c r="LO175" s="69">
        <v>0</v>
      </c>
      <c r="LP175" s="69"/>
      <c r="LQ175" s="70">
        <v>1</v>
      </c>
      <c r="LR175" s="71"/>
      <c r="LS175" s="72">
        <f t="shared" si="53"/>
        <v>0</v>
      </c>
      <c r="LT175" s="73">
        <f t="shared" si="54"/>
        <v>0</v>
      </c>
      <c r="LU175" s="73">
        <f t="shared" si="55"/>
        <v>0</v>
      </c>
      <c r="LV175" s="74">
        <f t="shared" si="56"/>
        <v>1</v>
      </c>
      <c r="LW175" s="72">
        <f t="shared" si="57"/>
        <v>1</v>
      </c>
      <c r="LX175" s="73">
        <f t="shared" si="58"/>
        <v>0</v>
      </c>
      <c r="LY175" s="73">
        <f t="shared" si="59"/>
        <v>0</v>
      </c>
      <c r="LZ175" s="74">
        <f t="shared" si="60"/>
        <v>0</v>
      </c>
      <c r="MA175" s="72">
        <f t="shared" si="61"/>
        <v>0</v>
      </c>
      <c r="MB175" s="73">
        <f t="shared" si="62"/>
        <v>0</v>
      </c>
      <c r="MC175" s="73">
        <f t="shared" si="63"/>
        <v>0</v>
      </c>
      <c r="MD175" s="74">
        <f t="shared" si="64"/>
        <v>1</v>
      </c>
      <c r="ME175" s="72">
        <f t="shared" si="65"/>
        <v>0</v>
      </c>
      <c r="MF175" s="73">
        <f t="shared" si="66"/>
        <v>0</v>
      </c>
      <c r="MG175" s="73">
        <f t="shared" si="67"/>
        <v>0</v>
      </c>
      <c r="MH175" s="74">
        <f t="shared" si="68"/>
        <v>1</v>
      </c>
    </row>
    <row r="176" spans="1:346" ht="52.5" x14ac:dyDescent="0.35">
      <c r="A176" s="57">
        <v>38</v>
      </c>
      <c r="B176" s="57" t="s">
        <v>2362</v>
      </c>
      <c r="C176" s="57" t="s">
        <v>2848</v>
      </c>
      <c r="D176" s="58">
        <v>41603</v>
      </c>
      <c r="E176" s="57">
        <v>15</v>
      </c>
      <c r="F176" s="57">
        <v>1</v>
      </c>
      <c r="G176" s="57" t="s">
        <v>3189</v>
      </c>
      <c r="H176" s="57" t="s">
        <v>3190</v>
      </c>
      <c r="I176" s="57">
        <v>44624938</v>
      </c>
      <c r="J176" s="57" t="s">
        <v>3167</v>
      </c>
      <c r="K176" s="57" t="s">
        <v>3191</v>
      </c>
      <c r="L176" s="57">
        <v>0</v>
      </c>
      <c r="M176" s="57">
        <v>1</v>
      </c>
      <c r="N176" s="57">
        <v>52</v>
      </c>
      <c r="O176" s="59">
        <v>1</v>
      </c>
      <c r="P176" s="59">
        <v>0</v>
      </c>
      <c r="Q176" s="59">
        <v>0</v>
      </c>
      <c r="R176" s="59">
        <v>0</v>
      </c>
      <c r="S176" s="59">
        <v>0</v>
      </c>
      <c r="T176" s="59">
        <v>0</v>
      </c>
      <c r="U176" s="59">
        <v>0</v>
      </c>
      <c r="V176" s="59">
        <v>0</v>
      </c>
      <c r="W176" s="59">
        <v>0</v>
      </c>
      <c r="X176" s="59">
        <v>0</v>
      </c>
      <c r="Y176" s="59"/>
      <c r="Z176" s="60">
        <v>5</v>
      </c>
      <c r="AA176" s="60">
        <v>0</v>
      </c>
      <c r="AB176" s="60">
        <v>0</v>
      </c>
      <c r="AC176" s="60">
        <v>65</v>
      </c>
      <c r="AD176" s="60">
        <v>35</v>
      </c>
      <c r="AE176" s="60">
        <v>1</v>
      </c>
      <c r="AF176" s="60">
        <v>1</v>
      </c>
      <c r="AG176" s="60">
        <v>0</v>
      </c>
      <c r="AH176" s="60">
        <v>6</v>
      </c>
      <c r="AI176" s="60">
        <v>1</v>
      </c>
      <c r="AJ176" s="60">
        <v>6</v>
      </c>
      <c r="AK176" s="60">
        <v>5</v>
      </c>
      <c r="AL176" s="60">
        <v>20</v>
      </c>
      <c r="AM176" s="59">
        <v>0</v>
      </c>
      <c r="AN176" s="59"/>
      <c r="AO176" s="59"/>
      <c r="AP176" s="59"/>
      <c r="AQ176" s="59"/>
      <c r="AR176" s="59"/>
      <c r="AS176" s="59"/>
      <c r="AT176" s="59"/>
      <c r="AU176" s="59"/>
      <c r="AV176" s="59"/>
      <c r="AW176" s="59"/>
      <c r="AX176" s="59"/>
      <c r="AY176" s="59"/>
      <c r="AZ176" s="59"/>
      <c r="BA176" s="59"/>
      <c r="BB176" s="59"/>
      <c r="BC176" s="59">
        <v>0</v>
      </c>
      <c r="BD176" s="59"/>
      <c r="BE176" s="59"/>
      <c r="BF176" s="59"/>
      <c r="BG176" s="59">
        <v>0</v>
      </c>
      <c r="BH176" s="59"/>
      <c r="BI176" s="59"/>
      <c r="BJ176" s="59"/>
      <c r="BK176" s="59">
        <v>0</v>
      </c>
      <c r="BL176" s="59"/>
      <c r="BM176" s="59"/>
      <c r="BN176" s="59"/>
      <c r="BO176" s="59">
        <f t="shared" si="46"/>
        <v>0</v>
      </c>
      <c r="BP176" s="59"/>
      <c r="BQ176" s="60">
        <v>1</v>
      </c>
      <c r="BR176" s="60">
        <v>1</v>
      </c>
      <c r="BS176" s="60">
        <v>1</v>
      </c>
      <c r="BT176" s="60">
        <v>1</v>
      </c>
      <c r="BU176" s="60">
        <v>4</v>
      </c>
      <c r="BV176" s="60">
        <v>1</v>
      </c>
      <c r="BW176" s="60">
        <v>0</v>
      </c>
      <c r="BX176" s="60">
        <v>1</v>
      </c>
      <c r="BY176" s="60">
        <v>1</v>
      </c>
      <c r="BZ176" s="60">
        <v>0</v>
      </c>
      <c r="CA176" s="60">
        <v>0</v>
      </c>
      <c r="CB176" s="60"/>
      <c r="CC176" s="60"/>
      <c r="CD176" s="60"/>
      <c r="CE176" s="60"/>
      <c r="CF176" s="60"/>
      <c r="CG176" s="60"/>
      <c r="CH176" s="60"/>
      <c r="CI176" s="60"/>
      <c r="CJ176" s="60">
        <v>0</v>
      </c>
      <c r="CK176" s="60"/>
      <c r="CL176" s="60"/>
      <c r="CM176" s="60"/>
      <c r="CN176" s="60"/>
      <c r="CO176" s="60"/>
      <c r="CP176" s="60"/>
      <c r="CQ176" s="60"/>
      <c r="CR176" s="60"/>
      <c r="CS176" s="60">
        <v>0</v>
      </c>
      <c r="CT176" s="60"/>
      <c r="CU176" s="60"/>
      <c r="CV176" s="60"/>
      <c r="CW176" s="60"/>
      <c r="CX176" s="60"/>
      <c r="CY176" s="60"/>
      <c r="CZ176" s="60"/>
      <c r="DA176" s="60"/>
      <c r="DB176" s="60"/>
      <c r="DC176" s="60">
        <v>0</v>
      </c>
      <c r="DD176" s="60"/>
      <c r="DE176" s="60"/>
      <c r="DF176" s="60">
        <v>1</v>
      </c>
      <c r="DG176" s="60">
        <v>15</v>
      </c>
      <c r="DH176" s="60">
        <v>120</v>
      </c>
      <c r="DI176" s="60">
        <v>0</v>
      </c>
      <c r="DJ176" s="60"/>
      <c r="DK176" s="60"/>
      <c r="DL176" s="60">
        <v>0</v>
      </c>
      <c r="DM176" s="60"/>
      <c r="DN176" s="60"/>
      <c r="DO176" s="60"/>
      <c r="DP176" s="60"/>
      <c r="DQ176" s="60">
        <v>10</v>
      </c>
      <c r="DR176" s="60">
        <v>1</v>
      </c>
      <c r="DS176" s="60">
        <v>10</v>
      </c>
      <c r="DT176" s="61">
        <f t="shared" si="47"/>
        <v>1</v>
      </c>
      <c r="DU176" s="62">
        <f t="shared" si="48"/>
        <v>1</v>
      </c>
      <c r="DV176" s="63">
        <v>0</v>
      </c>
      <c r="DW176" s="63"/>
      <c r="DX176" s="63"/>
      <c r="DY176" s="63"/>
      <c r="DZ176" s="63"/>
      <c r="EA176" s="63"/>
      <c r="EB176" s="63"/>
      <c r="EC176" s="63"/>
      <c r="ED176" s="63"/>
      <c r="EE176" s="63"/>
      <c r="EF176" s="63"/>
      <c r="EG176" s="63"/>
      <c r="EH176" s="63"/>
      <c r="EI176" s="63"/>
      <c r="EJ176" s="63"/>
      <c r="EK176" s="63"/>
      <c r="EL176" s="63"/>
      <c r="EM176" s="63"/>
      <c r="EN176" s="63"/>
      <c r="EO176" s="63"/>
      <c r="EP176" s="63"/>
      <c r="EQ176" s="63"/>
      <c r="ER176" s="63"/>
      <c r="ES176" s="63">
        <f t="shared" si="49"/>
        <v>0</v>
      </c>
      <c r="ET176" s="63"/>
      <c r="EU176" s="64">
        <v>0</v>
      </c>
      <c r="EV176" s="64"/>
      <c r="EW176" s="64"/>
      <c r="EX176" s="64"/>
      <c r="EY176" s="64"/>
      <c r="EZ176" s="64"/>
      <c r="FA176" s="64"/>
      <c r="FB176" s="64"/>
      <c r="FC176" s="64"/>
      <c r="FD176" s="64"/>
      <c r="FE176" s="64"/>
      <c r="FF176" s="64"/>
      <c r="FG176" s="64"/>
      <c r="FH176" s="64"/>
      <c r="FI176" s="64"/>
      <c r="FJ176" s="64"/>
      <c r="FK176" s="64"/>
      <c r="FL176" s="64"/>
      <c r="FM176" s="64"/>
      <c r="FN176" s="64"/>
      <c r="FO176" s="64"/>
      <c r="FP176" s="64"/>
      <c r="FQ176" s="64"/>
      <c r="FR176" s="64"/>
      <c r="FS176" s="64"/>
      <c r="FT176" s="64"/>
      <c r="FU176" s="64"/>
      <c r="FV176" s="64"/>
      <c r="FW176" s="64"/>
      <c r="FX176" s="64"/>
      <c r="FY176" s="64"/>
      <c r="FZ176" s="64"/>
      <c r="GA176" s="64"/>
      <c r="GB176" s="64"/>
      <c r="GC176" s="64"/>
      <c r="GD176" s="64"/>
      <c r="GE176" s="64"/>
      <c r="GF176" s="64"/>
      <c r="GG176" s="64">
        <f t="shared" si="50"/>
        <v>0</v>
      </c>
      <c r="GH176" s="64">
        <f t="shared" si="51"/>
        <v>0</v>
      </c>
      <c r="GI176" s="65">
        <v>0</v>
      </c>
      <c r="GJ176" s="65">
        <v>0</v>
      </c>
      <c r="GK176" s="65">
        <v>0</v>
      </c>
      <c r="GL176" s="65">
        <v>0</v>
      </c>
      <c r="GM176" s="65">
        <v>0</v>
      </c>
      <c r="GN176" s="65">
        <v>0</v>
      </c>
      <c r="GO176" s="65">
        <v>0</v>
      </c>
      <c r="GP176" s="65">
        <v>0</v>
      </c>
      <c r="GQ176" s="65"/>
      <c r="GR176" s="65">
        <v>0</v>
      </c>
      <c r="GS176" s="65">
        <v>0</v>
      </c>
      <c r="GT176" s="65">
        <v>0</v>
      </c>
      <c r="GU176" s="65">
        <v>0</v>
      </c>
      <c r="GV176" s="65">
        <v>0</v>
      </c>
      <c r="GW176" s="65">
        <v>0</v>
      </c>
      <c r="GX176" s="65">
        <v>0</v>
      </c>
      <c r="GY176" s="65">
        <v>1</v>
      </c>
      <c r="GZ176" s="65" t="s">
        <v>3192</v>
      </c>
      <c r="HA176" s="66">
        <v>0</v>
      </c>
      <c r="HB176" s="66"/>
      <c r="HC176" s="66"/>
      <c r="HD176" s="66"/>
      <c r="HE176" s="66"/>
      <c r="HF176" s="66"/>
      <c r="HG176" s="66"/>
      <c r="HH176" s="66"/>
      <c r="HI176" s="66"/>
      <c r="HJ176" s="66"/>
      <c r="HK176" s="66"/>
      <c r="HL176" s="66"/>
      <c r="HM176" s="66"/>
      <c r="HN176" s="66"/>
      <c r="HO176" s="66"/>
      <c r="HP176" s="66"/>
      <c r="HQ176" s="66"/>
      <c r="HR176" s="66"/>
      <c r="HS176" s="66"/>
      <c r="HT176" s="66"/>
      <c r="HU176" s="66"/>
      <c r="HV176" s="66"/>
      <c r="HW176" s="66"/>
      <c r="HX176" s="66"/>
      <c r="HY176" s="66">
        <f t="shared" si="52"/>
        <v>0</v>
      </c>
      <c r="HZ176" s="66"/>
      <c r="IA176" s="67" t="s">
        <v>2326</v>
      </c>
      <c r="IB176" s="67" t="s">
        <v>2327</v>
      </c>
      <c r="IC176" s="67" t="s">
        <v>2326</v>
      </c>
      <c r="ID176" s="67" t="s">
        <v>2326</v>
      </c>
      <c r="IE176" s="67" t="s">
        <v>2326</v>
      </c>
      <c r="IF176" s="67"/>
      <c r="IG176" s="67"/>
      <c r="IH176" s="67"/>
      <c r="II176" s="67"/>
      <c r="IJ176" s="67"/>
      <c r="IK176" s="67"/>
      <c r="IL176" s="67"/>
      <c r="IM176" s="67"/>
      <c r="IN176" s="67"/>
      <c r="IO176" s="67"/>
      <c r="IP176" s="67"/>
      <c r="IQ176" s="67"/>
      <c r="IR176" s="67"/>
      <c r="IS176" s="67"/>
      <c r="IT176" s="67"/>
      <c r="IU176" s="67"/>
      <c r="IV176" s="67"/>
      <c r="IW176" s="67"/>
      <c r="IX176" s="67"/>
      <c r="IY176" s="67"/>
      <c r="IZ176" s="67"/>
      <c r="JA176" s="67"/>
      <c r="JB176" s="67">
        <v>1</v>
      </c>
      <c r="JC176" s="67">
        <v>1</v>
      </c>
      <c r="JD176" s="67"/>
      <c r="JE176" s="67"/>
      <c r="JF176" s="67"/>
      <c r="JG176" s="67"/>
      <c r="JH176" s="67"/>
      <c r="JI176" s="67"/>
      <c r="JJ176" s="67"/>
      <c r="JK176" s="67"/>
      <c r="JL176" s="67"/>
      <c r="JM176" s="67"/>
      <c r="JN176" s="67"/>
      <c r="JO176" s="67"/>
      <c r="JP176" s="67"/>
      <c r="JQ176" s="67"/>
      <c r="JR176" s="67"/>
      <c r="JS176" s="67"/>
      <c r="JT176" s="67"/>
      <c r="JU176" s="67"/>
      <c r="JV176" s="67"/>
      <c r="JW176" s="67"/>
      <c r="JX176" s="67"/>
      <c r="JY176" s="67"/>
      <c r="JZ176" s="67"/>
      <c r="KA176" s="67"/>
      <c r="KB176" s="67"/>
      <c r="KC176" s="67"/>
      <c r="KD176" s="67"/>
      <c r="KE176" s="67"/>
      <c r="KF176" s="67"/>
      <c r="KG176" s="67"/>
      <c r="KH176" s="67"/>
      <c r="KI176" s="67"/>
      <c r="KJ176" s="67"/>
      <c r="KK176" s="67"/>
      <c r="KL176" s="67"/>
      <c r="KM176" s="67"/>
      <c r="KN176" s="66">
        <v>0</v>
      </c>
      <c r="KO176" s="66">
        <v>0</v>
      </c>
      <c r="KP176" s="66">
        <v>0</v>
      </c>
      <c r="KQ176" s="66">
        <v>0</v>
      </c>
      <c r="KR176" s="66">
        <v>0</v>
      </c>
      <c r="KS176" s="66">
        <v>0</v>
      </c>
      <c r="KT176" s="66">
        <v>0</v>
      </c>
      <c r="KU176" s="66">
        <v>0</v>
      </c>
      <c r="KV176" s="66">
        <v>0</v>
      </c>
      <c r="KW176" s="66">
        <v>1</v>
      </c>
      <c r="KX176" s="66">
        <v>0</v>
      </c>
      <c r="KY176" s="66">
        <v>0</v>
      </c>
      <c r="KZ176" s="66">
        <v>0</v>
      </c>
      <c r="LA176" s="66">
        <v>0</v>
      </c>
      <c r="LB176" s="66">
        <v>0</v>
      </c>
      <c r="LC176" s="68">
        <v>0</v>
      </c>
      <c r="LD176" s="68">
        <v>0</v>
      </c>
      <c r="LE176" s="68">
        <v>0</v>
      </c>
      <c r="LF176" s="68">
        <v>0</v>
      </c>
      <c r="LG176" s="68">
        <v>0</v>
      </c>
      <c r="LH176" s="68">
        <v>0</v>
      </c>
      <c r="LI176" s="68">
        <v>0</v>
      </c>
      <c r="LJ176" s="68">
        <v>1</v>
      </c>
      <c r="LK176" s="68">
        <v>0</v>
      </c>
      <c r="LL176" s="68"/>
      <c r="LM176" s="69">
        <v>1</v>
      </c>
      <c r="LN176" s="69" t="s">
        <v>2382</v>
      </c>
      <c r="LO176" s="69">
        <v>0</v>
      </c>
      <c r="LP176" s="69"/>
      <c r="LQ176" s="70">
        <v>1</v>
      </c>
      <c r="LR176" s="71"/>
      <c r="LS176" s="72">
        <f t="shared" si="53"/>
        <v>0</v>
      </c>
      <c r="LT176" s="73">
        <f t="shared" si="54"/>
        <v>0</v>
      </c>
      <c r="LU176" s="73">
        <f t="shared" si="55"/>
        <v>0</v>
      </c>
      <c r="LV176" s="74">
        <f t="shared" si="56"/>
        <v>1</v>
      </c>
      <c r="LW176" s="72">
        <f t="shared" si="57"/>
        <v>1</v>
      </c>
      <c r="LX176" s="73">
        <f t="shared" si="58"/>
        <v>0</v>
      </c>
      <c r="LY176" s="73">
        <f t="shared" si="59"/>
        <v>0</v>
      </c>
      <c r="LZ176" s="74">
        <f t="shared" si="60"/>
        <v>0</v>
      </c>
      <c r="MA176" s="72">
        <f t="shared" si="61"/>
        <v>0</v>
      </c>
      <c r="MB176" s="73">
        <f t="shared" si="62"/>
        <v>0</v>
      </c>
      <c r="MC176" s="73">
        <f t="shared" si="63"/>
        <v>0</v>
      </c>
      <c r="MD176" s="74">
        <f t="shared" si="64"/>
        <v>1</v>
      </c>
      <c r="ME176" s="72">
        <f t="shared" si="65"/>
        <v>0</v>
      </c>
      <c r="MF176" s="73">
        <f t="shared" si="66"/>
        <v>0</v>
      </c>
      <c r="MG176" s="73">
        <f t="shared" si="67"/>
        <v>0</v>
      </c>
      <c r="MH176" s="74">
        <f t="shared" si="68"/>
        <v>1</v>
      </c>
    </row>
    <row r="177" spans="1:346" ht="39.5" x14ac:dyDescent="0.35">
      <c r="A177" s="57">
        <v>39</v>
      </c>
      <c r="B177" s="57" t="s">
        <v>2362</v>
      </c>
      <c r="C177" s="57" t="s">
        <v>2829</v>
      </c>
      <c r="D177" s="58">
        <v>41603</v>
      </c>
      <c r="E177" s="57">
        <v>15</v>
      </c>
      <c r="F177" s="57">
        <v>5</v>
      </c>
      <c r="G177" s="57" t="s">
        <v>3193</v>
      </c>
      <c r="H177" s="57" t="s">
        <v>3193</v>
      </c>
      <c r="I177" s="57">
        <v>37279362</v>
      </c>
      <c r="J177" s="57" t="s">
        <v>3167</v>
      </c>
      <c r="K177" s="57" t="s">
        <v>3194</v>
      </c>
      <c r="L177" s="57">
        <v>0</v>
      </c>
      <c r="M177" s="57">
        <v>1</v>
      </c>
      <c r="N177" s="57">
        <v>46</v>
      </c>
      <c r="O177" s="59">
        <v>0</v>
      </c>
      <c r="P177" s="59">
        <v>0</v>
      </c>
      <c r="Q177" s="59">
        <v>0</v>
      </c>
      <c r="R177" s="59">
        <v>0</v>
      </c>
      <c r="S177" s="59">
        <v>0</v>
      </c>
      <c r="T177" s="59">
        <v>1</v>
      </c>
      <c r="U177" s="59">
        <v>0</v>
      </c>
      <c r="V177" s="59">
        <v>0</v>
      </c>
      <c r="W177" s="59">
        <v>0</v>
      </c>
      <c r="X177" s="59">
        <v>0</v>
      </c>
      <c r="Y177" s="59"/>
      <c r="Z177" s="60">
        <v>6</v>
      </c>
      <c r="AA177" s="60">
        <v>4</v>
      </c>
      <c r="AB177" s="60">
        <v>3</v>
      </c>
      <c r="AC177" s="60">
        <v>80</v>
      </c>
      <c r="AD177" s="60">
        <v>50</v>
      </c>
      <c r="AE177" s="60">
        <v>0</v>
      </c>
      <c r="AF177" s="60">
        <v>1</v>
      </c>
      <c r="AG177" s="60">
        <v>0</v>
      </c>
      <c r="AH177" s="60">
        <v>4</v>
      </c>
      <c r="AI177" s="60">
        <v>1</v>
      </c>
      <c r="AJ177" s="60">
        <v>3</v>
      </c>
      <c r="AK177" s="60">
        <v>15</v>
      </c>
      <c r="AL177" s="60">
        <v>20</v>
      </c>
      <c r="AM177" s="59">
        <v>0</v>
      </c>
      <c r="AN177" s="59"/>
      <c r="AO177" s="59"/>
      <c r="AP177" s="59"/>
      <c r="AQ177" s="59"/>
      <c r="AR177" s="59"/>
      <c r="AS177" s="59"/>
      <c r="AT177" s="59"/>
      <c r="AU177" s="59"/>
      <c r="AV177" s="59"/>
      <c r="AW177" s="59"/>
      <c r="AX177" s="59"/>
      <c r="AY177" s="59"/>
      <c r="AZ177" s="59"/>
      <c r="BA177" s="59"/>
      <c r="BB177" s="59"/>
      <c r="BC177" s="59">
        <v>0</v>
      </c>
      <c r="BD177" s="59"/>
      <c r="BE177" s="59"/>
      <c r="BF177" s="59"/>
      <c r="BG177" s="59">
        <v>0</v>
      </c>
      <c r="BH177" s="59"/>
      <c r="BI177" s="59"/>
      <c r="BJ177" s="59"/>
      <c r="BK177" s="59">
        <v>0</v>
      </c>
      <c r="BL177" s="59"/>
      <c r="BM177" s="59"/>
      <c r="BN177" s="59"/>
      <c r="BO177" s="59">
        <f t="shared" si="46"/>
        <v>0</v>
      </c>
      <c r="BP177" s="59"/>
      <c r="BQ177" s="60">
        <v>1</v>
      </c>
      <c r="BR177" s="60">
        <v>1</v>
      </c>
      <c r="BS177" s="60">
        <v>3</v>
      </c>
      <c r="BT177" s="60">
        <v>1</v>
      </c>
      <c r="BU177" s="60">
        <v>4</v>
      </c>
      <c r="BV177" s="60">
        <v>1</v>
      </c>
      <c r="BW177" s="60">
        <v>0</v>
      </c>
      <c r="BX177" s="60">
        <v>1</v>
      </c>
      <c r="BY177" s="60">
        <v>1</v>
      </c>
      <c r="BZ177" s="60">
        <v>0</v>
      </c>
      <c r="CA177" s="60">
        <v>0</v>
      </c>
      <c r="CB177" s="60"/>
      <c r="CC177" s="60"/>
      <c r="CD177" s="60"/>
      <c r="CE177" s="60"/>
      <c r="CF177" s="60"/>
      <c r="CG177" s="60"/>
      <c r="CH177" s="60"/>
      <c r="CI177" s="60"/>
      <c r="CJ177" s="60">
        <v>0</v>
      </c>
      <c r="CK177" s="60"/>
      <c r="CL177" s="60"/>
      <c r="CM177" s="60"/>
      <c r="CN177" s="60"/>
      <c r="CO177" s="60"/>
      <c r="CP177" s="60"/>
      <c r="CQ177" s="60"/>
      <c r="CR177" s="60"/>
      <c r="CS177" s="60">
        <v>0</v>
      </c>
      <c r="CT177" s="60"/>
      <c r="CU177" s="60"/>
      <c r="CV177" s="60"/>
      <c r="CW177" s="60"/>
      <c r="CX177" s="60"/>
      <c r="CY177" s="60"/>
      <c r="CZ177" s="60"/>
      <c r="DA177" s="60"/>
      <c r="DB177" s="60"/>
      <c r="DC177" s="60">
        <v>0</v>
      </c>
      <c r="DD177" s="60"/>
      <c r="DE177" s="60"/>
      <c r="DF177" s="60">
        <v>1</v>
      </c>
      <c r="DG177" s="60">
        <v>4</v>
      </c>
      <c r="DH177" s="60">
        <v>150</v>
      </c>
      <c r="DI177" s="60">
        <v>0</v>
      </c>
      <c r="DJ177" s="60"/>
      <c r="DK177" s="60"/>
      <c r="DL177" s="60">
        <v>0</v>
      </c>
      <c r="DM177" s="60"/>
      <c r="DN177" s="60"/>
      <c r="DO177" s="60"/>
      <c r="DP177" s="60"/>
      <c r="DQ177" s="60">
        <v>5</v>
      </c>
      <c r="DR177" s="60">
        <v>0</v>
      </c>
      <c r="DS177" s="60">
        <v>0</v>
      </c>
      <c r="DT177" s="61">
        <f t="shared" si="47"/>
        <v>1</v>
      </c>
      <c r="DU177" s="62">
        <f t="shared" si="48"/>
        <v>1</v>
      </c>
      <c r="DV177" s="63">
        <v>0</v>
      </c>
      <c r="DW177" s="63"/>
      <c r="DX177" s="63"/>
      <c r="DY177" s="63"/>
      <c r="DZ177" s="63"/>
      <c r="EA177" s="63"/>
      <c r="EB177" s="63"/>
      <c r="EC177" s="63"/>
      <c r="ED177" s="63"/>
      <c r="EE177" s="63"/>
      <c r="EF177" s="63"/>
      <c r="EG177" s="63"/>
      <c r="EH177" s="63"/>
      <c r="EI177" s="63"/>
      <c r="EJ177" s="63"/>
      <c r="EK177" s="63"/>
      <c r="EL177" s="63"/>
      <c r="EM177" s="63"/>
      <c r="EN177" s="63"/>
      <c r="EO177" s="63"/>
      <c r="EP177" s="63"/>
      <c r="EQ177" s="63"/>
      <c r="ER177" s="63"/>
      <c r="ES177" s="63">
        <f t="shared" si="49"/>
        <v>0</v>
      </c>
      <c r="ET177" s="63"/>
      <c r="EU177" s="64">
        <v>0</v>
      </c>
      <c r="EV177" s="64"/>
      <c r="EW177" s="64"/>
      <c r="EX177" s="64"/>
      <c r="EY177" s="64"/>
      <c r="EZ177" s="64"/>
      <c r="FA177" s="64"/>
      <c r="FB177" s="64"/>
      <c r="FC177" s="64"/>
      <c r="FD177" s="64"/>
      <c r="FE177" s="64"/>
      <c r="FF177" s="64"/>
      <c r="FG177" s="64"/>
      <c r="FH177" s="64"/>
      <c r="FI177" s="64"/>
      <c r="FJ177" s="64"/>
      <c r="FK177" s="64"/>
      <c r="FL177" s="64"/>
      <c r="FM177" s="64"/>
      <c r="FN177" s="64"/>
      <c r="FO177" s="64"/>
      <c r="FP177" s="64"/>
      <c r="FQ177" s="64"/>
      <c r="FR177" s="64"/>
      <c r="FS177" s="64"/>
      <c r="FT177" s="64"/>
      <c r="FU177" s="64"/>
      <c r="FV177" s="64"/>
      <c r="FW177" s="64"/>
      <c r="FX177" s="64"/>
      <c r="FY177" s="64"/>
      <c r="FZ177" s="64"/>
      <c r="GA177" s="64"/>
      <c r="GB177" s="64"/>
      <c r="GC177" s="64"/>
      <c r="GD177" s="64"/>
      <c r="GE177" s="64"/>
      <c r="GF177" s="64"/>
      <c r="GG177" s="64">
        <f t="shared" si="50"/>
        <v>0</v>
      </c>
      <c r="GH177" s="64">
        <f t="shared" si="51"/>
        <v>0</v>
      </c>
      <c r="GI177" s="65">
        <v>0</v>
      </c>
      <c r="GJ177" s="65">
        <v>0</v>
      </c>
      <c r="GK177" s="65">
        <v>0</v>
      </c>
      <c r="GL177" s="65">
        <v>0</v>
      </c>
      <c r="GM177" s="65">
        <v>0</v>
      </c>
      <c r="GN177" s="65">
        <v>0</v>
      </c>
      <c r="GO177" s="65">
        <v>0</v>
      </c>
      <c r="GP177" s="65">
        <v>0</v>
      </c>
      <c r="GQ177" s="65"/>
      <c r="GR177" s="65">
        <v>0</v>
      </c>
      <c r="GS177" s="65">
        <v>0</v>
      </c>
      <c r="GT177" s="65">
        <v>0</v>
      </c>
      <c r="GU177" s="65">
        <v>1</v>
      </c>
      <c r="GV177" s="65">
        <v>0</v>
      </c>
      <c r="GW177" s="65">
        <v>0</v>
      </c>
      <c r="GX177" s="65">
        <v>0</v>
      </c>
      <c r="GY177" s="65">
        <v>0</v>
      </c>
      <c r="GZ177" s="65"/>
      <c r="HA177" s="66">
        <v>0</v>
      </c>
      <c r="HB177" s="66"/>
      <c r="HC177" s="66"/>
      <c r="HD177" s="66"/>
      <c r="HE177" s="66"/>
      <c r="HF177" s="66"/>
      <c r="HG177" s="66"/>
      <c r="HH177" s="66"/>
      <c r="HI177" s="66"/>
      <c r="HJ177" s="66"/>
      <c r="HK177" s="66"/>
      <c r="HL177" s="66"/>
      <c r="HM177" s="66"/>
      <c r="HN177" s="66"/>
      <c r="HO177" s="66"/>
      <c r="HP177" s="66"/>
      <c r="HQ177" s="66"/>
      <c r="HR177" s="66"/>
      <c r="HS177" s="66"/>
      <c r="HT177" s="66"/>
      <c r="HU177" s="66"/>
      <c r="HV177" s="66"/>
      <c r="HW177" s="66"/>
      <c r="HX177" s="66"/>
      <c r="HY177" s="66">
        <f t="shared" si="52"/>
        <v>0</v>
      </c>
      <c r="HZ177" s="66"/>
      <c r="IA177" s="67" t="s">
        <v>2326</v>
      </c>
      <c r="IB177" s="67" t="s">
        <v>2328</v>
      </c>
      <c r="IC177" s="67" t="s">
        <v>2326</v>
      </c>
      <c r="ID177" s="67" t="s">
        <v>2326</v>
      </c>
      <c r="IE177" s="67" t="s">
        <v>2326</v>
      </c>
      <c r="IF177" s="67"/>
      <c r="IG177" s="67"/>
      <c r="IH177" s="67"/>
      <c r="II177" s="67"/>
      <c r="IJ177" s="67"/>
      <c r="IK177" s="67"/>
      <c r="IL177" s="67"/>
      <c r="IM177" s="67"/>
      <c r="IN177" s="67"/>
      <c r="IO177" s="67"/>
      <c r="IP177" s="67"/>
      <c r="IQ177" s="67"/>
      <c r="IR177" s="67"/>
      <c r="IS177" s="67"/>
      <c r="IT177" s="67"/>
      <c r="IU177" s="67"/>
      <c r="IV177" s="67"/>
      <c r="IW177" s="67"/>
      <c r="IX177" s="67"/>
      <c r="IY177" s="67"/>
      <c r="IZ177" s="67"/>
      <c r="JA177" s="67"/>
      <c r="JB177" s="67"/>
      <c r="JC177" s="67"/>
      <c r="JD177" s="67"/>
      <c r="JE177" s="67"/>
      <c r="JF177" s="67"/>
      <c r="JG177" s="67"/>
      <c r="JH177" s="67"/>
      <c r="JI177" s="67"/>
      <c r="JJ177" s="67"/>
      <c r="JK177" s="67"/>
      <c r="JL177" s="67"/>
      <c r="JM177" s="67"/>
      <c r="JN177" s="67"/>
      <c r="JO177" s="67"/>
      <c r="JP177" s="67"/>
      <c r="JQ177" s="67"/>
      <c r="JR177" s="67"/>
      <c r="JS177" s="67"/>
      <c r="JT177" s="67"/>
      <c r="JU177" s="67"/>
      <c r="JV177" s="67"/>
      <c r="JW177" s="67"/>
      <c r="JX177" s="67"/>
      <c r="JY177" s="67"/>
      <c r="JZ177" s="67"/>
      <c r="KA177" s="67"/>
      <c r="KB177" s="67"/>
      <c r="KC177" s="67"/>
      <c r="KD177" s="67"/>
      <c r="KE177" s="67"/>
      <c r="KF177" s="67"/>
      <c r="KG177" s="67"/>
      <c r="KH177" s="67"/>
      <c r="KI177" s="67"/>
      <c r="KJ177" s="67"/>
      <c r="KK177" s="67"/>
      <c r="KL177" s="67"/>
      <c r="KM177" s="67"/>
      <c r="KN177" s="66">
        <v>1</v>
      </c>
      <c r="KO177" s="66">
        <v>0</v>
      </c>
      <c r="KP177" s="66">
        <v>2</v>
      </c>
      <c r="KQ177" s="66">
        <v>1</v>
      </c>
      <c r="KR177" s="66">
        <v>2</v>
      </c>
      <c r="KS177" s="66">
        <v>0</v>
      </c>
      <c r="KT177" s="66">
        <v>0</v>
      </c>
      <c r="KU177" s="66">
        <v>0</v>
      </c>
      <c r="KV177" s="66">
        <v>0</v>
      </c>
      <c r="KW177" s="66">
        <v>1</v>
      </c>
      <c r="KX177" s="66">
        <v>0</v>
      </c>
      <c r="KY177" s="66">
        <v>0</v>
      </c>
      <c r="KZ177" s="66">
        <v>0</v>
      </c>
      <c r="LA177" s="66">
        <v>0</v>
      </c>
      <c r="LB177" s="66">
        <v>0</v>
      </c>
      <c r="LC177" s="68">
        <v>0</v>
      </c>
      <c r="LD177" s="68">
        <v>0</v>
      </c>
      <c r="LE177" s="68">
        <v>0</v>
      </c>
      <c r="LF177" s="68">
        <v>0</v>
      </c>
      <c r="LG177" s="68">
        <v>0</v>
      </c>
      <c r="LH177" s="68">
        <v>0</v>
      </c>
      <c r="LI177" s="68">
        <v>0</v>
      </c>
      <c r="LJ177" s="68">
        <v>0</v>
      </c>
      <c r="LK177" s="68">
        <v>1</v>
      </c>
      <c r="LL177" s="68" t="s">
        <v>3195</v>
      </c>
      <c r="LM177" s="69">
        <v>1</v>
      </c>
      <c r="LN177" s="69" t="s">
        <v>3196</v>
      </c>
      <c r="LO177" s="69">
        <v>0</v>
      </c>
      <c r="LP177" s="69"/>
      <c r="LQ177" s="70">
        <v>1</v>
      </c>
      <c r="LR177" s="71"/>
      <c r="LS177" s="72">
        <f t="shared" si="53"/>
        <v>0</v>
      </c>
      <c r="LT177" s="73">
        <f t="shared" si="54"/>
        <v>0</v>
      </c>
      <c r="LU177" s="73">
        <f t="shared" si="55"/>
        <v>0</v>
      </c>
      <c r="LV177" s="74">
        <f t="shared" si="56"/>
        <v>1</v>
      </c>
      <c r="LW177" s="72">
        <f t="shared" si="57"/>
        <v>1</v>
      </c>
      <c r="LX177" s="73">
        <f t="shared" si="58"/>
        <v>0</v>
      </c>
      <c r="LY177" s="73">
        <f t="shared" si="59"/>
        <v>0</v>
      </c>
      <c r="LZ177" s="74">
        <f t="shared" si="60"/>
        <v>0</v>
      </c>
      <c r="MA177" s="72">
        <f t="shared" si="61"/>
        <v>0</v>
      </c>
      <c r="MB177" s="73">
        <f t="shared" si="62"/>
        <v>0</v>
      </c>
      <c r="MC177" s="73">
        <f t="shared" si="63"/>
        <v>0</v>
      </c>
      <c r="MD177" s="74">
        <f t="shared" si="64"/>
        <v>1</v>
      </c>
      <c r="ME177" s="72">
        <f t="shared" si="65"/>
        <v>0</v>
      </c>
      <c r="MF177" s="73">
        <f t="shared" si="66"/>
        <v>0</v>
      </c>
      <c r="MG177" s="73">
        <f t="shared" si="67"/>
        <v>0</v>
      </c>
      <c r="MH177" s="74">
        <f t="shared" si="68"/>
        <v>1</v>
      </c>
    </row>
    <row r="178" spans="1:346" ht="65.5" x14ac:dyDescent="0.35">
      <c r="A178" s="57">
        <v>54</v>
      </c>
      <c r="B178" s="57" t="s">
        <v>2362</v>
      </c>
      <c r="C178" s="57" t="s">
        <v>2829</v>
      </c>
      <c r="D178" s="58">
        <v>41604</v>
      </c>
      <c r="E178" s="57">
        <v>15</v>
      </c>
      <c r="F178" s="57">
        <v>9</v>
      </c>
      <c r="G178" s="57" t="s">
        <v>3197</v>
      </c>
      <c r="H178" s="57" t="s">
        <v>3197</v>
      </c>
      <c r="I178" s="57">
        <v>36309161</v>
      </c>
      <c r="J178" s="57" t="s">
        <v>3167</v>
      </c>
      <c r="K178" s="57" t="s">
        <v>3198</v>
      </c>
      <c r="L178" s="57">
        <v>0</v>
      </c>
      <c r="M178" s="57">
        <v>1</v>
      </c>
      <c r="N178" s="57">
        <v>45</v>
      </c>
      <c r="O178" s="59">
        <v>1</v>
      </c>
      <c r="P178" s="59">
        <v>0</v>
      </c>
      <c r="Q178" s="59">
        <v>0</v>
      </c>
      <c r="R178" s="59">
        <v>0</v>
      </c>
      <c r="S178" s="59">
        <v>0</v>
      </c>
      <c r="T178" s="59">
        <v>0</v>
      </c>
      <c r="U178" s="59">
        <v>0</v>
      </c>
      <c r="V178" s="59">
        <v>0</v>
      </c>
      <c r="W178" s="59">
        <v>0</v>
      </c>
      <c r="X178" s="59">
        <v>0</v>
      </c>
      <c r="Y178" s="59"/>
      <c r="Z178" s="60">
        <v>6</v>
      </c>
      <c r="AA178" s="60">
        <v>0</v>
      </c>
      <c r="AB178" s="60">
        <v>0</v>
      </c>
      <c r="AC178" s="60">
        <v>45</v>
      </c>
      <c r="AD178" s="60">
        <v>25</v>
      </c>
      <c r="AE178" s="60">
        <v>1</v>
      </c>
      <c r="AF178" s="60">
        <v>0</v>
      </c>
      <c r="AG178" s="60">
        <v>0</v>
      </c>
      <c r="AH178" s="60">
        <v>2</v>
      </c>
      <c r="AI178" s="60">
        <v>1</v>
      </c>
      <c r="AJ178" s="60">
        <v>5</v>
      </c>
      <c r="AK178" s="60">
        <v>2</v>
      </c>
      <c r="AL178" s="60">
        <v>5</v>
      </c>
      <c r="AM178" s="59">
        <v>0</v>
      </c>
      <c r="AN178" s="59"/>
      <c r="AO178" s="59"/>
      <c r="AP178" s="59"/>
      <c r="AQ178" s="59"/>
      <c r="AR178" s="59"/>
      <c r="AS178" s="59"/>
      <c r="AT178" s="59"/>
      <c r="AU178" s="59"/>
      <c r="AV178" s="59"/>
      <c r="AW178" s="59"/>
      <c r="AX178" s="59"/>
      <c r="AY178" s="59"/>
      <c r="AZ178" s="59"/>
      <c r="BA178" s="59"/>
      <c r="BB178" s="59"/>
      <c r="BC178" s="59">
        <v>0</v>
      </c>
      <c r="BD178" s="59"/>
      <c r="BE178" s="59"/>
      <c r="BF178" s="59"/>
      <c r="BG178" s="59">
        <v>0</v>
      </c>
      <c r="BH178" s="59"/>
      <c r="BI178" s="59"/>
      <c r="BJ178" s="59"/>
      <c r="BK178" s="59">
        <v>0</v>
      </c>
      <c r="BL178" s="59"/>
      <c r="BM178" s="59"/>
      <c r="BN178" s="59"/>
      <c r="BO178" s="59">
        <f t="shared" si="46"/>
        <v>0</v>
      </c>
      <c r="BP178" s="59"/>
      <c r="BQ178" s="60">
        <v>1</v>
      </c>
      <c r="BR178" s="60">
        <v>1</v>
      </c>
      <c r="BS178" s="60">
        <v>2</v>
      </c>
      <c r="BT178" s="60">
        <v>1</v>
      </c>
      <c r="BU178" s="60">
        <v>4</v>
      </c>
      <c r="BV178" s="60">
        <v>1</v>
      </c>
      <c r="BW178" s="60">
        <v>0</v>
      </c>
      <c r="BX178" s="60">
        <v>1</v>
      </c>
      <c r="BY178" s="60">
        <v>0</v>
      </c>
      <c r="BZ178" s="60">
        <v>0</v>
      </c>
      <c r="CA178" s="60">
        <v>0</v>
      </c>
      <c r="CB178" s="60"/>
      <c r="CC178" s="60"/>
      <c r="CD178" s="60"/>
      <c r="CE178" s="60"/>
      <c r="CF178" s="60"/>
      <c r="CG178" s="60"/>
      <c r="CH178" s="60"/>
      <c r="CI178" s="60"/>
      <c r="CJ178" s="60">
        <v>0</v>
      </c>
      <c r="CK178" s="60"/>
      <c r="CL178" s="60"/>
      <c r="CM178" s="60"/>
      <c r="CN178" s="60"/>
      <c r="CO178" s="60"/>
      <c r="CP178" s="60"/>
      <c r="CQ178" s="60"/>
      <c r="CR178" s="60"/>
      <c r="CS178" s="60">
        <v>0</v>
      </c>
      <c r="CT178" s="60"/>
      <c r="CU178" s="60"/>
      <c r="CV178" s="60"/>
      <c r="CW178" s="60"/>
      <c r="CX178" s="60"/>
      <c r="CY178" s="60"/>
      <c r="CZ178" s="60"/>
      <c r="DA178" s="60"/>
      <c r="DB178" s="60"/>
      <c r="DC178" s="60">
        <v>0</v>
      </c>
      <c r="DD178" s="60"/>
      <c r="DE178" s="60"/>
      <c r="DF178" s="60">
        <v>1</v>
      </c>
      <c r="DG178" s="60">
        <v>19</v>
      </c>
      <c r="DH178" s="60">
        <v>100</v>
      </c>
      <c r="DI178" s="60">
        <v>0</v>
      </c>
      <c r="DJ178" s="60"/>
      <c r="DK178" s="60"/>
      <c r="DL178" s="60">
        <v>0</v>
      </c>
      <c r="DM178" s="60"/>
      <c r="DN178" s="60"/>
      <c r="DO178" s="60"/>
      <c r="DP178" s="60"/>
      <c r="DQ178" s="60">
        <v>5</v>
      </c>
      <c r="DR178" s="60">
        <v>0</v>
      </c>
      <c r="DS178" s="60">
        <v>0</v>
      </c>
      <c r="DT178" s="61">
        <f t="shared" si="47"/>
        <v>1</v>
      </c>
      <c r="DU178" s="62">
        <f t="shared" si="48"/>
        <v>1</v>
      </c>
      <c r="DV178" s="63">
        <v>0</v>
      </c>
      <c r="DW178" s="63"/>
      <c r="DX178" s="63"/>
      <c r="DY178" s="63"/>
      <c r="DZ178" s="63"/>
      <c r="EA178" s="63"/>
      <c r="EB178" s="63"/>
      <c r="EC178" s="63"/>
      <c r="ED178" s="63"/>
      <c r="EE178" s="63"/>
      <c r="EF178" s="63"/>
      <c r="EG178" s="63"/>
      <c r="EH178" s="63"/>
      <c r="EI178" s="63"/>
      <c r="EJ178" s="63"/>
      <c r="EK178" s="63"/>
      <c r="EL178" s="63"/>
      <c r="EM178" s="63"/>
      <c r="EN178" s="63"/>
      <c r="EO178" s="63"/>
      <c r="EP178" s="63"/>
      <c r="EQ178" s="63"/>
      <c r="ER178" s="63"/>
      <c r="ES178" s="63">
        <f t="shared" si="49"/>
        <v>0</v>
      </c>
      <c r="ET178" s="63"/>
      <c r="EU178" s="64">
        <v>0</v>
      </c>
      <c r="EV178" s="64"/>
      <c r="EW178" s="64"/>
      <c r="EX178" s="64"/>
      <c r="EY178" s="64"/>
      <c r="EZ178" s="64"/>
      <c r="FA178" s="64"/>
      <c r="FB178" s="64"/>
      <c r="FC178" s="64"/>
      <c r="FD178" s="64"/>
      <c r="FE178" s="64"/>
      <c r="FF178" s="64"/>
      <c r="FG178" s="64"/>
      <c r="FH178" s="64"/>
      <c r="FI178" s="64"/>
      <c r="FJ178" s="64"/>
      <c r="FK178" s="64"/>
      <c r="FL178" s="64"/>
      <c r="FM178" s="64"/>
      <c r="FN178" s="64"/>
      <c r="FO178" s="64"/>
      <c r="FP178" s="64"/>
      <c r="FQ178" s="64"/>
      <c r="FR178" s="64"/>
      <c r="FS178" s="64"/>
      <c r="FT178" s="64"/>
      <c r="FU178" s="64"/>
      <c r="FV178" s="64"/>
      <c r="FW178" s="64"/>
      <c r="FX178" s="64"/>
      <c r="FY178" s="64"/>
      <c r="FZ178" s="64"/>
      <c r="GA178" s="64"/>
      <c r="GB178" s="64"/>
      <c r="GC178" s="64"/>
      <c r="GD178" s="64"/>
      <c r="GE178" s="64"/>
      <c r="GF178" s="64"/>
      <c r="GG178" s="64">
        <f t="shared" si="50"/>
        <v>0</v>
      </c>
      <c r="GH178" s="64">
        <f t="shared" si="51"/>
        <v>0</v>
      </c>
      <c r="GI178" s="65">
        <v>0</v>
      </c>
      <c r="GJ178" s="65">
        <v>0</v>
      </c>
      <c r="GK178" s="65">
        <v>0</v>
      </c>
      <c r="GL178" s="65">
        <v>0</v>
      </c>
      <c r="GM178" s="65">
        <v>0</v>
      </c>
      <c r="GN178" s="65">
        <v>0</v>
      </c>
      <c r="GO178" s="65">
        <v>0</v>
      </c>
      <c r="GP178" s="65">
        <v>0</v>
      </c>
      <c r="GQ178" s="65"/>
      <c r="GR178" s="65">
        <v>0</v>
      </c>
      <c r="GS178" s="65">
        <v>0</v>
      </c>
      <c r="GT178" s="65">
        <v>0</v>
      </c>
      <c r="GU178" s="65">
        <v>0</v>
      </c>
      <c r="GV178" s="65">
        <v>0</v>
      </c>
      <c r="GW178" s="65">
        <v>0</v>
      </c>
      <c r="GX178" s="65">
        <v>1</v>
      </c>
      <c r="GY178" s="65">
        <v>1</v>
      </c>
      <c r="GZ178" s="65" t="s">
        <v>3199</v>
      </c>
      <c r="HA178" s="66">
        <v>0</v>
      </c>
      <c r="HB178" s="66"/>
      <c r="HC178" s="66"/>
      <c r="HD178" s="66"/>
      <c r="HE178" s="66"/>
      <c r="HF178" s="66"/>
      <c r="HG178" s="66"/>
      <c r="HH178" s="66"/>
      <c r="HI178" s="66"/>
      <c r="HJ178" s="66"/>
      <c r="HK178" s="66"/>
      <c r="HL178" s="66"/>
      <c r="HM178" s="66"/>
      <c r="HN178" s="66"/>
      <c r="HO178" s="66"/>
      <c r="HP178" s="66"/>
      <c r="HQ178" s="66"/>
      <c r="HR178" s="66"/>
      <c r="HS178" s="66"/>
      <c r="HT178" s="66"/>
      <c r="HU178" s="66"/>
      <c r="HV178" s="66"/>
      <c r="HW178" s="66"/>
      <c r="HX178" s="66"/>
      <c r="HY178" s="66">
        <f t="shared" si="52"/>
        <v>0</v>
      </c>
      <c r="HZ178" s="66"/>
      <c r="IA178" s="67" t="s">
        <v>2326</v>
      </c>
      <c r="IB178" s="67" t="s">
        <v>2328</v>
      </c>
      <c r="IC178" s="67" t="s">
        <v>2326</v>
      </c>
      <c r="ID178" s="67" t="s">
        <v>2326</v>
      </c>
      <c r="IE178" s="67" t="s">
        <v>2326</v>
      </c>
      <c r="IF178" s="67"/>
      <c r="IG178" s="67"/>
      <c r="IH178" s="67"/>
      <c r="II178" s="67"/>
      <c r="IJ178" s="67"/>
      <c r="IK178" s="67"/>
      <c r="IL178" s="67"/>
      <c r="IM178" s="67"/>
      <c r="IN178" s="67"/>
      <c r="IO178" s="67"/>
      <c r="IP178" s="67"/>
      <c r="IQ178" s="67"/>
      <c r="IR178" s="67"/>
      <c r="IS178" s="67"/>
      <c r="IT178" s="67"/>
      <c r="IU178" s="67"/>
      <c r="IV178" s="67"/>
      <c r="IW178" s="67"/>
      <c r="IX178" s="67"/>
      <c r="IY178" s="67"/>
      <c r="IZ178" s="67"/>
      <c r="JA178" s="67"/>
      <c r="JB178" s="67"/>
      <c r="JC178" s="67"/>
      <c r="JD178" s="67"/>
      <c r="JE178" s="67"/>
      <c r="JF178" s="67"/>
      <c r="JG178" s="67"/>
      <c r="JH178" s="67"/>
      <c r="JI178" s="67"/>
      <c r="JJ178" s="67"/>
      <c r="JK178" s="67"/>
      <c r="JL178" s="67"/>
      <c r="JM178" s="67"/>
      <c r="JN178" s="67"/>
      <c r="JO178" s="67"/>
      <c r="JP178" s="67"/>
      <c r="JQ178" s="67"/>
      <c r="JR178" s="67"/>
      <c r="JS178" s="67"/>
      <c r="JT178" s="67"/>
      <c r="JU178" s="67"/>
      <c r="JV178" s="67"/>
      <c r="JW178" s="67"/>
      <c r="JX178" s="67"/>
      <c r="JY178" s="67"/>
      <c r="JZ178" s="67"/>
      <c r="KA178" s="67"/>
      <c r="KB178" s="67"/>
      <c r="KC178" s="67"/>
      <c r="KD178" s="67"/>
      <c r="KE178" s="67"/>
      <c r="KF178" s="67"/>
      <c r="KG178" s="67"/>
      <c r="KH178" s="67"/>
      <c r="KI178" s="67"/>
      <c r="KJ178" s="67"/>
      <c r="KK178" s="67"/>
      <c r="KL178" s="67"/>
      <c r="KM178" s="67"/>
      <c r="KN178" s="66">
        <v>0</v>
      </c>
      <c r="KO178" s="66">
        <v>0</v>
      </c>
      <c r="KP178" s="66">
        <v>0</v>
      </c>
      <c r="KQ178" s="66">
        <v>0</v>
      </c>
      <c r="KR178" s="66">
        <v>0</v>
      </c>
      <c r="KS178" s="66">
        <v>0</v>
      </c>
      <c r="KT178" s="66">
        <v>0</v>
      </c>
      <c r="KU178" s="66">
        <v>0</v>
      </c>
      <c r="KV178" s="66">
        <v>0</v>
      </c>
      <c r="KW178" s="66">
        <v>1</v>
      </c>
      <c r="KX178" s="66">
        <v>0</v>
      </c>
      <c r="KY178" s="66">
        <v>0</v>
      </c>
      <c r="KZ178" s="66">
        <v>0</v>
      </c>
      <c r="LA178" s="66">
        <v>0</v>
      </c>
      <c r="LB178" s="66">
        <v>0</v>
      </c>
      <c r="LC178" s="68">
        <v>0</v>
      </c>
      <c r="LD178" s="68">
        <v>0</v>
      </c>
      <c r="LE178" s="68">
        <v>0</v>
      </c>
      <c r="LF178" s="68">
        <v>0</v>
      </c>
      <c r="LG178" s="68">
        <v>0</v>
      </c>
      <c r="LH178" s="68">
        <v>0</v>
      </c>
      <c r="LI178" s="68">
        <v>0</v>
      </c>
      <c r="LJ178" s="68">
        <v>0</v>
      </c>
      <c r="LK178" s="68">
        <v>1</v>
      </c>
      <c r="LL178" s="68" t="s">
        <v>3200</v>
      </c>
      <c r="LM178" s="69">
        <v>0</v>
      </c>
      <c r="LN178" s="69"/>
      <c r="LO178" s="69">
        <v>0</v>
      </c>
      <c r="LP178" s="69"/>
      <c r="LQ178" s="70">
        <v>1</v>
      </c>
      <c r="LR178" s="71"/>
      <c r="LS178" s="72">
        <f t="shared" si="53"/>
        <v>0</v>
      </c>
      <c r="LT178" s="73">
        <f t="shared" si="54"/>
        <v>0</v>
      </c>
      <c r="LU178" s="73">
        <f t="shared" si="55"/>
        <v>0</v>
      </c>
      <c r="LV178" s="74">
        <f t="shared" si="56"/>
        <v>1</v>
      </c>
      <c r="LW178" s="72">
        <f t="shared" si="57"/>
        <v>1</v>
      </c>
      <c r="LX178" s="73">
        <f t="shared" si="58"/>
        <v>0</v>
      </c>
      <c r="LY178" s="73">
        <f t="shared" si="59"/>
        <v>0</v>
      </c>
      <c r="LZ178" s="74">
        <f t="shared" si="60"/>
        <v>0</v>
      </c>
      <c r="MA178" s="72">
        <f t="shared" si="61"/>
        <v>0</v>
      </c>
      <c r="MB178" s="73">
        <f t="shared" si="62"/>
        <v>0</v>
      </c>
      <c r="MC178" s="73">
        <f t="shared" si="63"/>
        <v>0</v>
      </c>
      <c r="MD178" s="74">
        <f t="shared" si="64"/>
        <v>1</v>
      </c>
      <c r="ME178" s="72">
        <f t="shared" si="65"/>
        <v>0</v>
      </c>
      <c r="MF178" s="73">
        <f t="shared" si="66"/>
        <v>0</v>
      </c>
      <c r="MG178" s="73">
        <f t="shared" si="67"/>
        <v>0</v>
      </c>
      <c r="MH178" s="74">
        <f t="shared" si="68"/>
        <v>1</v>
      </c>
    </row>
    <row r="179" spans="1:346" ht="40" thickBot="1" x14ac:dyDescent="0.4">
      <c r="A179" s="57">
        <v>61</v>
      </c>
      <c r="B179" s="57" t="s">
        <v>2362</v>
      </c>
      <c r="C179" s="57" t="s">
        <v>2829</v>
      </c>
      <c r="D179" s="58">
        <v>41605</v>
      </c>
      <c r="E179" s="57">
        <v>15</v>
      </c>
      <c r="F179" s="57">
        <v>12</v>
      </c>
      <c r="G179" s="57" t="s">
        <v>3201</v>
      </c>
      <c r="H179" s="57" t="s">
        <v>3201</v>
      </c>
      <c r="I179" s="57">
        <v>46525184</v>
      </c>
      <c r="J179" s="57" t="s">
        <v>3167</v>
      </c>
      <c r="K179" s="57" t="s">
        <v>3202</v>
      </c>
      <c r="L179" s="57">
        <v>0</v>
      </c>
      <c r="M179" s="57">
        <v>1</v>
      </c>
      <c r="N179" s="57">
        <v>36</v>
      </c>
      <c r="O179" s="59">
        <v>0</v>
      </c>
      <c r="P179" s="59">
        <v>0</v>
      </c>
      <c r="Q179" s="59">
        <v>0</v>
      </c>
      <c r="R179" s="59">
        <v>0</v>
      </c>
      <c r="S179" s="59">
        <v>1</v>
      </c>
      <c r="T179" s="59">
        <v>0</v>
      </c>
      <c r="U179" s="59">
        <v>0</v>
      </c>
      <c r="V179" s="59">
        <v>0</v>
      </c>
      <c r="W179" s="59">
        <v>0</v>
      </c>
      <c r="X179" s="59">
        <v>0</v>
      </c>
      <c r="Y179" s="59"/>
      <c r="Z179" s="60">
        <v>5</v>
      </c>
      <c r="AA179" s="60">
        <v>0</v>
      </c>
      <c r="AB179" s="60">
        <v>0</v>
      </c>
      <c r="AC179" s="60">
        <v>20</v>
      </c>
      <c r="AD179" s="60">
        <v>10</v>
      </c>
      <c r="AE179" s="60">
        <v>1</v>
      </c>
      <c r="AF179" s="60">
        <v>0</v>
      </c>
      <c r="AG179" s="60">
        <v>0</v>
      </c>
      <c r="AH179" s="60">
        <v>3</v>
      </c>
      <c r="AI179" s="60">
        <v>1</v>
      </c>
      <c r="AJ179" s="60">
        <v>6</v>
      </c>
      <c r="AK179" s="60">
        <v>1</v>
      </c>
      <c r="AL179" s="60">
        <v>2</v>
      </c>
      <c r="AM179" s="59">
        <v>0</v>
      </c>
      <c r="AN179" s="59"/>
      <c r="AO179" s="59"/>
      <c r="AP179" s="59"/>
      <c r="AQ179" s="59"/>
      <c r="AR179" s="59"/>
      <c r="AS179" s="59"/>
      <c r="AT179" s="59"/>
      <c r="AU179" s="59"/>
      <c r="AV179" s="59"/>
      <c r="AW179" s="59"/>
      <c r="AX179" s="59"/>
      <c r="AY179" s="59"/>
      <c r="AZ179" s="59"/>
      <c r="BA179" s="59"/>
      <c r="BB179" s="59"/>
      <c r="BC179" s="59">
        <v>0</v>
      </c>
      <c r="BD179" s="59"/>
      <c r="BE179" s="59"/>
      <c r="BF179" s="59"/>
      <c r="BG179" s="59">
        <v>0</v>
      </c>
      <c r="BH179" s="59"/>
      <c r="BI179" s="59"/>
      <c r="BJ179" s="59"/>
      <c r="BK179" s="59">
        <v>0</v>
      </c>
      <c r="BL179" s="59"/>
      <c r="BM179" s="59"/>
      <c r="BN179" s="59"/>
      <c r="BO179" s="59">
        <f t="shared" si="46"/>
        <v>0</v>
      </c>
      <c r="BP179" s="59"/>
      <c r="BQ179" s="60">
        <v>1</v>
      </c>
      <c r="BR179" s="60">
        <v>1</v>
      </c>
      <c r="BS179" s="60">
        <v>2</v>
      </c>
      <c r="BT179" s="60">
        <v>1</v>
      </c>
      <c r="BU179" s="60">
        <v>4</v>
      </c>
      <c r="BV179" s="60">
        <v>1</v>
      </c>
      <c r="BW179" s="60">
        <v>0</v>
      </c>
      <c r="BX179" s="60">
        <v>1</v>
      </c>
      <c r="BY179" s="60">
        <v>1</v>
      </c>
      <c r="BZ179" s="60">
        <v>0</v>
      </c>
      <c r="CA179" s="60">
        <v>0</v>
      </c>
      <c r="CB179" s="60"/>
      <c r="CC179" s="60"/>
      <c r="CD179" s="60"/>
      <c r="CE179" s="60"/>
      <c r="CF179" s="60"/>
      <c r="CG179" s="60"/>
      <c r="CH179" s="60"/>
      <c r="CI179" s="60"/>
      <c r="CJ179" s="60">
        <v>0</v>
      </c>
      <c r="CK179" s="60"/>
      <c r="CL179" s="60"/>
      <c r="CM179" s="60"/>
      <c r="CN179" s="60"/>
      <c r="CO179" s="60"/>
      <c r="CP179" s="60"/>
      <c r="CQ179" s="60"/>
      <c r="CR179" s="60"/>
      <c r="CS179" s="60">
        <v>0</v>
      </c>
      <c r="CT179" s="60"/>
      <c r="CU179" s="60"/>
      <c r="CV179" s="60"/>
      <c r="CW179" s="60"/>
      <c r="CX179" s="60"/>
      <c r="CY179" s="60"/>
      <c r="CZ179" s="60"/>
      <c r="DA179" s="60"/>
      <c r="DB179" s="60"/>
      <c r="DC179" s="60">
        <v>1</v>
      </c>
      <c r="DD179" s="60">
        <v>12</v>
      </c>
      <c r="DE179" s="60">
        <v>8</v>
      </c>
      <c r="DF179" s="60">
        <v>0</v>
      </c>
      <c r="DG179" s="60"/>
      <c r="DH179" s="60"/>
      <c r="DI179" s="60">
        <v>0</v>
      </c>
      <c r="DJ179" s="60"/>
      <c r="DK179" s="60"/>
      <c r="DL179" s="60">
        <v>0</v>
      </c>
      <c r="DM179" s="60"/>
      <c r="DN179" s="60"/>
      <c r="DO179" s="60"/>
      <c r="DP179" s="60"/>
      <c r="DQ179" s="60">
        <v>60</v>
      </c>
      <c r="DR179" s="60">
        <v>0</v>
      </c>
      <c r="DS179" s="60">
        <v>0</v>
      </c>
      <c r="DT179" s="61">
        <f t="shared" si="47"/>
        <v>1</v>
      </c>
      <c r="DU179" s="62">
        <f t="shared" si="48"/>
        <v>1</v>
      </c>
      <c r="DV179" s="63">
        <v>0</v>
      </c>
      <c r="DW179" s="63"/>
      <c r="DX179" s="63"/>
      <c r="DY179" s="63"/>
      <c r="DZ179" s="63"/>
      <c r="EA179" s="63"/>
      <c r="EB179" s="63"/>
      <c r="EC179" s="63"/>
      <c r="ED179" s="63"/>
      <c r="EE179" s="63"/>
      <c r="EF179" s="63"/>
      <c r="EG179" s="63"/>
      <c r="EH179" s="63"/>
      <c r="EI179" s="63"/>
      <c r="EJ179" s="63"/>
      <c r="EK179" s="63"/>
      <c r="EL179" s="63"/>
      <c r="EM179" s="63"/>
      <c r="EN179" s="63"/>
      <c r="EO179" s="63"/>
      <c r="EP179" s="63"/>
      <c r="EQ179" s="63"/>
      <c r="ER179" s="63"/>
      <c r="ES179" s="63">
        <f t="shared" si="49"/>
        <v>0</v>
      </c>
      <c r="ET179" s="63"/>
      <c r="EU179" s="64">
        <v>0</v>
      </c>
      <c r="EV179" s="64"/>
      <c r="EW179" s="64"/>
      <c r="EX179" s="64"/>
      <c r="EY179" s="64"/>
      <c r="EZ179" s="64"/>
      <c r="FA179" s="64"/>
      <c r="FB179" s="64"/>
      <c r="FC179" s="64"/>
      <c r="FD179" s="64"/>
      <c r="FE179" s="64"/>
      <c r="FF179" s="64"/>
      <c r="FG179" s="64"/>
      <c r="FH179" s="64"/>
      <c r="FI179" s="64"/>
      <c r="FJ179" s="64"/>
      <c r="FK179" s="64"/>
      <c r="FL179" s="64"/>
      <c r="FM179" s="64"/>
      <c r="FN179" s="64"/>
      <c r="FO179" s="64"/>
      <c r="FP179" s="64"/>
      <c r="FQ179" s="64"/>
      <c r="FR179" s="64"/>
      <c r="FS179" s="64"/>
      <c r="FT179" s="64"/>
      <c r="FU179" s="64"/>
      <c r="FV179" s="64"/>
      <c r="FW179" s="64"/>
      <c r="FX179" s="64"/>
      <c r="FY179" s="64"/>
      <c r="FZ179" s="64"/>
      <c r="GA179" s="64"/>
      <c r="GB179" s="64"/>
      <c r="GC179" s="64"/>
      <c r="GD179" s="64"/>
      <c r="GE179" s="64"/>
      <c r="GF179" s="64"/>
      <c r="GG179" s="64">
        <f t="shared" si="50"/>
        <v>0</v>
      </c>
      <c r="GH179" s="64">
        <f t="shared" si="51"/>
        <v>0</v>
      </c>
      <c r="GI179" s="65">
        <v>0</v>
      </c>
      <c r="GJ179" s="65">
        <v>0</v>
      </c>
      <c r="GK179" s="65">
        <v>0</v>
      </c>
      <c r="GL179" s="65">
        <v>0</v>
      </c>
      <c r="GM179" s="65">
        <v>0</v>
      </c>
      <c r="GN179" s="65">
        <v>0</v>
      </c>
      <c r="GO179" s="65">
        <v>0</v>
      </c>
      <c r="GP179" s="65">
        <v>0</v>
      </c>
      <c r="GQ179" s="65"/>
      <c r="GR179" s="65">
        <v>0</v>
      </c>
      <c r="GS179" s="65">
        <v>0</v>
      </c>
      <c r="GT179" s="65">
        <v>0</v>
      </c>
      <c r="GU179" s="65">
        <v>0</v>
      </c>
      <c r="GV179" s="65">
        <v>0</v>
      </c>
      <c r="GW179" s="65">
        <v>0</v>
      </c>
      <c r="GX179" s="65">
        <v>1</v>
      </c>
      <c r="GY179" s="65">
        <v>0</v>
      </c>
      <c r="GZ179" s="65"/>
      <c r="HA179" s="66">
        <v>0</v>
      </c>
      <c r="HB179" s="66"/>
      <c r="HC179" s="66"/>
      <c r="HD179" s="66"/>
      <c r="HE179" s="66"/>
      <c r="HF179" s="66"/>
      <c r="HG179" s="66"/>
      <c r="HH179" s="66"/>
      <c r="HI179" s="66"/>
      <c r="HJ179" s="66"/>
      <c r="HK179" s="66"/>
      <c r="HL179" s="66"/>
      <c r="HM179" s="66"/>
      <c r="HN179" s="66"/>
      <c r="HO179" s="66"/>
      <c r="HP179" s="66"/>
      <c r="HQ179" s="66"/>
      <c r="HR179" s="66"/>
      <c r="HS179" s="66"/>
      <c r="HT179" s="66"/>
      <c r="HU179" s="66"/>
      <c r="HV179" s="66"/>
      <c r="HW179" s="66"/>
      <c r="HX179" s="66"/>
      <c r="HY179" s="66">
        <f t="shared" si="52"/>
        <v>0</v>
      </c>
      <c r="HZ179" s="66"/>
      <c r="IA179" s="67" t="s">
        <v>2326</v>
      </c>
      <c r="IB179" s="67" t="s">
        <v>2328</v>
      </c>
      <c r="IC179" s="67" t="s">
        <v>2326</v>
      </c>
      <c r="ID179" s="67" t="s">
        <v>2326</v>
      </c>
      <c r="IE179" s="67" t="s">
        <v>2326</v>
      </c>
      <c r="IF179" s="67"/>
      <c r="IG179" s="67"/>
      <c r="IH179" s="67"/>
      <c r="II179" s="67"/>
      <c r="IJ179" s="67"/>
      <c r="IK179" s="67"/>
      <c r="IL179" s="67"/>
      <c r="IM179" s="67"/>
      <c r="IN179" s="67"/>
      <c r="IO179" s="67"/>
      <c r="IP179" s="67"/>
      <c r="IQ179" s="67"/>
      <c r="IR179" s="67"/>
      <c r="IS179" s="67"/>
      <c r="IT179" s="67"/>
      <c r="IU179" s="67"/>
      <c r="IV179" s="67"/>
      <c r="IW179" s="67"/>
      <c r="IX179" s="67"/>
      <c r="IY179" s="67"/>
      <c r="IZ179" s="67"/>
      <c r="JA179" s="67"/>
      <c r="JB179" s="67"/>
      <c r="JC179" s="67"/>
      <c r="JD179" s="67"/>
      <c r="JE179" s="67"/>
      <c r="JF179" s="67"/>
      <c r="JG179" s="67"/>
      <c r="JH179" s="67"/>
      <c r="JI179" s="67"/>
      <c r="JJ179" s="67"/>
      <c r="JK179" s="67"/>
      <c r="JL179" s="67"/>
      <c r="JM179" s="67"/>
      <c r="JN179" s="67"/>
      <c r="JO179" s="67"/>
      <c r="JP179" s="67"/>
      <c r="JQ179" s="67"/>
      <c r="JR179" s="67"/>
      <c r="JS179" s="67"/>
      <c r="JT179" s="67"/>
      <c r="JU179" s="67"/>
      <c r="JV179" s="67"/>
      <c r="JW179" s="67"/>
      <c r="JX179" s="67"/>
      <c r="JY179" s="67"/>
      <c r="JZ179" s="67"/>
      <c r="KA179" s="67"/>
      <c r="KB179" s="67"/>
      <c r="KC179" s="67"/>
      <c r="KD179" s="67"/>
      <c r="KE179" s="67"/>
      <c r="KF179" s="67"/>
      <c r="KG179" s="67"/>
      <c r="KH179" s="67"/>
      <c r="KI179" s="67"/>
      <c r="KJ179" s="67"/>
      <c r="KK179" s="67"/>
      <c r="KL179" s="67"/>
      <c r="KM179" s="67"/>
      <c r="KN179" s="66">
        <v>0</v>
      </c>
      <c r="KO179" s="66">
        <v>0</v>
      </c>
      <c r="KP179" s="66">
        <v>1</v>
      </c>
      <c r="KQ179" s="66">
        <v>0</v>
      </c>
      <c r="KR179" s="66">
        <v>0</v>
      </c>
      <c r="KS179" s="66">
        <v>0</v>
      </c>
      <c r="KT179" s="66">
        <v>0</v>
      </c>
      <c r="KU179" s="66">
        <v>0</v>
      </c>
      <c r="KV179" s="66">
        <v>0</v>
      </c>
      <c r="KW179" s="66">
        <v>1</v>
      </c>
      <c r="KX179" s="66">
        <v>0</v>
      </c>
      <c r="KY179" s="66">
        <v>0</v>
      </c>
      <c r="KZ179" s="66">
        <v>0</v>
      </c>
      <c r="LA179" s="66">
        <v>0</v>
      </c>
      <c r="LB179" s="66">
        <v>0</v>
      </c>
      <c r="LC179" s="68">
        <v>0</v>
      </c>
      <c r="LD179" s="68">
        <v>0</v>
      </c>
      <c r="LE179" s="68">
        <v>0</v>
      </c>
      <c r="LF179" s="68">
        <v>0</v>
      </c>
      <c r="LG179" s="68">
        <v>0</v>
      </c>
      <c r="LH179" s="68">
        <v>0</v>
      </c>
      <c r="LI179" s="68">
        <v>0</v>
      </c>
      <c r="LJ179" s="68">
        <v>0</v>
      </c>
      <c r="LK179" s="68">
        <v>1</v>
      </c>
      <c r="LL179" s="68" t="s">
        <v>3157</v>
      </c>
      <c r="LM179" s="69">
        <v>0</v>
      </c>
      <c r="LN179" s="69"/>
      <c r="LO179" s="69">
        <v>0</v>
      </c>
      <c r="LP179" s="69"/>
      <c r="LQ179" s="70">
        <v>1</v>
      </c>
      <c r="LR179" s="71"/>
      <c r="LS179" s="89">
        <f t="shared" si="53"/>
        <v>0</v>
      </c>
      <c r="LT179" s="90">
        <f t="shared" si="54"/>
        <v>0</v>
      </c>
      <c r="LU179" s="90">
        <f t="shared" si="55"/>
        <v>0</v>
      </c>
      <c r="LV179" s="91">
        <f t="shared" si="56"/>
        <v>1</v>
      </c>
      <c r="LW179" s="89">
        <f t="shared" si="57"/>
        <v>1</v>
      </c>
      <c r="LX179" s="90">
        <f t="shared" si="58"/>
        <v>0</v>
      </c>
      <c r="LY179" s="90">
        <f t="shared" si="59"/>
        <v>0</v>
      </c>
      <c r="LZ179" s="91">
        <f t="shared" si="60"/>
        <v>0</v>
      </c>
      <c r="MA179" s="89">
        <f t="shared" si="61"/>
        <v>0</v>
      </c>
      <c r="MB179" s="90">
        <f t="shared" si="62"/>
        <v>0</v>
      </c>
      <c r="MC179" s="90">
        <f t="shared" si="63"/>
        <v>0</v>
      </c>
      <c r="MD179" s="91">
        <f t="shared" si="64"/>
        <v>1</v>
      </c>
      <c r="ME179" s="89">
        <f t="shared" si="65"/>
        <v>0</v>
      </c>
      <c r="MF179" s="90">
        <f t="shared" si="66"/>
        <v>0</v>
      </c>
      <c r="MG179" s="90">
        <f t="shared" si="67"/>
        <v>0</v>
      </c>
      <c r="MH179" s="91">
        <f t="shared" si="68"/>
        <v>1</v>
      </c>
    </row>
    <row r="181" spans="1:346" ht="39" x14ac:dyDescent="0.35">
      <c r="KM181" s="33"/>
      <c r="KN181" s="32" t="s">
        <v>1968</v>
      </c>
      <c r="KO181" s="32" t="s">
        <v>1969</v>
      </c>
      <c r="KP181" s="32" t="s">
        <v>2278</v>
      </c>
      <c r="KQ181" s="32" t="s">
        <v>1970</v>
      </c>
      <c r="KR181" s="32" t="s">
        <v>1971</v>
      </c>
      <c r="KS181" s="32" t="s">
        <v>1972</v>
      </c>
    </row>
    <row r="182" spans="1:346" x14ac:dyDescent="0.35">
      <c r="KL182" s="75">
        <v>0</v>
      </c>
      <c r="KM182" s="33" t="s">
        <v>1973</v>
      </c>
      <c r="KN182" s="33">
        <f>COUNTIF(KN$3:KN$179,$KL182)</f>
        <v>71</v>
      </c>
      <c r="KO182" s="33">
        <f t="shared" ref="KO182:KS182" si="69">COUNTIF(KO$3:KO$179,$KL182)</f>
        <v>130</v>
      </c>
      <c r="KP182" s="33">
        <f t="shared" si="69"/>
        <v>59</v>
      </c>
      <c r="KQ182" s="33">
        <f t="shared" si="69"/>
        <v>103</v>
      </c>
      <c r="KR182" s="33">
        <f t="shared" si="69"/>
        <v>87</v>
      </c>
      <c r="KS182" s="33">
        <f t="shared" si="69"/>
        <v>129</v>
      </c>
    </row>
    <row r="183" spans="1:346" x14ac:dyDescent="0.35">
      <c r="KL183" s="75">
        <v>1</v>
      </c>
      <c r="KM183" s="33" t="s">
        <v>1974</v>
      </c>
      <c r="KN183" s="33">
        <f t="shared" ref="KN183:KS185" si="70">COUNTIF(KN$3:KN$179,$KL183)</f>
        <v>66</v>
      </c>
      <c r="KO183" s="33">
        <f t="shared" si="70"/>
        <v>36</v>
      </c>
      <c r="KP183" s="33">
        <f t="shared" si="70"/>
        <v>98</v>
      </c>
      <c r="KQ183" s="33">
        <f t="shared" si="70"/>
        <v>57</v>
      </c>
      <c r="KR183" s="33">
        <f t="shared" si="70"/>
        <v>71</v>
      </c>
      <c r="KS183" s="33">
        <f t="shared" si="70"/>
        <v>44</v>
      </c>
    </row>
    <row r="184" spans="1:346" x14ac:dyDescent="0.35">
      <c r="KL184" s="75">
        <v>2</v>
      </c>
      <c r="KM184" s="33" t="s">
        <v>1975</v>
      </c>
      <c r="KN184" s="33">
        <f t="shared" si="70"/>
        <v>40</v>
      </c>
      <c r="KO184" s="33">
        <f t="shared" si="70"/>
        <v>11</v>
      </c>
      <c r="KP184" s="33">
        <f t="shared" si="70"/>
        <v>20</v>
      </c>
      <c r="KQ184" s="33">
        <f t="shared" si="70"/>
        <v>17</v>
      </c>
      <c r="KR184" s="33">
        <f t="shared" si="70"/>
        <v>19</v>
      </c>
      <c r="KS184" s="33">
        <f t="shared" si="70"/>
        <v>4</v>
      </c>
    </row>
    <row r="185" spans="1:346" x14ac:dyDescent="0.35">
      <c r="KL185" s="75">
        <v>3</v>
      </c>
      <c r="KM185" s="33" t="s">
        <v>1976</v>
      </c>
      <c r="KN185" s="33">
        <f t="shared" si="70"/>
        <v>0</v>
      </c>
      <c r="KO185" s="33">
        <f t="shared" si="70"/>
        <v>0</v>
      </c>
      <c r="KP185" s="33">
        <f t="shared" si="70"/>
        <v>0</v>
      </c>
      <c r="KQ185" s="33">
        <f t="shared" si="70"/>
        <v>0</v>
      </c>
      <c r="KR185" s="33">
        <f t="shared" si="70"/>
        <v>0</v>
      </c>
      <c r="KS185" s="33">
        <f t="shared" si="70"/>
        <v>0</v>
      </c>
    </row>
    <row r="186" spans="1:346" x14ac:dyDescent="0.35">
      <c r="KM186" s="75" t="s">
        <v>1965</v>
      </c>
      <c r="KN186" s="75">
        <f>SUM(KN182:KN185)</f>
        <v>177</v>
      </c>
      <c r="KO186" s="75">
        <f t="shared" ref="KO186:KS186" si="71">SUM(KO182:KO185)</f>
        <v>177</v>
      </c>
      <c r="KP186" s="75">
        <f t="shared" si="71"/>
        <v>177</v>
      </c>
      <c r="KQ186" s="75">
        <f t="shared" si="71"/>
        <v>177</v>
      </c>
      <c r="KR186" s="75">
        <f t="shared" si="71"/>
        <v>177</v>
      </c>
      <c r="KS186" s="75">
        <f t="shared" si="71"/>
        <v>177</v>
      </c>
    </row>
    <row r="189" spans="1:346" ht="39" x14ac:dyDescent="0.35">
      <c r="KM189" s="31"/>
      <c r="KN189" s="32" t="s">
        <v>1968</v>
      </c>
      <c r="KO189" s="32" t="s">
        <v>1969</v>
      </c>
      <c r="KP189" s="32" t="s">
        <v>2278</v>
      </c>
      <c r="KQ189" s="32" t="s">
        <v>1970</v>
      </c>
      <c r="KR189" s="32" t="s">
        <v>1971</v>
      </c>
      <c r="KS189" s="32" t="s">
        <v>1972</v>
      </c>
    </row>
    <row r="190" spans="1:346" x14ac:dyDescent="0.35">
      <c r="KM190" s="33" t="s">
        <v>1973</v>
      </c>
      <c r="KN190" s="34">
        <f>KN182/$KN$186</f>
        <v>0.40112994350282488</v>
      </c>
      <c r="KO190" s="34">
        <f t="shared" ref="KO190:KS190" si="72">KO182/$KN$186</f>
        <v>0.7344632768361582</v>
      </c>
      <c r="KP190" s="34">
        <f t="shared" si="72"/>
        <v>0.33333333333333331</v>
      </c>
      <c r="KQ190" s="34">
        <f t="shared" si="72"/>
        <v>0.58192090395480223</v>
      </c>
      <c r="KR190" s="34">
        <f t="shared" si="72"/>
        <v>0.49152542372881358</v>
      </c>
      <c r="KS190" s="34">
        <f t="shared" si="72"/>
        <v>0.72881355932203384</v>
      </c>
      <c r="KU190" s="350"/>
    </row>
    <row r="191" spans="1:346" x14ac:dyDescent="0.35">
      <c r="KM191" s="33" t="s">
        <v>1974</v>
      </c>
      <c r="KN191" s="34">
        <f t="shared" ref="KN191:KS193" si="73">KN183/$KN$186</f>
        <v>0.3728813559322034</v>
      </c>
      <c r="KO191" s="34">
        <f t="shared" si="73"/>
        <v>0.20338983050847459</v>
      </c>
      <c r="KP191" s="34">
        <f t="shared" si="73"/>
        <v>0.5536723163841808</v>
      </c>
      <c r="KQ191" s="34">
        <f t="shared" si="73"/>
        <v>0.32203389830508472</v>
      </c>
      <c r="KR191" s="34">
        <f t="shared" si="73"/>
        <v>0.40112994350282488</v>
      </c>
      <c r="KS191" s="34">
        <f t="shared" si="73"/>
        <v>0.24858757062146894</v>
      </c>
      <c r="KU191" s="350"/>
    </row>
    <row r="192" spans="1:346" x14ac:dyDescent="0.35">
      <c r="KM192" s="33" t="s">
        <v>1975</v>
      </c>
      <c r="KN192" s="34">
        <f t="shared" si="73"/>
        <v>0.22598870056497175</v>
      </c>
      <c r="KO192" s="34">
        <f t="shared" si="73"/>
        <v>6.2146892655367235E-2</v>
      </c>
      <c r="KP192" s="34">
        <f t="shared" si="73"/>
        <v>0.11299435028248588</v>
      </c>
      <c r="KQ192" s="34">
        <f t="shared" si="73"/>
        <v>9.6045197740112997E-2</v>
      </c>
      <c r="KR192" s="34">
        <f t="shared" si="73"/>
        <v>0.10734463276836158</v>
      </c>
      <c r="KS192" s="34">
        <f t="shared" si="73"/>
        <v>2.2598870056497175E-2</v>
      </c>
      <c r="KU192" s="350"/>
    </row>
    <row r="193" spans="299:307" x14ac:dyDescent="0.35">
      <c r="KM193" s="33" t="s">
        <v>1976</v>
      </c>
      <c r="KN193" s="34">
        <f t="shared" si="73"/>
        <v>0</v>
      </c>
      <c r="KO193" s="34">
        <f t="shared" si="73"/>
        <v>0</v>
      </c>
      <c r="KP193" s="34">
        <f t="shared" si="73"/>
        <v>0</v>
      </c>
      <c r="KQ193" s="34">
        <f t="shared" si="73"/>
        <v>0</v>
      </c>
      <c r="KR193" s="34">
        <f t="shared" si="73"/>
        <v>0</v>
      </c>
      <c r="KS193" s="34">
        <f t="shared" si="73"/>
        <v>0</v>
      </c>
      <c r="KU193" s="350"/>
    </row>
    <row r="197" spans="299:307" x14ac:dyDescent="0.35">
      <c r="KP197" s="349"/>
    </row>
    <row r="199" spans="299:307" x14ac:dyDescent="0.35">
      <c r="KR199" s="350"/>
    </row>
  </sheetData>
  <mergeCells count="15">
    <mergeCell ref="DV1:ET1"/>
    <mergeCell ref="A1:N1"/>
    <mergeCell ref="O1:Y1"/>
    <mergeCell ref="Z1:AL1"/>
    <mergeCell ref="AM1:BP1"/>
    <mergeCell ref="BQ1:DU1"/>
    <mergeCell ref="LM1:LP1"/>
    <mergeCell ref="LQ1:LR1"/>
    <mergeCell ref="LS1:MH1"/>
    <mergeCell ref="EU1:GH1"/>
    <mergeCell ref="GI1:GZ1"/>
    <mergeCell ref="HA1:HZ1"/>
    <mergeCell ref="IA1:KM1"/>
    <mergeCell ref="KN1:LB1"/>
    <mergeCell ref="LC1:LL1"/>
  </mergeCells>
  <pageMargins left="0.7" right="0.7" top="0.75" bottom="0.75" header="0.3" footer="0.3"/>
  <pageSetup paperSize="9" orientation="portrait" horizontalDpi="30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7030A0"/>
  </sheetPr>
  <dimension ref="A1:F545"/>
  <sheetViews>
    <sheetView workbookViewId="0">
      <selection activeCell="I12" sqref="I12"/>
    </sheetView>
  </sheetViews>
  <sheetFormatPr baseColWidth="10" defaultColWidth="10.90625" defaultRowHeight="14.5" x14ac:dyDescent="0.35"/>
  <cols>
    <col min="1" max="1" width="19.54296875" bestFit="1" customWidth="1"/>
    <col min="2" max="2" width="15.08984375" bestFit="1" customWidth="1"/>
    <col min="3" max="3" width="12.54296875" customWidth="1"/>
    <col min="4" max="4" width="15.453125" customWidth="1"/>
  </cols>
  <sheetData>
    <row r="1" spans="1:6" x14ac:dyDescent="0.35">
      <c r="A1" s="217" t="s">
        <v>7184</v>
      </c>
      <c r="B1" s="2" t="s">
        <v>6367</v>
      </c>
      <c r="C1" s="2" t="s">
        <v>7043</v>
      </c>
      <c r="D1" s="2" t="s">
        <v>6366</v>
      </c>
      <c r="E1" s="28" t="s">
        <v>6368</v>
      </c>
      <c r="F1" s="172" t="s">
        <v>6369</v>
      </c>
    </row>
    <row r="2" spans="1:6" x14ac:dyDescent="0.35">
      <c r="A2" s="170">
        <v>1</v>
      </c>
      <c r="B2" s="171">
        <v>1</v>
      </c>
      <c r="C2" s="218">
        <v>42467</v>
      </c>
      <c r="D2" s="218">
        <v>42467</v>
      </c>
      <c r="E2" s="2" t="str">
        <f>IF(D2-C2=0,"",D2-C2)</f>
        <v/>
      </c>
      <c r="F2" s="173" t="str">
        <f>IFERROR(E2/B2,"")</f>
        <v/>
      </c>
    </row>
    <row r="3" spans="1:6" x14ac:dyDescent="0.35">
      <c r="A3" s="170">
        <v>2</v>
      </c>
      <c r="B3" s="171">
        <v>1</v>
      </c>
      <c r="C3" s="218">
        <v>42718</v>
      </c>
      <c r="D3" s="218">
        <v>42718</v>
      </c>
      <c r="E3" s="2" t="str">
        <f t="shared" ref="E3:E66" si="0">IF(D3-C3=0,"",D3-C3)</f>
        <v/>
      </c>
      <c r="F3" s="173" t="str">
        <f t="shared" ref="F3:F66" si="1">IFERROR(E3/B3,"")</f>
        <v/>
      </c>
    </row>
    <row r="4" spans="1:6" x14ac:dyDescent="0.35">
      <c r="A4" s="170">
        <v>3</v>
      </c>
      <c r="B4" s="171">
        <v>1</v>
      </c>
      <c r="C4" s="218">
        <v>42405</v>
      </c>
      <c r="D4" s="218">
        <v>42405</v>
      </c>
      <c r="E4" s="2" t="str">
        <f t="shared" si="0"/>
        <v/>
      </c>
      <c r="F4" s="173" t="str">
        <f t="shared" si="1"/>
        <v/>
      </c>
    </row>
    <row r="5" spans="1:6" x14ac:dyDescent="0.35">
      <c r="A5" s="170">
        <v>4</v>
      </c>
      <c r="B5" s="171">
        <v>1</v>
      </c>
      <c r="C5" s="218">
        <v>42502</v>
      </c>
      <c r="D5" s="218">
        <v>42502</v>
      </c>
      <c r="E5" s="2" t="str">
        <f t="shared" si="0"/>
        <v/>
      </c>
      <c r="F5" s="173" t="str">
        <f t="shared" si="1"/>
        <v/>
      </c>
    </row>
    <row r="6" spans="1:6" x14ac:dyDescent="0.35">
      <c r="A6" s="170">
        <v>113</v>
      </c>
      <c r="B6" s="171">
        <v>1</v>
      </c>
      <c r="C6" s="218">
        <v>42555</v>
      </c>
      <c r="D6" s="218">
        <v>42555</v>
      </c>
      <c r="E6" s="2" t="str">
        <f t="shared" si="0"/>
        <v/>
      </c>
      <c r="F6" s="173" t="str">
        <f t="shared" si="1"/>
        <v/>
      </c>
    </row>
    <row r="7" spans="1:6" x14ac:dyDescent="0.35">
      <c r="A7" s="170">
        <v>114</v>
      </c>
      <c r="B7" s="171">
        <v>1</v>
      </c>
      <c r="C7" s="218">
        <v>42461</v>
      </c>
      <c r="D7" s="218">
        <v>42461</v>
      </c>
      <c r="E7" s="2" t="str">
        <f t="shared" si="0"/>
        <v/>
      </c>
      <c r="F7" s="173" t="str">
        <f t="shared" si="1"/>
        <v/>
      </c>
    </row>
    <row r="8" spans="1:6" x14ac:dyDescent="0.35">
      <c r="A8" s="170">
        <v>115</v>
      </c>
      <c r="B8" s="171">
        <v>1</v>
      </c>
      <c r="C8" s="218">
        <v>42634</v>
      </c>
      <c r="D8" s="218">
        <v>42634</v>
      </c>
      <c r="E8" s="2" t="str">
        <f t="shared" si="0"/>
        <v/>
      </c>
      <c r="F8" s="173" t="str">
        <f t="shared" si="1"/>
        <v/>
      </c>
    </row>
    <row r="9" spans="1:6" x14ac:dyDescent="0.35">
      <c r="A9" s="170">
        <v>116</v>
      </c>
      <c r="B9" s="171">
        <v>2</v>
      </c>
      <c r="C9" s="218">
        <v>42403</v>
      </c>
      <c r="D9" s="218">
        <v>42545</v>
      </c>
      <c r="E9" s="2">
        <f t="shared" si="0"/>
        <v>142</v>
      </c>
      <c r="F9" s="173">
        <f t="shared" si="1"/>
        <v>71</v>
      </c>
    </row>
    <row r="10" spans="1:6" x14ac:dyDescent="0.35">
      <c r="A10" s="170">
        <v>117</v>
      </c>
      <c r="B10" s="171">
        <v>2</v>
      </c>
      <c r="C10" s="218">
        <v>42438</v>
      </c>
      <c r="D10" s="218">
        <v>42628</v>
      </c>
      <c r="E10" s="2">
        <f t="shared" si="0"/>
        <v>190</v>
      </c>
      <c r="F10" s="173">
        <f t="shared" si="1"/>
        <v>95</v>
      </c>
    </row>
    <row r="11" spans="1:6" x14ac:dyDescent="0.35">
      <c r="A11" s="170">
        <v>118</v>
      </c>
      <c r="B11" s="171">
        <v>3</v>
      </c>
      <c r="C11" s="218">
        <v>42415</v>
      </c>
      <c r="D11" s="218">
        <v>42450</v>
      </c>
      <c r="E11" s="2">
        <f t="shared" si="0"/>
        <v>35</v>
      </c>
      <c r="F11" s="173">
        <f t="shared" si="1"/>
        <v>11.666666666666666</v>
      </c>
    </row>
    <row r="12" spans="1:6" x14ac:dyDescent="0.35">
      <c r="A12" s="170">
        <v>119</v>
      </c>
      <c r="B12" s="171">
        <v>1</v>
      </c>
      <c r="C12" s="218">
        <v>42618</v>
      </c>
      <c r="D12" s="218">
        <v>42618</v>
      </c>
      <c r="E12" s="2" t="str">
        <f t="shared" si="0"/>
        <v/>
      </c>
      <c r="F12" s="173" t="str">
        <f t="shared" si="1"/>
        <v/>
      </c>
    </row>
    <row r="13" spans="1:6" x14ac:dyDescent="0.35">
      <c r="A13" s="170">
        <v>120</v>
      </c>
      <c r="B13" s="171">
        <v>1</v>
      </c>
      <c r="C13" s="218">
        <v>42685</v>
      </c>
      <c r="D13" s="218">
        <v>42685</v>
      </c>
      <c r="E13" s="2" t="str">
        <f t="shared" si="0"/>
        <v/>
      </c>
      <c r="F13" s="173" t="str">
        <f t="shared" si="1"/>
        <v/>
      </c>
    </row>
    <row r="14" spans="1:6" x14ac:dyDescent="0.35">
      <c r="A14" s="170">
        <v>121</v>
      </c>
      <c r="B14" s="171">
        <v>1</v>
      </c>
      <c r="C14" s="218">
        <v>42411</v>
      </c>
      <c r="D14" s="218">
        <v>42411</v>
      </c>
      <c r="E14" s="2" t="str">
        <f t="shared" si="0"/>
        <v/>
      </c>
      <c r="F14" s="173" t="str">
        <f t="shared" si="1"/>
        <v/>
      </c>
    </row>
    <row r="15" spans="1:6" x14ac:dyDescent="0.35">
      <c r="A15" s="170">
        <v>122</v>
      </c>
      <c r="B15" s="171">
        <v>1</v>
      </c>
      <c r="C15" s="218">
        <v>42620</v>
      </c>
      <c r="D15" s="218">
        <v>42620</v>
      </c>
      <c r="E15" s="2" t="str">
        <f t="shared" si="0"/>
        <v/>
      </c>
      <c r="F15" s="173" t="str">
        <f t="shared" si="1"/>
        <v/>
      </c>
    </row>
    <row r="16" spans="1:6" x14ac:dyDescent="0.35">
      <c r="A16" s="170">
        <v>123</v>
      </c>
      <c r="B16" s="171">
        <v>1</v>
      </c>
      <c r="C16" s="218">
        <v>42474</v>
      </c>
      <c r="D16" s="218">
        <v>42474</v>
      </c>
      <c r="E16" s="2" t="str">
        <f t="shared" si="0"/>
        <v/>
      </c>
      <c r="F16" s="173" t="str">
        <f t="shared" si="1"/>
        <v/>
      </c>
    </row>
    <row r="17" spans="1:6" x14ac:dyDescent="0.35">
      <c r="A17" s="170">
        <v>124</v>
      </c>
      <c r="B17" s="171">
        <v>1</v>
      </c>
      <c r="C17" s="218">
        <v>42415</v>
      </c>
      <c r="D17" s="218">
        <v>42415</v>
      </c>
      <c r="E17" s="2" t="str">
        <f t="shared" si="0"/>
        <v/>
      </c>
      <c r="F17" s="173" t="str">
        <f t="shared" si="1"/>
        <v/>
      </c>
    </row>
    <row r="18" spans="1:6" x14ac:dyDescent="0.35">
      <c r="A18" s="170">
        <v>125</v>
      </c>
      <c r="B18" s="171">
        <v>1</v>
      </c>
      <c r="C18" s="218">
        <v>42474</v>
      </c>
      <c r="D18" s="218">
        <v>42474</v>
      </c>
      <c r="E18" s="2" t="str">
        <f t="shared" si="0"/>
        <v/>
      </c>
      <c r="F18" s="173" t="str">
        <f t="shared" si="1"/>
        <v/>
      </c>
    </row>
    <row r="19" spans="1:6" x14ac:dyDescent="0.35">
      <c r="A19" s="170">
        <v>126</v>
      </c>
      <c r="B19" s="171">
        <v>1</v>
      </c>
      <c r="C19" s="218">
        <v>42402</v>
      </c>
      <c r="D19" s="218">
        <v>42402</v>
      </c>
      <c r="E19" s="2" t="str">
        <f t="shared" si="0"/>
        <v/>
      </c>
      <c r="F19" s="173" t="str">
        <f t="shared" si="1"/>
        <v/>
      </c>
    </row>
    <row r="20" spans="1:6" x14ac:dyDescent="0.35">
      <c r="A20" s="170">
        <v>127</v>
      </c>
      <c r="B20" s="171">
        <v>1</v>
      </c>
      <c r="C20" s="218">
        <v>42516</v>
      </c>
      <c r="D20" s="218">
        <v>42516</v>
      </c>
      <c r="E20" s="2" t="str">
        <f t="shared" si="0"/>
        <v/>
      </c>
      <c r="F20" s="173" t="str">
        <f t="shared" si="1"/>
        <v/>
      </c>
    </row>
    <row r="21" spans="1:6" x14ac:dyDescent="0.35">
      <c r="A21" s="170">
        <v>128</v>
      </c>
      <c r="B21" s="171">
        <v>1</v>
      </c>
      <c r="C21" s="218">
        <v>42465</v>
      </c>
      <c r="D21" s="218">
        <v>42465</v>
      </c>
      <c r="E21" s="2" t="str">
        <f t="shared" si="0"/>
        <v/>
      </c>
      <c r="F21" s="173" t="str">
        <f t="shared" si="1"/>
        <v/>
      </c>
    </row>
    <row r="22" spans="1:6" x14ac:dyDescent="0.35">
      <c r="A22" s="170">
        <v>129</v>
      </c>
      <c r="B22" s="171">
        <v>1</v>
      </c>
      <c r="C22" s="218">
        <v>42521</v>
      </c>
      <c r="D22" s="218">
        <v>42521</v>
      </c>
      <c r="E22" s="2" t="str">
        <f t="shared" si="0"/>
        <v/>
      </c>
      <c r="F22" s="173" t="str">
        <f t="shared" si="1"/>
        <v/>
      </c>
    </row>
    <row r="23" spans="1:6" x14ac:dyDescent="0.35">
      <c r="A23" s="170">
        <v>130</v>
      </c>
      <c r="B23" s="171">
        <v>1</v>
      </c>
      <c r="C23" s="218">
        <v>42549</v>
      </c>
      <c r="D23" s="218">
        <v>42549</v>
      </c>
      <c r="E23" s="2" t="str">
        <f t="shared" si="0"/>
        <v/>
      </c>
      <c r="F23" s="173" t="str">
        <f t="shared" si="1"/>
        <v/>
      </c>
    </row>
    <row r="24" spans="1:6" x14ac:dyDescent="0.35">
      <c r="A24" s="170">
        <v>131</v>
      </c>
      <c r="B24" s="171">
        <v>1</v>
      </c>
      <c r="C24" s="218">
        <v>42411</v>
      </c>
      <c r="D24" s="218">
        <v>42411</v>
      </c>
      <c r="E24" s="2" t="str">
        <f t="shared" si="0"/>
        <v/>
      </c>
      <c r="F24" s="173" t="str">
        <f t="shared" si="1"/>
        <v/>
      </c>
    </row>
    <row r="25" spans="1:6" x14ac:dyDescent="0.35">
      <c r="A25" s="170">
        <v>132</v>
      </c>
      <c r="B25" s="171">
        <v>1</v>
      </c>
      <c r="C25" s="218">
        <v>42733</v>
      </c>
      <c r="D25" s="218">
        <v>42733</v>
      </c>
      <c r="E25" s="2" t="str">
        <f t="shared" si="0"/>
        <v/>
      </c>
      <c r="F25" s="173" t="str">
        <f t="shared" si="1"/>
        <v/>
      </c>
    </row>
    <row r="26" spans="1:6" x14ac:dyDescent="0.35">
      <c r="A26" s="170">
        <v>133</v>
      </c>
      <c r="B26" s="171">
        <v>1</v>
      </c>
      <c r="C26" s="218">
        <v>42551</v>
      </c>
      <c r="D26" s="218">
        <v>42551</v>
      </c>
      <c r="E26" s="2" t="str">
        <f t="shared" si="0"/>
        <v/>
      </c>
      <c r="F26" s="173" t="str">
        <f t="shared" si="1"/>
        <v/>
      </c>
    </row>
    <row r="27" spans="1:6" x14ac:dyDescent="0.35">
      <c r="A27" s="170">
        <v>134</v>
      </c>
      <c r="B27" s="171">
        <v>1</v>
      </c>
      <c r="C27" s="218">
        <v>42577</v>
      </c>
      <c r="D27" s="218">
        <v>42577</v>
      </c>
      <c r="E27" s="2" t="str">
        <f t="shared" si="0"/>
        <v/>
      </c>
      <c r="F27" s="173" t="str">
        <f t="shared" si="1"/>
        <v/>
      </c>
    </row>
    <row r="28" spans="1:6" x14ac:dyDescent="0.35">
      <c r="A28" s="170">
        <v>135</v>
      </c>
      <c r="B28" s="171">
        <v>1</v>
      </c>
      <c r="C28" s="218">
        <v>42446</v>
      </c>
      <c r="D28" s="218">
        <v>42446</v>
      </c>
      <c r="E28" s="2" t="str">
        <f t="shared" si="0"/>
        <v/>
      </c>
      <c r="F28" s="173" t="str">
        <f t="shared" si="1"/>
        <v/>
      </c>
    </row>
    <row r="29" spans="1:6" x14ac:dyDescent="0.35">
      <c r="A29" s="170">
        <v>136</v>
      </c>
      <c r="B29" s="171">
        <v>1</v>
      </c>
      <c r="C29" s="218">
        <v>42494</v>
      </c>
      <c r="D29" s="218">
        <v>42494</v>
      </c>
      <c r="E29" s="2" t="str">
        <f t="shared" si="0"/>
        <v/>
      </c>
      <c r="F29" s="173" t="str">
        <f t="shared" si="1"/>
        <v/>
      </c>
    </row>
    <row r="30" spans="1:6" x14ac:dyDescent="0.35">
      <c r="A30" s="170">
        <v>137</v>
      </c>
      <c r="B30" s="171">
        <v>1</v>
      </c>
      <c r="C30" s="218">
        <v>42485</v>
      </c>
      <c r="D30" s="218">
        <v>42485</v>
      </c>
      <c r="E30" s="2" t="str">
        <f t="shared" si="0"/>
        <v/>
      </c>
      <c r="F30" s="173" t="str">
        <f t="shared" si="1"/>
        <v/>
      </c>
    </row>
    <row r="31" spans="1:6" x14ac:dyDescent="0.35">
      <c r="A31" s="170">
        <v>138</v>
      </c>
      <c r="B31" s="171">
        <v>1</v>
      </c>
      <c r="C31" s="218">
        <v>42438</v>
      </c>
      <c r="D31" s="218">
        <v>42438</v>
      </c>
      <c r="E31" s="2" t="str">
        <f t="shared" si="0"/>
        <v/>
      </c>
      <c r="F31" s="173" t="str">
        <f t="shared" si="1"/>
        <v/>
      </c>
    </row>
    <row r="32" spans="1:6" x14ac:dyDescent="0.35">
      <c r="A32" s="170">
        <v>139</v>
      </c>
      <c r="B32" s="171">
        <v>1</v>
      </c>
      <c r="C32" s="218">
        <v>42440</v>
      </c>
      <c r="D32" s="218">
        <v>42440</v>
      </c>
      <c r="E32" s="2" t="str">
        <f t="shared" si="0"/>
        <v/>
      </c>
      <c r="F32" s="173" t="str">
        <f t="shared" si="1"/>
        <v/>
      </c>
    </row>
    <row r="33" spans="1:6" x14ac:dyDescent="0.35">
      <c r="A33" s="170">
        <v>140</v>
      </c>
      <c r="B33" s="171">
        <v>1</v>
      </c>
      <c r="C33" s="218">
        <v>42452</v>
      </c>
      <c r="D33" s="218">
        <v>42452</v>
      </c>
      <c r="E33" s="2" t="str">
        <f t="shared" si="0"/>
        <v/>
      </c>
      <c r="F33" s="173" t="str">
        <f t="shared" si="1"/>
        <v/>
      </c>
    </row>
    <row r="34" spans="1:6" x14ac:dyDescent="0.35">
      <c r="A34" s="170">
        <v>141</v>
      </c>
      <c r="B34" s="171">
        <v>1</v>
      </c>
      <c r="C34" s="218">
        <v>42594</v>
      </c>
      <c r="D34" s="218">
        <v>42594</v>
      </c>
      <c r="E34" s="2" t="str">
        <f t="shared" si="0"/>
        <v/>
      </c>
      <c r="F34" s="173" t="str">
        <f t="shared" si="1"/>
        <v/>
      </c>
    </row>
    <row r="35" spans="1:6" x14ac:dyDescent="0.35">
      <c r="A35" s="170">
        <v>142</v>
      </c>
      <c r="B35" s="171">
        <v>1</v>
      </c>
      <c r="C35" s="218">
        <v>42669</v>
      </c>
      <c r="D35" s="218">
        <v>42669</v>
      </c>
      <c r="E35" s="2" t="str">
        <f t="shared" si="0"/>
        <v/>
      </c>
      <c r="F35" s="173" t="str">
        <f t="shared" si="1"/>
        <v/>
      </c>
    </row>
    <row r="36" spans="1:6" x14ac:dyDescent="0.35">
      <c r="A36" s="170">
        <v>145</v>
      </c>
      <c r="B36" s="171">
        <v>1</v>
      </c>
      <c r="C36" s="218">
        <v>42415</v>
      </c>
      <c r="D36" s="218">
        <v>42415</v>
      </c>
      <c r="E36" s="2" t="str">
        <f t="shared" si="0"/>
        <v/>
      </c>
      <c r="F36" s="173" t="str">
        <f t="shared" si="1"/>
        <v/>
      </c>
    </row>
    <row r="37" spans="1:6" x14ac:dyDescent="0.35">
      <c r="A37" s="170">
        <v>146</v>
      </c>
      <c r="B37" s="171">
        <v>1</v>
      </c>
      <c r="C37" s="218">
        <v>42417</v>
      </c>
      <c r="D37" s="218">
        <v>42417</v>
      </c>
      <c r="E37" s="2" t="str">
        <f t="shared" si="0"/>
        <v/>
      </c>
      <c r="F37" s="173" t="str">
        <f t="shared" si="1"/>
        <v/>
      </c>
    </row>
    <row r="38" spans="1:6" x14ac:dyDescent="0.35">
      <c r="A38" s="170">
        <v>147</v>
      </c>
      <c r="B38" s="171">
        <v>1</v>
      </c>
      <c r="C38" s="218">
        <v>42416</v>
      </c>
      <c r="D38" s="218">
        <v>42416</v>
      </c>
      <c r="E38" s="2" t="str">
        <f t="shared" si="0"/>
        <v/>
      </c>
      <c r="F38" s="173" t="str">
        <f t="shared" si="1"/>
        <v/>
      </c>
    </row>
    <row r="39" spans="1:6" x14ac:dyDescent="0.35">
      <c r="A39" s="170">
        <v>148</v>
      </c>
      <c r="B39" s="171">
        <v>1</v>
      </c>
      <c r="C39" s="218">
        <v>42416</v>
      </c>
      <c r="D39" s="218">
        <v>42416</v>
      </c>
      <c r="E39" s="2" t="str">
        <f t="shared" si="0"/>
        <v/>
      </c>
      <c r="F39" s="173" t="str">
        <f t="shared" si="1"/>
        <v/>
      </c>
    </row>
    <row r="40" spans="1:6" x14ac:dyDescent="0.35">
      <c r="A40" s="170">
        <v>149</v>
      </c>
      <c r="B40" s="171">
        <v>1</v>
      </c>
      <c r="C40" s="218">
        <v>42414</v>
      </c>
      <c r="D40" s="218">
        <v>42414</v>
      </c>
      <c r="E40" s="2" t="str">
        <f t="shared" si="0"/>
        <v/>
      </c>
      <c r="F40" s="173" t="str">
        <f t="shared" si="1"/>
        <v/>
      </c>
    </row>
    <row r="41" spans="1:6" x14ac:dyDescent="0.35">
      <c r="A41" s="170">
        <v>150</v>
      </c>
      <c r="B41" s="171">
        <v>1</v>
      </c>
      <c r="C41" s="218">
        <v>42413</v>
      </c>
      <c r="D41" s="218">
        <v>42413</v>
      </c>
      <c r="E41" s="2" t="str">
        <f t="shared" si="0"/>
        <v/>
      </c>
      <c r="F41" s="173" t="str">
        <f t="shared" si="1"/>
        <v/>
      </c>
    </row>
    <row r="42" spans="1:6" x14ac:dyDescent="0.35">
      <c r="A42" s="170">
        <v>151</v>
      </c>
      <c r="B42" s="171">
        <v>1</v>
      </c>
      <c r="C42" s="218">
        <v>42411</v>
      </c>
      <c r="D42" s="218">
        <v>42411</v>
      </c>
      <c r="E42" s="2" t="str">
        <f t="shared" si="0"/>
        <v/>
      </c>
      <c r="F42" s="173" t="str">
        <f t="shared" si="1"/>
        <v/>
      </c>
    </row>
    <row r="43" spans="1:6" x14ac:dyDescent="0.35">
      <c r="A43" s="170">
        <v>152</v>
      </c>
      <c r="B43" s="171">
        <v>1</v>
      </c>
      <c r="C43" s="218">
        <v>42426</v>
      </c>
      <c r="D43" s="218">
        <v>42426</v>
      </c>
      <c r="E43" s="2" t="str">
        <f t="shared" si="0"/>
        <v/>
      </c>
      <c r="F43" s="173" t="str">
        <f t="shared" si="1"/>
        <v/>
      </c>
    </row>
    <row r="44" spans="1:6" x14ac:dyDescent="0.35">
      <c r="A44" s="170">
        <v>153</v>
      </c>
      <c r="B44" s="171">
        <v>1</v>
      </c>
      <c r="C44" s="218">
        <v>42444</v>
      </c>
      <c r="D44" s="218">
        <v>42444</v>
      </c>
      <c r="E44" s="2" t="str">
        <f t="shared" si="0"/>
        <v/>
      </c>
      <c r="F44" s="173" t="str">
        <f t="shared" si="1"/>
        <v/>
      </c>
    </row>
    <row r="45" spans="1:6" x14ac:dyDescent="0.35">
      <c r="A45" s="170">
        <v>154</v>
      </c>
      <c r="B45" s="171">
        <v>1</v>
      </c>
      <c r="C45" s="218">
        <v>42440</v>
      </c>
      <c r="D45" s="218">
        <v>42440</v>
      </c>
      <c r="E45" s="2" t="str">
        <f t="shared" si="0"/>
        <v/>
      </c>
      <c r="F45" s="173" t="str">
        <f t="shared" si="1"/>
        <v/>
      </c>
    </row>
    <row r="46" spans="1:6" x14ac:dyDescent="0.35">
      <c r="A46" s="170">
        <v>155</v>
      </c>
      <c r="B46" s="171">
        <v>1</v>
      </c>
      <c r="C46" s="218">
        <v>42432</v>
      </c>
      <c r="D46" s="218">
        <v>42432</v>
      </c>
      <c r="E46" s="2" t="str">
        <f t="shared" si="0"/>
        <v/>
      </c>
      <c r="F46" s="173" t="str">
        <f t="shared" si="1"/>
        <v/>
      </c>
    </row>
    <row r="47" spans="1:6" x14ac:dyDescent="0.35">
      <c r="A47" s="170">
        <v>156</v>
      </c>
      <c r="B47" s="171">
        <v>1</v>
      </c>
      <c r="C47" s="218">
        <v>42460</v>
      </c>
      <c r="D47" s="218">
        <v>42460</v>
      </c>
      <c r="E47" s="2" t="str">
        <f t="shared" si="0"/>
        <v/>
      </c>
      <c r="F47" s="173" t="str">
        <f t="shared" si="1"/>
        <v/>
      </c>
    </row>
    <row r="48" spans="1:6" x14ac:dyDescent="0.35">
      <c r="A48" s="170">
        <v>157</v>
      </c>
      <c r="B48" s="171">
        <v>1</v>
      </c>
      <c r="C48" s="218">
        <v>42423</v>
      </c>
      <c r="D48" s="218">
        <v>42423</v>
      </c>
      <c r="E48" s="2" t="str">
        <f t="shared" si="0"/>
        <v/>
      </c>
      <c r="F48" s="173" t="str">
        <f t="shared" si="1"/>
        <v/>
      </c>
    </row>
    <row r="49" spans="1:6" x14ac:dyDescent="0.35">
      <c r="A49" s="170">
        <v>158</v>
      </c>
      <c r="B49" s="171">
        <v>1</v>
      </c>
      <c r="C49" s="218">
        <v>42467</v>
      </c>
      <c r="D49" s="218">
        <v>42467</v>
      </c>
      <c r="E49" s="2" t="str">
        <f t="shared" si="0"/>
        <v/>
      </c>
      <c r="F49" s="173" t="str">
        <f t="shared" si="1"/>
        <v/>
      </c>
    </row>
    <row r="50" spans="1:6" x14ac:dyDescent="0.35">
      <c r="A50" s="170">
        <v>159</v>
      </c>
      <c r="B50" s="171">
        <v>1</v>
      </c>
      <c r="C50" s="218">
        <v>42473</v>
      </c>
      <c r="D50" s="218">
        <v>42473</v>
      </c>
      <c r="E50" s="2" t="str">
        <f t="shared" si="0"/>
        <v/>
      </c>
      <c r="F50" s="173" t="str">
        <f t="shared" si="1"/>
        <v/>
      </c>
    </row>
    <row r="51" spans="1:6" x14ac:dyDescent="0.35">
      <c r="A51" s="170">
        <v>160</v>
      </c>
      <c r="B51" s="171">
        <v>1</v>
      </c>
      <c r="C51" s="218">
        <v>42516</v>
      </c>
      <c r="D51" s="218">
        <v>42516</v>
      </c>
      <c r="E51" s="2" t="str">
        <f t="shared" si="0"/>
        <v/>
      </c>
      <c r="F51" s="173" t="str">
        <f t="shared" si="1"/>
        <v/>
      </c>
    </row>
    <row r="52" spans="1:6" x14ac:dyDescent="0.35">
      <c r="A52" s="170">
        <v>161</v>
      </c>
      <c r="B52" s="171">
        <v>1</v>
      </c>
      <c r="C52" s="218">
        <v>42572</v>
      </c>
      <c r="D52" s="218">
        <v>42572</v>
      </c>
      <c r="E52" s="2" t="str">
        <f t="shared" si="0"/>
        <v/>
      </c>
      <c r="F52" s="173" t="str">
        <f t="shared" si="1"/>
        <v/>
      </c>
    </row>
    <row r="53" spans="1:6" x14ac:dyDescent="0.35">
      <c r="A53" s="170">
        <v>162</v>
      </c>
      <c r="B53" s="171">
        <v>1</v>
      </c>
      <c r="C53" s="218">
        <v>42572</v>
      </c>
      <c r="D53" s="218">
        <v>42572</v>
      </c>
      <c r="E53" s="2" t="str">
        <f t="shared" si="0"/>
        <v/>
      </c>
      <c r="F53" s="173" t="str">
        <f t="shared" si="1"/>
        <v/>
      </c>
    </row>
    <row r="54" spans="1:6" x14ac:dyDescent="0.35">
      <c r="A54" s="170">
        <v>163</v>
      </c>
      <c r="B54" s="171">
        <v>1</v>
      </c>
      <c r="C54" s="218">
        <v>42577</v>
      </c>
      <c r="D54" s="218">
        <v>42577</v>
      </c>
      <c r="E54" s="2" t="str">
        <f t="shared" si="0"/>
        <v/>
      </c>
      <c r="F54" s="173" t="str">
        <f t="shared" si="1"/>
        <v/>
      </c>
    </row>
    <row r="55" spans="1:6" x14ac:dyDescent="0.35">
      <c r="A55" s="170">
        <v>164</v>
      </c>
      <c r="B55" s="171">
        <v>1</v>
      </c>
      <c r="C55" s="218">
        <v>42578</v>
      </c>
      <c r="D55" s="218">
        <v>42578</v>
      </c>
      <c r="E55" s="2" t="str">
        <f t="shared" si="0"/>
        <v/>
      </c>
      <c r="F55" s="173" t="str">
        <f t="shared" si="1"/>
        <v/>
      </c>
    </row>
    <row r="56" spans="1:6" x14ac:dyDescent="0.35">
      <c r="A56" s="170">
        <v>165</v>
      </c>
      <c r="B56" s="171">
        <v>1</v>
      </c>
      <c r="C56" s="218">
        <v>42590</v>
      </c>
      <c r="D56" s="218">
        <v>42590</v>
      </c>
      <c r="E56" s="2" t="str">
        <f t="shared" si="0"/>
        <v/>
      </c>
      <c r="F56" s="173" t="str">
        <f t="shared" si="1"/>
        <v/>
      </c>
    </row>
    <row r="57" spans="1:6" x14ac:dyDescent="0.35">
      <c r="A57" s="170">
        <v>166</v>
      </c>
      <c r="B57" s="171">
        <v>1</v>
      </c>
      <c r="C57" s="218">
        <v>42590</v>
      </c>
      <c r="D57" s="218">
        <v>42590</v>
      </c>
      <c r="E57" s="2" t="str">
        <f t="shared" si="0"/>
        <v/>
      </c>
      <c r="F57" s="173" t="str">
        <f t="shared" si="1"/>
        <v/>
      </c>
    </row>
    <row r="58" spans="1:6" x14ac:dyDescent="0.35">
      <c r="A58" s="170">
        <v>167</v>
      </c>
      <c r="B58" s="171">
        <v>1</v>
      </c>
      <c r="C58" s="218">
        <v>42604</v>
      </c>
      <c r="D58" s="218">
        <v>42604</v>
      </c>
      <c r="E58" s="2" t="str">
        <f t="shared" si="0"/>
        <v/>
      </c>
      <c r="F58" s="173" t="str">
        <f t="shared" si="1"/>
        <v/>
      </c>
    </row>
    <row r="59" spans="1:6" x14ac:dyDescent="0.35">
      <c r="A59" s="170">
        <v>168</v>
      </c>
      <c r="B59" s="171">
        <v>1</v>
      </c>
      <c r="C59" s="218">
        <v>42614</v>
      </c>
      <c r="D59" s="218">
        <v>42614</v>
      </c>
      <c r="E59" s="2" t="str">
        <f t="shared" si="0"/>
        <v/>
      </c>
      <c r="F59" s="173" t="str">
        <f t="shared" si="1"/>
        <v/>
      </c>
    </row>
    <row r="60" spans="1:6" x14ac:dyDescent="0.35">
      <c r="A60" s="170">
        <v>169</v>
      </c>
      <c r="B60" s="171">
        <v>1</v>
      </c>
      <c r="C60" s="218">
        <v>42615</v>
      </c>
      <c r="D60" s="218">
        <v>42615</v>
      </c>
      <c r="E60" s="2" t="str">
        <f t="shared" si="0"/>
        <v/>
      </c>
      <c r="F60" s="173" t="str">
        <f t="shared" si="1"/>
        <v/>
      </c>
    </row>
    <row r="61" spans="1:6" x14ac:dyDescent="0.35">
      <c r="A61" s="170">
        <v>170</v>
      </c>
      <c r="B61" s="171">
        <v>1</v>
      </c>
      <c r="C61" s="218">
        <v>42620</v>
      </c>
      <c r="D61" s="218">
        <v>42620</v>
      </c>
      <c r="E61" s="2" t="str">
        <f t="shared" si="0"/>
        <v/>
      </c>
      <c r="F61" s="173" t="str">
        <f t="shared" si="1"/>
        <v/>
      </c>
    </row>
    <row r="62" spans="1:6" x14ac:dyDescent="0.35">
      <c r="A62" s="170">
        <v>171</v>
      </c>
      <c r="B62" s="171">
        <v>1</v>
      </c>
      <c r="C62" s="218">
        <v>42633</v>
      </c>
      <c r="D62" s="218">
        <v>42633</v>
      </c>
      <c r="E62" s="2" t="str">
        <f t="shared" si="0"/>
        <v/>
      </c>
      <c r="F62" s="173" t="str">
        <f t="shared" si="1"/>
        <v/>
      </c>
    </row>
    <row r="63" spans="1:6" x14ac:dyDescent="0.35">
      <c r="A63" s="170">
        <v>172</v>
      </c>
      <c r="B63" s="171">
        <v>1</v>
      </c>
      <c r="C63" s="218">
        <v>42628</v>
      </c>
      <c r="D63" s="218">
        <v>42628</v>
      </c>
      <c r="E63" s="2" t="str">
        <f t="shared" si="0"/>
        <v/>
      </c>
      <c r="F63" s="173" t="str">
        <f t="shared" si="1"/>
        <v/>
      </c>
    </row>
    <row r="64" spans="1:6" x14ac:dyDescent="0.35">
      <c r="A64" s="170">
        <v>173</v>
      </c>
      <c r="B64" s="171">
        <v>1</v>
      </c>
      <c r="C64" s="218">
        <v>42619</v>
      </c>
      <c r="D64" s="218">
        <v>42619</v>
      </c>
      <c r="E64" s="2" t="str">
        <f t="shared" si="0"/>
        <v/>
      </c>
      <c r="F64" s="173" t="str">
        <f t="shared" si="1"/>
        <v/>
      </c>
    </row>
    <row r="65" spans="1:6" x14ac:dyDescent="0.35">
      <c r="A65" s="170">
        <v>174</v>
      </c>
      <c r="B65" s="171">
        <v>1</v>
      </c>
      <c r="C65" s="218">
        <v>42619</v>
      </c>
      <c r="D65" s="218">
        <v>42619</v>
      </c>
      <c r="E65" s="2" t="str">
        <f t="shared" si="0"/>
        <v/>
      </c>
      <c r="F65" s="173" t="str">
        <f t="shared" si="1"/>
        <v/>
      </c>
    </row>
    <row r="66" spans="1:6" x14ac:dyDescent="0.35">
      <c r="A66" s="170">
        <v>175</v>
      </c>
      <c r="B66" s="171">
        <v>1</v>
      </c>
      <c r="C66" s="218">
        <v>42619</v>
      </c>
      <c r="D66" s="218">
        <v>42619</v>
      </c>
      <c r="E66" s="2" t="str">
        <f t="shared" si="0"/>
        <v/>
      </c>
      <c r="F66" s="173" t="str">
        <f t="shared" si="1"/>
        <v/>
      </c>
    </row>
    <row r="67" spans="1:6" x14ac:dyDescent="0.35">
      <c r="A67" s="170">
        <v>176</v>
      </c>
      <c r="B67" s="171">
        <v>1</v>
      </c>
      <c r="C67" s="218">
        <v>42671</v>
      </c>
      <c r="D67" s="218">
        <v>42671</v>
      </c>
      <c r="E67" s="2" t="str">
        <f t="shared" ref="E67:E130" si="2">IF(D67-C67=0,"",D67-C67)</f>
        <v/>
      </c>
      <c r="F67" s="173" t="str">
        <f t="shared" ref="F67:F130" si="3">IFERROR(E67/B67,"")</f>
        <v/>
      </c>
    </row>
    <row r="68" spans="1:6" x14ac:dyDescent="0.35">
      <c r="A68" s="170">
        <v>177</v>
      </c>
      <c r="B68" s="171">
        <v>1</v>
      </c>
      <c r="C68" s="218">
        <v>42628</v>
      </c>
      <c r="D68" s="218">
        <v>42628</v>
      </c>
      <c r="E68" s="2" t="str">
        <f t="shared" si="2"/>
        <v/>
      </c>
      <c r="F68" s="173" t="str">
        <f t="shared" si="3"/>
        <v/>
      </c>
    </row>
    <row r="69" spans="1:6" x14ac:dyDescent="0.35">
      <c r="A69" s="170">
        <v>178</v>
      </c>
      <c r="B69" s="171">
        <v>1</v>
      </c>
      <c r="C69" s="218">
        <v>42656</v>
      </c>
      <c r="D69" s="218">
        <v>42656</v>
      </c>
      <c r="E69" s="2" t="str">
        <f t="shared" si="2"/>
        <v/>
      </c>
      <c r="F69" s="173" t="str">
        <f t="shared" si="3"/>
        <v/>
      </c>
    </row>
    <row r="70" spans="1:6" x14ac:dyDescent="0.35">
      <c r="A70" s="170">
        <v>179</v>
      </c>
      <c r="B70" s="171">
        <v>1</v>
      </c>
      <c r="C70" s="218">
        <v>42657</v>
      </c>
      <c r="D70" s="218">
        <v>42657</v>
      </c>
      <c r="E70" s="2" t="str">
        <f t="shared" si="2"/>
        <v/>
      </c>
      <c r="F70" s="173" t="str">
        <f t="shared" si="3"/>
        <v/>
      </c>
    </row>
    <row r="71" spans="1:6" x14ac:dyDescent="0.35">
      <c r="A71" s="170">
        <v>180</v>
      </c>
      <c r="B71" s="171">
        <v>1</v>
      </c>
      <c r="C71" s="218">
        <v>42695</v>
      </c>
      <c r="D71" s="218">
        <v>42695</v>
      </c>
      <c r="E71" s="2" t="str">
        <f t="shared" si="2"/>
        <v/>
      </c>
      <c r="F71" s="173" t="str">
        <f t="shared" si="3"/>
        <v/>
      </c>
    </row>
    <row r="72" spans="1:6" x14ac:dyDescent="0.35">
      <c r="A72" s="170">
        <v>181</v>
      </c>
      <c r="B72" s="171">
        <v>1</v>
      </c>
      <c r="C72" s="218">
        <v>42537</v>
      </c>
      <c r="D72" s="218">
        <v>42537</v>
      </c>
      <c r="E72" s="2" t="str">
        <f t="shared" si="2"/>
        <v/>
      </c>
      <c r="F72" s="173" t="str">
        <f t="shared" si="3"/>
        <v/>
      </c>
    </row>
    <row r="73" spans="1:6" x14ac:dyDescent="0.35">
      <c r="A73" s="170">
        <v>182</v>
      </c>
      <c r="B73" s="171">
        <v>1</v>
      </c>
      <c r="C73" s="218">
        <v>42552</v>
      </c>
      <c r="D73" s="218">
        <v>42552</v>
      </c>
      <c r="E73" s="2" t="str">
        <f t="shared" si="2"/>
        <v/>
      </c>
      <c r="F73" s="173" t="str">
        <f t="shared" si="3"/>
        <v/>
      </c>
    </row>
    <row r="74" spans="1:6" x14ac:dyDescent="0.35">
      <c r="A74" s="170">
        <v>184</v>
      </c>
      <c r="B74" s="171">
        <v>1</v>
      </c>
      <c r="C74" s="218">
        <v>42662</v>
      </c>
      <c r="D74" s="218">
        <v>42662</v>
      </c>
      <c r="E74" s="2" t="str">
        <f t="shared" si="2"/>
        <v/>
      </c>
      <c r="F74" s="173" t="str">
        <f t="shared" si="3"/>
        <v/>
      </c>
    </row>
    <row r="75" spans="1:6" x14ac:dyDescent="0.35">
      <c r="A75" s="170">
        <v>185</v>
      </c>
      <c r="B75" s="171">
        <v>1</v>
      </c>
      <c r="C75" s="218">
        <v>42493</v>
      </c>
      <c r="D75" s="218">
        <v>42493</v>
      </c>
      <c r="E75" s="2" t="str">
        <f t="shared" si="2"/>
        <v/>
      </c>
      <c r="F75" s="173" t="str">
        <f t="shared" si="3"/>
        <v/>
      </c>
    </row>
    <row r="76" spans="1:6" x14ac:dyDescent="0.35">
      <c r="A76" s="170">
        <v>186</v>
      </c>
      <c r="B76" s="171">
        <v>1</v>
      </c>
      <c r="C76" s="218">
        <v>42548</v>
      </c>
      <c r="D76" s="218">
        <v>42548</v>
      </c>
      <c r="E76" s="2" t="str">
        <f t="shared" si="2"/>
        <v/>
      </c>
      <c r="F76" s="173" t="str">
        <f t="shared" si="3"/>
        <v/>
      </c>
    </row>
    <row r="77" spans="1:6" x14ac:dyDescent="0.35">
      <c r="A77" s="170">
        <v>187</v>
      </c>
      <c r="B77" s="171">
        <v>1</v>
      </c>
      <c r="C77" s="218">
        <v>42541</v>
      </c>
      <c r="D77" s="218">
        <v>42541</v>
      </c>
      <c r="E77" s="2" t="str">
        <f t="shared" si="2"/>
        <v/>
      </c>
      <c r="F77" s="173" t="str">
        <f t="shared" si="3"/>
        <v/>
      </c>
    </row>
    <row r="78" spans="1:6" x14ac:dyDescent="0.35">
      <c r="A78" s="170">
        <v>188</v>
      </c>
      <c r="B78" s="171">
        <v>1</v>
      </c>
      <c r="C78" s="218">
        <v>42515</v>
      </c>
      <c r="D78" s="218">
        <v>42515</v>
      </c>
      <c r="E78" s="2" t="str">
        <f t="shared" si="2"/>
        <v/>
      </c>
      <c r="F78" s="173" t="str">
        <f t="shared" si="3"/>
        <v/>
      </c>
    </row>
    <row r="79" spans="1:6" x14ac:dyDescent="0.35">
      <c r="A79" s="170">
        <v>189</v>
      </c>
      <c r="B79" s="171">
        <v>1</v>
      </c>
      <c r="C79" s="218">
        <v>42518</v>
      </c>
      <c r="D79" s="218">
        <v>42518</v>
      </c>
      <c r="E79" s="2" t="str">
        <f t="shared" si="2"/>
        <v/>
      </c>
      <c r="F79" s="173" t="str">
        <f t="shared" si="3"/>
        <v/>
      </c>
    </row>
    <row r="80" spans="1:6" x14ac:dyDescent="0.35">
      <c r="A80" s="170">
        <v>190</v>
      </c>
      <c r="B80" s="171">
        <v>1</v>
      </c>
      <c r="C80" s="218">
        <v>42404</v>
      </c>
      <c r="D80" s="218">
        <v>42404</v>
      </c>
      <c r="E80" s="2" t="str">
        <f t="shared" si="2"/>
        <v/>
      </c>
      <c r="F80" s="173" t="str">
        <f t="shared" si="3"/>
        <v/>
      </c>
    </row>
    <row r="81" spans="1:6" x14ac:dyDescent="0.35">
      <c r="A81" s="170">
        <v>191</v>
      </c>
      <c r="B81" s="171">
        <v>1</v>
      </c>
      <c r="C81" s="218">
        <v>42712</v>
      </c>
      <c r="D81" s="218">
        <v>42712</v>
      </c>
      <c r="E81" s="2" t="str">
        <f t="shared" si="2"/>
        <v/>
      </c>
      <c r="F81" s="173" t="str">
        <f t="shared" si="3"/>
        <v/>
      </c>
    </row>
    <row r="82" spans="1:6" x14ac:dyDescent="0.35">
      <c r="A82" s="170">
        <v>192</v>
      </c>
      <c r="B82" s="171">
        <v>1</v>
      </c>
      <c r="C82" s="218">
        <v>42728</v>
      </c>
      <c r="D82" s="218">
        <v>42728</v>
      </c>
      <c r="E82" s="2" t="str">
        <f t="shared" si="2"/>
        <v/>
      </c>
      <c r="F82" s="173" t="str">
        <f t="shared" si="3"/>
        <v/>
      </c>
    </row>
    <row r="83" spans="1:6" x14ac:dyDescent="0.35">
      <c r="A83" s="170">
        <v>193</v>
      </c>
      <c r="B83" s="171">
        <v>1</v>
      </c>
      <c r="C83" s="218">
        <v>42685</v>
      </c>
      <c r="D83" s="218">
        <v>42685</v>
      </c>
      <c r="E83" s="2" t="str">
        <f t="shared" si="2"/>
        <v/>
      </c>
      <c r="F83" s="173" t="str">
        <f t="shared" si="3"/>
        <v/>
      </c>
    </row>
    <row r="84" spans="1:6" x14ac:dyDescent="0.35">
      <c r="A84" s="170">
        <v>194</v>
      </c>
      <c r="B84" s="171">
        <v>1</v>
      </c>
      <c r="C84" s="218">
        <v>42689</v>
      </c>
      <c r="D84" s="218">
        <v>42689</v>
      </c>
      <c r="E84" s="2" t="str">
        <f t="shared" si="2"/>
        <v/>
      </c>
      <c r="F84" s="173" t="str">
        <f t="shared" si="3"/>
        <v/>
      </c>
    </row>
    <row r="85" spans="1:6" x14ac:dyDescent="0.35">
      <c r="A85" s="170">
        <v>195</v>
      </c>
      <c r="B85" s="171">
        <v>1</v>
      </c>
      <c r="C85" s="218">
        <v>42524</v>
      </c>
      <c r="D85" s="218">
        <v>42524</v>
      </c>
      <c r="E85" s="2" t="str">
        <f t="shared" si="2"/>
        <v/>
      </c>
      <c r="F85" s="173" t="str">
        <f t="shared" si="3"/>
        <v/>
      </c>
    </row>
    <row r="86" spans="1:6" x14ac:dyDescent="0.35">
      <c r="A86" s="170">
        <v>196</v>
      </c>
      <c r="B86" s="171">
        <v>1</v>
      </c>
      <c r="C86" s="218">
        <v>42605</v>
      </c>
      <c r="D86" s="218">
        <v>42605</v>
      </c>
      <c r="E86" s="2" t="str">
        <f t="shared" si="2"/>
        <v/>
      </c>
      <c r="F86" s="173" t="str">
        <f t="shared" si="3"/>
        <v/>
      </c>
    </row>
    <row r="87" spans="1:6" x14ac:dyDescent="0.35">
      <c r="A87" s="170">
        <v>197</v>
      </c>
      <c r="B87" s="171">
        <v>1</v>
      </c>
      <c r="C87" s="218">
        <v>42583</v>
      </c>
      <c r="D87" s="218">
        <v>42583</v>
      </c>
      <c r="E87" s="2" t="str">
        <f t="shared" si="2"/>
        <v/>
      </c>
      <c r="F87" s="173" t="str">
        <f t="shared" si="3"/>
        <v/>
      </c>
    </row>
    <row r="88" spans="1:6" x14ac:dyDescent="0.35">
      <c r="A88" s="170">
        <v>198</v>
      </c>
      <c r="B88" s="171">
        <v>1</v>
      </c>
      <c r="C88" s="218">
        <v>42702</v>
      </c>
      <c r="D88" s="218">
        <v>42702</v>
      </c>
      <c r="E88" s="2" t="str">
        <f t="shared" si="2"/>
        <v/>
      </c>
      <c r="F88" s="173" t="str">
        <f t="shared" si="3"/>
        <v/>
      </c>
    </row>
    <row r="89" spans="1:6" x14ac:dyDescent="0.35">
      <c r="A89" s="170">
        <v>199</v>
      </c>
      <c r="B89" s="171">
        <v>1</v>
      </c>
      <c r="C89" s="218">
        <v>42681</v>
      </c>
      <c r="D89" s="218">
        <v>42681</v>
      </c>
      <c r="E89" s="2" t="str">
        <f t="shared" si="2"/>
        <v/>
      </c>
      <c r="F89" s="173" t="str">
        <f t="shared" si="3"/>
        <v/>
      </c>
    </row>
    <row r="90" spans="1:6" x14ac:dyDescent="0.35">
      <c r="A90" s="170">
        <v>200</v>
      </c>
      <c r="B90" s="171">
        <v>1</v>
      </c>
      <c r="C90" s="218">
        <v>42720</v>
      </c>
      <c r="D90" s="218">
        <v>42720</v>
      </c>
      <c r="E90" s="2" t="str">
        <f t="shared" si="2"/>
        <v/>
      </c>
      <c r="F90" s="173" t="str">
        <f t="shared" si="3"/>
        <v/>
      </c>
    </row>
    <row r="91" spans="1:6" x14ac:dyDescent="0.35">
      <c r="A91" s="170">
        <v>201</v>
      </c>
      <c r="B91" s="171">
        <v>1</v>
      </c>
      <c r="C91" s="218">
        <v>42531</v>
      </c>
      <c r="D91" s="218">
        <v>42531</v>
      </c>
      <c r="E91" s="2" t="str">
        <f t="shared" si="2"/>
        <v/>
      </c>
      <c r="F91" s="173" t="str">
        <f t="shared" si="3"/>
        <v/>
      </c>
    </row>
    <row r="92" spans="1:6" x14ac:dyDescent="0.35">
      <c r="A92" s="170">
        <v>202</v>
      </c>
      <c r="B92" s="171">
        <v>1</v>
      </c>
      <c r="C92" s="218">
        <v>42529</v>
      </c>
      <c r="D92" s="218">
        <v>42529</v>
      </c>
      <c r="E92" s="2" t="str">
        <f t="shared" si="2"/>
        <v/>
      </c>
      <c r="F92" s="173" t="str">
        <f t="shared" si="3"/>
        <v/>
      </c>
    </row>
    <row r="93" spans="1:6" x14ac:dyDescent="0.35">
      <c r="A93" s="170">
        <v>203</v>
      </c>
      <c r="B93" s="171">
        <v>1</v>
      </c>
      <c r="C93" s="218">
        <v>42571</v>
      </c>
      <c r="D93" s="218">
        <v>42571</v>
      </c>
      <c r="E93" s="2" t="str">
        <f t="shared" si="2"/>
        <v/>
      </c>
      <c r="F93" s="173" t="str">
        <f t="shared" si="3"/>
        <v/>
      </c>
    </row>
    <row r="94" spans="1:6" x14ac:dyDescent="0.35">
      <c r="A94" s="170">
        <v>204</v>
      </c>
      <c r="B94" s="171">
        <v>1</v>
      </c>
      <c r="C94" s="218">
        <v>42518</v>
      </c>
      <c r="D94" s="218">
        <v>42518</v>
      </c>
      <c r="E94" s="2" t="str">
        <f t="shared" si="2"/>
        <v/>
      </c>
      <c r="F94" s="173" t="str">
        <f t="shared" si="3"/>
        <v/>
      </c>
    </row>
    <row r="95" spans="1:6" x14ac:dyDescent="0.35">
      <c r="A95" s="170">
        <v>205</v>
      </c>
      <c r="B95" s="171">
        <v>1</v>
      </c>
      <c r="C95" s="218">
        <v>42519</v>
      </c>
      <c r="D95" s="218">
        <v>42519</v>
      </c>
      <c r="E95" s="2" t="str">
        <f t="shared" si="2"/>
        <v/>
      </c>
      <c r="F95" s="173" t="str">
        <f t="shared" si="3"/>
        <v/>
      </c>
    </row>
    <row r="96" spans="1:6" x14ac:dyDescent="0.35">
      <c r="A96" s="170">
        <v>206</v>
      </c>
      <c r="B96" s="171">
        <v>1</v>
      </c>
      <c r="C96" s="218">
        <v>42518</v>
      </c>
      <c r="D96" s="218">
        <v>42518</v>
      </c>
      <c r="E96" s="2" t="str">
        <f t="shared" si="2"/>
        <v/>
      </c>
      <c r="F96" s="173" t="str">
        <f t="shared" si="3"/>
        <v/>
      </c>
    </row>
    <row r="97" spans="1:6" x14ac:dyDescent="0.35">
      <c r="A97" s="170">
        <v>207</v>
      </c>
      <c r="B97" s="171">
        <v>1</v>
      </c>
      <c r="C97" s="218">
        <v>42520</v>
      </c>
      <c r="D97" s="218">
        <v>42520</v>
      </c>
      <c r="E97" s="2" t="str">
        <f t="shared" si="2"/>
        <v/>
      </c>
      <c r="F97" s="173" t="str">
        <f t="shared" si="3"/>
        <v/>
      </c>
    </row>
    <row r="98" spans="1:6" x14ac:dyDescent="0.35">
      <c r="A98" s="170">
        <v>208</v>
      </c>
      <c r="B98" s="171">
        <v>1</v>
      </c>
      <c r="C98" s="218">
        <v>42518</v>
      </c>
      <c r="D98" s="218">
        <v>42518</v>
      </c>
      <c r="E98" s="2" t="str">
        <f t="shared" si="2"/>
        <v/>
      </c>
      <c r="F98" s="173" t="str">
        <f t="shared" si="3"/>
        <v/>
      </c>
    </row>
    <row r="99" spans="1:6" x14ac:dyDescent="0.35">
      <c r="A99" s="170">
        <v>209</v>
      </c>
      <c r="B99" s="171">
        <v>1</v>
      </c>
      <c r="C99" s="218">
        <v>42503</v>
      </c>
      <c r="D99" s="218">
        <v>42503</v>
      </c>
      <c r="E99" s="2" t="str">
        <f t="shared" si="2"/>
        <v/>
      </c>
      <c r="F99" s="173" t="str">
        <f t="shared" si="3"/>
        <v/>
      </c>
    </row>
    <row r="100" spans="1:6" x14ac:dyDescent="0.35">
      <c r="A100" s="170">
        <v>210</v>
      </c>
      <c r="B100" s="171">
        <v>1</v>
      </c>
      <c r="C100" s="218">
        <v>42518</v>
      </c>
      <c r="D100" s="218">
        <v>42518</v>
      </c>
      <c r="E100" s="2" t="str">
        <f t="shared" si="2"/>
        <v/>
      </c>
      <c r="F100" s="173" t="str">
        <f t="shared" si="3"/>
        <v/>
      </c>
    </row>
    <row r="101" spans="1:6" x14ac:dyDescent="0.35">
      <c r="A101" s="170">
        <v>211</v>
      </c>
      <c r="B101" s="171">
        <v>1</v>
      </c>
      <c r="C101" s="218">
        <v>42716</v>
      </c>
      <c r="D101" s="218">
        <v>42716</v>
      </c>
      <c r="E101" s="2" t="str">
        <f t="shared" si="2"/>
        <v/>
      </c>
      <c r="F101" s="173" t="str">
        <f t="shared" si="3"/>
        <v/>
      </c>
    </row>
    <row r="102" spans="1:6" x14ac:dyDescent="0.35">
      <c r="A102" s="170">
        <v>212</v>
      </c>
      <c r="B102" s="171">
        <v>1</v>
      </c>
      <c r="C102" s="218">
        <v>42716</v>
      </c>
      <c r="D102" s="218">
        <v>42716</v>
      </c>
      <c r="E102" s="2" t="str">
        <f t="shared" si="2"/>
        <v/>
      </c>
      <c r="F102" s="173" t="str">
        <f t="shared" si="3"/>
        <v/>
      </c>
    </row>
    <row r="103" spans="1:6" x14ac:dyDescent="0.35">
      <c r="A103" s="170">
        <v>213</v>
      </c>
      <c r="B103" s="171">
        <v>1</v>
      </c>
      <c r="C103" s="218">
        <v>42498</v>
      </c>
      <c r="D103" s="218">
        <v>42498</v>
      </c>
      <c r="E103" s="2" t="str">
        <f t="shared" si="2"/>
        <v/>
      </c>
      <c r="F103" s="173" t="str">
        <f t="shared" si="3"/>
        <v/>
      </c>
    </row>
    <row r="104" spans="1:6" x14ac:dyDescent="0.35">
      <c r="A104" s="170">
        <v>214</v>
      </c>
      <c r="B104" s="171">
        <v>1</v>
      </c>
      <c r="C104" s="218">
        <v>42728</v>
      </c>
      <c r="D104" s="218">
        <v>42728</v>
      </c>
      <c r="E104" s="2" t="str">
        <f t="shared" si="2"/>
        <v/>
      </c>
      <c r="F104" s="173" t="str">
        <f t="shared" si="3"/>
        <v/>
      </c>
    </row>
    <row r="105" spans="1:6" x14ac:dyDescent="0.35">
      <c r="A105" s="170">
        <v>215</v>
      </c>
      <c r="B105" s="171">
        <v>1</v>
      </c>
      <c r="C105" s="218">
        <v>42719</v>
      </c>
      <c r="D105" s="218">
        <v>42719</v>
      </c>
      <c r="E105" s="2" t="str">
        <f t="shared" si="2"/>
        <v/>
      </c>
      <c r="F105" s="173" t="str">
        <f t="shared" si="3"/>
        <v/>
      </c>
    </row>
    <row r="106" spans="1:6" x14ac:dyDescent="0.35">
      <c r="A106" s="170">
        <v>216</v>
      </c>
      <c r="B106" s="171">
        <v>1</v>
      </c>
      <c r="C106" s="218">
        <v>42733</v>
      </c>
      <c r="D106" s="218">
        <v>42733</v>
      </c>
      <c r="E106" s="2" t="str">
        <f t="shared" si="2"/>
        <v/>
      </c>
      <c r="F106" s="173" t="str">
        <f t="shared" si="3"/>
        <v/>
      </c>
    </row>
    <row r="107" spans="1:6" x14ac:dyDescent="0.35">
      <c r="A107" s="170">
        <v>217</v>
      </c>
      <c r="B107" s="171">
        <v>1</v>
      </c>
      <c r="C107" s="218">
        <v>42724</v>
      </c>
      <c r="D107" s="218">
        <v>42724</v>
      </c>
      <c r="E107" s="2" t="str">
        <f t="shared" si="2"/>
        <v/>
      </c>
      <c r="F107" s="173" t="str">
        <f t="shared" si="3"/>
        <v/>
      </c>
    </row>
    <row r="108" spans="1:6" x14ac:dyDescent="0.35">
      <c r="A108" s="170">
        <v>218</v>
      </c>
      <c r="B108" s="171">
        <v>1</v>
      </c>
      <c r="C108" s="218">
        <v>42732</v>
      </c>
      <c r="D108" s="218">
        <v>42732</v>
      </c>
      <c r="E108" s="2" t="str">
        <f t="shared" si="2"/>
        <v/>
      </c>
      <c r="F108" s="173" t="str">
        <f t="shared" si="3"/>
        <v/>
      </c>
    </row>
    <row r="109" spans="1:6" x14ac:dyDescent="0.35">
      <c r="A109" s="170">
        <v>219</v>
      </c>
      <c r="B109" s="171">
        <v>1</v>
      </c>
      <c r="C109" s="218">
        <v>42681</v>
      </c>
      <c r="D109" s="218">
        <v>42681</v>
      </c>
      <c r="E109" s="2" t="str">
        <f t="shared" si="2"/>
        <v/>
      </c>
      <c r="F109" s="173" t="str">
        <f t="shared" si="3"/>
        <v/>
      </c>
    </row>
    <row r="110" spans="1:6" x14ac:dyDescent="0.35">
      <c r="A110" s="170">
        <v>220</v>
      </c>
      <c r="B110" s="171">
        <v>1</v>
      </c>
      <c r="C110" s="218">
        <v>42690</v>
      </c>
      <c r="D110" s="218">
        <v>42690</v>
      </c>
      <c r="E110" s="2" t="str">
        <f t="shared" si="2"/>
        <v/>
      </c>
      <c r="F110" s="173" t="str">
        <f t="shared" si="3"/>
        <v/>
      </c>
    </row>
    <row r="111" spans="1:6" x14ac:dyDescent="0.35">
      <c r="A111" s="170">
        <v>221</v>
      </c>
      <c r="B111" s="171">
        <v>1</v>
      </c>
      <c r="C111" s="218">
        <v>42653</v>
      </c>
      <c r="D111" s="218">
        <v>42653</v>
      </c>
      <c r="E111" s="2" t="str">
        <f t="shared" si="2"/>
        <v/>
      </c>
      <c r="F111" s="173" t="str">
        <f t="shared" si="3"/>
        <v/>
      </c>
    </row>
    <row r="112" spans="1:6" x14ac:dyDescent="0.35">
      <c r="A112" s="170">
        <v>222</v>
      </c>
      <c r="B112" s="171">
        <v>1</v>
      </c>
      <c r="C112" s="218">
        <v>42661</v>
      </c>
      <c r="D112" s="218">
        <v>42661</v>
      </c>
      <c r="E112" s="2" t="str">
        <f t="shared" si="2"/>
        <v/>
      </c>
      <c r="F112" s="173" t="str">
        <f t="shared" si="3"/>
        <v/>
      </c>
    </row>
    <row r="113" spans="1:6" x14ac:dyDescent="0.35">
      <c r="A113" s="170">
        <v>223</v>
      </c>
      <c r="B113" s="171">
        <v>1</v>
      </c>
      <c r="C113" s="218">
        <v>42661</v>
      </c>
      <c r="D113" s="218">
        <v>42661</v>
      </c>
      <c r="E113" s="2" t="str">
        <f t="shared" si="2"/>
        <v/>
      </c>
      <c r="F113" s="173" t="str">
        <f t="shared" si="3"/>
        <v/>
      </c>
    </row>
    <row r="114" spans="1:6" x14ac:dyDescent="0.35">
      <c r="A114" s="170">
        <v>224</v>
      </c>
      <c r="B114" s="171">
        <v>1</v>
      </c>
      <c r="C114" s="218">
        <v>42670</v>
      </c>
      <c r="D114" s="218">
        <v>42670</v>
      </c>
      <c r="E114" s="2" t="str">
        <f t="shared" si="2"/>
        <v/>
      </c>
      <c r="F114" s="173" t="str">
        <f t="shared" si="3"/>
        <v/>
      </c>
    </row>
    <row r="115" spans="1:6" x14ac:dyDescent="0.35">
      <c r="A115" s="170">
        <v>225</v>
      </c>
      <c r="B115" s="171">
        <v>1</v>
      </c>
      <c r="C115" s="218">
        <v>42732</v>
      </c>
      <c r="D115" s="218">
        <v>42732</v>
      </c>
      <c r="E115" s="2" t="str">
        <f t="shared" si="2"/>
        <v/>
      </c>
      <c r="F115" s="173" t="str">
        <f t="shared" si="3"/>
        <v/>
      </c>
    </row>
    <row r="116" spans="1:6" x14ac:dyDescent="0.35">
      <c r="A116" s="170">
        <v>226</v>
      </c>
      <c r="B116" s="171">
        <v>1</v>
      </c>
      <c r="C116" s="218">
        <v>42501</v>
      </c>
      <c r="D116" s="218">
        <v>42501</v>
      </c>
      <c r="E116" s="2" t="str">
        <f t="shared" si="2"/>
        <v/>
      </c>
      <c r="F116" s="173" t="str">
        <f t="shared" si="3"/>
        <v/>
      </c>
    </row>
    <row r="117" spans="1:6" x14ac:dyDescent="0.35">
      <c r="A117" s="170">
        <v>227</v>
      </c>
      <c r="B117" s="171">
        <v>1</v>
      </c>
      <c r="C117" s="218">
        <v>42649</v>
      </c>
      <c r="D117" s="218">
        <v>42649</v>
      </c>
      <c r="E117" s="2" t="str">
        <f t="shared" si="2"/>
        <v/>
      </c>
      <c r="F117" s="173" t="str">
        <f t="shared" si="3"/>
        <v/>
      </c>
    </row>
    <row r="118" spans="1:6" x14ac:dyDescent="0.35">
      <c r="A118" s="170">
        <v>228</v>
      </c>
      <c r="B118" s="171">
        <v>1</v>
      </c>
      <c r="C118" s="218">
        <v>42507</v>
      </c>
      <c r="D118" s="218">
        <v>42507</v>
      </c>
      <c r="E118" s="2" t="str">
        <f t="shared" si="2"/>
        <v/>
      </c>
      <c r="F118" s="173" t="str">
        <f t="shared" si="3"/>
        <v/>
      </c>
    </row>
    <row r="119" spans="1:6" x14ac:dyDescent="0.35">
      <c r="A119" s="170">
        <v>229</v>
      </c>
      <c r="B119" s="171">
        <v>1</v>
      </c>
      <c r="C119" s="218">
        <v>42481</v>
      </c>
      <c r="D119" s="218">
        <v>42481</v>
      </c>
      <c r="E119" s="2" t="str">
        <f t="shared" si="2"/>
        <v/>
      </c>
      <c r="F119" s="173" t="str">
        <f t="shared" si="3"/>
        <v/>
      </c>
    </row>
    <row r="120" spans="1:6" x14ac:dyDescent="0.35">
      <c r="A120" s="170">
        <v>230</v>
      </c>
      <c r="B120" s="171">
        <v>1</v>
      </c>
      <c r="C120" s="218">
        <v>42611</v>
      </c>
      <c r="D120" s="218">
        <v>42611</v>
      </c>
      <c r="E120" s="2" t="str">
        <f t="shared" si="2"/>
        <v/>
      </c>
      <c r="F120" s="173" t="str">
        <f t="shared" si="3"/>
        <v/>
      </c>
    </row>
    <row r="121" spans="1:6" x14ac:dyDescent="0.35">
      <c r="A121" s="170">
        <v>231</v>
      </c>
      <c r="B121" s="171">
        <v>1</v>
      </c>
      <c r="C121" s="218">
        <v>42650</v>
      </c>
      <c r="D121" s="218">
        <v>42650</v>
      </c>
      <c r="E121" s="2" t="str">
        <f t="shared" si="2"/>
        <v/>
      </c>
      <c r="F121" s="173" t="str">
        <f t="shared" si="3"/>
        <v/>
      </c>
    </row>
    <row r="122" spans="1:6" x14ac:dyDescent="0.35">
      <c r="A122" s="170">
        <v>232</v>
      </c>
      <c r="B122" s="171">
        <v>1</v>
      </c>
      <c r="C122" s="218">
        <v>42498</v>
      </c>
      <c r="D122" s="218">
        <v>42498</v>
      </c>
      <c r="E122" s="2" t="str">
        <f t="shared" si="2"/>
        <v/>
      </c>
      <c r="F122" s="173" t="str">
        <f t="shared" si="3"/>
        <v/>
      </c>
    </row>
    <row r="123" spans="1:6" x14ac:dyDescent="0.35">
      <c r="A123" s="170">
        <v>233</v>
      </c>
      <c r="B123" s="171">
        <v>1</v>
      </c>
      <c r="C123" s="218">
        <v>42536</v>
      </c>
      <c r="D123" s="218">
        <v>42536</v>
      </c>
      <c r="E123" s="2" t="str">
        <f t="shared" si="2"/>
        <v/>
      </c>
      <c r="F123" s="173" t="str">
        <f t="shared" si="3"/>
        <v/>
      </c>
    </row>
    <row r="124" spans="1:6" x14ac:dyDescent="0.35">
      <c r="A124" s="170">
        <v>234</v>
      </c>
      <c r="B124" s="171">
        <v>1</v>
      </c>
      <c r="C124" s="218">
        <v>42529</v>
      </c>
      <c r="D124" s="218">
        <v>42529</v>
      </c>
      <c r="E124" s="2" t="str">
        <f t="shared" si="2"/>
        <v/>
      </c>
      <c r="F124" s="173" t="str">
        <f t="shared" si="3"/>
        <v/>
      </c>
    </row>
    <row r="125" spans="1:6" x14ac:dyDescent="0.35">
      <c r="A125" s="170">
        <v>235</v>
      </c>
      <c r="B125" s="171">
        <v>1</v>
      </c>
      <c r="C125" s="218">
        <v>42527</v>
      </c>
      <c r="D125" s="218">
        <v>42527</v>
      </c>
      <c r="E125" s="2" t="str">
        <f t="shared" si="2"/>
        <v/>
      </c>
      <c r="F125" s="173" t="str">
        <f t="shared" si="3"/>
        <v/>
      </c>
    </row>
    <row r="126" spans="1:6" x14ac:dyDescent="0.35">
      <c r="A126" s="170">
        <v>236</v>
      </c>
      <c r="B126" s="171">
        <v>1</v>
      </c>
      <c r="C126" s="218">
        <v>42503</v>
      </c>
      <c r="D126" s="218">
        <v>42503</v>
      </c>
      <c r="E126" s="2" t="str">
        <f t="shared" si="2"/>
        <v/>
      </c>
      <c r="F126" s="173" t="str">
        <f t="shared" si="3"/>
        <v/>
      </c>
    </row>
    <row r="127" spans="1:6" x14ac:dyDescent="0.35">
      <c r="A127" s="170">
        <v>238</v>
      </c>
      <c r="B127" s="171">
        <v>1</v>
      </c>
      <c r="C127" s="218">
        <v>42699</v>
      </c>
      <c r="D127" s="218">
        <v>42699</v>
      </c>
      <c r="E127" s="2" t="str">
        <f t="shared" si="2"/>
        <v/>
      </c>
      <c r="F127" s="173" t="str">
        <f t="shared" si="3"/>
        <v/>
      </c>
    </row>
    <row r="128" spans="1:6" x14ac:dyDescent="0.35">
      <c r="A128" s="170">
        <v>239</v>
      </c>
      <c r="B128" s="171">
        <v>1</v>
      </c>
      <c r="C128" s="218">
        <v>42698</v>
      </c>
      <c r="D128" s="218">
        <v>42698</v>
      </c>
      <c r="E128" s="2" t="str">
        <f t="shared" si="2"/>
        <v/>
      </c>
      <c r="F128" s="173" t="str">
        <f t="shared" si="3"/>
        <v/>
      </c>
    </row>
    <row r="129" spans="1:6" x14ac:dyDescent="0.35">
      <c r="A129" s="170">
        <v>240</v>
      </c>
      <c r="B129" s="171">
        <v>1</v>
      </c>
      <c r="C129" s="218">
        <v>42728</v>
      </c>
      <c r="D129" s="218">
        <v>42728</v>
      </c>
      <c r="E129" s="2" t="str">
        <f t="shared" si="2"/>
        <v/>
      </c>
      <c r="F129" s="173" t="str">
        <f t="shared" si="3"/>
        <v/>
      </c>
    </row>
    <row r="130" spans="1:6" x14ac:dyDescent="0.35">
      <c r="A130" s="170">
        <v>241</v>
      </c>
      <c r="B130" s="171">
        <v>1</v>
      </c>
      <c r="C130" s="218">
        <v>42702</v>
      </c>
      <c r="D130" s="218">
        <v>42702</v>
      </c>
      <c r="E130" s="2" t="str">
        <f t="shared" si="2"/>
        <v/>
      </c>
      <c r="F130" s="173" t="str">
        <f t="shared" si="3"/>
        <v/>
      </c>
    </row>
    <row r="131" spans="1:6" x14ac:dyDescent="0.35">
      <c r="A131" s="170">
        <v>242</v>
      </c>
      <c r="B131" s="171">
        <v>1</v>
      </c>
      <c r="C131" s="218">
        <v>42725</v>
      </c>
      <c r="D131" s="218">
        <v>42725</v>
      </c>
      <c r="E131" s="2" t="str">
        <f t="shared" ref="E131:E194" si="4">IF(D131-C131=0,"",D131-C131)</f>
        <v/>
      </c>
      <c r="F131" s="173" t="str">
        <f t="shared" ref="F131:F194" si="5">IFERROR(E131/B131,"")</f>
        <v/>
      </c>
    </row>
    <row r="132" spans="1:6" x14ac:dyDescent="0.35">
      <c r="A132" s="170">
        <v>243</v>
      </c>
      <c r="B132" s="171">
        <v>1</v>
      </c>
      <c r="C132" s="218">
        <v>42720</v>
      </c>
      <c r="D132" s="218">
        <v>42720</v>
      </c>
      <c r="E132" s="2" t="str">
        <f t="shared" si="4"/>
        <v/>
      </c>
      <c r="F132" s="173" t="str">
        <f t="shared" si="5"/>
        <v/>
      </c>
    </row>
    <row r="133" spans="1:6" x14ac:dyDescent="0.35">
      <c r="A133" s="170">
        <v>244</v>
      </c>
      <c r="B133" s="171">
        <v>1</v>
      </c>
      <c r="C133" s="218">
        <v>43284</v>
      </c>
      <c r="D133" s="218">
        <v>43284</v>
      </c>
      <c r="E133" s="2" t="str">
        <f t="shared" si="4"/>
        <v/>
      </c>
      <c r="F133" s="173" t="str">
        <f t="shared" si="5"/>
        <v/>
      </c>
    </row>
    <row r="134" spans="1:6" x14ac:dyDescent="0.35">
      <c r="A134" s="170">
        <v>245</v>
      </c>
      <c r="B134" s="171">
        <v>1</v>
      </c>
      <c r="C134" s="218">
        <v>42767</v>
      </c>
      <c r="D134" s="218">
        <v>42767</v>
      </c>
      <c r="E134" s="2" t="str">
        <f t="shared" si="4"/>
        <v/>
      </c>
      <c r="F134" s="173" t="str">
        <f t="shared" si="5"/>
        <v/>
      </c>
    </row>
    <row r="135" spans="1:6" x14ac:dyDescent="0.35">
      <c r="A135" s="170">
        <v>246</v>
      </c>
      <c r="B135" s="171">
        <v>1</v>
      </c>
      <c r="C135" s="218">
        <v>42754</v>
      </c>
      <c r="D135" s="218">
        <v>42754</v>
      </c>
      <c r="E135" s="2" t="str">
        <f t="shared" si="4"/>
        <v/>
      </c>
      <c r="F135" s="173" t="str">
        <f t="shared" si="5"/>
        <v/>
      </c>
    </row>
    <row r="136" spans="1:6" x14ac:dyDescent="0.35">
      <c r="A136" s="170">
        <v>247</v>
      </c>
      <c r="B136" s="171">
        <v>1</v>
      </c>
      <c r="C136" s="218">
        <v>42754</v>
      </c>
      <c r="D136" s="218">
        <v>42754</v>
      </c>
      <c r="E136" s="2" t="str">
        <f t="shared" si="4"/>
        <v/>
      </c>
      <c r="F136" s="173" t="str">
        <f t="shared" si="5"/>
        <v/>
      </c>
    </row>
    <row r="137" spans="1:6" x14ac:dyDescent="0.35">
      <c r="A137" s="170">
        <v>248</v>
      </c>
      <c r="B137" s="171">
        <v>1</v>
      </c>
      <c r="C137" s="218">
        <v>42754</v>
      </c>
      <c r="D137" s="218">
        <v>42754</v>
      </c>
      <c r="E137" s="2" t="str">
        <f t="shared" si="4"/>
        <v/>
      </c>
      <c r="F137" s="173" t="str">
        <f t="shared" si="5"/>
        <v/>
      </c>
    </row>
    <row r="138" spans="1:6" x14ac:dyDescent="0.35">
      <c r="A138" s="170">
        <v>249</v>
      </c>
      <c r="B138" s="171">
        <v>1</v>
      </c>
      <c r="C138" s="218">
        <v>42745</v>
      </c>
      <c r="D138" s="218">
        <v>42745</v>
      </c>
      <c r="E138" s="2" t="str">
        <f t="shared" si="4"/>
        <v/>
      </c>
      <c r="F138" s="173" t="str">
        <f t="shared" si="5"/>
        <v/>
      </c>
    </row>
    <row r="139" spans="1:6" x14ac:dyDescent="0.35">
      <c r="A139" s="170">
        <v>250</v>
      </c>
      <c r="B139" s="171">
        <v>1</v>
      </c>
      <c r="C139" s="218">
        <v>42746</v>
      </c>
      <c r="D139" s="218">
        <v>42746</v>
      </c>
      <c r="E139" s="2" t="str">
        <f t="shared" si="4"/>
        <v/>
      </c>
      <c r="F139" s="173" t="str">
        <f t="shared" si="5"/>
        <v/>
      </c>
    </row>
    <row r="140" spans="1:6" x14ac:dyDescent="0.35">
      <c r="A140" s="170">
        <v>251</v>
      </c>
      <c r="B140" s="171">
        <v>1</v>
      </c>
      <c r="C140" s="218">
        <v>42765</v>
      </c>
      <c r="D140" s="218">
        <v>42765</v>
      </c>
      <c r="E140" s="2" t="str">
        <f t="shared" si="4"/>
        <v/>
      </c>
      <c r="F140" s="173" t="str">
        <f t="shared" si="5"/>
        <v/>
      </c>
    </row>
    <row r="141" spans="1:6" x14ac:dyDescent="0.35">
      <c r="A141" s="170">
        <v>252</v>
      </c>
      <c r="B141" s="171">
        <v>1</v>
      </c>
      <c r="C141" s="218">
        <v>42751</v>
      </c>
      <c r="D141" s="218">
        <v>42751</v>
      </c>
      <c r="E141" s="2" t="str">
        <f t="shared" si="4"/>
        <v/>
      </c>
      <c r="F141" s="173" t="str">
        <f t="shared" si="5"/>
        <v/>
      </c>
    </row>
    <row r="142" spans="1:6" x14ac:dyDescent="0.35">
      <c r="A142" s="170">
        <v>253</v>
      </c>
      <c r="B142" s="171">
        <v>1</v>
      </c>
      <c r="C142" s="218">
        <v>42754</v>
      </c>
      <c r="D142" s="218">
        <v>42754</v>
      </c>
      <c r="E142" s="2" t="str">
        <f t="shared" si="4"/>
        <v/>
      </c>
      <c r="F142" s="173" t="str">
        <f t="shared" si="5"/>
        <v/>
      </c>
    </row>
    <row r="143" spans="1:6" x14ac:dyDescent="0.35">
      <c r="A143" s="170">
        <v>254</v>
      </c>
      <c r="B143" s="171">
        <v>1</v>
      </c>
      <c r="C143" s="218">
        <v>42758</v>
      </c>
      <c r="D143" s="218">
        <v>42758</v>
      </c>
      <c r="E143" s="2" t="str">
        <f t="shared" si="4"/>
        <v/>
      </c>
      <c r="F143" s="173" t="str">
        <f t="shared" si="5"/>
        <v/>
      </c>
    </row>
    <row r="144" spans="1:6" x14ac:dyDescent="0.35">
      <c r="A144" s="170">
        <v>255</v>
      </c>
      <c r="B144" s="171">
        <v>1</v>
      </c>
      <c r="C144" s="218">
        <v>42734</v>
      </c>
      <c r="D144" s="218">
        <v>42734</v>
      </c>
      <c r="E144" s="2" t="str">
        <f t="shared" si="4"/>
        <v/>
      </c>
      <c r="F144" s="173" t="str">
        <f t="shared" si="5"/>
        <v/>
      </c>
    </row>
    <row r="145" spans="1:6" x14ac:dyDescent="0.35">
      <c r="A145" s="170">
        <v>2002</v>
      </c>
      <c r="B145" s="171">
        <v>1</v>
      </c>
      <c r="C145" s="218">
        <v>42859</v>
      </c>
      <c r="D145" s="218">
        <v>42859</v>
      </c>
      <c r="E145" s="2" t="str">
        <f t="shared" si="4"/>
        <v/>
      </c>
      <c r="F145" s="173" t="str">
        <f t="shared" si="5"/>
        <v/>
      </c>
    </row>
    <row r="146" spans="1:6" x14ac:dyDescent="0.35">
      <c r="A146" s="170">
        <v>2003</v>
      </c>
      <c r="B146" s="171">
        <v>1</v>
      </c>
      <c r="C146" s="218">
        <v>43069</v>
      </c>
      <c r="D146" s="218">
        <v>43069</v>
      </c>
      <c r="E146" s="2" t="str">
        <f t="shared" si="4"/>
        <v/>
      </c>
      <c r="F146" s="173" t="str">
        <f t="shared" si="5"/>
        <v/>
      </c>
    </row>
    <row r="147" spans="1:6" x14ac:dyDescent="0.35">
      <c r="A147" s="170">
        <v>2004</v>
      </c>
      <c r="B147" s="171">
        <v>1</v>
      </c>
      <c r="C147" s="218">
        <v>43068</v>
      </c>
      <c r="D147" s="218">
        <v>43068</v>
      </c>
      <c r="E147" s="2" t="str">
        <f t="shared" si="4"/>
        <v/>
      </c>
      <c r="F147" s="173" t="str">
        <f t="shared" si="5"/>
        <v/>
      </c>
    </row>
    <row r="148" spans="1:6" x14ac:dyDescent="0.35">
      <c r="A148" s="170">
        <v>2005</v>
      </c>
      <c r="B148" s="171">
        <v>1</v>
      </c>
      <c r="C148" s="218">
        <v>42867</v>
      </c>
      <c r="D148" s="218">
        <v>42867</v>
      </c>
      <c r="E148" s="2" t="str">
        <f t="shared" si="4"/>
        <v/>
      </c>
      <c r="F148" s="173" t="str">
        <f t="shared" si="5"/>
        <v/>
      </c>
    </row>
    <row r="149" spans="1:6" x14ac:dyDescent="0.35">
      <c r="A149" s="170">
        <v>2006</v>
      </c>
      <c r="B149" s="171">
        <v>1</v>
      </c>
      <c r="C149" s="218">
        <v>43007</v>
      </c>
      <c r="D149" s="218">
        <v>43007</v>
      </c>
      <c r="E149" s="2" t="str">
        <f t="shared" si="4"/>
        <v/>
      </c>
      <c r="F149" s="173" t="str">
        <f t="shared" si="5"/>
        <v/>
      </c>
    </row>
    <row r="150" spans="1:6" x14ac:dyDescent="0.35">
      <c r="A150" s="170">
        <v>2007</v>
      </c>
      <c r="B150" s="171">
        <v>1</v>
      </c>
      <c r="C150" s="218">
        <v>43066</v>
      </c>
      <c r="D150" s="218">
        <v>43066</v>
      </c>
      <c r="E150" s="2" t="str">
        <f t="shared" si="4"/>
        <v/>
      </c>
      <c r="F150" s="173" t="str">
        <f t="shared" si="5"/>
        <v/>
      </c>
    </row>
    <row r="151" spans="1:6" x14ac:dyDescent="0.35">
      <c r="A151" s="170">
        <v>2008</v>
      </c>
      <c r="B151" s="171">
        <v>1</v>
      </c>
      <c r="C151" s="218">
        <v>43084</v>
      </c>
      <c r="D151" s="218">
        <v>43084</v>
      </c>
      <c r="E151" s="2" t="str">
        <f t="shared" si="4"/>
        <v/>
      </c>
      <c r="F151" s="173" t="str">
        <f t="shared" si="5"/>
        <v/>
      </c>
    </row>
    <row r="152" spans="1:6" x14ac:dyDescent="0.35">
      <c r="A152" s="170">
        <v>2010</v>
      </c>
      <c r="B152" s="171">
        <v>1</v>
      </c>
      <c r="C152" s="218">
        <v>42745</v>
      </c>
      <c r="D152" s="218">
        <v>42745</v>
      </c>
      <c r="E152" s="2" t="str">
        <f t="shared" si="4"/>
        <v/>
      </c>
      <c r="F152" s="173" t="str">
        <f t="shared" si="5"/>
        <v/>
      </c>
    </row>
    <row r="153" spans="1:6" x14ac:dyDescent="0.35">
      <c r="A153" s="170">
        <v>2012</v>
      </c>
      <c r="B153" s="171">
        <v>1</v>
      </c>
      <c r="C153" s="218">
        <v>42866</v>
      </c>
      <c r="D153" s="218">
        <v>42866</v>
      </c>
      <c r="E153" s="2" t="str">
        <f t="shared" si="4"/>
        <v/>
      </c>
      <c r="F153" s="173" t="str">
        <f t="shared" si="5"/>
        <v/>
      </c>
    </row>
    <row r="154" spans="1:6" x14ac:dyDescent="0.35">
      <c r="A154" s="170">
        <v>2013</v>
      </c>
      <c r="B154" s="171">
        <v>1</v>
      </c>
      <c r="C154" s="218">
        <v>43069</v>
      </c>
      <c r="D154" s="218">
        <v>43069</v>
      </c>
      <c r="E154" s="2" t="str">
        <f t="shared" si="4"/>
        <v/>
      </c>
      <c r="F154" s="173" t="str">
        <f t="shared" si="5"/>
        <v/>
      </c>
    </row>
    <row r="155" spans="1:6" x14ac:dyDescent="0.35">
      <c r="A155" s="170">
        <v>2014</v>
      </c>
      <c r="B155" s="171">
        <v>1</v>
      </c>
      <c r="C155" s="218">
        <v>43048</v>
      </c>
      <c r="D155" s="218">
        <v>43048</v>
      </c>
      <c r="E155" s="2" t="str">
        <f t="shared" si="4"/>
        <v/>
      </c>
      <c r="F155" s="173" t="str">
        <f t="shared" si="5"/>
        <v/>
      </c>
    </row>
    <row r="156" spans="1:6" x14ac:dyDescent="0.35">
      <c r="A156" s="170">
        <v>2018</v>
      </c>
      <c r="B156" s="171">
        <v>1</v>
      </c>
      <c r="C156" s="218">
        <v>42797</v>
      </c>
      <c r="D156" s="218">
        <v>42797</v>
      </c>
      <c r="E156" s="2" t="str">
        <f t="shared" si="4"/>
        <v/>
      </c>
      <c r="F156" s="173" t="str">
        <f t="shared" si="5"/>
        <v/>
      </c>
    </row>
    <row r="157" spans="1:6" x14ac:dyDescent="0.35">
      <c r="A157" s="170">
        <v>2019</v>
      </c>
      <c r="B157" s="171">
        <v>1</v>
      </c>
      <c r="C157" s="218">
        <v>42858</v>
      </c>
      <c r="D157" s="218">
        <v>42858</v>
      </c>
      <c r="E157" s="2" t="str">
        <f t="shared" si="4"/>
        <v/>
      </c>
      <c r="F157" s="173" t="str">
        <f t="shared" si="5"/>
        <v/>
      </c>
    </row>
    <row r="158" spans="1:6" x14ac:dyDescent="0.35">
      <c r="A158" s="170">
        <v>2020</v>
      </c>
      <c r="B158" s="171">
        <v>1</v>
      </c>
      <c r="C158" s="218">
        <v>42963</v>
      </c>
      <c r="D158" s="218">
        <v>42963</v>
      </c>
      <c r="E158" s="2" t="str">
        <f t="shared" si="4"/>
        <v/>
      </c>
      <c r="F158" s="173" t="str">
        <f t="shared" si="5"/>
        <v/>
      </c>
    </row>
    <row r="159" spans="1:6" x14ac:dyDescent="0.35">
      <c r="A159" s="170">
        <v>2021</v>
      </c>
      <c r="B159" s="171">
        <v>1</v>
      </c>
      <c r="C159" s="218">
        <v>42977</v>
      </c>
      <c r="D159" s="218">
        <v>42977</v>
      </c>
      <c r="E159" s="2" t="str">
        <f t="shared" si="4"/>
        <v/>
      </c>
      <c r="F159" s="173" t="str">
        <f t="shared" si="5"/>
        <v/>
      </c>
    </row>
    <row r="160" spans="1:6" x14ac:dyDescent="0.35">
      <c r="A160" s="170">
        <v>2022</v>
      </c>
      <c r="B160" s="171">
        <v>1</v>
      </c>
      <c r="C160" s="218">
        <v>42971</v>
      </c>
      <c r="D160" s="218">
        <v>42971</v>
      </c>
      <c r="E160" s="2" t="str">
        <f t="shared" si="4"/>
        <v/>
      </c>
      <c r="F160" s="173" t="str">
        <f t="shared" si="5"/>
        <v/>
      </c>
    </row>
    <row r="161" spans="1:6" x14ac:dyDescent="0.35">
      <c r="A161" s="170">
        <v>2023</v>
      </c>
      <c r="B161" s="171">
        <v>1</v>
      </c>
      <c r="C161" s="218">
        <v>42815</v>
      </c>
      <c r="D161" s="218">
        <v>42815</v>
      </c>
      <c r="E161" s="2" t="str">
        <f t="shared" si="4"/>
        <v/>
      </c>
      <c r="F161" s="173" t="str">
        <f t="shared" si="5"/>
        <v/>
      </c>
    </row>
    <row r="162" spans="1:6" x14ac:dyDescent="0.35">
      <c r="A162" s="170">
        <v>2024</v>
      </c>
      <c r="B162" s="171">
        <v>1</v>
      </c>
      <c r="C162" s="218">
        <v>42989</v>
      </c>
      <c r="D162" s="218">
        <v>42989</v>
      </c>
      <c r="E162" s="2" t="str">
        <f t="shared" si="4"/>
        <v/>
      </c>
      <c r="F162" s="173" t="str">
        <f t="shared" si="5"/>
        <v/>
      </c>
    </row>
    <row r="163" spans="1:6" x14ac:dyDescent="0.35">
      <c r="A163" s="170">
        <v>2025</v>
      </c>
      <c r="B163" s="171">
        <v>1</v>
      </c>
      <c r="C163" s="218">
        <v>42989</v>
      </c>
      <c r="D163" s="218">
        <v>42989</v>
      </c>
      <c r="E163" s="2" t="str">
        <f t="shared" si="4"/>
        <v/>
      </c>
      <c r="F163" s="173" t="str">
        <f t="shared" si="5"/>
        <v/>
      </c>
    </row>
    <row r="164" spans="1:6" x14ac:dyDescent="0.35">
      <c r="A164" s="170">
        <v>2026</v>
      </c>
      <c r="B164" s="171">
        <v>1</v>
      </c>
      <c r="C164" s="218">
        <v>42858</v>
      </c>
      <c r="D164" s="218">
        <v>42858</v>
      </c>
      <c r="E164" s="2" t="str">
        <f t="shared" si="4"/>
        <v/>
      </c>
      <c r="F164" s="173" t="str">
        <f t="shared" si="5"/>
        <v/>
      </c>
    </row>
    <row r="165" spans="1:6" x14ac:dyDescent="0.35">
      <c r="A165" s="170">
        <v>2027</v>
      </c>
      <c r="B165" s="171">
        <v>1</v>
      </c>
      <c r="C165" s="218">
        <v>42870</v>
      </c>
      <c r="D165" s="218">
        <v>42870</v>
      </c>
      <c r="E165" s="2" t="str">
        <f t="shared" si="4"/>
        <v/>
      </c>
      <c r="F165" s="173" t="str">
        <f t="shared" si="5"/>
        <v/>
      </c>
    </row>
    <row r="166" spans="1:6" x14ac:dyDescent="0.35">
      <c r="A166" s="170">
        <v>2028</v>
      </c>
      <c r="B166" s="171">
        <v>1</v>
      </c>
      <c r="C166" s="218">
        <v>42935</v>
      </c>
      <c r="D166" s="218">
        <v>42935</v>
      </c>
      <c r="E166" s="2" t="str">
        <f t="shared" si="4"/>
        <v/>
      </c>
      <c r="F166" s="173" t="str">
        <f t="shared" si="5"/>
        <v/>
      </c>
    </row>
    <row r="167" spans="1:6" x14ac:dyDescent="0.35">
      <c r="A167" s="170">
        <v>2029</v>
      </c>
      <c r="B167" s="171">
        <v>7</v>
      </c>
      <c r="C167" s="218">
        <v>42782</v>
      </c>
      <c r="D167" s="218">
        <v>43095</v>
      </c>
      <c r="E167" s="2">
        <f t="shared" si="4"/>
        <v>313</v>
      </c>
      <c r="F167" s="173">
        <f t="shared" si="5"/>
        <v>44.714285714285715</v>
      </c>
    </row>
    <row r="168" spans="1:6" x14ac:dyDescent="0.35">
      <c r="A168" s="170">
        <v>2032</v>
      </c>
      <c r="B168" s="171">
        <v>1</v>
      </c>
      <c r="C168" s="218">
        <v>42965</v>
      </c>
      <c r="D168" s="218">
        <v>42965</v>
      </c>
      <c r="E168" s="2" t="str">
        <f t="shared" si="4"/>
        <v/>
      </c>
      <c r="F168" s="173" t="str">
        <f t="shared" si="5"/>
        <v/>
      </c>
    </row>
    <row r="169" spans="1:6" x14ac:dyDescent="0.35">
      <c r="A169" s="170">
        <v>2033</v>
      </c>
      <c r="B169" s="171">
        <v>1</v>
      </c>
      <c r="C169" s="218">
        <v>43013</v>
      </c>
      <c r="D169" s="218">
        <v>43013</v>
      </c>
      <c r="E169" s="2" t="str">
        <f t="shared" si="4"/>
        <v/>
      </c>
      <c r="F169" s="173" t="str">
        <f t="shared" si="5"/>
        <v/>
      </c>
    </row>
    <row r="170" spans="1:6" x14ac:dyDescent="0.35">
      <c r="A170" s="170">
        <v>2034</v>
      </c>
      <c r="B170" s="171">
        <v>1</v>
      </c>
      <c r="C170" s="218">
        <v>42808</v>
      </c>
      <c r="D170" s="218">
        <v>42808</v>
      </c>
      <c r="E170" s="2" t="str">
        <f t="shared" si="4"/>
        <v/>
      </c>
      <c r="F170" s="173" t="str">
        <f t="shared" si="5"/>
        <v/>
      </c>
    </row>
    <row r="171" spans="1:6" x14ac:dyDescent="0.35">
      <c r="A171" s="170">
        <v>2035</v>
      </c>
      <c r="B171" s="171">
        <v>1</v>
      </c>
      <c r="C171" s="218">
        <v>42914</v>
      </c>
      <c r="D171" s="218">
        <v>42914</v>
      </c>
      <c r="E171" s="2" t="str">
        <f t="shared" si="4"/>
        <v/>
      </c>
      <c r="F171" s="173" t="str">
        <f t="shared" si="5"/>
        <v/>
      </c>
    </row>
    <row r="172" spans="1:6" x14ac:dyDescent="0.35">
      <c r="A172" s="170">
        <v>2037</v>
      </c>
      <c r="B172" s="171">
        <v>2</v>
      </c>
      <c r="C172" s="218">
        <v>42823</v>
      </c>
      <c r="D172" s="218">
        <v>42950</v>
      </c>
      <c r="E172" s="2">
        <f t="shared" si="4"/>
        <v>127</v>
      </c>
      <c r="F172" s="173">
        <f t="shared" si="5"/>
        <v>63.5</v>
      </c>
    </row>
    <row r="173" spans="1:6" x14ac:dyDescent="0.35">
      <c r="A173" s="170">
        <v>2038</v>
      </c>
      <c r="B173" s="171">
        <v>1</v>
      </c>
      <c r="C173" s="218">
        <v>42915</v>
      </c>
      <c r="D173" s="218">
        <v>42915</v>
      </c>
      <c r="E173" s="2" t="str">
        <f t="shared" si="4"/>
        <v/>
      </c>
      <c r="F173" s="173" t="str">
        <f t="shared" si="5"/>
        <v/>
      </c>
    </row>
    <row r="174" spans="1:6" x14ac:dyDescent="0.35">
      <c r="A174" s="170">
        <v>2040</v>
      </c>
      <c r="B174" s="171">
        <v>1</v>
      </c>
      <c r="C174" s="218">
        <v>42914</v>
      </c>
      <c r="D174" s="218">
        <v>42914</v>
      </c>
      <c r="E174" s="2" t="str">
        <f t="shared" si="4"/>
        <v/>
      </c>
      <c r="F174" s="173" t="str">
        <f t="shared" si="5"/>
        <v/>
      </c>
    </row>
    <row r="175" spans="1:6" x14ac:dyDescent="0.35">
      <c r="A175" s="170">
        <v>2041</v>
      </c>
      <c r="B175" s="171">
        <v>1</v>
      </c>
      <c r="C175" s="218">
        <v>42849</v>
      </c>
      <c r="D175" s="218">
        <v>42849</v>
      </c>
      <c r="E175" s="2" t="str">
        <f t="shared" si="4"/>
        <v/>
      </c>
      <c r="F175" s="173" t="str">
        <f t="shared" si="5"/>
        <v/>
      </c>
    </row>
    <row r="176" spans="1:6" x14ac:dyDescent="0.35">
      <c r="A176" s="170">
        <v>2042</v>
      </c>
      <c r="B176" s="171">
        <v>1</v>
      </c>
      <c r="C176" s="218">
        <v>42744</v>
      </c>
      <c r="D176" s="218">
        <v>42744</v>
      </c>
      <c r="E176" s="2" t="str">
        <f t="shared" si="4"/>
        <v/>
      </c>
      <c r="F176" s="173" t="str">
        <f t="shared" si="5"/>
        <v/>
      </c>
    </row>
    <row r="177" spans="1:6" x14ac:dyDescent="0.35">
      <c r="A177" s="170">
        <v>2043</v>
      </c>
      <c r="B177" s="171">
        <v>1</v>
      </c>
      <c r="C177" s="218">
        <v>42955</v>
      </c>
      <c r="D177" s="218">
        <v>42955</v>
      </c>
      <c r="E177" s="2" t="str">
        <f t="shared" si="4"/>
        <v/>
      </c>
      <c r="F177" s="173" t="str">
        <f t="shared" si="5"/>
        <v/>
      </c>
    </row>
    <row r="178" spans="1:6" x14ac:dyDescent="0.35">
      <c r="A178" s="170">
        <v>2049</v>
      </c>
      <c r="B178" s="171">
        <v>1</v>
      </c>
      <c r="C178" s="218">
        <v>42905</v>
      </c>
      <c r="D178" s="218">
        <v>42905</v>
      </c>
      <c r="E178" s="2" t="str">
        <f t="shared" si="4"/>
        <v/>
      </c>
      <c r="F178" s="173" t="str">
        <f t="shared" si="5"/>
        <v/>
      </c>
    </row>
    <row r="179" spans="1:6" x14ac:dyDescent="0.35">
      <c r="A179" s="170">
        <v>2050</v>
      </c>
      <c r="B179" s="171">
        <v>1</v>
      </c>
      <c r="C179" s="218">
        <v>43083</v>
      </c>
      <c r="D179" s="218">
        <v>43083</v>
      </c>
      <c r="E179" s="2" t="str">
        <f t="shared" si="4"/>
        <v/>
      </c>
      <c r="F179" s="173" t="str">
        <f t="shared" si="5"/>
        <v/>
      </c>
    </row>
    <row r="180" spans="1:6" x14ac:dyDescent="0.35">
      <c r="A180" s="170">
        <v>2052</v>
      </c>
      <c r="B180" s="171">
        <v>1</v>
      </c>
      <c r="C180" s="218">
        <v>43033</v>
      </c>
      <c r="D180" s="218">
        <v>43033</v>
      </c>
      <c r="E180" s="2" t="str">
        <f t="shared" si="4"/>
        <v/>
      </c>
      <c r="F180" s="173" t="str">
        <f t="shared" si="5"/>
        <v/>
      </c>
    </row>
    <row r="181" spans="1:6" x14ac:dyDescent="0.35">
      <c r="A181" s="170">
        <v>2053</v>
      </c>
      <c r="B181" s="171">
        <v>1</v>
      </c>
      <c r="C181" s="218">
        <v>42884</v>
      </c>
      <c r="D181" s="218">
        <v>42884</v>
      </c>
      <c r="E181" s="2" t="str">
        <f t="shared" si="4"/>
        <v/>
      </c>
      <c r="F181" s="173" t="str">
        <f t="shared" si="5"/>
        <v/>
      </c>
    </row>
    <row r="182" spans="1:6" x14ac:dyDescent="0.35">
      <c r="A182" s="170">
        <v>2055</v>
      </c>
      <c r="B182" s="171">
        <v>1</v>
      </c>
      <c r="C182" s="218">
        <v>42964</v>
      </c>
      <c r="D182" s="218">
        <v>42964</v>
      </c>
      <c r="E182" s="2" t="str">
        <f t="shared" si="4"/>
        <v/>
      </c>
      <c r="F182" s="173" t="str">
        <f t="shared" si="5"/>
        <v/>
      </c>
    </row>
    <row r="183" spans="1:6" x14ac:dyDescent="0.35">
      <c r="A183" s="170">
        <v>2056</v>
      </c>
      <c r="B183" s="171">
        <v>1</v>
      </c>
      <c r="C183" s="218">
        <v>43014</v>
      </c>
      <c r="D183" s="218">
        <v>43014</v>
      </c>
      <c r="E183" s="2" t="str">
        <f t="shared" si="4"/>
        <v/>
      </c>
      <c r="F183" s="173" t="str">
        <f t="shared" si="5"/>
        <v/>
      </c>
    </row>
    <row r="184" spans="1:6" x14ac:dyDescent="0.35">
      <c r="A184" s="170">
        <v>2059</v>
      </c>
      <c r="B184" s="171">
        <v>1</v>
      </c>
      <c r="C184" s="218">
        <v>43099</v>
      </c>
      <c r="D184" s="218">
        <v>43099</v>
      </c>
      <c r="E184" s="2" t="str">
        <f t="shared" si="4"/>
        <v/>
      </c>
      <c r="F184" s="173" t="str">
        <f t="shared" si="5"/>
        <v/>
      </c>
    </row>
    <row r="185" spans="1:6" x14ac:dyDescent="0.35">
      <c r="A185" s="170">
        <v>2060</v>
      </c>
      <c r="B185" s="171">
        <v>1</v>
      </c>
      <c r="C185" s="218">
        <v>42993</v>
      </c>
      <c r="D185" s="218">
        <v>42993</v>
      </c>
      <c r="E185" s="2" t="str">
        <f t="shared" si="4"/>
        <v/>
      </c>
      <c r="F185" s="173" t="str">
        <f t="shared" si="5"/>
        <v/>
      </c>
    </row>
    <row r="186" spans="1:6" x14ac:dyDescent="0.35">
      <c r="A186" s="170">
        <v>2061</v>
      </c>
      <c r="B186" s="171">
        <v>1</v>
      </c>
      <c r="C186" s="218">
        <v>43096</v>
      </c>
      <c r="D186" s="218">
        <v>43096</v>
      </c>
      <c r="E186" s="2" t="str">
        <f t="shared" si="4"/>
        <v/>
      </c>
      <c r="F186" s="173" t="str">
        <f t="shared" si="5"/>
        <v/>
      </c>
    </row>
    <row r="187" spans="1:6" x14ac:dyDescent="0.35">
      <c r="A187" s="170">
        <v>2062</v>
      </c>
      <c r="B187" s="171">
        <v>1</v>
      </c>
      <c r="C187" s="218">
        <v>42998</v>
      </c>
      <c r="D187" s="218">
        <v>42998</v>
      </c>
      <c r="E187" s="2" t="str">
        <f t="shared" si="4"/>
        <v/>
      </c>
      <c r="F187" s="173" t="str">
        <f t="shared" si="5"/>
        <v/>
      </c>
    </row>
    <row r="188" spans="1:6" x14ac:dyDescent="0.35">
      <c r="A188" s="170">
        <v>2063</v>
      </c>
      <c r="B188" s="171">
        <v>1</v>
      </c>
      <c r="C188" s="218">
        <v>42881</v>
      </c>
      <c r="D188" s="218">
        <v>42881</v>
      </c>
      <c r="E188" s="2" t="str">
        <f t="shared" si="4"/>
        <v/>
      </c>
      <c r="F188" s="173" t="str">
        <f t="shared" si="5"/>
        <v/>
      </c>
    </row>
    <row r="189" spans="1:6" x14ac:dyDescent="0.35">
      <c r="A189" s="170">
        <v>2065</v>
      </c>
      <c r="B189" s="171">
        <v>1</v>
      </c>
      <c r="C189" s="218">
        <v>42783</v>
      </c>
      <c r="D189" s="218">
        <v>42783</v>
      </c>
      <c r="E189" s="2" t="str">
        <f t="shared" si="4"/>
        <v/>
      </c>
      <c r="F189" s="173" t="str">
        <f t="shared" si="5"/>
        <v/>
      </c>
    </row>
    <row r="190" spans="1:6" x14ac:dyDescent="0.35">
      <c r="A190" s="170">
        <v>2066</v>
      </c>
      <c r="B190" s="171">
        <v>1</v>
      </c>
      <c r="C190" s="218">
        <v>42769</v>
      </c>
      <c r="D190" s="218">
        <v>42769</v>
      </c>
      <c r="E190" s="2" t="str">
        <f t="shared" si="4"/>
        <v/>
      </c>
      <c r="F190" s="173" t="str">
        <f t="shared" si="5"/>
        <v/>
      </c>
    </row>
    <row r="191" spans="1:6" x14ac:dyDescent="0.35">
      <c r="A191" s="170">
        <v>2067</v>
      </c>
      <c r="B191" s="171">
        <v>1</v>
      </c>
      <c r="C191" s="218">
        <v>42907</v>
      </c>
      <c r="D191" s="218">
        <v>42907</v>
      </c>
      <c r="E191" s="2" t="str">
        <f t="shared" si="4"/>
        <v/>
      </c>
      <c r="F191" s="173" t="str">
        <f t="shared" si="5"/>
        <v/>
      </c>
    </row>
    <row r="192" spans="1:6" x14ac:dyDescent="0.35">
      <c r="A192" s="170">
        <v>2068</v>
      </c>
      <c r="B192" s="171">
        <v>1</v>
      </c>
      <c r="C192" s="218">
        <v>42852</v>
      </c>
      <c r="D192" s="218">
        <v>42852</v>
      </c>
      <c r="E192" s="2" t="str">
        <f t="shared" si="4"/>
        <v/>
      </c>
      <c r="F192" s="173" t="str">
        <f t="shared" si="5"/>
        <v/>
      </c>
    </row>
    <row r="193" spans="1:6" x14ac:dyDescent="0.35">
      <c r="A193" s="170">
        <v>2070</v>
      </c>
      <c r="B193" s="171">
        <v>1</v>
      </c>
      <c r="C193" s="218">
        <v>43033</v>
      </c>
      <c r="D193" s="218">
        <v>43033</v>
      </c>
      <c r="E193" s="2" t="str">
        <f t="shared" si="4"/>
        <v/>
      </c>
      <c r="F193" s="173" t="str">
        <f t="shared" si="5"/>
        <v/>
      </c>
    </row>
    <row r="194" spans="1:6" x14ac:dyDescent="0.35">
      <c r="A194" s="170">
        <v>2071</v>
      </c>
      <c r="B194" s="171">
        <v>1</v>
      </c>
      <c r="C194" s="218">
        <v>42808</v>
      </c>
      <c r="D194" s="218">
        <v>42808</v>
      </c>
      <c r="E194" s="2" t="str">
        <f t="shared" si="4"/>
        <v/>
      </c>
      <c r="F194" s="173" t="str">
        <f t="shared" si="5"/>
        <v/>
      </c>
    </row>
    <row r="195" spans="1:6" x14ac:dyDescent="0.35">
      <c r="A195" s="170">
        <v>2072</v>
      </c>
      <c r="B195" s="171">
        <v>1</v>
      </c>
      <c r="C195" s="218">
        <v>42941</v>
      </c>
      <c r="D195" s="218">
        <v>42941</v>
      </c>
      <c r="E195" s="2" t="str">
        <f t="shared" ref="E195:E258" si="6">IF(D195-C195=0,"",D195-C195)</f>
        <v/>
      </c>
      <c r="F195" s="173" t="str">
        <f t="shared" ref="F195:F258" si="7">IFERROR(E195/B195,"")</f>
        <v/>
      </c>
    </row>
    <row r="196" spans="1:6" x14ac:dyDescent="0.35">
      <c r="A196" s="170">
        <v>2073</v>
      </c>
      <c r="B196" s="171">
        <v>1</v>
      </c>
      <c r="C196" s="218">
        <v>42880</v>
      </c>
      <c r="D196" s="218">
        <v>42880</v>
      </c>
      <c r="E196" s="2" t="str">
        <f t="shared" si="6"/>
        <v/>
      </c>
      <c r="F196" s="173" t="str">
        <f t="shared" si="7"/>
        <v/>
      </c>
    </row>
    <row r="197" spans="1:6" x14ac:dyDescent="0.35">
      <c r="A197" s="170">
        <v>2074</v>
      </c>
      <c r="B197" s="171">
        <v>1</v>
      </c>
      <c r="C197" s="218">
        <v>42865</v>
      </c>
      <c r="D197" s="218">
        <v>42865</v>
      </c>
      <c r="E197" s="2" t="str">
        <f t="shared" si="6"/>
        <v/>
      </c>
      <c r="F197" s="173" t="str">
        <f t="shared" si="7"/>
        <v/>
      </c>
    </row>
    <row r="198" spans="1:6" x14ac:dyDescent="0.35">
      <c r="A198" s="170">
        <v>2075</v>
      </c>
      <c r="B198" s="171">
        <v>1</v>
      </c>
      <c r="C198" s="218">
        <v>42870</v>
      </c>
      <c r="D198" s="218">
        <v>42870</v>
      </c>
      <c r="E198" s="2" t="str">
        <f t="shared" si="6"/>
        <v/>
      </c>
      <c r="F198" s="173" t="str">
        <f t="shared" si="7"/>
        <v/>
      </c>
    </row>
    <row r="199" spans="1:6" x14ac:dyDescent="0.35">
      <c r="A199" s="170">
        <v>2076</v>
      </c>
      <c r="B199" s="171">
        <v>1</v>
      </c>
      <c r="C199" s="218">
        <v>42975</v>
      </c>
      <c r="D199" s="218">
        <v>42975</v>
      </c>
      <c r="E199" s="2" t="str">
        <f t="shared" si="6"/>
        <v/>
      </c>
      <c r="F199" s="173" t="str">
        <f t="shared" si="7"/>
        <v/>
      </c>
    </row>
    <row r="200" spans="1:6" x14ac:dyDescent="0.35">
      <c r="A200" s="170">
        <v>2079</v>
      </c>
      <c r="B200" s="171">
        <v>1</v>
      </c>
      <c r="C200" s="218">
        <v>42999</v>
      </c>
      <c r="D200" s="218">
        <v>42999</v>
      </c>
      <c r="E200" s="2" t="str">
        <f t="shared" si="6"/>
        <v/>
      </c>
      <c r="F200" s="173" t="str">
        <f t="shared" si="7"/>
        <v/>
      </c>
    </row>
    <row r="201" spans="1:6" x14ac:dyDescent="0.35">
      <c r="A201" s="170">
        <v>2080</v>
      </c>
      <c r="B201" s="171">
        <v>1</v>
      </c>
      <c r="C201" s="218">
        <v>42914</v>
      </c>
      <c r="D201" s="218">
        <v>42914</v>
      </c>
      <c r="E201" s="2" t="str">
        <f t="shared" si="6"/>
        <v/>
      </c>
      <c r="F201" s="173" t="str">
        <f t="shared" si="7"/>
        <v/>
      </c>
    </row>
    <row r="202" spans="1:6" x14ac:dyDescent="0.35">
      <c r="A202" s="170">
        <v>2082</v>
      </c>
      <c r="B202" s="171">
        <v>1</v>
      </c>
      <c r="C202" s="218">
        <v>42971</v>
      </c>
      <c r="D202" s="218">
        <v>42971</v>
      </c>
      <c r="E202" s="2" t="str">
        <f t="shared" si="6"/>
        <v/>
      </c>
      <c r="F202" s="173" t="str">
        <f t="shared" si="7"/>
        <v/>
      </c>
    </row>
    <row r="203" spans="1:6" x14ac:dyDescent="0.35">
      <c r="A203" s="170">
        <v>2083</v>
      </c>
      <c r="B203" s="171">
        <v>1</v>
      </c>
      <c r="C203" s="218">
        <v>42908</v>
      </c>
      <c r="D203" s="218">
        <v>42908</v>
      </c>
      <c r="E203" s="2" t="str">
        <f t="shared" si="6"/>
        <v/>
      </c>
      <c r="F203" s="173" t="str">
        <f t="shared" si="7"/>
        <v/>
      </c>
    </row>
    <row r="204" spans="1:6" x14ac:dyDescent="0.35">
      <c r="A204" s="170">
        <v>2085</v>
      </c>
      <c r="B204" s="171">
        <v>1</v>
      </c>
      <c r="C204" s="218">
        <v>43084</v>
      </c>
      <c r="D204" s="218">
        <v>43084</v>
      </c>
      <c r="E204" s="2" t="str">
        <f t="shared" si="6"/>
        <v/>
      </c>
      <c r="F204" s="173" t="str">
        <f t="shared" si="7"/>
        <v/>
      </c>
    </row>
    <row r="205" spans="1:6" x14ac:dyDescent="0.35">
      <c r="A205" s="170">
        <v>2086</v>
      </c>
      <c r="B205" s="171">
        <v>1</v>
      </c>
      <c r="C205" s="218">
        <v>42971</v>
      </c>
      <c r="D205" s="218">
        <v>42971</v>
      </c>
      <c r="E205" s="2" t="str">
        <f t="shared" si="6"/>
        <v/>
      </c>
      <c r="F205" s="173" t="str">
        <f t="shared" si="7"/>
        <v/>
      </c>
    </row>
    <row r="206" spans="1:6" x14ac:dyDescent="0.35">
      <c r="A206" s="170">
        <v>2087</v>
      </c>
      <c r="B206" s="171">
        <v>1</v>
      </c>
      <c r="C206" s="218">
        <v>43059</v>
      </c>
      <c r="D206" s="218">
        <v>43059</v>
      </c>
      <c r="E206" s="2" t="str">
        <f t="shared" si="6"/>
        <v/>
      </c>
      <c r="F206" s="173" t="str">
        <f t="shared" si="7"/>
        <v/>
      </c>
    </row>
    <row r="207" spans="1:6" x14ac:dyDescent="0.35">
      <c r="A207" s="170">
        <v>2088</v>
      </c>
      <c r="B207" s="171">
        <v>1</v>
      </c>
      <c r="C207" s="218">
        <v>42810</v>
      </c>
      <c r="D207" s="218">
        <v>42810</v>
      </c>
      <c r="E207" s="2" t="str">
        <f t="shared" si="6"/>
        <v/>
      </c>
      <c r="F207" s="173" t="str">
        <f t="shared" si="7"/>
        <v/>
      </c>
    </row>
    <row r="208" spans="1:6" x14ac:dyDescent="0.35">
      <c r="A208" s="170">
        <v>2089</v>
      </c>
      <c r="B208" s="171">
        <v>1</v>
      </c>
      <c r="C208" s="218">
        <v>43097</v>
      </c>
      <c r="D208" s="218">
        <v>43097</v>
      </c>
      <c r="E208" s="2" t="str">
        <f t="shared" si="6"/>
        <v/>
      </c>
      <c r="F208" s="173" t="str">
        <f t="shared" si="7"/>
        <v/>
      </c>
    </row>
    <row r="209" spans="1:6" x14ac:dyDescent="0.35">
      <c r="A209" s="170">
        <v>2091</v>
      </c>
      <c r="B209" s="171">
        <v>1</v>
      </c>
      <c r="C209" s="218">
        <v>43077</v>
      </c>
      <c r="D209" s="218">
        <v>43077</v>
      </c>
      <c r="E209" s="2" t="str">
        <f t="shared" si="6"/>
        <v/>
      </c>
      <c r="F209" s="173" t="str">
        <f t="shared" si="7"/>
        <v/>
      </c>
    </row>
    <row r="210" spans="1:6" x14ac:dyDescent="0.35">
      <c r="A210" s="170">
        <v>2092</v>
      </c>
      <c r="B210" s="171">
        <v>6</v>
      </c>
      <c r="C210" s="218">
        <v>42786</v>
      </c>
      <c r="D210" s="218">
        <v>43084</v>
      </c>
      <c r="E210" s="2">
        <f t="shared" si="6"/>
        <v>298</v>
      </c>
      <c r="F210" s="173">
        <f t="shared" si="7"/>
        <v>49.666666666666664</v>
      </c>
    </row>
    <row r="211" spans="1:6" x14ac:dyDescent="0.35">
      <c r="A211" s="170">
        <v>2093</v>
      </c>
      <c r="B211" s="171">
        <v>1</v>
      </c>
      <c r="C211" s="218">
        <v>42813</v>
      </c>
      <c r="D211" s="218">
        <v>42813</v>
      </c>
      <c r="E211" s="2" t="str">
        <f t="shared" si="6"/>
        <v/>
      </c>
      <c r="F211" s="173" t="str">
        <f t="shared" si="7"/>
        <v/>
      </c>
    </row>
    <row r="212" spans="1:6" x14ac:dyDescent="0.35">
      <c r="A212" s="170">
        <v>2094</v>
      </c>
      <c r="B212" s="171">
        <v>1</v>
      </c>
      <c r="C212" s="218">
        <v>42836</v>
      </c>
      <c r="D212" s="218">
        <v>42836</v>
      </c>
      <c r="E212" s="2" t="str">
        <f t="shared" si="6"/>
        <v/>
      </c>
      <c r="F212" s="173" t="str">
        <f t="shared" si="7"/>
        <v/>
      </c>
    </row>
    <row r="213" spans="1:6" x14ac:dyDescent="0.35">
      <c r="A213" s="170">
        <v>2095</v>
      </c>
      <c r="B213" s="171">
        <v>1</v>
      </c>
      <c r="C213" s="218">
        <v>42971</v>
      </c>
      <c r="D213" s="218">
        <v>42971</v>
      </c>
      <c r="E213" s="2" t="str">
        <f t="shared" si="6"/>
        <v/>
      </c>
      <c r="F213" s="173" t="str">
        <f t="shared" si="7"/>
        <v/>
      </c>
    </row>
    <row r="214" spans="1:6" x14ac:dyDescent="0.35">
      <c r="A214" s="170">
        <v>2096</v>
      </c>
      <c r="B214" s="171">
        <v>1</v>
      </c>
      <c r="C214" s="218">
        <v>42905</v>
      </c>
      <c r="D214" s="218">
        <v>42905</v>
      </c>
      <c r="E214" s="2" t="str">
        <f t="shared" si="6"/>
        <v/>
      </c>
      <c r="F214" s="173" t="str">
        <f t="shared" si="7"/>
        <v/>
      </c>
    </row>
    <row r="215" spans="1:6" x14ac:dyDescent="0.35">
      <c r="A215" s="170">
        <v>2097</v>
      </c>
      <c r="B215" s="171">
        <v>1</v>
      </c>
      <c r="C215" s="218">
        <v>42786</v>
      </c>
      <c r="D215" s="218">
        <v>42786</v>
      </c>
      <c r="E215" s="2" t="str">
        <f t="shared" si="6"/>
        <v/>
      </c>
      <c r="F215" s="173" t="str">
        <f t="shared" si="7"/>
        <v/>
      </c>
    </row>
    <row r="216" spans="1:6" x14ac:dyDescent="0.35">
      <c r="A216" s="170">
        <v>2098</v>
      </c>
      <c r="B216" s="171">
        <v>1</v>
      </c>
      <c r="C216" s="218">
        <v>42816</v>
      </c>
      <c r="D216" s="218">
        <v>42816</v>
      </c>
      <c r="E216" s="2" t="str">
        <f t="shared" si="6"/>
        <v/>
      </c>
      <c r="F216" s="173" t="str">
        <f t="shared" si="7"/>
        <v/>
      </c>
    </row>
    <row r="217" spans="1:6" x14ac:dyDescent="0.35">
      <c r="A217" s="170">
        <v>2099</v>
      </c>
      <c r="B217" s="171">
        <v>1</v>
      </c>
      <c r="C217" s="218">
        <v>43024</v>
      </c>
      <c r="D217" s="218">
        <v>43024</v>
      </c>
      <c r="E217" s="2" t="str">
        <f t="shared" si="6"/>
        <v/>
      </c>
      <c r="F217" s="173" t="str">
        <f t="shared" si="7"/>
        <v/>
      </c>
    </row>
    <row r="218" spans="1:6" x14ac:dyDescent="0.35">
      <c r="A218" s="170">
        <v>2100</v>
      </c>
      <c r="B218" s="171">
        <v>1</v>
      </c>
      <c r="C218" s="218">
        <v>42867</v>
      </c>
      <c r="D218" s="218">
        <v>42867</v>
      </c>
      <c r="E218" s="2" t="str">
        <f t="shared" si="6"/>
        <v/>
      </c>
      <c r="F218" s="173" t="str">
        <f t="shared" si="7"/>
        <v/>
      </c>
    </row>
    <row r="219" spans="1:6" x14ac:dyDescent="0.35">
      <c r="A219" s="170">
        <v>2104</v>
      </c>
      <c r="B219" s="171">
        <v>1</v>
      </c>
      <c r="C219" s="218">
        <v>43063</v>
      </c>
      <c r="D219" s="218">
        <v>43063</v>
      </c>
      <c r="E219" s="2" t="str">
        <f t="shared" si="6"/>
        <v/>
      </c>
      <c r="F219" s="173" t="str">
        <f t="shared" si="7"/>
        <v/>
      </c>
    </row>
    <row r="220" spans="1:6" x14ac:dyDescent="0.35">
      <c r="A220" s="170">
        <v>2105</v>
      </c>
      <c r="B220" s="171">
        <v>1</v>
      </c>
      <c r="C220" s="218">
        <v>42865</v>
      </c>
      <c r="D220" s="218">
        <v>42865</v>
      </c>
      <c r="E220" s="2" t="str">
        <f t="shared" si="6"/>
        <v/>
      </c>
      <c r="F220" s="173" t="str">
        <f t="shared" si="7"/>
        <v/>
      </c>
    </row>
    <row r="221" spans="1:6" x14ac:dyDescent="0.35">
      <c r="A221" s="170">
        <v>2106</v>
      </c>
      <c r="B221" s="171">
        <v>1</v>
      </c>
      <c r="C221" s="218">
        <v>42982</v>
      </c>
      <c r="D221" s="218">
        <v>42982</v>
      </c>
      <c r="E221" s="2" t="str">
        <f t="shared" si="6"/>
        <v/>
      </c>
      <c r="F221" s="173" t="str">
        <f t="shared" si="7"/>
        <v/>
      </c>
    </row>
    <row r="222" spans="1:6" x14ac:dyDescent="0.35">
      <c r="A222" s="170">
        <v>2108</v>
      </c>
      <c r="B222" s="171">
        <v>4</v>
      </c>
      <c r="C222" s="218">
        <v>42815</v>
      </c>
      <c r="D222" s="218">
        <v>43084</v>
      </c>
      <c r="E222" s="2">
        <f t="shared" si="6"/>
        <v>269</v>
      </c>
      <c r="F222" s="173">
        <f t="shared" si="7"/>
        <v>67.25</v>
      </c>
    </row>
    <row r="223" spans="1:6" x14ac:dyDescent="0.35">
      <c r="A223" s="170">
        <v>2109</v>
      </c>
      <c r="B223" s="171">
        <v>1</v>
      </c>
      <c r="C223" s="218">
        <v>42864</v>
      </c>
      <c r="D223" s="218">
        <v>42864</v>
      </c>
      <c r="E223" s="2" t="str">
        <f t="shared" si="6"/>
        <v/>
      </c>
      <c r="F223" s="173" t="str">
        <f t="shared" si="7"/>
        <v/>
      </c>
    </row>
    <row r="224" spans="1:6" x14ac:dyDescent="0.35">
      <c r="A224" s="170">
        <v>2110</v>
      </c>
      <c r="B224" s="171">
        <v>1</v>
      </c>
      <c r="C224" s="218">
        <v>43081</v>
      </c>
      <c r="D224" s="218">
        <v>43081</v>
      </c>
      <c r="E224" s="2" t="str">
        <f t="shared" si="6"/>
        <v/>
      </c>
      <c r="F224" s="173" t="str">
        <f t="shared" si="7"/>
        <v/>
      </c>
    </row>
    <row r="225" spans="1:6" x14ac:dyDescent="0.35">
      <c r="A225" s="170">
        <v>2111</v>
      </c>
      <c r="B225" s="171">
        <v>1</v>
      </c>
      <c r="C225" s="218">
        <v>43056</v>
      </c>
      <c r="D225" s="218">
        <v>43056</v>
      </c>
      <c r="E225" s="2" t="str">
        <f t="shared" si="6"/>
        <v/>
      </c>
      <c r="F225" s="173" t="str">
        <f t="shared" si="7"/>
        <v/>
      </c>
    </row>
    <row r="226" spans="1:6" x14ac:dyDescent="0.35">
      <c r="A226" s="170">
        <v>2112</v>
      </c>
      <c r="B226" s="171">
        <v>1</v>
      </c>
      <c r="C226" s="218">
        <v>42762</v>
      </c>
      <c r="D226" s="218">
        <v>42762</v>
      </c>
      <c r="E226" s="2" t="str">
        <f t="shared" si="6"/>
        <v/>
      </c>
      <c r="F226" s="173" t="str">
        <f t="shared" si="7"/>
        <v/>
      </c>
    </row>
    <row r="227" spans="1:6" x14ac:dyDescent="0.35">
      <c r="A227" s="170">
        <v>2113</v>
      </c>
      <c r="B227" s="171">
        <v>1</v>
      </c>
      <c r="C227" s="218">
        <v>42914</v>
      </c>
      <c r="D227" s="218">
        <v>42914</v>
      </c>
      <c r="E227" s="2" t="str">
        <f t="shared" si="6"/>
        <v/>
      </c>
      <c r="F227" s="173" t="str">
        <f t="shared" si="7"/>
        <v/>
      </c>
    </row>
    <row r="228" spans="1:6" x14ac:dyDescent="0.35">
      <c r="A228" s="170">
        <v>2114</v>
      </c>
      <c r="B228" s="171">
        <v>1</v>
      </c>
      <c r="C228" s="218">
        <v>42976</v>
      </c>
      <c r="D228" s="218">
        <v>42976</v>
      </c>
      <c r="E228" s="2" t="str">
        <f t="shared" si="6"/>
        <v/>
      </c>
      <c r="F228" s="173" t="str">
        <f t="shared" si="7"/>
        <v/>
      </c>
    </row>
    <row r="229" spans="1:6" x14ac:dyDescent="0.35">
      <c r="A229" s="170">
        <v>2115</v>
      </c>
      <c r="B229" s="171">
        <v>1</v>
      </c>
      <c r="C229" s="218">
        <v>43076</v>
      </c>
      <c r="D229" s="218">
        <v>43076</v>
      </c>
      <c r="E229" s="2" t="str">
        <f t="shared" si="6"/>
        <v/>
      </c>
      <c r="F229" s="173" t="str">
        <f t="shared" si="7"/>
        <v/>
      </c>
    </row>
    <row r="230" spans="1:6" x14ac:dyDescent="0.35">
      <c r="A230" s="170">
        <v>2116</v>
      </c>
      <c r="B230" s="171">
        <v>1</v>
      </c>
      <c r="C230" s="218">
        <v>43097</v>
      </c>
      <c r="D230" s="218">
        <v>43097</v>
      </c>
      <c r="E230" s="2" t="str">
        <f t="shared" si="6"/>
        <v/>
      </c>
      <c r="F230" s="173" t="str">
        <f t="shared" si="7"/>
        <v/>
      </c>
    </row>
    <row r="231" spans="1:6" x14ac:dyDescent="0.35">
      <c r="A231" s="170">
        <v>2117</v>
      </c>
      <c r="B231" s="171">
        <v>1</v>
      </c>
      <c r="C231" s="218">
        <v>43089</v>
      </c>
      <c r="D231" s="218">
        <v>43089</v>
      </c>
      <c r="E231" s="2" t="str">
        <f t="shared" si="6"/>
        <v/>
      </c>
      <c r="F231" s="173" t="str">
        <f t="shared" si="7"/>
        <v/>
      </c>
    </row>
    <row r="232" spans="1:6" x14ac:dyDescent="0.35">
      <c r="A232" s="170">
        <v>2118</v>
      </c>
      <c r="B232" s="171">
        <v>1</v>
      </c>
      <c r="C232" s="218">
        <v>43076</v>
      </c>
      <c r="D232" s="218">
        <v>43076</v>
      </c>
      <c r="E232" s="2" t="str">
        <f t="shared" si="6"/>
        <v/>
      </c>
      <c r="F232" s="173" t="str">
        <f t="shared" si="7"/>
        <v/>
      </c>
    </row>
    <row r="233" spans="1:6" x14ac:dyDescent="0.35">
      <c r="A233" s="170">
        <v>2119</v>
      </c>
      <c r="B233" s="171">
        <v>1</v>
      </c>
      <c r="C233" s="218">
        <v>43099</v>
      </c>
      <c r="D233" s="218">
        <v>43099</v>
      </c>
      <c r="E233" s="2" t="str">
        <f t="shared" si="6"/>
        <v/>
      </c>
      <c r="F233" s="173" t="str">
        <f t="shared" si="7"/>
        <v/>
      </c>
    </row>
    <row r="234" spans="1:6" x14ac:dyDescent="0.35">
      <c r="A234" s="170">
        <v>2120</v>
      </c>
      <c r="B234" s="171">
        <v>1</v>
      </c>
      <c r="C234" s="218">
        <v>43098</v>
      </c>
      <c r="D234" s="218">
        <v>43098</v>
      </c>
      <c r="E234" s="2" t="str">
        <f t="shared" si="6"/>
        <v/>
      </c>
      <c r="F234" s="173" t="str">
        <f t="shared" si="7"/>
        <v/>
      </c>
    </row>
    <row r="235" spans="1:6" x14ac:dyDescent="0.35">
      <c r="A235" s="170">
        <v>2121</v>
      </c>
      <c r="B235" s="171">
        <v>1</v>
      </c>
      <c r="C235" s="218">
        <v>43075</v>
      </c>
      <c r="D235" s="218">
        <v>43075</v>
      </c>
      <c r="E235" s="2" t="str">
        <f t="shared" si="6"/>
        <v/>
      </c>
      <c r="F235" s="173" t="str">
        <f t="shared" si="7"/>
        <v/>
      </c>
    </row>
    <row r="236" spans="1:6" x14ac:dyDescent="0.35">
      <c r="A236" s="170">
        <v>2122</v>
      </c>
      <c r="B236" s="171">
        <v>1</v>
      </c>
      <c r="C236" s="218">
        <v>43095</v>
      </c>
      <c r="D236" s="218">
        <v>43095</v>
      </c>
      <c r="E236" s="2" t="str">
        <f t="shared" si="6"/>
        <v/>
      </c>
      <c r="F236" s="173" t="str">
        <f t="shared" si="7"/>
        <v/>
      </c>
    </row>
    <row r="237" spans="1:6" x14ac:dyDescent="0.35">
      <c r="A237" s="170">
        <v>2123</v>
      </c>
      <c r="B237" s="171">
        <v>1</v>
      </c>
      <c r="C237" s="218">
        <v>43061</v>
      </c>
      <c r="D237" s="218">
        <v>43061</v>
      </c>
      <c r="E237" s="2" t="str">
        <f t="shared" si="6"/>
        <v/>
      </c>
      <c r="F237" s="173" t="str">
        <f t="shared" si="7"/>
        <v/>
      </c>
    </row>
    <row r="238" spans="1:6" x14ac:dyDescent="0.35">
      <c r="A238" s="170">
        <v>2124</v>
      </c>
      <c r="B238" s="171">
        <v>1</v>
      </c>
      <c r="C238" s="218">
        <v>43042</v>
      </c>
      <c r="D238" s="218">
        <v>43042</v>
      </c>
      <c r="E238" s="2" t="str">
        <f t="shared" si="6"/>
        <v/>
      </c>
      <c r="F238" s="173" t="str">
        <f t="shared" si="7"/>
        <v/>
      </c>
    </row>
    <row r="239" spans="1:6" x14ac:dyDescent="0.35">
      <c r="A239" s="170">
        <v>2125</v>
      </c>
      <c r="B239" s="171">
        <v>1</v>
      </c>
      <c r="C239" s="218">
        <v>43012</v>
      </c>
      <c r="D239" s="218">
        <v>43012</v>
      </c>
      <c r="E239" s="2" t="str">
        <f t="shared" si="6"/>
        <v/>
      </c>
      <c r="F239" s="173" t="str">
        <f t="shared" si="7"/>
        <v/>
      </c>
    </row>
    <row r="240" spans="1:6" x14ac:dyDescent="0.35">
      <c r="A240" s="170">
        <v>2126</v>
      </c>
      <c r="B240" s="171">
        <v>1</v>
      </c>
      <c r="C240" s="218">
        <v>43031</v>
      </c>
      <c r="D240" s="218">
        <v>43031</v>
      </c>
      <c r="E240" s="2" t="str">
        <f t="shared" si="6"/>
        <v/>
      </c>
      <c r="F240" s="173" t="str">
        <f t="shared" si="7"/>
        <v/>
      </c>
    </row>
    <row r="241" spans="1:6" x14ac:dyDescent="0.35">
      <c r="A241" s="170">
        <v>2127</v>
      </c>
      <c r="B241" s="171">
        <v>1</v>
      </c>
      <c r="C241" s="218">
        <v>42965</v>
      </c>
      <c r="D241" s="218">
        <v>42965</v>
      </c>
      <c r="E241" s="2" t="str">
        <f t="shared" si="6"/>
        <v/>
      </c>
      <c r="F241" s="173" t="str">
        <f t="shared" si="7"/>
        <v/>
      </c>
    </row>
    <row r="242" spans="1:6" x14ac:dyDescent="0.35">
      <c r="A242" s="170">
        <v>2129</v>
      </c>
      <c r="B242" s="171">
        <v>1</v>
      </c>
      <c r="C242" s="218">
        <v>43028</v>
      </c>
      <c r="D242" s="218">
        <v>43028</v>
      </c>
      <c r="E242" s="2" t="str">
        <f t="shared" si="6"/>
        <v/>
      </c>
      <c r="F242" s="173" t="str">
        <f t="shared" si="7"/>
        <v/>
      </c>
    </row>
    <row r="243" spans="1:6" x14ac:dyDescent="0.35">
      <c r="A243" s="170">
        <v>2130</v>
      </c>
      <c r="B243" s="171">
        <v>1</v>
      </c>
      <c r="C243" s="218">
        <v>43067</v>
      </c>
      <c r="D243" s="218">
        <v>43067</v>
      </c>
      <c r="E243" s="2" t="str">
        <f t="shared" si="6"/>
        <v/>
      </c>
      <c r="F243" s="173" t="str">
        <f t="shared" si="7"/>
        <v/>
      </c>
    </row>
    <row r="244" spans="1:6" x14ac:dyDescent="0.35">
      <c r="A244" s="170">
        <v>2132</v>
      </c>
      <c r="B244" s="171">
        <v>1</v>
      </c>
      <c r="C244" s="218">
        <v>43031</v>
      </c>
      <c r="D244" s="218">
        <v>43031</v>
      </c>
      <c r="E244" s="2" t="str">
        <f t="shared" si="6"/>
        <v/>
      </c>
      <c r="F244" s="173" t="str">
        <f t="shared" si="7"/>
        <v/>
      </c>
    </row>
    <row r="245" spans="1:6" x14ac:dyDescent="0.35">
      <c r="A245" s="170">
        <v>2133</v>
      </c>
      <c r="B245" s="171">
        <v>1</v>
      </c>
      <c r="C245" s="218">
        <v>43032</v>
      </c>
      <c r="D245" s="218">
        <v>43032</v>
      </c>
      <c r="E245" s="2" t="str">
        <f t="shared" si="6"/>
        <v/>
      </c>
      <c r="F245" s="173" t="str">
        <f t="shared" si="7"/>
        <v/>
      </c>
    </row>
    <row r="246" spans="1:6" x14ac:dyDescent="0.35">
      <c r="A246" s="170">
        <v>2134</v>
      </c>
      <c r="B246" s="171">
        <v>1</v>
      </c>
      <c r="C246" s="218">
        <v>43052</v>
      </c>
      <c r="D246" s="218">
        <v>43052</v>
      </c>
      <c r="E246" s="2" t="str">
        <f t="shared" si="6"/>
        <v/>
      </c>
      <c r="F246" s="173" t="str">
        <f t="shared" si="7"/>
        <v/>
      </c>
    </row>
    <row r="247" spans="1:6" x14ac:dyDescent="0.35">
      <c r="A247" s="170">
        <v>2135</v>
      </c>
      <c r="B247" s="171">
        <v>1</v>
      </c>
      <c r="C247" s="218">
        <v>43097</v>
      </c>
      <c r="D247" s="218">
        <v>43097</v>
      </c>
      <c r="E247" s="2" t="str">
        <f t="shared" si="6"/>
        <v/>
      </c>
      <c r="F247" s="173" t="str">
        <f t="shared" si="7"/>
        <v/>
      </c>
    </row>
    <row r="248" spans="1:6" x14ac:dyDescent="0.35">
      <c r="A248" s="170">
        <v>2136</v>
      </c>
      <c r="B248" s="171">
        <v>1</v>
      </c>
      <c r="C248" s="218">
        <v>43077</v>
      </c>
      <c r="D248" s="218">
        <v>43077</v>
      </c>
      <c r="E248" s="2" t="str">
        <f t="shared" si="6"/>
        <v/>
      </c>
      <c r="F248" s="173" t="str">
        <f t="shared" si="7"/>
        <v/>
      </c>
    </row>
    <row r="249" spans="1:6" x14ac:dyDescent="0.35">
      <c r="A249" s="170">
        <v>2137</v>
      </c>
      <c r="B249" s="171">
        <v>1</v>
      </c>
      <c r="C249" s="218">
        <v>43032</v>
      </c>
      <c r="D249" s="218">
        <v>43032</v>
      </c>
      <c r="E249" s="2" t="str">
        <f t="shared" si="6"/>
        <v/>
      </c>
      <c r="F249" s="173" t="str">
        <f t="shared" si="7"/>
        <v/>
      </c>
    </row>
    <row r="250" spans="1:6" x14ac:dyDescent="0.35">
      <c r="A250" s="170">
        <v>2138</v>
      </c>
      <c r="B250" s="171">
        <v>1</v>
      </c>
      <c r="C250" s="218">
        <v>43080</v>
      </c>
      <c r="D250" s="218">
        <v>43080</v>
      </c>
      <c r="E250" s="2" t="str">
        <f t="shared" si="6"/>
        <v/>
      </c>
      <c r="F250" s="173" t="str">
        <f t="shared" si="7"/>
        <v/>
      </c>
    </row>
    <row r="251" spans="1:6" x14ac:dyDescent="0.35">
      <c r="A251" s="170">
        <v>2139</v>
      </c>
      <c r="B251" s="171">
        <v>1</v>
      </c>
      <c r="C251" s="218">
        <v>43096</v>
      </c>
      <c r="D251" s="218">
        <v>43096</v>
      </c>
      <c r="E251" s="2" t="str">
        <f t="shared" si="6"/>
        <v/>
      </c>
      <c r="F251" s="173" t="str">
        <f t="shared" si="7"/>
        <v/>
      </c>
    </row>
    <row r="252" spans="1:6" x14ac:dyDescent="0.35">
      <c r="A252" s="170">
        <v>2140</v>
      </c>
      <c r="B252" s="171">
        <v>1</v>
      </c>
      <c r="C252" s="218">
        <v>43097</v>
      </c>
      <c r="D252" s="218">
        <v>43097</v>
      </c>
      <c r="E252" s="2" t="str">
        <f t="shared" si="6"/>
        <v/>
      </c>
      <c r="F252" s="173" t="str">
        <f t="shared" si="7"/>
        <v/>
      </c>
    </row>
    <row r="253" spans="1:6" x14ac:dyDescent="0.35">
      <c r="A253" s="170">
        <v>2141</v>
      </c>
      <c r="B253" s="171">
        <v>1</v>
      </c>
      <c r="C253" s="218">
        <v>43095</v>
      </c>
      <c r="D253" s="218">
        <v>43095</v>
      </c>
      <c r="E253" s="2" t="str">
        <f t="shared" si="6"/>
        <v/>
      </c>
      <c r="F253" s="173" t="str">
        <f t="shared" si="7"/>
        <v/>
      </c>
    </row>
    <row r="254" spans="1:6" x14ac:dyDescent="0.35">
      <c r="A254" s="170">
        <v>2142</v>
      </c>
      <c r="B254" s="171">
        <v>1</v>
      </c>
      <c r="C254" s="218">
        <v>43088</v>
      </c>
      <c r="D254" s="218">
        <v>43088</v>
      </c>
      <c r="E254" s="2" t="str">
        <f t="shared" si="6"/>
        <v/>
      </c>
      <c r="F254" s="173" t="str">
        <f t="shared" si="7"/>
        <v/>
      </c>
    </row>
    <row r="255" spans="1:6" x14ac:dyDescent="0.35">
      <c r="A255" s="170">
        <v>2143</v>
      </c>
      <c r="B255" s="171">
        <v>1</v>
      </c>
      <c r="C255" s="218">
        <v>43095</v>
      </c>
      <c r="D255" s="218">
        <v>43095</v>
      </c>
      <c r="E255" s="2" t="str">
        <f t="shared" si="6"/>
        <v/>
      </c>
      <c r="F255" s="173" t="str">
        <f t="shared" si="7"/>
        <v/>
      </c>
    </row>
    <row r="256" spans="1:6" x14ac:dyDescent="0.35">
      <c r="A256" s="170">
        <v>2144</v>
      </c>
      <c r="B256" s="171">
        <v>1</v>
      </c>
      <c r="C256" s="218">
        <v>42942</v>
      </c>
      <c r="D256" s="218">
        <v>42942</v>
      </c>
      <c r="E256" s="2" t="str">
        <f t="shared" si="6"/>
        <v/>
      </c>
      <c r="F256" s="173" t="str">
        <f t="shared" si="7"/>
        <v/>
      </c>
    </row>
    <row r="257" spans="1:6" x14ac:dyDescent="0.35">
      <c r="A257" s="170">
        <v>2145</v>
      </c>
      <c r="B257" s="171">
        <v>1</v>
      </c>
      <c r="C257" s="218">
        <v>43022</v>
      </c>
      <c r="D257" s="218">
        <v>43022</v>
      </c>
      <c r="E257" s="2" t="str">
        <f t="shared" si="6"/>
        <v/>
      </c>
      <c r="F257" s="173" t="str">
        <f t="shared" si="7"/>
        <v/>
      </c>
    </row>
    <row r="258" spans="1:6" x14ac:dyDescent="0.35">
      <c r="A258" s="170">
        <v>2146</v>
      </c>
      <c r="B258" s="171">
        <v>1</v>
      </c>
      <c r="C258" s="218">
        <v>43038</v>
      </c>
      <c r="D258" s="218">
        <v>43038</v>
      </c>
      <c r="E258" s="2" t="str">
        <f t="shared" si="6"/>
        <v/>
      </c>
      <c r="F258" s="173" t="str">
        <f t="shared" si="7"/>
        <v/>
      </c>
    </row>
    <row r="259" spans="1:6" x14ac:dyDescent="0.35">
      <c r="A259" s="170">
        <v>2147</v>
      </c>
      <c r="B259" s="171">
        <v>1</v>
      </c>
      <c r="C259" s="218">
        <v>43016</v>
      </c>
      <c r="D259" s="218">
        <v>43016</v>
      </c>
      <c r="E259" s="2" t="str">
        <f t="shared" ref="E259:E322" si="8">IF(D259-C259=0,"",D259-C259)</f>
        <v/>
      </c>
      <c r="F259" s="173" t="str">
        <f t="shared" ref="F259:F322" si="9">IFERROR(E259/B259,"")</f>
        <v/>
      </c>
    </row>
    <row r="260" spans="1:6" x14ac:dyDescent="0.35">
      <c r="A260" s="170">
        <v>2148</v>
      </c>
      <c r="B260" s="171">
        <v>1</v>
      </c>
      <c r="C260" s="218">
        <v>42891</v>
      </c>
      <c r="D260" s="218">
        <v>42891</v>
      </c>
      <c r="E260" s="2" t="str">
        <f t="shared" si="8"/>
        <v/>
      </c>
      <c r="F260" s="173" t="str">
        <f t="shared" si="9"/>
        <v/>
      </c>
    </row>
    <row r="261" spans="1:6" x14ac:dyDescent="0.35">
      <c r="A261" s="170">
        <v>2149</v>
      </c>
      <c r="B261" s="171">
        <v>1</v>
      </c>
      <c r="C261" s="218">
        <v>42865</v>
      </c>
      <c r="D261" s="218">
        <v>42865</v>
      </c>
      <c r="E261" s="2" t="str">
        <f t="shared" si="8"/>
        <v/>
      </c>
      <c r="F261" s="173" t="str">
        <f t="shared" si="9"/>
        <v/>
      </c>
    </row>
    <row r="262" spans="1:6" x14ac:dyDescent="0.35">
      <c r="A262" s="170">
        <v>2150</v>
      </c>
      <c r="B262" s="171">
        <v>1</v>
      </c>
      <c r="C262" s="218">
        <v>42864</v>
      </c>
      <c r="D262" s="218">
        <v>42864</v>
      </c>
      <c r="E262" s="2" t="str">
        <f t="shared" si="8"/>
        <v/>
      </c>
      <c r="F262" s="173" t="str">
        <f t="shared" si="9"/>
        <v/>
      </c>
    </row>
    <row r="263" spans="1:6" x14ac:dyDescent="0.35">
      <c r="A263" s="170">
        <v>2151</v>
      </c>
      <c r="B263" s="171">
        <v>1</v>
      </c>
      <c r="C263" s="218">
        <v>42884</v>
      </c>
      <c r="D263" s="218">
        <v>42884</v>
      </c>
      <c r="E263" s="2" t="str">
        <f t="shared" si="8"/>
        <v/>
      </c>
      <c r="F263" s="173" t="str">
        <f t="shared" si="9"/>
        <v/>
      </c>
    </row>
    <row r="264" spans="1:6" x14ac:dyDescent="0.35">
      <c r="A264" s="170">
        <v>2152</v>
      </c>
      <c r="B264" s="171">
        <v>1</v>
      </c>
      <c r="C264" s="218">
        <v>42774</v>
      </c>
      <c r="D264" s="218">
        <v>42774</v>
      </c>
      <c r="E264" s="2" t="str">
        <f t="shared" si="8"/>
        <v/>
      </c>
      <c r="F264" s="173" t="str">
        <f t="shared" si="9"/>
        <v/>
      </c>
    </row>
    <row r="265" spans="1:6" x14ac:dyDescent="0.35">
      <c r="A265" s="170">
        <v>2153</v>
      </c>
      <c r="B265" s="171">
        <v>1</v>
      </c>
      <c r="C265" s="218">
        <v>42767</v>
      </c>
      <c r="D265" s="218">
        <v>42767</v>
      </c>
      <c r="E265" s="2" t="str">
        <f t="shared" si="8"/>
        <v/>
      </c>
      <c r="F265" s="173" t="str">
        <f t="shared" si="9"/>
        <v/>
      </c>
    </row>
    <row r="266" spans="1:6" x14ac:dyDescent="0.35">
      <c r="A266" s="170">
        <v>2154</v>
      </c>
      <c r="B266" s="171"/>
      <c r="C266" s="218">
        <v>42767</v>
      </c>
      <c r="D266" s="218">
        <v>42767</v>
      </c>
      <c r="E266" s="2" t="str">
        <f t="shared" si="8"/>
        <v/>
      </c>
      <c r="F266" s="173" t="str">
        <f t="shared" si="9"/>
        <v/>
      </c>
    </row>
    <row r="267" spans="1:6" x14ac:dyDescent="0.35">
      <c r="A267" s="170">
        <v>2155</v>
      </c>
      <c r="B267" s="171"/>
      <c r="C267" s="218">
        <v>42769</v>
      </c>
      <c r="D267" s="218">
        <v>42769</v>
      </c>
      <c r="E267" s="2" t="str">
        <f t="shared" si="8"/>
        <v/>
      </c>
      <c r="F267" s="173" t="str">
        <f t="shared" si="9"/>
        <v/>
      </c>
    </row>
    <row r="268" spans="1:6" x14ac:dyDescent="0.35">
      <c r="A268" s="170">
        <v>2156</v>
      </c>
      <c r="B268" s="171">
        <v>1</v>
      </c>
      <c r="C268" s="218">
        <v>43099</v>
      </c>
      <c r="D268" s="218">
        <v>43099</v>
      </c>
      <c r="E268" s="2" t="str">
        <f t="shared" si="8"/>
        <v/>
      </c>
      <c r="F268" s="173" t="str">
        <f t="shared" si="9"/>
        <v/>
      </c>
    </row>
    <row r="269" spans="1:6" x14ac:dyDescent="0.35">
      <c r="A269" s="170">
        <v>2157</v>
      </c>
      <c r="B269" s="171">
        <v>1</v>
      </c>
      <c r="C269" s="218">
        <v>42760</v>
      </c>
      <c r="D269" s="218">
        <v>42760</v>
      </c>
      <c r="E269" s="2" t="str">
        <f t="shared" si="8"/>
        <v/>
      </c>
      <c r="F269" s="173" t="str">
        <f t="shared" si="9"/>
        <v/>
      </c>
    </row>
    <row r="270" spans="1:6" x14ac:dyDescent="0.35">
      <c r="A270" s="170">
        <v>2158</v>
      </c>
      <c r="B270" s="171">
        <v>1</v>
      </c>
      <c r="C270" s="218">
        <v>42821</v>
      </c>
      <c r="D270" s="218">
        <v>42821</v>
      </c>
      <c r="E270" s="2" t="str">
        <f t="shared" si="8"/>
        <v/>
      </c>
      <c r="F270" s="173" t="str">
        <f t="shared" si="9"/>
        <v/>
      </c>
    </row>
    <row r="271" spans="1:6" x14ac:dyDescent="0.35">
      <c r="A271" s="170">
        <v>2159</v>
      </c>
      <c r="B271" s="171">
        <v>1</v>
      </c>
      <c r="C271" s="218">
        <v>42797</v>
      </c>
      <c r="D271" s="218">
        <v>42797</v>
      </c>
      <c r="E271" s="2" t="str">
        <f t="shared" si="8"/>
        <v/>
      </c>
      <c r="F271" s="173" t="str">
        <f t="shared" si="9"/>
        <v/>
      </c>
    </row>
    <row r="272" spans="1:6" x14ac:dyDescent="0.35">
      <c r="A272" s="170">
        <v>2162</v>
      </c>
      <c r="B272" s="171">
        <v>1</v>
      </c>
      <c r="C272" s="218">
        <v>43099</v>
      </c>
      <c r="D272" s="218">
        <v>43099</v>
      </c>
      <c r="E272" s="2" t="str">
        <f t="shared" si="8"/>
        <v/>
      </c>
      <c r="F272" s="173" t="str">
        <f t="shared" si="9"/>
        <v/>
      </c>
    </row>
    <row r="273" spans="1:6" x14ac:dyDescent="0.35">
      <c r="A273" s="170">
        <v>2163</v>
      </c>
      <c r="B273" s="171">
        <v>1</v>
      </c>
      <c r="C273" s="218">
        <v>43078</v>
      </c>
      <c r="D273" s="218">
        <v>43078</v>
      </c>
      <c r="E273" s="2" t="str">
        <f t="shared" si="8"/>
        <v/>
      </c>
      <c r="F273" s="173" t="str">
        <f t="shared" si="9"/>
        <v/>
      </c>
    </row>
    <row r="274" spans="1:6" x14ac:dyDescent="0.35">
      <c r="A274" s="170">
        <v>2164</v>
      </c>
      <c r="B274" s="171">
        <v>1</v>
      </c>
      <c r="C274" s="218">
        <v>42858</v>
      </c>
      <c r="D274" s="218">
        <v>42858</v>
      </c>
      <c r="E274" s="2" t="str">
        <f t="shared" si="8"/>
        <v/>
      </c>
      <c r="F274" s="173" t="str">
        <f t="shared" si="9"/>
        <v/>
      </c>
    </row>
    <row r="275" spans="1:6" x14ac:dyDescent="0.35">
      <c r="A275" s="170">
        <v>2165</v>
      </c>
      <c r="B275" s="171">
        <v>1</v>
      </c>
      <c r="C275" s="218">
        <v>42949</v>
      </c>
      <c r="D275" s="218">
        <v>42949</v>
      </c>
      <c r="E275" s="2" t="str">
        <f t="shared" si="8"/>
        <v/>
      </c>
      <c r="F275" s="173" t="str">
        <f t="shared" si="9"/>
        <v/>
      </c>
    </row>
    <row r="276" spans="1:6" x14ac:dyDescent="0.35">
      <c r="A276" s="170">
        <v>2166</v>
      </c>
      <c r="B276" s="171">
        <v>1</v>
      </c>
      <c r="C276" s="218">
        <v>42797</v>
      </c>
      <c r="D276" s="218">
        <v>42797</v>
      </c>
      <c r="E276" s="2" t="str">
        <f t="shared" si="8"/>
        <v/>
      </c>
      <c r="F276" s="173" t="str">
        <f t="shared" si="9"/>
        <v/>
      </c>
    </row>
    <row r="277" spans="1:6" x14ac:dyDescent="0.35">
      <c r="A277" s="170">
        <v>2167</v>
      </c>
      <c r="B277" s="171">
        <v>1</v>
      </c>
      <c r="C277" s="218">
        <v>42768</v>
      </c>
      <c r="D277" s="218">
        <v>42768</v>
      </c>
      <c r="E277" s="2" t="str">
        <f t="shared" si="8"/>
        <v/>
      </c>
      <c r="F277" s="173" t="str">
        <f t="shared" si="9"/>
        <v/>
      </c>
    </row>
    <row r="278" spans="1:6" x14ac:dyDescent="0.35">
      <c r="A278" s="170">
        <v>2169</v>
      </c>
      <c r="B278" s="171">
        <v>1</v>
      </c>
      <c r="C278" s="218">
        <v>42920</v>
      </c>
      <c r="D278" s="218">
        <v>42920</v>
      </c>
      <c r="E278" s="2" t="str">
        <f t="shared" si="8"/>
        <v/>
      </c>
      <c r="F278" s="173" t="str">
        <f t="shared" si="9"/>
        <v/>
      </c>
    </row>
    <row r="279" spans="1:6" x14ac:dyDescent="0.35">
      <c r="A279" s="170">
        <v>2170</v>
      </c>
      <c r="B279" s="171">
        <v>1</v>
      </c>
      <c r="C279" s="218">
        <v>42921</v>
      </c>
      <c r="D279" s="218">
        <v>42921</v>
      </c>
      <c r="E279" s="2" t="str">
        <f t="shared" si="8"/>
        <v/>
      </c>
      <c r="F279" s="173" t="str">
        <f t="shared" si="9"/>
        <v/>
      </c>
    </row>
    <row r="280" spans="1:6" x14ac:dyDescent="0.35">
      <c r="A280" s="170">
        <v>2171</v>
      </c>
      <c r="B280" s="171">
        <v>1</v>
      </c>
      <c r="C280" s="218">
        <v>42796</v>
      </c>
      <c r="D280" s="218">
        <v>42796</v>
      </c>
      <c r="E280" s="2" t="str">
        <f t="shared" si="8"/>
        <v/>
      </c>
      <c r="F280" s="173" t="str">
        <f t="shared" si="9"/>
        <v/>
      </c>
    </row>
    <row r="281" spans="1:6" x14ac:dyDescent="0.35">
      <c r="A281" s="170">
        <v>2173</v>
      </c>
      <c r="B281" s="171">
        <v>1</v>
      </c>
      <c r="C281" s="218">
        <v>42767</v>
      </c>
      <c r="D281" s="218">
        <v>42767</v>
      </c>
      <c r="E281" s="2" t="str">
        <f t="shared" si="8"/>
        <v/>
      </c>
      <c r="F281" s="173" t="str">
        <f t="shared" si="9"/>
        <v/>
      </c>
    </row>
    <row r="282" spans="1:6" x14ac:dyDescent="0.35">
      <c r="A282" s="170">
        <v>2174</v>
      </c>
      <c r="B282" s="171">
        <v>1</v>
      </c>
      <c r="C282" s="218">
        <v>42942</v>
      </c>
      <c r="D282" s="218">
        <v>42942</v>
      </c>
      <c r="E282" s="2" t="str">
        <f t="shared" si="8"/>
        <v/>
      </c>
      <c r="F282" s="173" t="str">
        <f t="shared" si="9"/>
        <v/>
      </c>
    </row>
    <row r="283" spans="1:6" x14ac:dyDescent="0.35">
      <c r="A283" s="170">
        <v>2175</v>
      </c>
      <c r="B283" s="171">
        <v>1</v>
      </c>
      <c r="C283" s="218">
        <v>42975</v>
      </c>
      <c r="D283" s="218">
        <v>42975</v>
      </c>
      <c r="E283" s="2" t="str">
        <f t="shared" si="8"/>
        <v/>
      </c>
      <c r="F283" s="173" t="str">
        <f t="shared" si="9"/>
        <v/>
      </c>
    </row>
    <row r="284" spans="1:6" x14ac:dyDescent="0.35">
      <c r="A284" s="170">
        <v>2176</v>
      </c>
      <c r="B284" s="171">
        <v>1</v>
      </c>
      <c r="C284" s="218">
        <v>42835</v>
      </c>
      <c r="D284" s="218">
        <v>42835</v>
      </c>
      <c r="E284" s="2" t="str">
        <f t="shared" si="8"/>
        <v/>
      </c>
      <c r="F284" s="173" t="str">
        <f t="shared" si="9"/>
        <v/>
      </c>
    </row>
    <row r="285" spans="1:6" x14ac:dyDescent="0.35">
      <c r="A285" s="170">
        <v>2177</v>
      </c>
      <c r="B285" s="171">
        <v>1</v>
      </c>
      <c r="C285" s="218">
        <v>42955</v>
      </c>
      <c r="D285" s="218">
        <v>42955</v>
      </c>
      <c r="E285" s="2" t="str">
        <f t="shared" si="8"/>
        <v/>
      </c>
      <c r="F285" s="173" t="str">
        <f t="shared" si="9"/>
        <v/>
      </c>
    </row>
    <row r="286" spans="1:6" x14ac:dyDescent="0.35">
      <c r="A286" s="170">
        <v>2179</v>
      </c>
      <c r="B286" s="171">
        <v>1</v>
      </c>
      <c r="C286" s="218">
        <v>43099</v>
      </c>
      <c r="D286" s="218">
        <v>43099</v>
      </c>
      <c r="E286" s="2" t="str">
        <f t="shared" si="8"/>
        <v/>
      </c>
      <c r="F286" s="173" t="str">
        <f t="shared" si="9"/>
        <v/>
      </c>
    </row>
    <row r="287" spans="1:6" x14ac:dyDescent="0.35">
      <c r="A287" s="170">
        <v>2181</v>
      </c>
      <c r="B287" s="171">
        <v>1</v>
      </c>
      <c r="C287" s="218">
        <v>43096</v>
      </c>
      <c r="D287" s="218">
        <v>43096</v>
      </c>
      <c r="E287" s="2" t="str">
        <f t="shared" si="8"/>
        <v/>
      </c>
      <c r="F287" s="173" t="str">
        <f t="shared" si="9"/>
        <v/>
      </c>
    </row>
    <row r="288" spans="1:6" x14ac:dyDescent="0.35">
      <c r="A288" s="170">
        <v>2182</v>
      </c>
      <c r="B288" s="171">
        <v>1</v>
      </c>
      <c r="C288" s="218">
        <v>43078</v>
      </c>
      <c r="D288" s="218">
        <v>43078</v>
      </c>
      <c r="E288" s="2" t="str">
        <f t="shared" si="8"/>
        <v/>
      </c>
      <c r="F288" s="173" t="str">
        <f t="shared" si="9"/>
        <v/>
      </c>
    </row>
    <row r="289" spans="1:6" x14ac:dyDescent="0.35">
      <c r="A289" s="170">
        <v>2184</v>
      </c>
      <c r="B289" s="171">
        <v>1</v>
      </c>
      <c r="C289" s="218">
        <v>43078</v>
      </c>
      <c r="D289" s="218">
        <v>43078</v>
      </c>
      <c r="E289" s="2" t="str">
        <f t="shared" si="8"/>
        <v/>
      </c>
      <c r="F289" s="173" t="str">
        <f t="shared" si="9"/>
        <v/>
      </c>
    </row>
    <row r="290" spans="1:6" x14ac:dyDescent="0.35">
      <c r="A290" s="170">
        <v>2185</v>
      </c>
      <c r="B290" s="171">
        <v>1</v>
      </c>
      <c r="C290" s="218">
        <v>42828</v>
      </c>
      <c r="D290" s="218">
        <v>42828</v>
      </c>
      <c r="E290" s="2" t="str">
        <f t="shared" si="8"/>
        <v/>
      </c>
      <c r="F290" s="173" t="str">
        <f t="shared" si="9"/>
        <v/>
      </c>
    </row>
    <row r="291" spans="1:6" x14ac:dyDescent="0.35">
      <c r="A291" s="170">
        <v>2186</v>
      </c>
      <c r="B291" s="171">
        <v>1</v>
      </c>
      <c r="C291" s="218">
        <v>42828</v>
      </c>
      <c r="D291" s="218">
        <v>42828</v>
      </c>
      <c r="E291" s="2" t="str">
        <f t="shared" si="8"/>
        <v/>
      </c>
      <c r="F291" s="173" t="str">
        <f t="shared" si="9"/>
        <v/>
      </c>
    </row>
    <row r="292" spans="1:6" x14ac:dyDescent="0.35">
      <c r="A292" s="170">
        <v>2187</v>
      </c>
      <c r="B292" s="171">
        <v>1</v>
      </c>
      <c r="C292" s="218">
        <v>42830</v>
      </c>
      <c r="D292" s="218">
        <v>42830</v>
      </c>
      <c r="E292" s="2" t="str">
        <f t="shared" si="8"/>
        <v/>
      </c>
      <c r="F292" s="173" t="str">
        <f t="shared" si="9"/>
        <v/>
      </c>
    </row>
    <row r="293" spans="1:6" x14ac:dyDescent="0.35">
      <c r="A293" s="170">
        <v>2188</v>
      </c>
      <c r="B293" s="171">
        <v>1</v>
      </c>
      <c r="C293" s="218">
        <v>42832</v>
      </c>
      <c r="D293" s="218">
        <v>42832</v>
      </c>
      <c r="E293" s="2" t="str">
        <f t="shared" si="8"/>
        <v/>
      </c>
      <c r="F293" s="173" t="str">
        <f t="shared" si="9"/>
        <v/>
      </c>
    </row>
    <row r="294" spans="1:6" x14ac:dyDescent="0.35">
      <c r="A294" s="170">
        <v>2189</v>
      </c>
      <c r="B294" s="171">
        <v>1</v>
      </c>
      <c r="C294" s="218">
        <v>42842</v>
      </c>
      <c r="D294" s="218">
        <v>42842</v>
      </c>
      <c r="E294" s="2" t="str">
        <f t="shared" si="8"/>
        <v/>
      </c>
      <c r="F294" s="173" t="str">
        <f t="shared" si="9"/>
        <v/>
      </c>
    </row>
    <row r="295" spans="1:6" x14ac:dyDescent="0.35">
      <c r="A295" s="170">
        <v>2190</v>
      </c>
      <c r="B295" s="171">
        <v>1</v>
      </c>
      <c r="C295" s="218">
        <v>42842</v>
      </c>
      <c r="D295" s="218">
        <v>42842</v>
      </c>
      <c r="E295" s="2" t="str">
        <f t="shared" si="8"/>
        <v/>
      </c>
      <c r="F295" s="173" t="str">
        <f t="shared" si="9"/>
        <v/>
      </c>
    </row>
    <row r="296" spans="1:6" x14ac:dyDescent="0.35">
      <c r="A296" s="170">
        <v>2191</v>
      </c>
      <c r="B296" s="171">
        <v>1</v>
      </c>
      <c r="C296" s="218">
        <v>42835</v>
      </c>
      <c r="D296" s="218">
        <v>42835</v>
      </c>
      <c r="E296" s="2" t="str">
        <f t="shared" si="8"/>
        <v/>
      </c>
      <c r="F296" s="173" t="str">
        <f t="shared" si="9"/>
        <v/>
      </c>
    </row>
    <row r="297" spans="1:6" x14ac:dyDescent="0.35">
      <c r="A297" s="170">
        <v>2194</v>
      </c>
      <c r="B297" s="171">
        <v>1</v>
      </c>
      <c r="C297" s="218">
        <v>42901</v>
      </c>
      <c r="D297" s="218">
        <v>42901</v>
      </c>
      <c r="E297" s="2" t="str">
        <f t="shared" si="8"/>
        <v/>
      </c>
      <c r="F297" s="173" t="str">
        <f t="shared" si="9"/>
        <v/>
      </c>
    </row>
    <row r="298" spans="1:6" x14ac:dyDescent="0.35">
      <c r="A298" s="170">
        <v>2195</v>
      </c>
      <c r="B298" s="171">
        <v>1</v>
      </c>
      <c r="C298" s="218">
        <v>42898</v>
      </c>
      <c r="D298" s="218">
        <v>42898</v>
      </c>
      <c r="E298" s="2" t="str">
        <f t="shared" si="8"/>
        <v/>
      </c>
      <c r="F298" s="173" t="str">
        <f t="shared" si="9"/>
        <v/>
      </c>
    </row>
    <row r="299" spans="1:6" x14ac:dyDescent="0.35">
      <c r="A299" s="170">
        <v>2197</v>
      </c>
      <c r="B299" s="171">
        <v>1</v>
      </c>
      <c r="C299" s="218">
        <v>42854</v>
      </c>
      <c r="D299" s="218">
        <v>42854</v>
      </c>
      <c r="E299" s="2" t="str">
        <f t="shared" si="8"/>
        <v/>
      </c>
      <c r="F299" s="173" t="str">
        <f t="shared" si="9"/>
        <v/>
      </c>
    </row>
    <row r="300" spans="1:6" x14ac:dyDescent="0.35">
      <c r="A300" s="170">
        <v>2198</v>
      </c>
      <c r="B300" s="171">
        <v>1</v>
      </c>
      <c r="C300" s="218">
        <v>42905</v>
      </c>
      <c r="D300" s="218">
        <v>42905</v>
      </c>
      <c r="E300" s="2" t="str">
        <f t="shared" si="8"/>
        <v/>
      </c>
      <c r="F300" s="173" t="str">
        <f t="shared" si="9"/>
        <v/>
      </c>
    </row>
    <row r="301" spans="1:6" x14ac:dyDescent="0.35">
      <c r="A301" s="170">
        <v>2199</v>
      </c>
      <c r="B301" s="171">
        <v>1</v>
      </c>
      <c r="C301" s="218">
        <v>42907</v>
      </c>
      <c r="D301" s="218">
        <v>42907</v>
      </c>
      <c r="E301" s="2" t="str">
        <f t="shared" si="8"/>
        <v/>
      </c>
      <c r="F301" s="173" t="str">
        <f t="shared" si="9"/>
        <v/>
      </c>
    </row>
    <row r="302" spans="1:6" x14ac:dyDescent="0.35">
      <c r="A302" s="170">
        <v>2201</v>
      </c>
      <c r="B302" s="171">
        <v>1</v>
      </c>
      <c r="C302" s="218">
        <v>42769</v>
      </c>
      <c r="D302" s="218">
        <v>42769</v>
      </c>
      <c r="E302" s="2" t="str">
        <f t="shared" si="8"/>
        <v/>
      </c>
      <c r="F302" s="173" t="str">
        <f t="shared" si="9"/>
        <v/>
      </c>
    </row>
    <row r="303" spans="1:6" x14ac:dyDescent="0.35">
      <c r="A303" s="170">
        <v>2202</v>
      </c>
      <c r="B303" s="171">
        <v>1</v>
      </c>
      <c r="C303" s="218">
        <v>42747</v>
      </c>
      <c r="D303" s="218">
        <v>42747</v>
      </c>
      <c r="E303" s="2" t="str">
        <f t="shared" si="8"/>
        <v/>
      </c>
      <c r="F303" s="173" t="str">
        <f t="shared" si="9"/>
        <v/>
      </c>
    </row>
    <row r="304" spans="1:6" x14ac:dyDescent="0.35">
      <c r="A304" s="170" t="s">
        <v>5271</v>
      </c>
      <c r="B304" s="171">
        <v>102</v>
      </c>
      <c r="C304" s="218">
        <v>43111</v>
      </c>
      <c r="D304" s="218">
        <v>44012</v>
      </c>
      <c r="E304" s="2">
        <f t="shared" si="8"/>
        <v>901</v>
      </c>
      <c r="F304" s="173">
        <f t="shared" si="9"/>
        <v>8.8333333333333339</v>
      </c>
    </row>
    <row r="305" spans="1:6" x14ac:dyDescent="0.35">
      <c r="A305" s="170" t="s">
        <v>5423</v>
      </c>
      <c r="B305" s="171">
        <v>1</v>
      </c>
      <c r="C305" s="218">
        <v>43916</v>
      </c>
      <c r="D305" s="218">
        <v>43916</v>
      </c>
      <c r="E305" s="2" t="str">
        <f t="shared" si="8"/>
        <v/>
      </c>
      <c r="F305" s="173" t="str">
        <f t="shared" si="9"/>
        <v/>
      </c>
    </row>
    <row r="306" spans="1:6" x14ac:dyDescent="0.35">
      <c r="A306" s="170" t="s">
        <v>5776</v>
      </c>
      <c r="B306" s="171">
        <v>1</v>
      </c>
      <c r="C306" s="218">
        <v>43262</v>
      </c>
      <c r="D306" s="218">
        <v>43262</v>
      </c>
      <c r="E306" s="2" t="str">
        <f t="shared" si="8"/>
        <v/>
      </c>
      <c r="F306" s="173" t="str">
        <f t="shared" si="9"/>
        <v/>
      </c>
    </row>
    <row r="307" spans="1:6" x14ac:dyDescent="0.35">
      <c r="A307" s="170" t="s">
        <v>5781</v>
      </c>
      <c r="B307" s="171">
        <v>1</v>
      </c>
      <c r="C307" s="218">
        <v>43210</v>
      </c>
      <c r="D307" s="218">
        <v>43210</v>
      </c>
      <c r="E307" s="2" t="str">
        <f t="shared" si="8"/>
        <v/>
      </c>
      <c r="F307" s="173" t="str">
        <f t="shared" si="9"/>
        <v/>
      </c>
    </row>
    <row r="308" spans="1:6" x14ac:dyDescent="0.35">
      <c r="A308" s="170" t="s">
        <v>5785</v>
      </c>
      <c r="B308" s="171">
        <v>11</v>
      </c>
      <c r="C308" s="218">
        <v>43112</v>
      </c>
      <c r="D308" s="218">
        <v>43882</v>
      </c>
      <c r="E308" s="2">
        <f t="shared" si="8"/>
        <v>770</v>
      </c>
      <c r="F308" s="173">
        <f t="shared" si="9"/>
        <v>70</v>
      </c>
    </row>
    <row r="309" spans="1:6" x14ac:dyDescent="0.35">
      <c r="A309" s="170" t="s">
        <v>6513</v>
      </c>
      <c r="B309" s="171">
        <v>1</v>
      </c>
      <c r="C309" s="218">
        <v>44025</v>
      </c>
      <c r="D309" s="218">
        <v>44025</v>
      </c>
      <c r="E309" s="2" t="str">
        <f t="shared" si="8"/>
        <v/>
      </c>
      <c r="F309" s="173" t="str">
        <f t="shared" si="9"/>
        <v/>
      </c>
    </row>
    <row r="310" spans="1:6" x14ac:dyDescent="0.35">
      <c r="A310" s="170" t="s">
        <v>6516</v>
      </c>
      <c r="B310" s="171">
        <v>1</v>
      </c>
      <c r="C310" s="218">
        <v>44014</v>
      </c>
      <c r="D310" s="218">
        <v>44014</v>
      </c>
      <c r="E310" s="2" t="str">
        <f t="shared" si="8"/>
        <v/>
      </c>
      <c r="F310" s="173" t="str">
        <f t="shared" si="9"/>
        <v/>
      </c>
    </row>
    <row r="311" spans="1:6" x14ac:dyDescent="0.35">
      <c r="A311" s="170" t="s">
        <v>6520</v>
      </c>
      <c r="B311" s="171">
        <v>1</v>
      </c>
      <c r="C311" s="218">
        <v>44015</v>
      </c>
      <c r="D311" s="218">
        <v>44015</v>
      </c>
      <c r="E311" s="2" t="str">
        <f t="shared" si="8"/>
        <v/>
      </c>
      <c r="F311" s="173" t="str">
        <f t="shared" si="9"/>
        <v/>
      </c>
    </row>
    <row r="312" spans="1:6" x14ac:dyDescent="0.35">
      <c r="A312" s="170" t="s">
        <v>6526</v>
      </c>
      <c r="B312" s="171">
        <v>1</v>
      </c>
      <c r="C312" s="218">
        <v>44015</v>
      </c>
      <c r="D312" s="218">
        <v>44015</v>
      </c>
      <c r="E312" s="2" t="str">
        <f t="shared" si="8"/>
        <v/>
      </c>
      <c r="F312" s="173" t="str">
        <f t="shared" si="9"/>
        <v/>
      </c>
    </row>
    <row r="313" spans="1:6" x14ac:dyDescent="0.35">
      <c r="A313" s="170" t="s">
        <v>6530</v>
      </c>
      <c r="B313" s="171">
        <v>1</v>
      </c>
      <c r="C313" s="218">
        <v>44039</v>
      </c>
      <c r="D313" s="218">
        <v>44039</v>
      </c>
      <c r="E313" s="2" t="str">
        <f t="shared" si="8"/>
        <v/>
      </c>
      <c r="F313" s="173" t="str">
        <f t="shared" si="9"/>
        <v/>
      </c>
    </row>
    <row r="314" spans="1:6" x14ac:dyDescent="0.35">
      <c r="A314" s="170" t="s">
        <v>6533</v>
      </c>
      <c r="B314" s="171">
        <v>1</v>
      </c>
      <c r="C314" s="218">
        <v>44020</v>
      </c>
      <c r="D314" s="218">
        <v>44020</v>
      </c>
      <c r="E314" s="2" t="str">
        <f t="shared" si="8"/>
        <v/>
      </c>
      <c r="F314" s="173" t="str">
        <f t="shared" si="9"/>
        <v/>
      </c>
    </row>
    <row r="315" spans="1:6" x14ac:dyDescent="0.35">
      <c r="A315" s="170" t="s">
        <v>6538</v>
      </c>
      <c r="B315" s="171">
        <v>1</v>
      </c>
      <c r="C315" s="218">
        <v>44020</v>
      </c>
      <c r="D315" s="218">
        <v>44020</v>
      </c>
      <c r="E315" s="2" t="str">
        <f t="shared" si="8"/>
        <v/>
      </c>
      <c r="F315" s="173" t="str">
        <f t="shared" si="9"/>
        <v/>
      </c>
    </row>
    <row r="316" spans="1:6" x14ac:dyDescent="0.35">
      <c r="A316" s="170" t="s">
        <v>6540</v>
      </c>
      <c r="B316" s="171">
        <v>1</v>
      </c>
      <c r="C316" s="218">
        <v>44015</v>
      </c>
      <c r="D316" s="218">
        <v>44015</v>
      </c>
      <c r="E316" s="2" t="str">
        <f t="shared" si="8"/>
        <v/>
      </c>
      <c r="F316" s="173" t="str">
        <f t="shared" si="9"/>
        <v/>
      </c>
    </row>
    <row r="317" spans="1:6" x14ac:dyDescent="0.35">
      <c r="A317" s="170" t="s">
        <v>6544</v>
      </c>
      <c r="B317" s="171">
        <v>1</v>
      </c>
      <c r="C317" s="218">
        <v>44019</v>
      </c>
      <c r="D317" s="218">
        <v>44019</v>
      </c>
      <c r="E317" s="2" t="str">
        <f t="shared" si="8"/>
        <v/>
      </c>
      <c r="F317" s="173" t="str">
        <f t="shared" si="9"/>
        <v/>
      </c>
    </row>
    <row r="318" spans="1:6" x14ac:dyDescent="0.35">
      <c r="A318" s="170" t="s">
        <v>6548</v>
      </c>
      <c r="B318" s="171">
        <v>1</v>
      </c>
      <c r="C318" s="218">
        <v>44020</v>
      </c>
      <c r="D318" s="218">
        <v>44020</v>
      </c>
      <c r="E318" s="2" t="str">
        <f t="shared" si="8"/>
        <v/>
      </c>
      <c r="F318" s="173" t="str">
        <f t="shared" si="9"/>
        <v/>
      </c>
    </row>
    <row r="319" spans="1:6" x14ac:dyDescent="0.35">
      <c r="A319" s="170" t="s">
        <v>6551</v>
      </c>
      <c r="B319" s="171">
        <v>1</v>
      </c>
      <c r="C319" s="218">
        <v>44027</v>
      </c>
      <c r="D319" s="218">
        <v>44027</v>
      </c>
      <c r="E319" s="2" t="str">
        <f t="shared" si="8"/>
        <v/>
      </c>
      <c r="F319" s="173" t="str">
        <f t="shared" si="9"/>
        <v/>
      </c>
    </row>
    <row r="320" spans="1:6" x14ac:dyDescent="0.35">
      <c r="A320" s="170" t="s">
        <v>6555</v>
      </c>
      <c r="B320" s="171">
        <v>1</v>
      </c>
      <c r="C320" s="218">
        <v>44019</v>
      </c>
      <c r="D320" s="218">
        <v>44019</v>
      </c>
      <c r="E320" s="2" t="str">
        <f t="shared" si="8"/>
        <v/>
      </c>
      <c r="F320" s="173" t="str">
        <f t="shared" si="9"/>
        <v/>
      </c>
    </row>
    <row r="321" spans="1:6" x14ac:dyDescent="0.35">
      <c r="A321" s="170" t="s">
        <v>6559</v>
      </c>
      <c r="B321" s="171">
        <v>1</v>
      </c>
      <c r="C321" s="218">
        <v>44018</v>
      </c>
      <c r="D321" s="218">
        <v>44018</v>
      </c>
      <c r="E321" s="2" t="str">
        <f t="shared" si="8"/>
        <v/>
      </c>
      <c r="F321" s="173" t="str">
        <f t="shared" si="9"/>
        <v/>
      </c>
    </row>
    <row r="322" spans="1:6" x14ac:dyDescent="0.35">
      <c r="A322" s="170" t="s">
        <v>6562</v>
      </c>
      <c r="B322" s="171">
        <v>1</v>
      </c>
      <c r="C322" s="218">
        <v>44050</v>
      </c>
      <c r="D322" s="218">
        <v>44050</v>
      </c>
      <c r="E322" s="2" t="str">
        <f t="shared" si="8"/>
        <v/>
      </c>
      <c r="F322" s="173" t="str">
        <f t="shared" si="9"/>
        <v/>
      </c>
    </row>
    <row r="323" spans="1:6" x14ac:dyDescent="0.35">
      <c r="A323" s="170" t="s">
        <v>6565</v>
      </c>
      <c r="B323" s="171">
        <v>1</v>
      </c>
      <c r="C323" s="218">
        <v>44064</v>
      </c>
      <c r="D323" s="218">
        <v>44064</v>
      </c>
      <c r="E323" s="2" t="str">
        <f t="shared" ref="E323:E386" si="10">IF(D323-C323=0,"",D323-C323)</f>
        <v/>
      </c>
      <c r="F323" s="173" t="str">
        <f t="shared" ref="F323:F386" si="11">IFERROR(E323/B323,"")</f>
        <v/>
      </c>
    </row>
    <row r="324" spans="1:6" x14ac:dyDescent="0.35">
      <c r="A324" s="170" t="s">
        <v>6567</v>
      </c>
      <c r="B324" s="171">
        <v>1</v>
      </c>
      <c r="C324" s="218">
        <v>44053</v>
      </c>
      <c r="D324" s="218">
        <v>44053</v>
      </c>
      <c r="E324" s="2" t="str">
        <f t="shared" si="10"/>
        <v/>
      </c>
      <c r="F324" s="173" t="str">
        <f t="shared" si="11"/>
        <v/>
      </c>
    </row>
    <row r="325" spans="1:6" x14ac:dyDescent="0.35">
      <c r="A325" s="170" t="s">
        <v>6572</v>
      </c>
      <c r="B325" s="171">
        <v>1</v>
      </c>
      <c r="C325" s="218">
        <v>44054</v>
      </c>
      <c r="D325" s="218">
        <v>44054</v>
      </c>
      <c r="E325" s="2" t="str">
        <f t="shared" si="10"/>
        <v/>
      </c>
      <c r="F325" s="173" t="str">
        <f t="shared" si="11"/>
        <v/>
      </c>
    </row>
    <row r="326" spans="1:6" x14ac:dyDescent="0.35">
      <c r="A326" s="170" t="s">
        <v>6574</v>
      </c>
      <c r="B326" s="171">
        <v>1</v>
      </c>
      <c r="C326" s="218">
        <v>44047</v>
      </c>
      <c r="D326" s="218">
        <v>44047</v>
      </c>
      <c r="E326" s="2" t="str">
        <f t="shared" si="10"/>
        <v/>
      </c>
      <c r="F326" s="173" t="str">
        <f t="shared" si="11"/>
        <v/>
      </c>
    </row>
    <row r="327" spans="1:6" x14ac:dyDescent="0.35">
      <c r="A327" s="170" t="s">
        <v>6577</v>
      </c>
      <c r="B327" s="171">
        <v>1</v>
      </c>
      <c r="C327" s="218">
        <v>44054</v>
      </c>
      <c r="D327" s="218">
        <v>44054</v>
      </c>
      <c r="E327" s="2" t="str">
        <f t="shared" si="10"/>
        <v/>
      </c>
      <c r="F327" s="173" t="str">
        <f t="shared" si="11"/>
        <v/>
      </c>
    </row>
    <row r="328" spans="1:6" x14ac:dyDescent="0.35">
      <c r="A328" s="170" t="s">
        <v>6579</v>
      </c>
      <c r="B328" s="171">
        <v>1</v>
      </c>
      <c r="C328" s="218">
        <v>44056</v>
      </c>
      <c r="D328" s="218">
        <v>44056</v>
      </c>
      <c r="E328" s="2" t="str">
        <f t="shared" si="10"/>
        <v/>
      </c>
      <c r="F328" s="173" t="str">
        <f t="shared" si="11"/>
        <v/>
      </c>
    </row>
    <row r="329" spans="1:6" x14ac:dyDescent="0.35">
      <c r="A329" s="170" t="s">
        <v>6582</v>
      </c>
      <c r="B329" s="171">
        <v>1</v>
      </c>
      <c r="C329" s="218">
        <v>44056</v>
      </c>
      <c r="D329" s="218">
        <v>44056</v>
      </c>
      <c r="E329" s="2" t="str">
        <f t="shared" si="10"/>
        <v/>
      </c>
      <c r="F329" s="173" t="str">
        <f t="shared" si="11"/>
        <v/>
      </c>
    </row>
    <row r="330" spans="1:6" x14ac:dyDescent="0.35">
      <c r="A330" s="170" t="s">
        <v>6586</v>
      </c>
      <c r="B330" s="171">
        <v>1</v>
      </c>
      <c r="C330" s="218">
        <v>44063</v>
      </c>
      <c r="D330" s="218">
        <v>44063</v>
      </c>
      <c r="E330" s="2" t="str">
        <f t="shared" si="10"/>
        <v/>
      </c>
      <c r="F330" s="173" t="str">
        <f t="shared" si="11"/>
        <v/>
      </c>
    </row>
    <row r="331" spans="1:6" x14ac:dyDescent="0.35">
      <c r="A331" s="170" t="s">
        <v>6590</v>
      </c>
      <c r="B331" s="171">
        <v>1</v>
      </c>
      <c r="C331" s="218">
        <v>44047</v>
      </c>
      <c r="D331" s="218">
        <v>44047</v>
      </c>
      <c r="E331" s="2" t="str">
        <f t="shared" si="10"/>
        <v/>
      </c>
      <c r="F331" s="173" t="str">
        <f t="shared" si="11"/>
        <v/>
      </c>
    </row>
    <row r="332" spans="1:6" x14ac:dyDescent="0.35">
      <c r="A332" s="170" t="s">
        <v>6594</v>
      </c>
      <c r="B332" s="171">
        <v>1</v>
      </c>
      <c r="C332" s="218">
        <v>44047</v>
      </c>
      <c r="D332" s="218">
        <v>44047</v>
      </c>
      <c r="E332" s="2" t="str">
        <f t="shared" si="10"/>
        <v/>
      </c>
      <c r="F332" s="173" t="str">
        <f t="shared" si="11"/>
        <v/>
      </c>
    </row>
    <row r="333" spans="1:6" x14ac:dyDescent="0.35">
      <c r="A333" s="170" t="s">
        <v>6597</v>
      </c>
      <c r="B333" s="171">
        <v>1</v>
      </c>
      <c r="C333" s="218">
        <v>44047</v>
      </c>
      <c r="D333" s="218">
        <v>44047</v>
      </c>
      <c r="E333" s="2" t="str">
        <f t="shared" si="10"/>
        <v/>
      </c>
      <c r="F333" s="173" t="str">
        <f t="shared" si="11"/>
        <v/>
      </c>
    </row>
    <row r="334" spans="1:6" x14ac:dyDescent="0.35">
      <c r="A334" s="170" t="s">
        <v>6599</v>
      </c>
      <c r="B334" s="171">
        <v>1</v>
      </c>
      <c r="C334" s="218">
        <v>44047</v>
      </c>
      <c r="D334" s="218">
        <v>44047</v>
      </c>
      <c r="E334" s="2" t="str">
        <f t="shared" si="10"/>
        <v/>
      </c>
      <c r="F334" s="173" t="str">
        <f t="shared" si="11"/>
        <v/>
      </c>
    </row>
    <row r="335" spans="1:6" x14ac:dyDescent="0.35">
      <c r="A335" s="170" t="s">
        <v>6601</v>
      </c>
      <c r="B335" s="171">
        <v>1</v>
      </c>
      <c r="C335" s="218">
        <v>44049</v>
      </c>
      <c r="D335" s="218">
        <v>44049</v>
      </c>
      <c r="E335" s="2" t="str">
        <f t="shared" si="10"/>
        <v/>
      </c>
      <c r="F335" s="173" t="str">
        <f t="shared" si="11"/>
        <v/>
      </c>
    </row>
    <row r="336" spans="1:6" x14ac:dyDescent="0.35">
      <c r="A336" s="170" t="s">
        <v>6604</v>
      </c>
      <c r="B336" s="171">
        <v>1</v>
      </c>
      <c r="C336" s="218">
        <v>44104</v>
      </c>
      <c r="D336" s="218">
        <v>44104</v>
      </c>
      <c r="E336" s="2" t="str">
        <f t="shared" si="10"/>
        <v/>
      </c>
      <c r="F336" s="173" t="str">
        <f t="shared" si="11"/>
        <v/>
      </c>
    </row>
    <row r="337" spans="1:6" x14ac:dyDescent="0.35">
      <c r="A337" s="170" t="s">
        <v>6607</v>
      </c>
      <c r="B337" s="171">
        <v>1</v>
      </c>
      <c r="C337" s="218">
        <v>44104</v>
      </c>
      <c r="D337" s="218">
        <v>44104</v>
      </c>
      <c r="E337" s="2" t="str">
        <f t="shared" si="10"/>
        <v/>
      </c>
      <c r="F337" s="173" t="str">
        <f t="shared" si="11"/>
        <v/>
      </c>
    </row>
    <row r="338" spans="1:6" x14ac:dyDescent="0.35">
      <c r="A338" s="170" t="s">
        <v>6611</v>
      </c>
      <c r="B338" s="171">
        <v>1</v>
      </c>
      <c r="C338" s="218">
        <v>44099</v>
      </c>
      <c r="D338" s="218">
        <v>44099</v>
      </c>
      <c r="E338" s="2" t="str">
        <f t="shared" si="10"/>
        <v/>
      </c>
      <c r="F338" s="173" t="str">
        <f t="shared" si="11"/>
        <v/>
      </c>
    </row>
    <row r="339" spans="1:6" x14ac:dyDescent="0.35">
      <c r="A339" s="170" t="s">
        <v>6613</v>
      </c>
      <c r="B339" s="171">
        <v>1</v>
      </c>
      <c r="C339" s="218">
        <v>44077</v>
      </c>
      <c r="D339" s="218">
        <v>44077</v>
      </c>
      <c r="E339" s="2" t="str">
        <f t="shared" si="10"/>
        <v/>
      </c>
      <c r="F339" s="173" t="str">
        <f t="shared" si="11"/>
        <v/>
      </c>
    </row>
    <row r="340" spans="1:6" x14ac:dyDescent="0.35">
      <c r="A340" s="170" t="s">
        <v>6615</v>
      </c>
      <c r="B340" s="171">
        <v>1</v>
      </c>
      <c r="C340" s="218">
        <v>44093</v>
      </c>
      <c r="D340" s="218">
        <v>44093</v>
      </c>
      <c r="E340" s="2" t="str">
        <f t="shared" si="10"/>
        <v/>
      </c>
      <c r="F340" s="173" t="str">
        <f t="shared" si="11"/>
        <v/>
      </c>
    </row>
    <row r="341" spans="1:6" x14ac:dyDescent="0.35">
      <c r="A341" s="170" t="s">
        <v>6618</v>
      </c>
      <c r="B341" s="171">
        <v>1</v>
      </c>
      <c r="C341" s="218">
        <v>44092</v>
      </c>
      <c r="D341" s="218">
        <v>44092</v>
      </c>
      <c r="E341" s="2" t="str">
        <f t="shared" si="10"/>
        <v/>
      </c>
      <c r="F341" s="173" t="str">
        <f t="shared" si="11"/>
        <v/>
      </c>
    </row>
    <row r="342" spans="1:6" x14ac:dyDescent="0.35">
      <c r="A342" s="170" t="s">
        <v>6622</v>
      </c>
      <c r="B342" s="171">
        <v>1</v>
      </c>
      <c r="C342" s="218">
        <v>44104</v>
      </c>
      <c r="D342" s="218">
        <v>44104</v>
      </c>
      <c r="E342" s="2" t="str">
        <f t="shared" si="10"/>
        <v/>
      </c>
      <c r="F342" s="173" t="str">
        <f t="shared" si="11"/>
        <v/>
      </c>
    </row>
    <row r="343" spans="1:6" x14ac:dyDescent="0.35">
      <c r="A343" s="170" t="s">
        <v>6625</v>
      </c>
      <c r="B343" s="171">
        <v>1</v>
      </c>
      <c r="C343" s="218">
        <v>44097</v>
      </c>
      <c r="D343" s="218">
        <v>44097</v>
      </c>
      <c r="E343" s="2" t="str">
        <f t="shared" si="10"/>
        <v/>
      </c>
      <c r="F343" s="173" t="str">
        <f t="shared" si="11"/>
        <v/>
      </c>
    </row>
    <row r="344" spans="1:6" x14ac:dyDescent="0.35">
      <c r="A344" s="170" t="s">
        <v>6629</v>
      </c>
      <c r="B344" s="171">
        <v>1</v>
      </c>
      <c r="C344" s="218">
        <v>44097</v>
      </c>
      <c r="D344" s="218">
        <v>44097</v>
      </c>
      <c r="E344" s="2" t="str">
        <f t="shared" si="10"/>
        <v/>
      </c>
      <c r="F344" s="173" t="str">
        <f t="shared" si="11"/>
        <v/>
      </c>
    </row>
    <row r="345" spans="1:6" x14ac:dyDescent="0.35">
      <c r="A345" s="170" t="s">
        <v>6631</v>
      </c>
      <c r="B345" s="171">
        <v>1</v>
      </c>
      <c r="C345" s="218">
        <v>44116</v>
      </c>
      <c r="D345" s="218">
        <v>44116</v>
      </c>
      <c r="E345" s="2" t="str">
        <f t="shared" si="10"/>
        <v/>
      </c>
      <c r="F345" s="173" t="str">
        <f t="shared" si="11"/>
        <v/>
      </c>
    </row>
    <row r="346" spans="1:6" x14ac:dyDescent="0.35">
      <c r="A346" s="170" t="s">
        <v>6634</v>
      </c>
      <c r="B346" s="171">
        <v>1</v>
      </c>
      <c r="C346" s="218">
        <v>44112</v>
      </c>
      <c r="D346" s="218">
        <v>44112</v>
      </c>
      <c r="E346" s="2" t="str">
        <f t="shared" si="10"/>
        <v/>
      </c>
      <c r="F346" s="173" t="str">
        <f t="shared" si="11"/>
        <v/>
      </c>
    </row>
    <row r="347" spans="1:6" x14ac:dyDescent="0.35">
      <c r="A347" s="170" t="s">
        <v>6638</v>
      </c>
      <c r="B347" s="171">
        <v>1</v>
      </c>
      <c r="C347" s="218">
        <v>44118</v>
      </c>
      <c r="D347" s="218">
        <v>44118</v>
      </c>
      <c r="E347" s="2" t="str">
        <f t="shared" si="10"/>
        <v/>
      </c>
      <c r="F347" s="173" t="str">
        <f t="shared" si="11"/>
        <v/>
      </c>
    </row>
    <row r="348" spans="1:6" x14ac:dyDescent="0.35">
      <c r="A348" s="170" t="s">
        <v>6642</v>
      </c>
      <c r="B348" s="171">
        <v>1</v>
      </c>
      <c r="C348" s="218">
        <v>44127</v>
      </c>
      <c r="D348" s="218">
        <v>44127</v>
      </c>
      <c r="E348" s="2" t="str">
        <f t="shared" si="10"/>
        <v/>
      </c>
      <c r="F348" s="173" t="str">
        <f t="shared" si="11"/>
        <v/>
      </c>
    </row>
    <row r="349" spans="1:6" x14ac:dyDescent="0.35">
      <c r="A349" s="170" t="s">
        <v>6646</v>
      </c>
      <c r="B349" s="171">
        <v>1</v>
      </c>
      <c r="C349" s="218">
        <v>44106</v>
      </c>
      <c r="D349" s="218">
        <v>44106</v>
      </c>
      <c r="E349" s="2" t="str">
        <f t="shared" si="10"/>
        <v/>
      </c>
      <c r="F349" s="173" t="str">
        <f t="shared" si="11"/>
        <v/>
      </c>
    </row>
    <row r="350" spans="1:6" x14ac:dyDescent="0.35">
      <c r="A350" s="170" t="s">
        <v>6649</v>
      </c>
      <c r="B350" s="171">
        <v>1</v>
      </c>
      <c r="C350" s="218">
        <v>44106</v>
      </c>
      <c r="D350" s="218">
        <v>44106</v>
      </c>
      <c r="E350" s="2" t="str">
        <f t="shared" si="10"/>
        <v/>
      </c>
      <c r="F350" s="173" t="str">
        <f t="shared" si="11"/>
        <v/>
      </c>
    </row>
    <row r="351" spans="1:6" x14ac:dyDescent="0.35">
      <c r="A351" s="170" t="s">
        <v>6651</v>
      </c>
      <c r="B351" s="171">
        <v>1</v>
      </c>
      <c r="C351" s="218">
        <v>44106</v>
      </c>
      <c r="D351" s="218">
        <v>44106</v>
      </c>
      <c r="E351" s="2" t="str">
        <f t="shared" si="10"/>
        <v/>
      </c>
      <c r="F351" s="173" t="str">
        <f t="shared" si="11"/>
        <v/>
      </c>
    </row>
    <row r="352" spans="1:6" x14ac:dyDescent="0.35">
      <c r="A352" s="170" t="s">
        <v>6652</v>
      </c>
      <c r="B352" s="171">
        <v>1</v>
      </c>
      <c r="C352" s="218">
        <v>44112</v>
      </c>
      <c r="D352" s="218">
        <v>44112</v>
      </c>
      <c r="E352" s="2" t="str">
        <f t="shared" si="10"/>
        <v/>
      </c>
      <c r="F352" s="173" t="str">
        <f t="shared" si="11"/>
        <v/>
      </c>
    </row>
    <row r="353" spans="1:6" x14ac:dyDescent="0.35">
      <c r="A353" s="170" t="s">
        <v>6654</v>
      </c>
      <c r="B353" s="171">
        <v>1</v>
      </c>
      <c r="C353" s="218">
        <v>44112</v>
      </c>
      <c r="D353" s="218">
        <v>44112</v>
      </c>
      <c r="E353" s="2" t="str">
        <f t="shared" si="10"/>
        <v/>
      </c>
      <c r="F353" s="173" t="str">
        <f t="shared" si="11"/>
        <v/>
      </c>
    </row>
    <row r="354" spans="1:6" x14ac:dyDescent="0.35">
      <c r="A354" s="170" t="s">
        <v>6655</v>
      </c>
      <c r="B354" s="171">
        <v>1</v>
      </c>
      <c r="C354" s="218">
        <v>44112</v>
      </c>
      <c r="D354" s="218">
        <v>44112</v>
      </c>
      <c r="E354" s="2" t="str">
        <f t="shared" si="10"/>
        <v/>
      </c>
      <c r="F354" s="173" t="str">
        <f t="shared" si="11"/>
        <v/>
      </c>
    </row>
    <row r="355" spans="1:6" x14ac:dyDescent="0.35">
      <c r="A355" s="170" t="s">
        <v>6659</v>
      </c>
      <c r="B355" s="171">
        <v>1</v>
      </c>
      <c r="C355" s="218">
        <v>44130</v>
      </c>
      <c r="D355" s="218">
        <v>44130</v>
      </c>
      <c r="E355" s="2" t="str">
        <f t="shared" si="10"/>
        <v/>
      </c>
      <c r="F355" s="173" t="str">
        <f t="shared" si="11"/>
        <v/>
      </c>
    </row>
    <row r="356" spans="1:6" x14ac:dyDescent="0.35">
      <c r="A356" s="170" t="s">
        <v>6662</v>
      </c>
      <c r="B356" s="171">
        <v>1</v>
      </c>
      <c r="C356" s="218">
        <v>44116</v>
      </c>
      <c r="D356" s="218">
        <v>44116</v>
      </c>
      <c r="E356" s="2" t="str">
        <f t="shared" si="10"/>
        <v/>
      </c>
      <c r="F356" s="173" t="str">
        <f t="shared" si="11"/>
        <v/>
      </c>
    </row>
    <row r="357" spans="1:6" x14ac:dyDescent="0.35">
      <c r="A357" s="170" t="s">
        <v>6666</v>
      </c>
      <c r="B357" s="171">
        <v>1</v>
      </c>
      <c r="C357" s="218">
        <v>44118</v>
      </c>
      <c r="D357" s="218">
        <v>44118</v>
      </c>
      <c r="E357" s="2" t="str">
        <f t="shared" si="10"/>
        <v/>
      </c>
      <c r="F357" s="173" t="str">
        <f t="shared" si="11"/>
        <v/>
      </c>
    </row>
    <row r="358" spans="1:6" x14ac:dyDescent="0.35">
      <c r="A358" s="170" t="s">
        <v>6670</v>
      </c>
      <c r="B358" s="171">
        <v>1</v>
      </c>
      <c r="C358" s="218">
        <v>44106</v>
      </c>
      <c r="D358" s="218">
        <v>44106</v>
      </c>
      <c r="E358" s="2" t="str">
        <f t="shared" si="10"/>
        <v/>
      </c>
      <c r="F358" s="173" t="str">
        <f t="shared" si="11"/>
        <v/>
      </c>
    </row>
    <row r="359" spans="1:6" x14ac:dyDescent="0.35">
      <c r="A359" s="170" t="s">
        <v>6672</v>
      </c>
      <c r="B359" s="171">
        <v>1</v>
      </c>
      <c r="C359" s="218">
        <v>44106</v>
      </c>
      <c r="D359" s="218">
        <v>44106</v>
      </c>
      <c r="E359" s="2" t="str">
        <f t="shared" si="10"/>
        <v/>
      </c>
      <c r="F359" s="173" t="str">
        <f t="shared" si="11"/>
        <v/>
      </c>
    </row>
    <row r="360" spans="1:6" x14ac:dyDescent="0.35">
      <c r="A360" s="170" t="s">
        <v>6675</v>
      </c>
      <c r="B360" s="171">
        <v>1</v>
      </c>
      <c r="C360" s="218">
        <v>44134</v>
      </c>
      <c r="D360" s="218">
        <v>44134</v>
      </c>
      <c r="E360" s="2" t="str">
        <f t="shared" si="10"/>
        <v/>
      </c>
      <c r="F360" s="173" t="str">
        <f t="shared" si="11"/>
        <v/>
      </c>
    </row>
    <row r="361" spans="1:6" x14ac:dyDescent="0.35">
      <c r="A361" s="170" t="s">
        <v>6678</v>
      </c>
      <c r="B361" s="171">
        <v>1</v>
      </c>
      <c r="C361" s="218">
        <v>44123</v>
      </c>
      <c r="D361" s="218">
        <v>44123</v>
      </c>
      <c r="E361" s="2" t="str">
        <f t="shared" si="10"/>
        <v/>
      </c>
      <c r="F361" s="173" t="str">
        <f t="shared" si="11"/>
        <v/>
      </c>
    </row>
    <row r="362" spans="1:6" x14ac:dyDescent="0.35">
      <c r="A362" s="170" t="s">
        <v>6679</v>
      </c>
      <c r="B362" s="171">
        <v>1</v>
      </c>
      <c r="C362" s="218">
        <v>44134</v>
      </c>
      <c r="D362" s="218">
        <v>44134</v>
      </c>
      <c r="E362" s="2" t="str">
        <f t="shared" si="10"/>
        <v/>
      </c>
      <c r="F362" s="173" t="str">
        <f t="shared" si="11"/>
        <v/>
      </c>
    </row>
    <row r="363" spans="1:6" x14ac:dyDescent="0.35">
      <c r="A363" s="170" t="s">
        <v>6681</v>
      </c>
      <c r="B363" s="171">
        <v>1</v>
      </c>
      <c r="C363" s="218">
        <v>44134</v>
      </c>
      <c r="D363" s="218">
        <v>44134</v>
      </c>
      <c r="E363" s="2" t="str">
        <f t="shared" si="10"/>
        <v/>
      </c>
      <c r="F363" s="173" t="str">
        <f t="shared" si="11"/>
        <v/>
      </c>
    </row>
    <row r="364" spans="1:6" x14ac:dyDescent="0.35">
      <c r="A364" s="170" t="s">
        <v>6683</v>
      </c>
      <c r="B364" s="171">
        <v>1</v>
      </c>
      <c r="C364" s="218">
        <v>44135</v>
      </c>
      <c r="D364" s="218">
        <v>44135</v>
      </c>
      <c r="E364" s="2" t="str">
        <f t="shared" si="10"/>
        <v/>
      </c>
      <c r="F364" s="173" t="str">
        <f t="shared" si="11"/>
        <v/>
      </c>
    </row>
    <row r="365" spans="1:6" x14ac:dyDescent="0.35">
      <c r="A365" s="170" t="s">
        <v>6688</v>
      </c>
      <c r="B365" s="171">
        <v>1</v>
      </c>
      <c r="C365" s="218">
        <v>44136</v>
      </c>
      <c r="D365" s="218">
        <v>44136</v>
      </c>
      <c r="E365" s="2" t="str">
        <f t="shared" si="10"/>
        <v/>
      </c>
      <c r="F365" s="173" t="str">
        <f t="shared" si="11"/>
        <v/>
      </c>
    </row>
    <row r="366" spans="1:6" x14ac:dyDescent="0.35">
      <c r="A366" s="170" t="s">
        <v>6691</v>
      </c>
      <c r="B366" s="171">
        <v>1</v>
      </c>
      <c r="C366" s="218">
        <v>44148</v>
      </c>
      <c r="D366" s="218">
        <v>44148</v>
      </c>
      <c r="E366" s="2" t="str">
        <f t="shared" si="10"/>
        <v/>
      </c>
      <c r="F366" s="173" t="str">
        <f t="shared" si="11"/>
        <v/>
      </c>
    </row>
    <row r="367" spans="1:6" x14ac:dyDescent="0.35">
      <c r="A367" s="170" t="s">
        <v>6695</v>
      </c>
      <c r="B367" s="171">
        <v>1</v>
      </c>
      <c r="C367" s="218">
        <v>44141</v>
      </c>
      <c r="D367" s="218">
        <v>44141</v>
      </c>
      <c r="E367" s="2" t="str">
        <f t="shared" si="10"/>
        <v/>
      </c>
      <c r="F367" s="173" t="str">
        <f t="shared" si="11"/>
        <v/>
      </c>
    </row>
    <row r="368" spans="1:6" x14ac:dyDescent="0.35">
      <c r="A368" s="170" t="s">
        <v>6699</v>
      </c>
      <c r="B368" s="171">
        <v>1</v>
      </c>
      <c r="C368" s="218">
        <v>44142</v>
      </c>
      <c r="D368" s="218">
        <v>44142</v>
      </c>
      <c r="E368" s="2" t="str">
        <f t="shared" si="10"/>
        <v/>
      </c>
      <c r="F368" s="173" t="str">
        <f t="shared" si="11"/>
        <v/>
      </c>
    </row>
    <row r="369" spans="1:6" x14ac:dyDescent="0.35">
      <c r="A369" s="170" t="s">
        <v>6702</v>
      </c>
      <c r="B369" s="171">
        <v>1</v>
      </c>
      <c r="C369" s="218">
        <v>44151</v>
      </c>
      <c r="D369" s="218">
        <v>44151</v>
      </c>
      <c r="E369" s="2" t="str">
        <f t="shared" si="10"/>
        <v/>
      </c>
      <c r="F369" s="173" t="str">
        <f t="shared" si="11"/>
        <v/>
      </c>
    </row>
    <row r="370" spans="1:6" x14ac:dyDescent="0.35">
      <c r="A370" s="170" t="s">
        <v>6704</v>
      </c>
      <c r="B370" s="171">
        <v>1</v>
      </c>
      <c r="C370" s="218">
        <v>44162</v>
      </c>
      <c r="D370" s="218">
        <v>44162</v>
      </c>
      <c r="E370" s="2" t="str">
        <f t="shared" si="10"/>
        <v/>
      </c>
      <c r="F370" s="173" t="str">
        <f t="shared" si="11"/>
        <v/>
      </c>
    </row>
    <row r="371" spans="1:6" x14ac:dyDescent="0.35">
      <c r="A371" s="170" t="s">
        <v>6706</v>
      </c>
      <c r="B371" s="171">
        <v>1</v>
      </c>
      <c r="C371" s="218">
        <v>44142</v>
      </c>
      <c r="D371" s="218">
        <v>44142</v>
      </c>
      <c r="E371" s="2" t="str">
        <f t="shared" si="10"/>
        <v/>
      </c>
      <c r="F371" s="173" t="str">
        <f t="shared" si="11"/>
        <v/>
      </c>
    </row>
    <row r="372" spans="1:6" x14ac:dyDescent="0.35">
      <c r="A372" s="170" t="s">
        <v>6710</v>
      </c>
      <c r="B372" s="171">
        <v>1</v>
      </c>
      <c r="C372" s="218">
        <v>44155</v>
      </c>
      <c r="D372" s="218">
        <v>44155</v>
      </c>
      <c r="E372" s="2" t="str">
        <f t="shared" si="10"/>
        <v/>
      </c>
      <c r="F372" s="173" t="str">
        <f t="shared" si="11"/>
        <v/>
      </c>
    </row>
    <row r="373" spans="1:6" x14ac:dyDescent="0.35">
      <c r="A373" s="170" t="s">
        <v>6713</v>
      </c>
      <c r="B373" s="171">
        <v>1</v>
      </c>
      <c r="C373" s="218">
        <v>44158</v>
      </c>
      <c r="D373" s="218">
        <v>44158</v>
      </c>
      <c r="E373" s="2" t="str">
        <f t="shared" si="10"/>
        <v/>
      </c>
      <c r="F373" s="173" t="str">
        <f t="shared" si="11"/>
        <v/>
      </c>
    </row>
    <row r="374" spans="1:6" x14ac:dyDescent="0.35">
      <c r="A374" s="170" t="s">
        <v>6717</v>
      </c>
      <c r="B374" s="171">
        <v>1</v>
      </c>
      <c r="C374" s="218">
        <v>44158</v>
      </c>
      <c r="D374" s="218">
        <v>44158</v>
      </c>
      <c r="E374" s="2" t="str">
        <f t="shared" si="10"/>
        <v/>
      </c>
      <c r="F374" s="173" t="str">
        <f t="shared" si="11"/>
        <v/>
      </c>
    </row>
    <row r="375" spans="1:6" x14ac:dyDescent="0.35">
      <c r="A375" s="170" t="s">
        <v>6722</v>
      </c>
      <c r="B375" s="171">
        <v>1</v>
      </c>
      <c r="C375" s="218">
        <v>44152</v>
      </c>
      <c r="D375" s="218">
        <v>44152</v>
      </c>
      <c r="E375" s="2" t="str">
        <f t="shared" si="10"/>
        <v/>
      </c>
      <c r="F375" s="173" t="str">
        <f t="shared" si="11"/>
        <v/>
      </c>
    </row>
    <row r="376" spans="1:6" x14ac:dyDescent="0.35">
      <c r="A376" s="170" t="s">
        <v>6725</v>
      </c>
      <c r="B376" s="171">
        <v>1</v>
      </c>
      <c r="C376" s="218">
        <v>44151</v>
      </c>
      <c r="D376" s="218">
        <v>44151</v>
      </c>
      <c r="E376" s="2" t="str">
        <f t="shared" si="10"/>
        <v/>
      </c>
      <c r="F376" s="173" t="str">
        <f t="shared" si="11"/>
        <v/>
      </c>
    </row>
    <row r="377" spans="1:6" x14ac:dyDescent="0.35">
      <c r="A377" s="170" t="s">
        <v>6729</v>
      </c>
      <c r="B377" s="171">
        <v>1</v>
      </c>
      <c r="C377" s="218">
        <v>44154</v>
      </c>
      <c r="D377" s="218">
        <v>44154</v>
      </c>
      <c r="E377" s="2" t="str">
        <f t="shared" si="10"/>
        <v/>
      </c>
      <c r="F377" s="173" t="str">
        <f t="shared" si="11"/>
        <v/>
      </c>
    </row>
    <row r="378" spans="1:6" x14ac:dyDescent="0.35">
      <c r="A378" s="170" t="s">
        <v>6733</v>
      </c>
      <c r="B378" s="171">
        <v>1</v>
      </c>
      <c r="C378" s="218">
        <v>44140</v>
      </c>
      <c r="D378" s="218">
        <v>44140</v>
      </c>
      <c r="E378" s="2" t="str">
        <f t="shared" si="10"/>
        <v/>
      </c>
      <c r="F378" s="173" t="str">
        <f t="shared" si="11"/>
        <v/>
      </c>
    </row>
    <row r="379" spans="1:6" x14ac:dyDescent="0.35">
      <c r="A379" s="170" t="s">
        <v>6735</v>
      </c>
      <c r="B379" s="171">
        <v>1</v>
      </c>
      <c r="C379" s="218">
        <v>44144</v>
      </c>
      <c r="D379" s="218">
        <v>44144</v>
      </c>
      <c r="E379" s="2" t="str">
        <f t="shared" si="10"/>
        <v/>
      </c>
      <c r="F379" s="173" t="str">
        <f t="shared" si="11"/>
        <v/>
      </c>
    </row>
    <row r="380" spans="1:6" x14ac:dyDescent="0.35">
      <c r="A380" s="170" t="s">
        <v>6738</v>
      </c>
      <c r="B380" s="171">
        <v>1</v>
      </c>
      <c r="C380" s="218">
        <v>44149</v>
      </c>
      <c r="D380" s="218">
        <v>44149</v>
      </c>
      <c r="E380" s="2" t="str">
        <f t="shared" si="10"/>
        <v/>
      </c>
      <c r="F380" s="173" t="str">
        <f t="shared" si="11"/>
        <v/>
      </c>
    </row>
    <row r="381" spans="1:6" x14ac:dyDescent="0.35">
      <c r="A381" s="170" t="s">
        <v>6743</v>
      </c>
      <c r="B381" s="171">
        <v>1</v>
      </c>
      <c r="C381" s="218">
        <v>44156</v>
      </c>
      <c r="D381" s="218">
        <v>44156</v>
      </c>
      <c r="E381" s="2" t="str">
        <f t="shared" si="10"/>
        <v/>
      </c>
      <c r="F381" s="173" t="str">
        <f t="shared" si="11"/>
        <v/>
      </c>
    </row>
    <row r="382" spans="1:6" x14ac:dyDescent="0.35">
      <c r="A382" s="170" t="s">
        <v>6746</v>
      </c>
      <c r="B382" s="171">
        <v>1</v>
      </c>
      <c r="C382" s="218">
        <v>44147</v>
      </c>
      <c r="D382" s="218">
        <v>44147</v>
      </c>
      <c r="E382" s="2" t="str">
        <f t="shared" si="10"/>
        <v/>
      </c>
      <c r="F382" s="173" t="str">
        <f t="shared" si="11"/>
        <v/>
      </c>
    </row>
    <row r="383" spans="1:6" x14ac:dyDescent="0.35">
      <c r="A383" s="170" t="s">
        <v>6749</v>
      </c>
      <c r="B383" s="171">
        <v>1</v>
      </c>
      <c r="C383" s="218">
        <v>44147</v>
      </c>
      <c r="D383" s="218">
        <v>44147</v>
      </c>
      <c r="E383" s="2" t="str">
        <f t="shared" si="10"/>
        <v/>
      </c>
      <c r="F383" s="173" t="str">
        <f t="shared" si="11"/>
        <v/>
      </c>
    </row>
    <row r="384" spans="1:6" x14ac:dyDescent="0.35">
      <c r="A384" s="170" t="s">
        <v>6750</v>
      </c>
      <c r="B384" s="171">
        <v>1</v>
      </c>
      <c r="C384" s="218">
        <v>44165</v>
      </c>
      <c r="D384" s="218">
        <v>44165</v>
      </c>
      <c r="E384" s="2" t="str">
        <f t="shared" si="10"/>
        <v/>
      </c>
      <c r="F384" s="173" t="str">
        <f t="shared" si="11"/>
        <v/>
      </c>
    </row>
    <row r="385" spans="1:6" x14ac:dyDescent="0.35">
      <c r="A385" s="170" t="s">
        <v>6753</v>
      </c>
      <c r="B385" s="171">
        <v>1</v>
      </c>
      <c r="C385" s="218">
        <v>44182</v>
      </c>
      <c r="D385" s="218">
        <v>44182</v>
      </c>
      <c r="E385" s="2" t="str">
        <f t="shared" si="10"/>
        <v/>
      </c>
      <c r="F385" s="173" t="str">
        <f t="shared" si="11"/>
        <v/>
      </c>
    </row>
    <row r="386" spans="1:6" x14ac:dyDescent="0.35">
      <c r="A386" s="170" t="s">
        <v>6756</v>
      </c>
      <c r="B386" s="171">
        <v>1</v>
      </c>
      <c r="C386" s="218">
        <v>44194</v>
      </c>
      <c r="D386" s="218">
        <v>44194</v>
      </c>
      <c r="E386" s="2" t="str">
        <f t="shared" si="10"/>
        <v/>
      </c>
      <c r="F386" s="173" t="str">
        <f t="shared" si="11"/>
        <v/>
      </c>
    </row>
    <row r="387" spans="1:6" x14ac:dyDescent="0.35">
      <c r="A387" s="170" t="s">
        <v>6759</v>
      </c>
      <c r="B387" s="171">
        <v>1</v>
      </c>
      <c r="C387" s="218">
        <v>44193</v>
      </c>
      <c r="D387" s="218">
        <v>44193</v>
      </c>
      <c r="E387" s="2" t="str">
        <f t="shared" ref="E387:E450" si="12">IF(D387-C387=0,"",D387-C387)</f>
        <v/>
      </c>
      <c r="F387" s="173" t="str">
        <f t="shared" ref="F387:F450" si="13">IFERROR(E387/B387,"")</f>
        <v/>
      </c>
    </row>
    <row r="388" spans="1:6" x14ac:dyDescent="0.35">
      <c r="A388" s="170" t="s">
        <v>6761</v>
      </c>
      <c r="B388" s="171">
        <v>1</v>
      </c>
      <c r="C388" s="218">
        <v>44175</v>
      </c>
      <c r="D388" s="218">
        <v>44175</v>
      </c>
      <c r="E388" s="2" t="str">
        <f t="shared" si="12"/>
        <v/>
      </c>
      <c r="F388" s="173" t="str">
        <f t="shared" si="13"/>
        <v/>
      </c>
    </row>
    <row r="389" spans="1:6" x14ac:dyDescent="0.35">
      <c r="A389" s="170" t="s">
        <v>6764</v>
      </c>
      <c r="B389" s="171">
        <v>1</v>
      </c>
      <c r="C389" s="218">
        <v>44167</v>
      </c>
      <c r="D389" s="218">
        <v>44167</v>
      </c>
      <c r="E389" s="2" t="str">
        <f t="shared" si="12"/>
        <v/>
      </c>
      <c r="F389" s="173" t="str">
        <f t="shared" si="13"/>
        <v/>
      </c>
    </row>
    <row r="390" spans="1:6" x14ac:dyDescent="0.35">
      <c r="A390" s="170" t="s">
        <v>6767</v>
      </c>
      <c r="B390" s="171">
        <v>1</v>
      </c>
      <c r="C390" s="218">
        <v>44193</v>
      </c>
      <c r="D390" s="218">
        <v>44193</v>
      </c>
      <c r="E390" s="2" t="str">
        <f t="shared" si="12"/>
        <v/>
      </c>
      <c r="F390" s="173" t="str">
        <f t="shared" si="13"/>
        <v/>
      </c>
    </row>
    <row r="391" spans="1:6" x14ac:dyDescent="0.35">
      <c r="A391" s="170" t="s">
        <v>6770</v>
      </c>
      <c r="B391" s="171">
        <v>1</v>
      </c>
      <c r="C391" s="218">
        <v>44194</v>
      </c>
      <c r="D391" s="218">
        <v>44194</v>
      </c>
      <c r="E391" s="2" t="str">
        <f t="shared" si="12"/>
        <v/>
      </c>
      <c r="F391" s="173" t="str">
        <f t="shared" si="13"/>
        <v/>
      </c>
    </row>
    <row r="392" spans="1:6" x14ac:dyDescent="0.35">
      <c r="A392" s="170" t="s">
        <v>6773</v>
      </c>
      <c r="B392" s="171">
        <v>1</v>
      </c>
      <c r="C392" s="218">
        <v>44187</v>
      </c>
      <c r="D392" s="218">
        <v>44187</v>
      </c>
      <c r="E392" s="2" t="str">
        <f t="shared" si="12"/>
        <v/>
      </c>
      <c r="F392" s="173" t="str">
        <f t="shared" si="13"/>
        <v/>
      </c>
    </row>
    <row r="393" spans="1:6" x14ac:dyDescent="0.35">
      <c r="A393" s="170" t="s">
        <v>6777</v>
      </c>
      <c r="B393" s="171">
        <v>1</v>
      </c>
      <c r="C393" s="218">
        <v>44224</v>
      </c>
      <c r="D393" s="218">
        <v>44224</v>
      </c>
      <c r="E393" s="2" t="str">
        <f t="shared" si="12"/>
        <v/>
      </c>
      <c r="F393" s="173" t="str">
        <f t="shared" si="13"/>
        <v/>
      </c>
    </row>
    <row r="394" spans="1:6" x14ac:dyDescent="0.35">
      <c r="A394" s="170" t="s">
        <v>6809</v>
      </c>
      <c r="B394" s="171">
        <v>1</v>
      </c>
      <c r="C394" s="218">
        <v>44224</v>
      </c>
      <c r="D394" s="218">
        <v>44224</v>
      </c>
      <c r="E394" s="2" t="str">
        <f t="shared" si="12"/>
        <v/>
      </c>
      <c r="F394" s="173" t="str">
        <f t="shared" si="13"/>
        <v/>
      </c>
    </row>
    <row r="395" spans="1:6" x14ac:dyDescent="0.35">
      <c r="A395" s="170" t="s">
        <v>6811</v>
      </c>
      <c r="B395" s="171">
        <v>1</v>
      </c>
      <c r="C395" s="218">
        <v>44203</v>
      </c>
      <c r="D395" s="218">
        <v>44203</v>
      </c>
      <c r="E395" s="2" t="str">
        <f t="shared" si="12"/>
        <v/>
      </c>
      <c r="F395" s="173" t="str">
        <f t="shared" si="13"/>
        <v/>
      </c>
    </row>
    <row r="396" spans="1:6" x14ac:dyDescent="0.35">
      <c r="A396" s="170" t="s">
        <v>6814</v>
      </c>
      <c r="B396" s="171">
        <v>1</v>
      </c>
      <c r="C396" s="218">
        <v>44215</v>
      </c>
      <c r="D396" s="218">
        <v>44215</v>
      </c>
      <c r="E396" s="2" t="str">
        <f t="shared" si="12"/>
        <v/>
      </c>
      <c r="F396" s="173" t="str">
        <f t="shared" si="13"/>
        <v/>
      </c>
    </row>
    <row r="397" spans="1:6" x14ac:dyDescent="0.35">
      <c r="A397" s="170" t="s">
        <v>6817</v>
      </c>
      <c r="B397" s="171">
        <v>1</v>
      </c>
      <c r="C397" s="218">
        <v>44202</v>
      </c>
      <c r="D397" s="218">
        <v>44202</v>
      </c>
      <c r="E397" s="2" t="str">
        <f t="shared" si="12"/>
        <v/>
      </c>
      <c r="F397" s="173" t="str">
        <f t="shared" si="13"/>
        <v/>
      </c>
    </row>
    <row r="398" spans="1:6" x14ac:dyDescent="0.35">
      <c r="A398" s="170" t="s">
        <v>6820</v>
      </c>
      <c r="B398" s="171">
        <v>1</v>
      </c>
      <c r="C398" s="218">
        <v>44202</v>
      </c>
      <c r="D398" s="218">
        <v>44202</v>
      </c>
      <c r="E398" s="2" t="str">
        <f t="shared" si="12"/>
        <v/>
      </c>
      <c r="F398" s="173" t="str">
        <f t="shared" si="13"/>
        <v/>
      </c>
    </row>
    <row r="399" spans="1:6" x14ac:dyDescent="0.35">
      <c r="A399" s="170" t="s">
        <v>6825</v>
      </c>
      <c r="B399" s="171">
        <v>1</v>
      </c>
      <c r="C399" s="218">
        <v>44203</v>
      </c>
      <c r="D399" s="218">
        <v>44203</v>
      </c>
      <c r="E399" s="2" t="str">
        <f t="shared" si="12"/>
        <v/>
      </c>
      <c r="F399" s="173" t="str">
        <f t="shared" si="13"/>
        <v/>
      </c>
    </row>
    <row r="400" spans="1:6" x14ac:dyDescent="0.35">
      <c r="A400" s="170" t="s">
        <v>6827</v>
      </c>
      <c r="B400" s="171">
        <v>1</v>
      </c>
      <c r="C400" s="218">
        <v>44215</v>
      </c>
      <c r="D400" s="218">
        <v>44215</v>
      </c>
      <c r="E400" s="2" t="str">
        <f t="shared" si="12"/>
        <v/>
      </c>
      <c r="F400" s="173" t="str">
        <f t="shared" si="13"/>
        <v/>
      </c>
    </row>
    <row r="401" spans="1:6" x14ac:dyDescent="0.35">
      <c r="A401" s="170" t="s">
        <v>6831</v>
      </c>
      <c r="B401" s="171">
        <v>1</v>
      </c>
      <c r="C401" s="218">
        <v>44217</v>
      </c>
      <c r="D401" s="218">
        <v>44217</v>
      </c>
      <c r="E401" s="2" t="str">
        <f t="shared" si="12"/>
        <v/>
      </c>
      <c r="F401" s="173" t="str">
        <f t="shared" si="13"/>
        <v/>
      </c>
    </row>
    <row r="402" spans="1:6" x14ac:dyDescent="0.35">
      <c r="A402" s="170" t="s">
        <v>6781</v>
      </c>
      <c r="B402" s="171">
        <v>1</v>
      </c>
      <c r="C402" s="218">
        <v>44200</v>
      </c>
      <c r="D402" s="218">
        <v>44200</v>
      </c>
      <c r="E402" s="2" t="str">
        <f t="shared" si="12"/>
        <v/>
      </c>
      <c r="F402" s="173" t="str">
        <f t="shared" si="13"/>
        <v/>
      </c>
    </row>
    <row r="403" spans="1:6" x14ac:dyDescent="0.35">
      <c r="A403" s="170" t="s">
        <v>6833</v>
      </c>
      <c r="B403" s="171">
        <v>1</v>
      </c>
      <c r="C403" s="218">
        <v>44251</v>
      </c>
      <c r="D403" s="218">
        <v>44251</v>
      </c>
      <c r="E403" s="2" t="str">
        <f t="shared" si="12"/>
        <v/>
      </c>
      <c r="F403" s="173" t="str">
        <f t="shared" si="13"/>
        <v/>
      </c>
    </row>
    <row r="404" spans="1:6" x14ac:dyDescent="0.35">
      <c r="A404" s="170" t="s">
        <v>6839</v>
      </c>
      <c r="B404" s="171">
        <v>1</v>
      </c>
      <c r="C404" s="218">
        <v>44253</v>
      </c>
      <c r="D404" s="218">
        <v>44253</v>
      </c>
      <c r="E404" s="2" t="str">
        <f t="shared" si="12"/>
        <v/>
      </c>
      <c r="F404" s="173" t="str">
        <f t="shared" si="13"/>
        <v/>
      </c>
    </row>
    <row r="405" spans="1:6" x14ac:dyDescent="0.35">
      <c r="A405" s="170" t="s">
        <v>6843</v>
      </c>
      <c r="B405" s="171">
        <v>1</v>
      </c>
      <c r="C405" s="218">
        <v>44231</v>
      </c>
      <c r="D405" s="218">
        <v>44231</v>
      </c>
      <c r="E405" s="2" t="str">
        <f t="shared" si="12"/>
        <v/>
      </c>
      <c r="F405" s="173" t="str">
        <f t="shared" si="13"/>
        <v/>
      </c>
    </row>
    <row r="406" spans="1:6" x14ac:dyDescent="0.35">
      <c r="A406" s="170" t="s">
        <v>6846</v>
      </c>
      <c r="B406" s="171">
        <v>1</v>
      </c>
      <c r="C406" s="218">
        <v>44231</v>
      </c>
      <c r="D406" s="218">
        <v>44231</v>
      </c>
      <c r="E406" s="2" t="str">
        <f t="shared" si="12"/>
        <v/>
      </c>
      <c r="F406" s="173" t="str">
        <f t="shared" si="13"/>
        <v/>
      </c>
    </row>
    <row r="407" spans="1:6" x14ac:dyDescent="0.35">
      <c r="A407" s="170" t="s">
        <v>6849</v>
      </c>
      <c r="B407" s="171">
        <v>1</v>
      </c>
      <c r="C407" s="218">
        <v>44230</v>
      </c>
      <c r="D407" s="218">
        <v>44230</v>
      </c>
      <c r="E407" s="2" t="str">
        <f t="shared" si="12"/>
        <v/>
      </c>
      <c r="F407" s="173" t="str">
        <f t="shared" si="13"/>
        <v/>
      </c>
    </row>
    <row r="408" spans="1:6" x14ac:dyDescent="0.35">
      <c r="A408" s="170" t="s">
        <v>6852</v>
      </c>
      <c r="B408" s="171">
        <v>1</v>
      </c>
      <c r="C408" s="218">
        <v>44250</v>
      </c>
      <c r="D408" s="218">
        <v>44250</v>
      </c>
      <c r="E408" s="2" t="str">
        <f t="shared" si="12"/>
        <v/>
      </c>
      <c r="F408" s="173" t="str">
        <f t="shared" si="13"/>
        <v/>
      </c>
    </row>
    <row r="409" spans="1:6" x14ac:dyDescent="0.35">
      <c r="A409" s="170" t="s">
        <v>6855</v>
      </c>
      <c r="B409" s="171">
        <v>1</v>
      </c>
      <c r="C409" s="218">
        <v>44281</v>
      </c>
      <c r="D409" s="218">
        <v>44281</v>
      </c>
      <c r="E409" s="2" t="str">
        <f t="shared" si="12"/>
        <v/>
      </c>
      <c r="F409" s="173" t="str">
        <f t="shared" si="13"/>
        <v/>
      </c>
    </row>
    <row r="410" spans="1:6" x14ac:dyDescent="0.35">
      <c r="A410" s="170" t="s">
        <v>6860</v>
      </c>
      <c r="B410" s="171">
        <v>1</v>
      </c>
      <c r="C410" s="218">
        <v>44285</v>
      </c>
      <c r="D410" s="218">
        <v>44285</v>
      </c>
      <c r="E410" s="2" t="str">
        <f t="shared" si="12"/>
        <v/>
      </c>
      <c r="F410" s="173" t="str">
        <f t="shared" si="13"/>
        <v/>
      </c>
    </row>
    <row r="411" spans="1:6" x14ac:dyDescent="0.35">
      <c r="A411" s="170" t="s">
        <v>6864</v>
      </c>
      <c r="B411" s="171">
        <v>1</v>
      </c>
      <c r="C411" s="218">
        <v>44267</v>
      </c>
      <c r="D411" s="218">
        <v>44267</v>
      </c>
      <c r="E411" s="2" t="str">
        <f t="shared" si="12"/>
        <v/>
      </c>
      <c r="F411" s="173" t="str">
        <f t="shared" si="13"/>
        <v/>
      </c>
    </row>
    <row r="412" spans="1:6" x14ac:dyDescent="0.35">
      <c r="A412" s="170" t="s">
        <v>6869</v>
      </c>
      <c r="B412" s="171">
        <v>1</v>
      </c>
      <c r="C412" s="218">
        <v>44258</v>
      </c>
      <c r="D412" s="218">
        <v>44258</v>
      </c>
      <c r="E412" s="2" t="str">
        <f t="shared" si="12"/>
        <v/>
      </c>
      <c r="F412" s="173" t="str">
        <f t="shared" si="13"/>
        <v/>
      </c>
    </row>
    <row r="413" spans="1:6" x14ac:dyDescent="0.35">
      <c r="A413" s="170" t="s">
        <v>6784</v>
      </c>
      <c r="B413" s="171">
        <v>1</v>
      </c>
      <c r="C413" s="218">
        <v>44202</v>
      </c>
      <c r="D413" s="218">
        <v>44202</v>
      </c>
      <c r="E413" s="2" t="str">
        <f t="shared" si="12"/>
        <v/>
      </c>
      <c r="F413" s="173" t="str">
        <f t="shared" si="13"/>
        <v/>
      </c>
    </row>
    <row r="414" spans="1:6" x14ac:dyDescent="0.35">
      <c r="A414" s="170" t="s">
        <v>6872</v>
      </c>
      <c r="B414" s="171">
        <v>1</v>
      </c>
      <c r="C414" s="218">
        <v>44266</v>
      </c>
      <c r="D414" s="218">
        <v>44266</v>
      </c>
      <c r="E414" s="2" t="str">
        <f t="shared" si="12"/>
        <v/>
      </c>
      <c r="F414" s="173" t="str">
        <f t="shared" si="13"/>
        <v/>
      </c>
    </row>
    <row r="415" spans="1:6" x14ac:dyDescent="0.35">
      <c r="A415" s="170" t="s">
        <v>6875</v>
      </c>
      <c r="B415" s="171">
        <v>1</v>
      </c>
      <c r="C415" s="218">
        <v>44264</v>
      </c>
      <c r="D415" s="218">
        <v>44264</v>
      </c>
      <c r="E415" s="2" t="str">
        <f t="shared" si="12"/>
        <v/>
      </c>
      <c r="F415" s="173" t="str">
        <f t="shared" si="13"/>
        <v/>
      </c>
    </row>
    <row r="416" spans="1:6" x14ac:dyDescent="0.35">
      <c r="A416" s="170" t="s">
        <v>6878</v>
      </c>
      <c r="B416" s="171">
        <v>1</v>
      </c>
      <c r="C416" s="218">
        <v>44265</v>
      </c>
      <c r="D416" s="218">
        <v>44265</v>
      </c>
      <c r="E416" s="2" t="str">
        <f t="shared" si="12"/>
        <v/>
      </c>
      <c r="F416" s="173" t="str">
        <f t="shared" si="13"/>
        <v/>
      </c>
    </row>
    <row r="417" spans="1:6" x14ac:dyDescent="0.35">
      <c r="A417" s="170" t="s">
        <v>6881</v>
      </c>
      <c r="B417" s="171">
        <v>1</v>
      </c>
      <c r="C417" s="218">
        <v>44263</v>
      </c>
      <c r="D417" s="218">
        <v>44263</v>
      </c>
      <c r="E417" s="2" t="str">
        <f t="shared" si="12"/>
        <v/>
      </c>
      <c r="F417" s="173" t="str">
        <f t="shared" si="13"/>
        <v/>
      </c>
    </row>
    <row r="418" spans="1:6" x14ac:dyDescent="0.35">
      <c r="A418" s="170" t="s">
        <v>6885</v>
      </c>
      <c r="B418" s="171">
        <v>1</v>
      </c>
      <c r="C418" s="218">
        <v>44265</v>
      </c>
      <c r="D418" s="218">
        <v>44265</v>
      </c>
      <c r="E418" s="2" t="str">
        <f t="shared" si="12"/>
        <v/>
      </c>
      <c r="F418" s="173" t="str">
        <f t="shared" si="13"/>
        <v/>
      </c>
    </row>
    <row r="419" spans="1:6" x14ac:dyDescent="0.35">
      <c r="A419" s="170" t="s">
        <v>6889</v>
      </c>
      <c r="B419" s="171">
        <v>1</v>
      </c>
      <c r="C419" s="218">
        <v>44263</v>
      </c>
      <c r="D419" s="218">
        <v>44263</v>
      </c>
      <c r="E419" s="2" t="str">
        <f t="shared" si="12"/>
        <v/>
      </c>
      <c r="F419" s="173" t="str">
        <f t="shared" si="13"/>
        <v/>
      </c>
    </row>
    <row r="420" spans="1:6" x14ac:dyDescent="0.35">
      <c r="A420" s="170" t="s">
        <v>6893</v>
      </c>
      <c r="B420" s="171">
        <v>1</v>
      </c>
      <c r="C420" s="218">
        <v>44282</v>
      </c>
      <c r="D420" s="218">
        <v>44282</v>
      </c>
      <c r="E420" s="2" t="str">
        <f t="shared" si="12"/>
        <v/>
      </c>
      <c r="F420" s="173" t="str">
        <f t="shared" si="13"/>
        <v/>
      </c>
    </row>
    <row r="421" spans="1:6" x14ac:dyDescent="0.35">
      <c r="A421" s="170" t="s">
        <v>6897</v>
      </c>
      <c r="B421" s="171">
        <v>1</v>
      </c>
      <c r="C421" s="218">
        <v>44280</v>
      </c>
      <c r="D421" s="218">
        <v>44280</v>
      </c>
      <c r="E421" s="2" t="str">
        <f t="shared" si="12"/>
        <v/>
      </c>
      <c r="F421" s="173" t="str">
        <f t="shared" si="13"/>
        <v/>
      </c>
    </row>
    <row r="422" spans="1:6" x14ac:dyDescent="0.35">
      <c r="A422" s="170" t="s">
        <v>6902</v>
      </c>
      <c r="B422" s="171">
        <v>1</v>
      </c>
      <c r="C422" s="218">
        <v>44264</v>
      </c>
      <c r="D422" s="218">
        <v>44264</v>
      </c>
      <c r="E422" s="2" t="str">
        <f t="shared" si="12"/>
        <v/>
      </c>
      <c r="F422" s="173" t="str">
        <f t="shared" si="13"/>
        <v/>
      </c>
    </row>
    <row r="423" spans="1:6" x14ac:dyDescent="0.35">
      <c r="A423" s="170" t="s">
        <v>6787</v>
      </c>
      <c r="B423" s="171">
        <v>1</v>
      </c>
      <c r="C423" s="218">
        <v>44201</v>
      </c>
      <c r="D423" s="218">
        <v>44201</v>
      </c>
      <c r="E423" s="2" t="str">
        <f t="shared" si="12"/>
        <v/>
      </c>
      <c r="F423" s="173" t="str">
        <f t="shared" si="13"/>
        <v/>
      </c>
    </row>
    <row r="424" spans="1:6" x14ac:dyDescent="0.35">
      <c r="A424" s="170" t="s">
        <v>6906</v>
      </c>
      <c r="B424" s="171">
        <v>1</v>
      </c>
      <c r="C424" s="218">
        <v>44264</v>
      </c>
      <c r="D424" s="218">
        <v>44264</v>
      </c>
      <c r="E424" s="2" t="str">
        <f t="shared" si="12"/>
        <v/>
      </c>
      <c r="F424" s="173" t="str">
        <f t="shared" si="13"/>
        <v/>
      </c>
    </row>
    <row r="425" spans="1:6" x14ac:dyDescent="0.35">
      <c r="A425" s="170" t="s">
        <v>6908</v>
      </c>
      <c r="B425" s="171">
        <v>1</v>
      </c>
      <c r="C425" s="218">
        <v>44264</v>
      </c>
      <c r="D425" s="218">
        <v>44264</v>
      </c>
      <c r="E425" s="2" t="str">
        <f t="shared" si="12"/>
        <v/>
      </c>
      <c r="F425" s="173" t="str">
        <f t="shared" si="13"/>
        <v/>
      </c>
    </row>
    <row r="426" spans="1:6" x14ac:dyDescent="0.35">
      <c r="A426" s="170" t="s">
        <v>6910</v>
      </c>
      <c r="B426" s="171">
        <v>1</v>
      </c>
      <c r="C426" s="218">
        <v>44264</v>
      </c>
      <c r="D426" s="218">
        <v>44264</v>
      </c>
      <c r="E426" s="2" t="str">
        <f t="shared" si="12"/>
        <v/>
      </c>
      <c r="F426" s="173" t="str">
        <f t="shared" si="13"/>
        <v/>
      </c>
    </row>
    <row r="427" spans="1:6" x14ac:dyDescent="0.35">
      <c r="A427" s="170" t="s">
        <v>6912</v>
      </c>
      <c r="B427" s="171">
        <v>1</v>
      </c>
      <c r="C427" s="218">
        <v>44258</v>
      </c>
      <c r="D427" s="218">
        <v>44258</v>
      </c>
      <c r="E427" s="2" t="str">
        <f t="shared" si="12"/>
        <v/>
      </c>
      <c r="F427" s="173" t="str">
        <f t="shared" si="13"/>
        <v/>
      </c>
    </row>
    <row r="428" spans="1:6" x14ac:dyDescent="0.35">
      <c r="A428" s="170" t="s">
        <v>6916</v>
      </c>
      <c r="B428" s="171">
        <v>1</v>
      </c>
      <c r="C428" s="218">
        <v>44270</v>
      </c>
      <c r="D428" s="218">
        <v>44270</v>
      </c>
      <c r="E428" s="2" t="str">
        <f t="shared" si="12"/>
        <v/>
      </c>
      <c r="F428" s="173" t="str">
        <f t="shared" si="13"/>
        <v/>
      </c>
    </row>
    <row r="429" spans="1:6" x14ac:dyDescent="0.35">
      <c r="A429" s="170" t="s">
        <v>6919</v>
      </c>
      <c r="B429" s="171">
        <v>1</v>
      </c>
      <c r="C429" s="218">
        <v>44266</v>
      </c>
      <c r="D429" s="218">
        <v>44266</v>
      </c>
      <c r="E429" s="2" t="str">
        <f t="shared" si="12"/>
        <v/>
      </c>
      <c r="F429" s="173" t="str">
        <f t="shared" si="13"/>
        <v/>
      </c>
    </row>
    <row r="430" spans="1:6" x14ac:dyDescent="0.35">
      <c r="A430" s="170" t="s">
        <v>6793</v>
      </c>
      <c r="B430" s="171">
        <v>1</v>
      </c>
      <c r="C430" s="218">
        <v>44200</v>
      </c>
      <c r="D430" s="218">
        <v>44200</v>
      </c>
      <c r="E430" s="2" t="str">
        <f t="shared" si="12"/>
        <v/>
      </c>
      <c r="F430" s="173" t="str">
        <f t="shared" si="13"/>
        <v/>
      </c>
    </row>
    <row r="431" spans="1:6" x14ac:dyDescent="0.35">
      <c r="A431" s="170" t="s">
        <v>6923</v>
      </c>
      <c r="B431" s="171">
        <v>1</v>
      </c>
      <c r="C431" s="218">
        <v>44257</v>
      </c>
      <c r="D431" s="218">
        <v>44257</v>
      </c>
      <c r="E431" s="2" t="str">
        <f t="shared" si="12"/>
        <v/>
      </c>
      <c r="F431" s="173" t="str">
        <f t="shared" si="13"/>
        <v/>
      </c>
    </row>
    <row r="432" spans="1:6" x14ac:dyDescent="0.35">
      <c r="A432" s="170" t="s">
        <v>6926</v>
      </c>
      <c r="B432" s="171">
        <v>1</v>
      </c>
      <c r="C432" s="218">
        <v>44256</v>
      </c>
      <c r="D432" s="218">
        <v>44256</v>
      </c>
      <c r="E432" s="2" t="str">
        <f t="shared" si="12"/>
        <v/>
      </c>
      <c r="F432" s="173" t="str">
        <f t="shared" si="13"/>
        <v/>
      </c>
    </row>
    <row r="433" spans="1:6" x14ac:dyDescent="0.35">
      <c r="A433" s="170" t="s">
        <v>6929</v>
      </c>
      <c r="B433" s="171">
        <v>1</v>
      </c>
      <c r="C433" s="218">
        <v>44310</v>
      </c>
      <c r="D433" s="218">
        <v>44310</v>
      </c>
      <c r="E433" s="2" t="str">
        <f t="shared" si="12"/>
        <v/>
      </c>
      <c r="F433" s="173" t="str">
        <f t="shared" si="13"/>
        <v/>
      </c>
    </row>
    <row r="434" spans="1:6" x14ac:dyDescent="0.35">
      <c r="A434" s="170" t="s">
        <v>6932</v>
      </c>
      <c r="B434" s="171">
        <v>1</v>
      </c>
      <c r="C434" s="218">
        <v>44292</v>
      </c>
      <c r="D434" s="218">
        <v>44292</v>
      </c>
      <c r="E434" s="2" t="str">
        <f t="shared" si="12"/>
        <v/>
      </c>
      <c r="F434" s="173" t="str">
        <f t="shared" si="13"/>
        <v/>
      </c>
    </row>
    <row r="435" spans="1:6" x14ac:dyDescent="0.35">
      <c r="A435" s="170" t="s">
        <v>6937</v>
      </c>
      <c r="B435" s="171">
        <v>1</v>
      </c>
      <c r="C435" s="218">
        <v>44308</v>
      </c>
      <c r="D435" s="218">
        <v>44308</v>
      </c>
      <c r="E435" s="2" t="str">
        <f t="shared" si="12"/>
        <v/>
      </c>
      <c r="F435" s="173" t="str">
        <f t="shared" si="13"/>
        <v/>
      </c>
    </row>
    <row r="436" spans="1:6" x14ac:dyDescent="0.35">
      <c r="A436" s="170" t="s">
        <v>6939</v>
      </c>
      <c r="B436" s="171">
        <v>1</v>
      </c>
      <c r="C436" s="218">
        <v>44307</v>
      </c>
      <c r="D436" s="218">
        <v>44307</v>
      </c>
      <c r="E436" s="2" t="str">
        <f t="shared" si="12"/>
        <v/>
      </c>
      <c r="F436" s="173" t="str">
        <f t="shared" si="13"/>
        <v/>
      </c>
    </row>
    <row r="437" spans="1:6" x14ac:dyDescent="0.35">
      <c r="A437" s="170" t="s">
        <v>6942</v>
      </c>
      <c r="B437" s="171">
        <v>1</v>
      </c>
      <c r="C437" s="218">
        <v>44300</v>
      </c>
      <c r="D437" s="218">
        <v>44300</v>
      </c>
      <c r="E437" s="2" t="str">
        <f t="shared" si="12"/>
        <v/>
      </c>
      <c r="F437" s="173" t="str">
        <f t="shared" si="13"/>
        <v/>
      </c>
    </row>
    <row r="438" spans="1:6" x14ac:dyDescent="0.35">
      <c r="A438" s="170" t="s">
        <v>6945</v>
      </c>
      <c r="B438" s="171">
        <v>1</v>
      </c>
      <c r="C438" s="218">
        <v>44307</v>
      </c>
      <c r="D438" s="218">
        <v>44307</v>
      </c>
      <c r="E438" s="2" t="str">
        <f t="shared" si="12"/>
        <v/>
      </c>
      <c r="F438" s="173" t="str">
        <f t="shared" si="13"/>
        <v/>
      </c>
    </row>
    <row r="439" spans="1:6" x14ac:dyDescent="0.35">
      <c r="A439" s="170" t="s">
        <v>6950</v>
      </c>
      <c r="B439" s="171">
        <v>1</v>
      </c>
      <c r="C439" s="218">
        <v>44307</v>
      </c>
      <c r="D439" s="218">
        <v>44307</v>
      </c>
      <c r="E439" s="2" t="str">
        <f t="shared" si="12"/>
        <v/>
      </c>
      <c r="F439" s="173" t="str">
        <f t="shared" si="13"/>
        <v/>
      </c>
    </row>
    <row r="440" spans="1:6" x14ac:dyDescent="0.35">
      <c r="A440" s="170" t="s">
        <v>6954</v>
      </c>
      <c r="B440" s="171">
        <v>1</v>
      </c>
      <c r="C440" s="218">
        <v>44295</v>
      </c>
      <c r="D440" s="218">
        <v>44295</v>
      </c>
      <c r="E440" s="2" t="str">
        <f t="shared" si="12"/>
        <v/>
      </c>
      <c r="F440" s="173" t="str">
        <f t="shared" si="13"/>
        <v/>
      </c>
    </row>
    <row r="441" spans="1:6" x14ac:dyDescent="0.35">
      <c r="A441" s="170" t="s">
        <v>6796</v>
      </c>
      <c r="B441" s="171">
        <v>1</v>
      </c>
      <c r="C441" s="218">
        <v>44204</v>
      </c>
      <c r="D441" s="218">
        <v>44204</v>
      </c>
      <c r="E441" s="2" t="str">
        <f t="shared" si="12"/>
        <v/>
      </c>
      <c r="F441" s="173" t="str">
        <f t="shared" si="13"/>
        <v/>
      </c>
    </row>
    <row r="442" spans="1:6" x14ac:dyDescent="0.35">
      <c r="A442" s="170" t="s">
        <v>6956</v>
      </c>
      <c r="B442" s="171">
        <v>1</v>
      </c>
      <c r="C442" s="218">
        <v>44295</v>
      </c>
      <c r="D442" s="218">
        <v>44295</v>
      </c>
      <c r="E442" s="2" t="str">
        <f t="shared" si="12"/>
        <v/>
      </c>
      <c r="F442" s="173" t="str">
        <f t="shared" si="13"/>
        <v/>
      </c>
    </row>
    <row r="443" spans="1:6" x14ac:dyDescent="0.35">
      <c r="A443" s="170" t="s">
        <v>6959</v>
      </c>
      <c r="B443" s="171">
        <v>1</v>
      </c>
      <c r="C443" s="218">
        <v>44298</v>
      </c>
      <c r="D443" s="218">
        <v>44298</v>
      </c>
      <c r="E443" s="2" t="str">
        <f t="shared" si="12"/>
        <v/>
      </c>
      <c r="F443" s="173" t="str">
        <f t="shared" si="13"/>
        <v/>
      </c>
    </row>
    <row r="444" spans="1:6" x14ac:dyDescent="0.35">
      <c r="A444" s="170" t="s">
        <v>6962</v>
      </c>
      <c r="B444" s="171">
        <v>1</v>
      </c>
      <c r="C444" s="218">
        <v>44315</v>
      </c>
      <c r="D444" s="218">
        <v>44315</v>
      </c>
      <c r="E444" s="2" t="str">
        <f t="shared" si="12"/>
        <v/>
      </c>
      <c r="F444" s="173" t="str">
        <f t="shared" si="13"/>
        <v/>
      </c>
    </row>
    <row r="445" spans="1:6" x14ac:dyDescent="0.35">
      <c r="A445" s="170" t="s">
        <v>6966</v>
      </c>
      <c r="B445" s="171">
        <v>1</v>
      </c>
      <c r="C445" s="218">
        <v>44315</v>
      </c>
      <c r="D445" s="218">
        <v>44315</v>
      </c>
      <c r="E445" s="2" t="str">
        <f t="shared" si="12"/>
        <v/>
      </c>
      <c r="F445" s="173" t="str">
        <f t="shared" si="13"/>
        <v/>
      </c>
    </row>
    <row r="446" spans="1:6" x14ac:dyDescent="0.35">
      <c r="A446" s="170" t="s">
        <v>6967</v>
      </c>
      <c r="B446" s="171">
        <v>1</v>
      </c>
      <c r="C446" s="218">
        <v>44314</v>
      </c>
      <c r="D446" s="218">
        <v>44314</v>
      </c>
      <c r="E446" s="2" t="str">
        <f t="shared" si="12"/>
        <v/>
      </c>
      <c r="F446" s="173" t="str">
        <f t="shared" si="13"/>
        <v/>
      </c>
    </row>
    <row r="447" spans="1:6" x14ac:dyDescent="0.35">
      <c r="A447" s="170" t="s">
        <v>6970</v>
      </c>
      <c r="B447" s="171">
        <v>1</v>
      </c>
      <c r="C447" s="218">
        <v>44314</v>
      </c>
      <c r="D447" s="218">
        <v>44314</v>
      </c>
      <c r="E447" s="2" t="str">
        <f t="shared" si="12"/>
        <v/>
      </c>
      <c r="F447" s="173" t="str">
        <f t="shared" si="13"/>
        <v/>
      </c>
    </row>
    <row r="448" spans="1:6" x14ac:dyDescent="0.35">
      <c r="A448" s="170" t="s">
        <v>6971</v>
      </c>
      <c r="B448" s="171">
        <v>1</v>
      </c>
      <c r="C448" s="218">
        <v>44314</v>
      </c>
      <c r="D448" s="218">
        <v>44314</v>
      </c>
      <c r="E448" s="2" t="str">
        <f t="shared" si="12"/>
        <v/>
      </c>
      <c r="F448" s="173" t="str">
        <f t="shared" si="13"/>
        <v/>
      </c>
    </row>
    <row r="449" spans="1:6" x14ac:dyDescent="0.35">
      <c r="A449" s="170" t="s">
        <v>6973</v>
      </c>
      <c r="B449" s="171">
        <v>1</v>
      </c>
      <c r="C449" s="218">
        <v>44295</v>
      </c>
      <c r="D449" s="218">
        <v>44295</v>
      </c>
      <c r="E449" s="2" t="str">
        <f t="shared" si="12"/>
        <v/>
      </c>
      <c r="F449" s="173" t="str">
        <f t="shared" si="13"/>
        <v/>
      </c>
    </row>
    <row r="450" spans="1:6" x14ac:dyDescent="0.35">
      <c r="A450" s="170" t="s">
        <v>6977</v>
      </c>
      <c r="B450" s="171">
        <v>1</v>
      </c>
      <c r="C450" s="218">
        <v>44298</v>
      </c>
      <c r="D450" s="218">
        <v>44298</v>
      </c>
      <c r="E450" s="2" t="str">
        <f t="shared" si="12"/>
        <v/>
      </c>
      <c r="F450" s="173" t="str">
        <f t="shared" si="13"/>
        <v/>
      </c>
    </row>
    <row r="451" spans="1:6" x14ac:dyDescent="0.35">
      <c r="A451" s="170" t="s">
        <v>6981</v>
      </c>
      <c r="B451" s="171">
        <v>2</v>
      </c>
      <c r="C451" s="218">
        <v>44319</v>
      </c>
      <c r="D451" s="218">
        <v>44321</v>
      </c>
      <c r="E451" s="2">
        <f t="shared" ref="E451:E514" si="14">IF(D451-C451=0,"",D451-C451)</f>
        <v>2</v>
      </c>
      <c r="F451" s="173">
        <f t="shared" ref="F451:F514" si="15">IFERROR(E451/B451,"")</f>
        <v>1</v>
      </c>
    </row>
    <row r="452" spans="1:6" x14ac:dyDescent="0.35">
      <c r="A452" s="170" t="s">
        <v>6799</v>
      </c>
      <c r="B452" s="171">
        <v>1</v>
      </c>
      <c r="C452" s="218">
        <v>44222</v>
      </c>
      <c r="D452" s="218">
        <v>44222</v>
      </c>
      <c r="E452" s="2" t="str">
        <f t="shared" si="14"/>
        <v/>
      </c>
      <c r="F452" s="173" t="str">
        <f t="shared" si="15"/>
        <v/>
      </c>
    </row>
    <row r="453" spans="1:6" x14ac:dyDescent="0.35">
      <c r="A453" s="170" t="s">
        <v>6987</v>
      </c>
      <c r="B453" s="171">
        <v>1</v>
      </c>
      <c r="C453" s="218">
        <v>44337</v>
      </c>
      <c r="D453" s="218">
        <v>44337</v>
      </c>
      <c r="E453" s="2" t="str">
        <f t="shared" si="14"/>
        <v/>
      </c>
      <c r="F453" s="173" t="str">
        <f t="shared" si="15"/>
        <v/>
      </c>
    </row>
    <row r="454" spans="1:6" x14ac:dyDescent="0.35">
      <c r="A454" s="170" t="s">
        <v>6990</v>
      </c>
      <c r="B454" s="171">
        <v>1</v>
      </c>
      <c r="C454" s="218">
        <v>44333</v>
      </c>
      <c r="D454" s="218">
        <v>44333</v>
      </c>
      <c r="E454" s="2" t="str">
        <f t="shared" si="14"/>
        <v/>
      </c>
      <c r="F454" s="173" t="str">
        <f t="shared" si="15"/>
        <v/>
      </c>
    </row>
    <row r="455" spans="1:6" x14ac:dyDescent="0.35">
      <c r="A455" s="170" t="s">
        <v>6994</v>
      </c>
      <c r="B455" s="171">
        <v>1</v>
      </c>
      <c r="C455" s="218">
        <v>44337</v>
      </c>
      <c r="D455" s="218">
        <v>44337</v>
      </c>
      <c r="E455" s="2" t="str">
        <f t="shared" si="14"/>
        <v/>
      </c>
      <c r="F455" s="173" t="str">
        <f t="shared" si="15"/>
        <v/>
      </c>
    </row>
    <row r="456" spans="1:6" x14ac:dyDescent="0.35">
      <c r="A456" s="170" t="s">
        <v>6996</v>
      </c>
      <c r="B456" s="171">
        <v>1</v>
      </c>
      <c r="C456" s="218">
        <v>44341</v>
      </c>
      <c r="D456" s="218">
        <v>44341</v>
      </c>
      <c r="E456" s="2" t="str">
        <f t="shared" si="14"/>
        <v/>
      </c>
      <c r="F456" s="173" t="str">
        <f t="shared" si="15"/>
        <v/>
      </c>
    </row>
    <row r="457" spans="1:6" x14ac:dyDescent="0.35">
      <c r="A457" s="170" t="s">
        <v>7000</v>
      </c>
      <c r="B457" s="171">
        <v>1</v>
      </c>
      <c r="C457" s="218">
        <v>44344</v>
      </c>
      <c r="D457" s="218">
        <v>44344</v>
      </c>
      <c r="E457" s="2" t="str">
        <f t="shared" si="14"/>
        <v/>
      </c>
      <c r="F457" s="173" t="str">
        <f t="shared" si="15"/>
        <v/>
      </c>
    </row>
    <row r="458" spans="1:6" x14ac:dyDescent="0.35">
      <c r="A458" s="170" t="s">
        <v>7003</v>
      </c>
      <c r="B458" s="171">
        <v>1</v>
      </c>
      <c r="C458" s="218">
        <v>44248</v>
      </c>
      <c r="D458" s="218">
        <v>44248</v>
      </c>
      <c r="E458" s="2" t="str">
        <f t="shared" si="14"/>
        <v/>
      </c>
      <c r="F458" s="173" t="str">
        <f t="shared" si="15"/>
        <v/>
      </c>
    </row>
    <row r="459" spans="1:6" x14ac:dyDescent="0.35">
      <c r="A459" s="170" t="s">
        <v>7007</v>
      </c>
      <c r="B459" s="171">
        <v>1</v>
      </c>
      <c r="C459" s="218">
        <v>44336</v>
      </c>
      <c r="D459" s="218">
        <v>44336</v>
      </c>
      <c r="E459" s="2" t="str">
        <f t="shared" si="14"/>
        <v/>
      </c>
      <c r="F459" s="173" t="str">
        <f t="shared" si="15"/>
        <v/>
      </c>
    </row>
    <row r="460" spans="1:6" x14ac:dyDescent="0.35">
      <c r="A460" s="170" t="s">
        <v>7009</v>
      </c>
      <c r="B460" s="171">
        <v>1</v>
      </c>
      <c r="C460" s="218">
        <v>44336</v>
      </c>
      <c r="D460" s="218">
        <v>44336</v>
      </c>
      <c r="E460" s="2" t="str">
        <f t="shared" si="14"/>
        <v/>
      </c>
      <c r="F460" s="173" t="str">
        <f t="shared" si="15"/>
        <v/>
      </c>
    </row>
    <row r="461" spans="1:6" x14ac:dyDescent="0.35">
      <c r="A461" s="170" t="s">
        <v>7010</v>
      </c>
      <c r="B461" s="171">
        <v>1</v>
      </c>
      <c r="C461" s="218">
        <v>44345</v>
      </c>
      <c r="D461" s="218">
        <v>44345</v>
      </c>
      <c r="E461" s="2" t="str">
        <f t="shared" si="14"/>
        <v/>
      </c>
      <c r="F461" s="173" t="str">
        <f t="shared" si="15"/>
        <v/>
      </c>
    </row>
    <row r="462" spans="1:6" x14ac:dyDescent="0.35">
      <c r="A462" s="170" t="s">
        <v>6802</v>
      </c>
      <c r="B462" s="171">
        <v>1</v>
      </c>
      <c r="C462" s="218">
        <v>44208</v>
      </c>
      <c r="D462" s="218">
        <v>44208</v>
      </c>
      <c r="E462" s="2" t="str">
        <f t="shared" si="14"/>
        <v/>
      </c>
      <c r="F462" s="173" t="str">
        <f t="shared" si="15"/>
        <v/>
      </c>
    </row>
    <row r="463" spans="1:6" x14ac:dyDescent="0.35">
      <c r="A463" s="170" t="s">
        <v>7013</v>
      </c>
      <c r="B463" s="171">
        <v>1</v>
      </c>
      <c r="C463" s="218">
        <v>44372</v>
      </c>
      <c r="D463" s="218">
        <v>44372</v>
      </c>
      <c r="E463" s="2" t="str">
        <f t="shared" si="14"/>
        <v/>
      </c>
      <c r="F463" s="173" t="str">
        <f t="shared" si="15"/>
        <v/>
      </c>
    </row>
    <row r="464" spans="1:6" x14ac:dyDescent="0.35">
      <c r="A464" s="170" t="s">
        <v>7016</v>
      </c>
      <c r="B464" s="171">
        <v>1</v>
      </c>
      <c r="C464" s="218">
        <v>44371</v>
      </c>
      <c r="D464" s="218">
        <v>44371</v>
      </c>
      <c r="E464" s="2" t="str">
        <f t="shared" si="14"/>
        <v/>
      </c>
      <c r="F464" s="173" t="str">
        <f t="shared" si="15"/>
        <v/>
      </c>
    </row>
    <row r="465" spans="1:6" x14ac:dyDescent="0.35">
      <c r="A465" s="170" t="s">
        <v>7019</v>
      </c>
      <c r="B465" s="171">
        <v>1</v>
      </c>
      <c r="C465" s="218">
        <v>44371</v>
      </c>
      <c r="D465" s="218">
        <v>44371</v>
      </c>
      <c r="E465" s="2" t="str">
        <f t="shared" si="14"/>
        <v/>
      </c>
      <c r="F465" s="173" t="str">
        <f t="shared" si="15"/>
        <v/>
      </c>
    </row>
    <row r="466" spans="1:6" x14ac:dyDescent="0.35">
      <c r="A466" s="170" t="s">
        <v>7021</v>
      </c>
      <c r="B466" s="171">
        <v>1</v>
      </c>
      <c r="C466" s="218">
        <v>44371</v>
      </c>
      <c r="D466" s="218">
        <v>44371</v>
      </c>
      <c r="E466" s="2" t="str">
        <f t="shared" si="14"/>
        <v/>
      </c>
      <c r="F466" s="173" t="str">
        <f t="shared" si="15"/>
        <v/>
      </c>
    </row>
    <row r="467" spans="1:6" x14ac:dyDescent="0.35">
      <c r="A467" s="170" t="s">
        <v>7023</v>
      </c>
      <c r="B467" s="171">
        <v>1</v>
      </c>
      <c r="C467" s="218">
        <v>44371</v>
      </c>
      <c r="D467" s="218">
        <v>44371</v>
      </c>
      <c r="E467" s="2" t="str">
        <f t="shared" si="14"/>
        <v/>
      </c>
      <c r="F467" s="173" t="str">
        <f t="shared" si="15"/>
        <v/>
      </c>
    </row>
    <row r="468" spans="1:6" x14ac:dyDescent="0.35">
      <c r="A468" s="170" t="s">
        <v>7027</v>
      </c>
      <c r="B468" s="171">
        <v>1</v>
      </c>
      <c r="C468" s="218">
        <v>44368</v>
      </c>
      <c r="D468" s="218">
        <v>44368</v>
      </c>
      <c r="E468" s="2" t="str">
        <f t="shared" si="14"/>
        <v/>
      </c>
      <c r="F468" s="173" t="str">
        <f t="shared" si="15"/>
        <v/>
      </c>
    </row>
    <row r="469" spans="1:6" x14ac:dyDescent="0.35">
      <c r="A469" s="170" t="s">
        <v>7030</v>
      </c>
      <c r="B469" s="171">
        <v>1</v>
      </c>
      <c r="C469" s="218">
        <v>44368</v>
      </c>
      <c r="D469" s="218">
        <v>44368</v>
      </c>
      <c r="E469" s="2" t="str">
        <f t="shared" si="14"/>
        <v/>
      </c>
      <c r="F469" s="173" t="str">
        <f t="shared" si="15"/>
        <v/>
      </c>
    </row>
    <row r="470" spans="1:6" x14ac:dyDescent="0.35">
      <c r="A470" s="170" t="s">
        <v>7034</v>
      </c>
      <c r="B470" s="171">
        <v>1</v>
      </c>
      <c r="C470" s="218">
        <v>44368</v>
      </c>
      <c r="D470" s="218">
        <v>44368</v>
      </c>
      <c r="E470" s="2" t="str">
        <f t="shared" si="14"/>
        <v/>
      </c>
      <c r="F470" s="173" t="str">
        <f t="shared" si="15"/>
        <v/>
      </c>
    </row>
    <row r="471" spans="1:6" x14ac:dyDescent="0.35">
      <c r="A471" s="170" t="s">
        <v>6806</v>
      </c>
      <c r="B471" s="171">
        <v>1</v>
      </c>
      <c r="C471" s="218">
        <v>44209</v>
      </c>
      <c r="D471" s="218">
        <v>44209</v>
      </c>
      <c r="E471" s="2" t="str">
        <f t="shared" si="14"/>
        <v/>
      </c>
      <c r="F471" s="173" t="str">
        <f t="shared" si="15"/>
        <v/>
      </c>
    </row>
    <row r="472" spans="1:6" x14ac:dyDescent="0.35">
      <c r="A472" s="170" t="s">
        <v>7036</v>
      </c>
      <c r="B472" s="171">
        <v>1</v>
      </c>
      <c r="C472" s="218">
        <v>44354</v>
      </c>
      <c r="D472" s="218">
        <v>44354</v>
      </c>
      <c r="E472" s="2" t="str">
        <f t="shared" si="14"/>
        <v/>
      </c>
      <c r="F472" s="173" t="str">
        <f t="shared" si="15"/>
        <v/>
      </c>
    </row>
    <row r="473" spans="1:6" x14ac:dyDescent="0.35">
      <c r="A473" s="170" t="s">
        <v>7039</v>
      </c>
      <c r="B473" s="171">
        <v>1</v>
      </c>
      <c r="C473" s="218">
        <v>44348</v>
      </c>
      <c r="D473" s="218">
        <v>44348</v>
      </c>
      <c r="E473" s="2" t="str">
        <f t="shared" si="14"/>
        <v/>
      </c>
      <c r="F473" s="173" t="str">
        <f t="shared" si="15"/>
        <v/>
      </c>
    </row>
    <row r="474" spans="1:6" x14ac:dyDescent="0.35">
      <c r="A474" s="170" t="s">
        <v>5800</v>
      </c>
      <c r="B474" s="171">
        <v>1</v>
      </c>
      <c r="C474" s="218">
        <v>43882</v>
      </c>
      <c r="D474" s="218">
        <v>43882</v>
      </c>
      <c r="E474" s="2" t="str">
        <f t="shared" si="14"/>
        <v/>
      </c>
      <c r="F474" s="173" t="str">
        <f t="shared" si="15"/>
        <v/>
      </c>
    </row>
    <row r="475" spans="1:6" x14ac:dyDescent="0.35">
      <c r="A475" s="170" t="s">
        <v>5371</v>
      </c>
      <c r="B475" s="171">
        <v>23</v>
      </c>
      <c r="C475" s="218">
        <v>43139</v>
      </c>
      <c r="D475" s="218">
        <v>43942</v>
      </c>
      <c r="E475" s="2">
        <f t="shared" si="14"/>
        <v>803</v>
      </c>
      <c r="F475" s="173">
        <f t="shared" si="15"/>
        <v>34.913043478260867</v>
      </c>
    </row>
    <row r="476" spans="1:6" x14ac:dyDescent="0.35">
      <c r="A476" s="170" t="s">
        <v>5823</v>
      </c>
      <c r="B476" s="171">
        <v>2</v>
      </c>
      <c r="C476" s="218">
        <v>43572</v>
      </c>
      <c r="D476" s="218">
        <v>43585</v>
      </c>
      <c r="E476" s="2">
        <f t="shared" si="14"/>
        <v>13</v>
      </c>
      <c r="F476" s="173">
        <f t="shared" si="15"/>
        <v>6.5</v>
      </c>
    </row>
    <row r="477" spans="1:6" x14ac:dyDescent="0.35">
      <c r="A477" s="170" t="s">
        <v>5830</v>
      </c>
      <c r="B477" s="171">
        <v>23</v>
      </c>
      <c r="C477" s="218">
        <v>43157</v>
      </c>
      <c r="D477" s="218">
        <v>43882</v>
      </c>
      <c r="E477" s="2">
        <f t="shared" si="14"/>
        <v>725</v>
      </c>
      <c r="F477" s="173">
        <f t="shared" si="15"/>
        <v>31.521739130434781</v>
      </c>
    </row>
    <row r="478" spans="1:6" x14ac:dyDescent="0.35">
      <c r="A478" s="170" t="s">
        <v>802</v>
      </c>
      <c r="B478" s="171">
        <v>18</v>
      </c>
      <c r="C478" s="218">
        <v>43140</v>
      </c>
      <c r="D478" s="218">
        <v>43818</v>
      </c>
      <c r="E478" s="2">
        <f t="shared" si="14"/>
        <v>678</v>
      </c>
      <c r="F478" s="173">
        <f t="shared" si="15"/>
        <v>37.666666666666664</v>
      </c>
    </row>
    <row r="479" spans="1:6" x14ac:dyDescent="0.35">
      <c r="A479" s="170" t="s">
        <v>5871</v>
      </c>
      <c r="B479" s="171">
        <v>1</v>
      </c>
      <c r="C479" s="218">
        <v>43572</v>
      </c>
      <c r="D479" s="218">
        <v>43572</v>
      </c>
      <c r="E479" s="2" t="str">
        <f t="shared" si="14"/>
        <v/>
      </c>
      <c r="F479" s="173" t="str">
        <f t="shared" si="15"/>
        <v/>
      </c>
    </row>
    <row r="480" spans="1:6" x14ac:dyDescent="0.35">
      <c r="A480" s="170" t="s">
        <v>5876</v>
      </c>
      <c r="B480" s="171">
        <v>1</v>
      </c>
      <c r="C480" s="218">
        <v>43206</v>
      </c>
      <c r="D480" s="218">
        <v>43206</v>
      </c>
      <c r="E480" s="2" t="str">
        <f t="shared" si="14"/>
        <v/>
      </c>
      <c r="F480" s="173" t="str">
        <f t="shared" si="15"/>
        <v/>
      </c>
    </row>
    <row r="481" spans="1:6" x14ac:dyDescent="0.35">
      <c r="A481" s="170" t="s">
        <v>5878</v>
      </c>
      <c r="B481" s="171">
        <v>2</v>
      </c>
      <c r="C481" s="218">
        <v>43330</v>
      </c>
      <c r="D481" s="218">
        <v>43641</v>
      </c>
      <c r="E481" s="2">
        <f t="shared" si="14"/>
        <v>311</v>
      </c>
      <c r="F481" s="173">
        <f t="shared" si="15"/>
        <v>155.5</v>
      </c>
    </row>
    <row r="482" spans="1:6" x14ac:dyDescent="0.35">
      <c r="A482" s="170" t="s">
        <v>5884</v>
      </c>
      <c r="B482" s="171">
        <v>1</v>
      </c>
      <c r="C482" s="218">
        <v>43829</v>
      </c>
      <c r="D482" s="218">
        <v>43829</v>
      </c>
      <c r="E482" s="2" t="str">
        <f t="shared" si="14"/>
        <v/>
      </c>
      <c r="F482" s="173" t="str">
        <f t="shared" si="15"/>
        <v/>
      </c>
    </row>
    <row r="483" spans="1:6" x14ac:dyDescent="0.35">
      <c r="A483" s="170" t="s">
        <v>5887</v>
      </c>
      <c r="B483" s="171">
        <v>1</v>
      </c>
      <c r="C483" s="218">
        <v>43544</v>
      </c>
      <c r="D483" s="218">
        <v>43544</v>
      </c>
      <c r="E483" s="2" t="str">
        <f t="shared" si="14"/>
        <v/>
      </c>
      <c r="F483" s="173" t="str">
        <f t="shared" si="15"/>
        <v/>
      </c>
    </row>
    <row r="484" spans="1:6" x14ac:dyDescent="0.35">
      <c r="A484" s="170" t="s">
        <v>5357</v>
      </c>
      <c r="B484" s="171">
        <v>3</v>
      </c>
      <c r="C484" s="218">
        <v>43630</v>
      </c>
      <c r="D484" s="218">
        <v>43946</v>
      </c>
      <c r="E484" s="2">
        <f t="shared" si="14"/>
        <v>316</v>
      </c>
      <c r="F484" s="173">
        <f t="shared" si="15"/>
        <v>105.33333333333333</v>
      </c>
    </row>
    <row r="485" spans="1:6" x14ac:dyDescent="0.35">
      <c r="A485" s="170" t="s">
        <v>5897</v>
      </c>
      <c r="B485" s="171">
        <v>1</v>
      </c>
      <c r="C485" s="218">
        <v>43763</v>
      </c>
      <c r="D485" s="218">
        <v>43763</v>
      </c>
      <c r="E485" s="2" t="str">
        <f t="shared" si="14"/>
        <v/>
      </c>
      <c r="F485" s="173" t="str">
        <f t="shared" si="15"/>
        <v/>
      </c>
    </row>
    <row r="486" spans="1:6" x14ac:dyDescent="0.35">
      <c r="A486" s="170" t="s">
        <v>5901</v>
      </c>
      <c r="B486" s="171">
        <v>3</v>
      </c>
      <c r="C486" s="218">
        <v>43342</v>
      </c>
      <c r="D486" s="218">
        <v>43546</v>
      </c>
      <c r="E486" s="2">
        <f t="shared" si="14"/>
        <v>204</v>
      </c>
      <c r="F486" s="173">
        <f t="shared" si="15"/>
        <v>68</v>
      </c>
    </row>
    <row r="487" spans="1:6" x14ac:dyDescent="0.35">
      <c r="A487" s="170" t="s">
        <v>5908</v>
      </c>
      <c r="B487" s="171">
        <v>6</v>
      </c>
      <c r="C487" s="218">
        <v>43193</v>
      </c>
      <c r="D487" s="218">
        <v>43762</v>
      </c>
      <c r="E487" s="2">
        <f t="shared" si="14"/>
        <v>569</v>
      </c>
      <c r="F487" s="173">
        <f t="shared" si="15"/>
        <v>94.833333333333329</v>
      </c>
    </row>
    <row r="488" spans="1:6" x14ac:dyDescent="0.35">
      <c r="A488" s="170" t="s">
        <v>5294</v>
      </c>
      <c r="B488" s="171">
        <v>13</v>
      </c>
      <c r="C488" s="218">
        <v>43124</v>
      </c>
      <c r="D488" s="218">
        <v>44001</v>
      </c>
      <c r="E488" s="2">
        <f t="shared" si="14"/>
        <v>877</v>
      </c>
      <c r="F488" s="173">
        <f t="shared" si="15"/>
        <v>67.461538461538467</v>
      </c>
    </row>
    <row r="489" spans="1:6" x14ac:dyDescent="0.35">
      <c r="A489" s="170" t="s">
        <v>275</v>
      </c>
      <c r="B489" s="171">
        <v>13</v>
      </c>
      <c r="C489" s="218">
        <v>43119</v>
      </c>
      <c r="D489" s="218">
        <v>43782</v>
      </c>
      <c r="E489" s="2">
        <f t="shared" si="14"/>
        <v>663</v>
      </c>
      <c r="F489" s="173">
        <f t="shared" si="15"/>
        <v>51</v>
      </c>
    </row>
    <row r="490" spans="1:6" x14ac:dyDescent="0.35">
      <c r="A490" s="170" t="s">
        <v>5936</v>
      </c>
      <c r="B490" s="171">
        <v>1</v>
      </c>
      <c r="C490" s="218">
        <v>43230</v>
      </c>
      <c r="D490" s="218">
        <v>43230</v>
      </c>
      <c r="E490" s="2" t="str">
        <f t="shared" si="14"/>
        <v/>
      </c>
      <c r="F490" s="173" t="str">
        <f t="shared" si="15"/>
        <v/>
      </c>
    </row>
    <row r="491" spans="1:6" x14ac:dyDescent="0.35">
      <c r="A491" s="170" t="s">
        <v>5939</v>
      </c>
      <c r="B491" s="171">
        <v>7</v>
      </c>
      <c r="C491" s="218">
        <v>43159</v>
      </c>
      <c r="D491" s="218">
        <v>43549</v>
      </c>
      <c r="E491" s="2">
        <f t="shared" si="14"/>
        <v>390</v>
      </c>
      <c r="F491" s="173">
        <f t="shared" si="15"/>
        <v>55.714285714285715</v>
      </c>
    </row>
    <row r="492" spans="1:6" x14ac:dyDescent="0.35">
      <c r="A492" s="170" t="s">
        <v>5946</v>
      </c>
      <c r="B492" s="171">
        <v>5</v>
      </c>
      <c r="C492" s="218">
        <v>43280</v>
      </c>
      <c r="D492" s="218">
        <v>43641</v>
      </c>
      <c r="E492" s="2">
        <f t="shared" si="14"/>
        <v>361</v>
      </c>
      <c r="F492" s="173">
        <f t="shared" si="15"/>
        <v>72.2</v>
      </c>
    </row>
    <row r="493" spans="1:6" x14ac:dyDescent="0.35">
      <c r="A493" s="170" t="s">
        <v>5952</v>
      </c>
      <c r="B493" s="171">
        <v>1</v>
      </c>
      <c r="C493" s="218">
        <v>43465</v>
      </c>
      <c r="D493" s="218">
        <v>43465</v>
      </c>
      <c r="E493" s="2" t="str">
        <f t="shared" si="14"/>
        <v/>
      </c>
      <c r="F493" s="173" t="str">
        <f t="shared" si="15"/>
        <v/>
      </c>
    </row>
    <row r="494" spans="1:6" x14ac:dyDescent="0.35">
      <c r="A494" s="170" t="s">
        <v>5956</v>
      </c>
      <c r="B494" s="171">
        <v>6</v>
      </c>
      <c r="C494" s="218">
        <v>43216</v>
      </c>
      <c r="D494" s="218">
        <v>43644</v>
      </c>
      <c r="E494" s="2">
        <f t="shared" si="14"/>
        <v>428</v>
      </c>
      <c r="F494" s="173">
        <f t="shared" si="15"/>
        <v>71.333333333333329</v>
      </c>
    </row>
    <row r="495" spans="1:6" x14ac:dyDescent="0.35">
      <c r="A495" s="170" t="s">
        <v>5963</v>
      </c>
      <c r="B495" s="171">
        <v>2</v>
      </c>
      <c r="C495" s="218">
        <v>43227</v>
      </c>
      <c r="D495" s="218">
        <v>43484</v>
      </c>
      <c r="E495" s="2">
        <f t="shared" si="14"/>
        <v>257</v>
      </c>
      <c r="F495" s="173">
        <f t="shared" si="15"/>
        <v>128.5</v>
      </c>
    </row>
    <row r="496" spans="1:6" x14ac:dyDescent="0.35">
      <c r="A496" s="170" t="s">
        <v>5970</v>
      </c>
      <c r="B496" s="171">
        <v>2</v>
      </c>
      <c r="C496" s="218">
        <v>43203</v>
      </c>
      <c r="D496" s="218">
        <v>43231</v>
      </c>
      <c r="E496" s="2">
        <f t="shared" si="14"/>
        <v>28</v>
      </c>
      <c r="F496" s="173">
        <f t="shared" si="15"/>
        <v>14</v>
      </c>
    </row>
    <row r="497" spans="1:6" x14ac:dyDescent="0.35">
      <c r="A497" s="170" t="s">
        <v>5975</v>
      </c>
      <c r="B497" s="171">
        <v>3</v>
      </c>
      <c r="C497" s="218">
        <v>43164</v>
      </c>
      <c r="D497" s="218">
        <v>43369</v>
      </c>
      <c r="E497" s="2">
        <f t="shared" si="14"/>
        <v>205</v>
      </c>
      <c r="F497" s="173">
        <f t="shared" si="15"/>
        <v>68.333333333333329</v>
      </c>
    </row>
    <row r="498" spans="1:6" x14ac:dyDescent="0.35">
      <c r="A498" s="170" t="s">
        <v>5980</v>
      </c>
      <c r="B498" s="171">
        <v>1</v>
      </c>
      <c r="C498" s="218">
        <v>43257</v>
      </c>
      <c r="D498" s="218">
        <v>43257</v>
      </c>
      <c r="E498" s="2" t="str">
        <f t="shared" si="14"/>
        <v/>
      </c>
      <c r="F498" s="173" t="str">
        <f t="shared" si="15"/>
        <v/>
      </c>
    </row>
    <row r="499" spans="1:6" x14ac:dyDescent="0.35">
      <c r="A499" s="170" t="s">
        <v>5384</v>
      </c>
      <c r="B499" s="171">
        <v>6</v>
      </c>
      <c r="C499" s="218">
        <v>43349</v>
      </c>
      <c r="D499" s="218">
        <v>43941</v>
      </c>
      <c r="E499" s="2">
        <f t="shared" si="14"/>
        <v>592</v>
      </c>
      <c r="F499" s="173">
        <f t="shared" si="15"/>
        <v>98.666666666666671</v>
      </c>
    </row>
    <row r="500" spans="1:6" x14ac:dyDescent="0.35">
      <c r="A500" s="170" t="s">
        <v>5989</v>
      </c>
      <c r="B500" s="171">
        <v>3</v>
      </c>
      <c r="C500" s="218">
        <v>43217</v>
      </c>
      <c r="D500" s="218">
        <v>43475</v>
      </c>
      <c r="E500" s="2">
        <f t="shared" si="14"/>
        <v>258</v>
      </c>
      <c r="F500" s="173">
        <f t="shared" si="15"/>
        <v>86</v>
      </c>
    </row>
    <row r="501" spans="1:6" x14ac:dyDescent="0.35">
      <c r="A501" s="170" t="s">
        <v>5995</v>
      </c>
      <c r="B501" s="171">
        <v>1</v>
      </c>
      <c r="C501" s="218">
        <v>43581</v>
      </c>
      <c r="D501" s="218">
        <v>43581</v>
      </c>
      <c r="E501" s="2" t="str">
        <f t="shared" si="14"/>
        <v/>
      </c>
      <c r="F501" s="173" t="str">
        <f t="shared" si="15"/>
        <v/>
      </c>
    </row>
    <row r="502" spans="1:6" x14ac:dyDescent="0.35">
      <c r="A502" s="170" t="s">
        <v>5998</v>
      </c>
      <c r="B502" s="171">
        <v>3</v>
      </c>
      <c r="C502" s="218">
        <v>43208</v>
      </c>
      <c r="D502" s="218">
        <v>43671</v>
      </c>
      <c r="E502" s="2">
        <f t="shared" si="14"/>
        <v>463</v>
      </c>
      <c r="F502" s="173">
        <f t="shared" si="15"/>
        <v>154.33333333333334</v>
      </c>
    </row>
    <row r="503" spans="1:6" x14ac:dyDescent="0.35">
      <c r="A503" s="170" t="s">
        <v>5328</v>
      </c>
      <c r="B503" s="171">
        <v>7</v>
      </c>
      <c r="C503" s="218">
        <v>43339</v>
      </c>
      <c r="D503" s="218">
        <v>43978</v>
      </c>
      <c r="E503" s="2">
        <f t="shared" si="14"/>
        <v>639</v>
      </c>
      <c r="F503" s="173">
        <f t="shared" si="15"/>
        <v>91.285714285714292</v>
      </c>
    </row>
    <row r="504" spans="1:6" x14ac:dyDescent="0.35">
      <c r="A504" s="170" t="s">
        <v>6006</v>
      </c>
      <c r="B504" s="171">
        <v>3</v>
      </c>
      <c r="C504" s="218">
        <v>43203</v>
      </c>
      <c r="D504" s="218">
        <v>43495</v>
      </c>
      <c r="E504" s="2">
        <f t="shared" si="14"/>
        <v>292</v>
      </c>
      <c r="F504" s="173">
        <f t="shared" si="15"/>
        <v>97.333333333333329</v>
      </c>
    </row>
    <row r="505" spans="1:6" x14ac:dyDescent="0.35">
      <c r="A505" s="170" t="s">
        <v>235</v>
      </c>
      <c r="B505" s="171">
        <v>1</v>
      </c>
      <c r="C505" s="218">
        <v>43188</v>
      </c>
      <c r="D505" s="218">
        <v>43188</v>
      </c>
      <c r="E505" s="2" t="str">
        <f t="shared" si="14"/>
        <v/>
      </c>
      <c r="F505" s="173" t="str">
        <f t="shared" si="15"/>
        <v/>
      </c>
    </row>
    <row r="506" spans="1:6" x14ac:dyDescent="0.35">
      <c r="A506" s="170" t="s">
        <v>6013</v>
      </c>
      <c r="B506" s="171">
        <v>7</v>
      </c>
      <c r="C506" s="218">
        <v>43126</v>
      </c>
      <c r="D506" s="218">
        <v>43200</v>
      </c>
      <c r="E506" s="2">
        <f t="shared" si="14"/>
        <v>74</v>
      </c>
      <c r="F506" s="173">
        <f t="shared" si="15"/>
        <v>10.571428571428571</v>
      </c>
    </row>
    <row r="507" spans="1:6" x14ac:dyDescent="0.35">
      <c r="A507" s="170" t="s">
        <v>6021</v>
      </c>
      <c r="B507" s="171">
        <v>1</v>
      </c>
      <c r="C507" s="218">
        <v>43193</v>
      </c>
      <c r="D507" s="218">
        <v>43193</v>
      </c>
      <c r="E507" s="2" t="str">
        <f t="shared" si="14"/>
        <v/>
      </c>
      <c r="F507" s="173" t="str">
        <f t="shared" si="15"/>
        <v/>
      </c>
    </row>
    <row r="508" spans="1:6" x14ac:dyDescent="0.35">
      <c r="A508" s="170" t="s">
        <v>6026</v>
      </c>
      <c r="B508" s="171">
        <v>3</v>
      </c>
      <c r="C508" s="218">
        <v>43209</v>
      </c>
      <c r="D508" s="218">
        <v>43546</v>
      </c>
      <c r="E508" s="2">
        <f t="shared" si="14"/>
        <v>337</v>
      </c>
      <c r="F508" s="173">
        <f t="shared" si="15"/>
        <v>112.33333333333333</v>
      </c>
    </row>
    <row r="509" spans="1:6" x14ac:dyDescent="0.35">
      <c r="A509" s="170" t="s">
        <v>5416</v>
      </c>
      <c r="B509" s="171">
        <v>7</v>
      </c>
      <c r="C509" s="218">
        <v>43147</v>
      </c>
      <c r="D509" s="218">
        <v>43917</v>
      </c>
      <c r="E509" s="2">
        <f t="shared" si="14"/>
        <v>770</v>
      </c>
      <c r="F509" s="173">
        <f t="shared" si="15"/>
        <v>110</v>
      </c>
    </row>
    <row r="510" spans="1:6" x14ac:dyDescent="0.35">
      <c r="A510" s="170" t="s">
        <v>6036</v>
      </c>
      <c r="B510" s="171">
        <v>20</v>
      </c>
      <c r="C510" s="218">
        <v>43129</v>
      </c>
      <c r="D510" s="218">
        <v>43875</v>
      </c>
      <c r="E510" s="2">
        <f t="shared" si="14"/>
        <v>746</v>
      </c>
      <c r="F510" s="173">
        <f t="shared" si="15"/>
        <v>37.299999999999997</v>
      </c>
    </row>
    <row r="511" spans="1:6" x14ac:dyDescent="0.35">
      <c r="A511" s="170" t="s">
        <v>6050</v>
      </c>
      <c r="B511" s="171">
        <v>3</v>
      </c>
      <c r="C511" s="218">
        <v>43105</v>
      </c>
      <c r="D511" s="218">
        <v>43146</v>
      </c>
      <c r="E511" s="2">
        <f t="shared" si="14"/>
        <v>41</v>
      </c>
      <c r="F511" s="173">
        <f t="shared" si="15"/>
        <v>13.666666666666666</v>
      </c>
    </row>
    <row r="512" spans="1:6" x14ac:dyDescent="0.35">
      <c r="A512" s="170" t="s">
        <v>6055</v>
      </c>
      <c r="B512" s="171">
        <v>1</v>
      </c>
      <c r="C512" s="218">
        <v>43348</v>
      </c>
      <c r="D512" s="218">
        <v>43348</v>
      </c>
      <c r="E512" s="2" t="str">
        <f t="shared" si="14"/>
        <v/>
      </c>
      <c r="F512" s="173" t="str">
        <f t="shared" si="15"/>
        <v/>
      </c>
    </row>
    <row r="513" spans="1:6" x14ac:dyDescent="0.35">
      <c r="A513" s="170" t="s">
        <v>6060</v>
      </c>
      <c r="B513" s="171">
        <v>2</v>
      </c>
      <c r="C513" s="218">
        <v>43200</v>
      </c>
      <c r="D513" s="218">
        <v>43200</v>
      </c>
      <c r="E513" s="2" t="str">
        <f t="shared" si="14"/>
        <v/>
      </c>
      <c r="F513" s="173" t="str">
        <f t="shared" si="15"/>
        <v/>
      </c>
    </row>
    <row r="514" spans="1:6" x14ac:dyDescent="0.35">
      <c r="A514" s="170" t="s">
        <v>6064</v>
      </c>
      <c r="B514" s="171">
        <v>1</v>
      </c>
      <c r="C514" s="218">
        <v>43115</v>
      </c>
      <c r="D514" s="218">
        <v>43115</v>
      </c>
      <c r="E514" s="2" t="str">
        <f t="shared" si="14"/>
        <v/>
      </c>
      <c r="F514" s="173" t="str">
        <f t="shared" si="15"/>
        <v/>
      </c>
    </row>
    <row r="515" spans="1:6" x14ac:dyDescent="0.35">
      <c r="A515" s="170" t="s">
        <v>6068</v>
      </c>
      <c r="B515" s="171">
        <v>6</v>
      </c>
      <c r="C515" s="218">
        <v>43104</v>
      </c>
      <c r="D515" s="218">
        <v>43167</v>
      </c>
      <c r="E515" s="2">
        <f t="shared" ref="E515:E545" si="16">IF(D515-C515=0,"",D515-C515)</f>
        <v>63</v>
      </c>
      <c r="F515" s="173">
        <f t="shared" ref="F515:F544" si="17">IFERROR(E515/B515,"")</f>
        <v>10.5</v>
      </c>
    </row>
    <row r="516" spans="1:6" x14ac:dyDescent="0.35">
      <c r="A516" s="170" t="s">
        <v>6077</v>
      </c>
      <c r="B516" s="171">
        <v>1</v>
      </c>
      <c r="C516" s="218">
        <v>43185</v>
      </c>
      <c r="D516" s="218">
        <v>43185</v>
      </c>
      <c r="E516" s="2" t="str">
        <f t="shared" si="16"/>
        <v/>
      </c>
      <c r="F516" s="173" t="str">
        <f t="shared" si="17"/>
        <v/>
      </c>
    </row>
    <row r="517" spans="1:6" x14ac:dyDescent="0.35">
      <c r="A517" s="170" t="s">
        <v>6081</v>
      </c>
      <c r="B517" s="171">
        <v>11</v>
      </c>
      <c r="C517" s="218">
        <v>43201</v>
      </c>
      <c r="D517" s="218">
        <v>43812</v>
      </c>
      <c r="E517" s="2">
        <f t="shared" si="16"/>
        <v>611</v>
      </c>
      <c r="F517" s="173">
        <f t="shared" si="17"/>
        <v>55.545454545454547</v>
      </c>
    </row>
    <row r="518" spans="1:6" x14ac:dyDescent="0.35">
      <c r="A518" s="170" t="s">
        <v>6089</v>
      </c>
      <c r="B518" s="171">
        <v>12</v>
      </c>
      <c r="C518" s="218">
        <v>43214</v>
      </c>
      <c r="D518" s="218">
        <v>43697</v>
      </c>
      <c r="E518" s="2">
        <f t="shared" si="16"/>
        <v>483</v>
      </c>
      <c r="F518" s="173">
        <f t="shared" si="17"/>
        <v>40.25</v>
      </c>
    </row>
    <row r="519" spans="1:6" x14ac:dyDescent="0.35">
      <c r="A519" s="170" t="s">
        <v>5315</v>
      </c>
      <c r="B519" s="171">
        <v>3</v>
      </c>
      <c r="C519" s="218">
        <v>43255</v>
      </c>
      <c r="D519" s="218">
        <v>43978</v>
      </c>
      <c r="E519" s="2">
        <f t="shared" si="16"/>
        <v>723</v>
      </c>
      <c r="F519" s="173">
        <f t="shared" si="17"/>
        <v>241</v>
      </c>
    </row>
    <row r="520" spans="1:6" x14ac:dyDescent="0.35">
      <c r="A520" s="170" t="s">
        <v>6107</v>
      </c>
      <c r="B520" s="171">
        <v>2</v>
      </c>
      <c r="C520" s="218">
        <v>43292</v>
      </c>
      <c r="D520" s="218">
        <v>43341</v>
      </c>
      <c r="E520" s="2">
        <f t="shared" si="16"/>
        <v>49</v>
      </c>
      <c r="F520" s="173">
        <f t="shared" si="17"/>
        <v>24.5</v>
      </c>
    </row>
    <row r="521" spans="1:6" x14ac:dyDescent="0.35">
      <c r="A521" s="170" t="s">
        <v>261</v>
      </c>
      <c r="B521" s="171">
        <v>1</v>
      </c>
      <c r="C521" s="218">
        <v>43265</v>
      </c>
      <c r="D521" s="218">
        <v>43265</v>
      </c>
      <c r="E521" s="2" t="str">
        <f t="shared" si="16"/>
        <v/>
      </c>
      <c r="F521" s="173" t="str">
        <f t="shared" si="17"/>
        <v/>
      </c>
    </row>
    <row r="522" spans="1:6" x14ac:dyDescent="0.35">
      <c r="A522" s="170" t="s">
        <v>1492</v>
      </c>
      <c r="B522" s="171">
        <v>1</v>
      </c>
      <c r="C522" s="218">
        <v>43168</v>
      </c>
      <c r="D522" s="218">
        <v>43168</v>
      </c>
      <c r="E522" s="2" t="str">
        <f t="shared" si="16"/>
        <v/>
      </c>
      <c r="F522" s="173" t="str">
        <f t="shared" si="17"/>
        <v/>
      </c>
    </row>
    <row r="523" spans="1:6" x14ac:dyDescent="0.35">
      <c r="A523" s="170" t="s">
        <v>6121</v>
      </c>
      <c r="B523" s="171">
        <v>12</v>
      </c>
      <c r="C523" s="218">
        <v>43392</v>
      </c>
      <c r="D523" s="218">
        <v>43496</v>
      </c>
      <c r="E523" s="2">
        <f t="shared" si="16"/>
        <v>104</v>
      </c>
      <c r="F523" s="173">
        <f t="shared" si="17"/>
        <v>8.6666666666666661</v>
      </c>
    </row>
    <row r="524" spans="1:6" x14ac:dyDescent="0.35">
      <c r="A524" s="170" t="s">
        <v>6130</v>
      </c>
      <c r="B524" s="171">
        <v>1</v>
      </c>
      <c r="C524" s="218">
        <v>43613</v>
      </c>
      <c r="D524" s="218">
        <v>43613</v>
      </c>
      <c r="E524" s="2" t="str">
        <f t="shared" si="16"/>
        <v/>
      </c>
      <c r="F524" s="173" t="str">
        <f t="shared" si="17"/>
        <v/>
      </c>
    </row>
    <row r="525" spans="1:6" x14ac:dyDescent="0.35">
      <c r="A525" s="170" t="s">
        <v>6137</v>
      </c>
      <c r="B525" s="171">
        <v>1</v>
      </c>
      <c r="C525" s="218">
        <v>43741</v>
      </c>
      <c r="D525" s="218">
        <v>43741</v>
      </c>
      <c r="E525" s="2" t="str">
        <f t="shared" si="16"/>
        <v/>
      </c>
      <c r="F525" s="173" t="str">
        <f t="shared" si="17"/>
        <v/>
      </c>
    </row>
    <row r="526" spans="1:6" x14ac:dyDescent="0.35">
      <c r="A526" s="170" t="s">
        <v>5283</v>
      </c>
      <c r="B526" s="171">
        <v>58</v>
      </c>
      <c r="C526" s="218">
        <v>43112</v>
      </c>
      <c r="D526" s="218">
        <v>44006</v>
      </c>
      <c r="E526" s="2">
        <f t="shared" si="16"/>
        <v>894</v>
      </c>
      <c r="F526" s="173">
        <f t="shared" si="17"/>
        <v>15.413793103448276</v>
      </c>
    </row>
    <row r="527" spans="1:6" x14ac:dyDescent="0.35">
      <c r="A527" s="170" t="s">
        <v>6192</v>
      </c>
      <c r="B527" s="171">
        <v>21</v>
      </c>
      <c r="C527" s="218">
        <v>43126</v>
      </c>
      <c r="D527" s="218">
        <v>43889</v>
      </c>
      <c r="E527" s="2">
        <f t="shared" si="16"/>
        <v>763</v>
      </c>
      <c r="F527" s="173">
        <f t="shared" si="17"/>
        <v>36.333333333333336</v>
      </c>
    </row>
    <row r="528" spans="1:6" x14ac:dyDescent="0.35">
      <c r="A528" s="170" t="s">
        <v>6210</v>
      </c>
      <c r="B528" s="171">
        <v>4</v>
      </c>
      <c r="C528" s="218">
        <v>43132</v>
      </c>
      <c r="D528" s="218">
        <v>43399</v>
      </c>
      <c r="E528" s="2">
        <f t="shared" si="16"/>
        <v>267</v>
      </c>
      <c r="F528" s="173">
        <f t="shared" si="17"/>
        <v>66.75</v>
      </c>
    </row>
    <row r="529" spans="1:6" x14ac:dyDescent="0.35">
      <c r="A529" s="170" t="s">
        <v>5342</v>
      </c>
      <c r="B529" s="171">
        <v>2</v>
      </c>
      <c r="C529" s="218">
        <v>43951</v>
      </c>
      <c r="D529" s="218">
        <v>43951</v>
      </c>
      <c r="E529" s="2" t="str">
        <f t="shared" si="16"/>
        <v/>
      </c>
      <c r="F529" s="173" t="str">
        <f t="shared" si="17"/>
        <v/>
      </c>
    </row>
    <row r="530" spans="1:6" x14ac:dyDescent="0.35">
      <c r="A530" s="170" t="s">
        <v>5307</v>
      </c>
      <c r="B530" s="171">
        <v>1</v>
      </c>
      <c r="C530" s="218">
        <v>43979</v>
      </c>
      <c r="D530" s="218">
        <v>43979</v>
      </c>
      <c r="E530" s="2" t="str">
        <f t="shared" si="16"/>
        <v/>
      </c>
      <c r="F530" s="173" t="str">
        <f t="shared" si="17"/>
        <v/>
      </c>
    </row>
    <row r="531" spans="1:6" x14ac:dyDescent="0.35">
      <c r="A531" s="170" t="s">
        <v>6258</v>
      </c>
      <c r="B531" s="171">
        <v>3</v>
      </c>
      <c r="C531" s="218">
        <v>43816</v>
      </c>
      <c r="D531" s="218">
        <v>43830</v>
      </c>
      <c r="E531" s="2">
        <f t="shared" si="16"/>
        <v>14</v>
      </c>
      <c r="F531" s="173">
        <f t="shared" si="17"/>
        <v>4.666666666666667</v>
      </c>
    </row>
    <row r="532" spans="1:6" x14ac:dyDescent="0.35">
      <c r="A532" s="170" t="s">
        <v>6216</v>
      </c>
      <c r="B532" s="171">
        <v>1</v>
      </c>
      <c r="C532" s="218">
        <v>43830</v>
      </c>
      <c r="D532" s="218">
        <v>43830</v>
      </c>
      <c r="E532" s="2" t="str">
        <f t="shared" si="16"/>
        <v/>
      </c>
      <c r="F532" s="173" t="str">
        <f t="shared" si="17"/>
        <v/>
      </c>
    </row>
    <row r="533" spans="1:6" x14ac:dyDescent="0.35">
      <c r="A533" s="170" t="s">
        <v>5472</v>
      </c>
      <c r="B533" s="171">
        <v>1</v>
      </c>
      <c r="C533" s="218">
        <v>43894</v>
      </c>
      <c r="D533" s="218">
        <v>43894</v>
      </c>
      <c r="E533" s="2" t="str">
        <f t="shared" si="16"/>
        <v/>
      </c>
      <c r="F533" s="173" t="str">
        <f t="shared" si="17"/>
        <v/>
      </c>
    </row>
    <row r="534" spans="1:6" x14ac:dyDescent="0.35">
      <c r="A534" s="170" t="s">
        <v>5336</v>
      </c>
      <c r="B534" s="171">
        <v>2</v>
      </c>
      <c r="C534" s="218">
        <v>43760</v>
      </c>
      <c r="D534" s="218">
        <v>43955</v>
      </c>
      <c r="E534" s="2">
        <f t="shared" si="16"/>
        <v>195</v>
      </c>
      <c r="F534" s="173">
        <f t="shared" si="17"/>
        <v>97.5</v>
      </c>
    </row>
    <row r="535" spans="1:6" x14ac:dyDescent="0.35">
      <c r="A535" s="170" t="s">
        <v>5455</v>
      </c>
      <c r="B535" s="171">
        <v>1</v>
      </c>
      <c r="C535" s="218">
        <v>43909</v>
      </c>
      <c r="D535" s="218">
        <v>43909</v>
      </c>
      <c r="E535" s="2" t="str">
        <f t="shared" si="16"/>
        <v/>
      </c>
      <c r="F535" s="173" t="str">
        <f t="shared" si="17"/>
        <v/>
      </c>
    </row>
    <row r="536" spans="1:6" x14ac:dyDescent="0.35">
      <c r="A536" s="170" t="s">
        <v>6222</v>
      </c>
      <c r="B536" s="171">
        <v>1</v>
      </c>
      <c r="C536" s="218">
        <v>43665</v>
      </c>
      <c r="D536" s="218">
        <v>43665</v>
      </c>
      <c r="E536" s="2" t="str">
        <f t="shared" si="16"/>
        <v/>
      </c>
      <c r="F536" s="173" t="str">
        <f t="shared" si="17"/>
        <v/>
      </c>
    </row>
    <row r="537" spans="1:6" x14ac:dyDescent="0.35">
      <c r="A537" s="170" t="s">
        <v>6225</v>
      </c>
      <c r="B537" s="171">
        <v>1</v>
      </c>
      <c r="C537" s="218">
        <v>43168</v>
      </c>
      <c r="D537" s="218">
        <v>43168</v>
      </c>
      <c r="E537" s="2" t="str">
        <f t="shared" si="16"/>
        <v/>
      </c>
      <c r="F537" s="173" t="str">
        <f t="shared" si="17"/>
        <v/>
      </c>
    </row>
    <row r="538" spans="1:6" x14ac:dyDescent="0.35">
      <c r="A538" s="170" t="s">
        <v>5379</v>
      </c>
      <c r="B538" s="171">
        <v>1</v>
      </c>
      <c r="C538" s="218">
        <v>43941</v>
      </c>
      <c r="D538" s="218">
        <v>43941</v>
      </c>
      <c r="E538" s="2" t="str">
        <f t="shared" si="16"/>
        <v/>
      </c>
      <c r="F538" s="173" t="str">
        <f t="shared" si="17"/>
        <v/>
      </c>
    </row>
    <row r="539" spans="1:6" x14ac:dyDescent="0.35">
      <c r="A539" s="170" t="s">
        <v>6229</v>
      </c>
      <c r="B539" s="171">
        <v>1</v>
      </c>
      <c r="C539" s="218">
        <v>43538</v>
      </c>
      <c r="D539" s="218">
        <v>43538</v>
      </c>
      <c r="E539" s="2" t="str">
        <f t="shared" si="16"/>
        <v/>
      </c>
      <c r="F539" s="173" t="str">
        <f t="shared" si="17"/>
        <v/>
      </c>
    </row>
    <row r="540" spans="1:6" x14ac:dyDescent="0.35">
      <c r="A540" s="170" t="s">
        <v>5362</v>
      </c>
      <c r="B540" s="171">
        <v>1</v>
      </c>
      <c r="C540" s="218">
        <v>43943</v>
      </c>
      <c r="D540" s="218">
        <v>43943</v>
      </c>
      <c r="E540" s="2" t="str">
        <f t="shared" si="16"/>
        <v/>
      </c>
      <c r="F540" s="173" t="str">
        <f t="shared" si="17"/>
        <v/>
      </c>
    </row>
    <row r="541" spans="1:6" x14ac:dyDescent="0.35">
      <c r="A541" s="170" t="s">
        <v>6234</v>
      </c>
      <c r="B541" s="171">
        <v>2</v>
      </c>
      <c r="C541" s="218">
        <v>43616</v>
      </c>
      <c r="D541" s="218">
        <v>43619</v>
      </c>
      <c r="E541" s="2">
        <f t="shared" si="16"/>
        <v>3</v>
      </c>
      <c r="F541" s="173">
        <f t="shared" si="17"/>
        <v>1.5</v>
      </c>
    </row>
    <row r="542" spans="1:6" x14ac:dyDescent="0.35">
      <c r="A542" s="170" t="s">
        <v>5399</v>
      </c>
      <c r="B542" s="171">
        <v>2</v>
      </c>
      <c r="C542" s="218">
        <v>43647</v>
      </c>
      <c r="D542" s="218">
        <v>43934</v>
      </c>
      <c r="E542" s="2">
        <f t="shared" si="16"/>
        <v>287</v>
      </c>
      <c r="F542" s="173">
        <f t="shared" si="17"/>
        <v>143.5</v>
      </c>
    </row>
    <row r="543" spans="1:6" x14ac:dyDescent="0.35">
      <c r="A543" s="170" t="s">
        <v>6242</v>
      </c>
      <c r="B543" s="171">
        <v>1</v>
      </c>
      <c r="C543" s="218">
        <v>43763</v>
      </c>
      <c r="D543" s="218">
        <v>43763</v>
      </c>
      <c r="E543" s="2" t="str">
        <f t="shared" si="16"/>
        <v/>
      </c>
      <c r="F543" s="173" t="str">
        <f t="shared" si="17"/>
        <v/>
      </c>
    </row>
    <row r="544" spans="1:6" x14ac:dyDescent="0.35">
      <c r="A544" s="170" t="s">
        <v>6365</v>
      </c>
      <c r="B544" s="171">
        <v>499</v>
      </c>
      <c r="C544" s="218">
        <v>42494</v>
      </c>
      <c r="D544" s="218">
        <v>44203</v>
      </c>
      <c r="E544" s="2">
        <f t="shared" si="16"/>
        <v>1709</v>
      </c>
      <c r="F544" s="173">
        <f t="shared" si="17"/>
        <v>3.4248496993987976</v>
      </c>
    </row>
    <row r="545" spans="1:6" x14ac:dyDescent="0.35">
      <c r="A545" s="170" t="s">
        <v>1937</v>
      </c>
      <c r="B545" s="171">
        <v>1464</v>
      </c>
      <c r="C545" s="218">
        <v>42402</v>
      </c>
      <c r="D545" s="218">
        <v>44372</v>
      </c>
      <c r="E545" s="102">
        <f t="shared" si="16"/>
        <v>1970</v>
      </c>
      <c r="F545" s="174">
        <f>AVERAGE(F2:F544)</f>
        <v>62.129655987418325</v>
      </c>
    </row>
  </sheetData>
  <pageMargins left="0.7" right="0.7" top="0.75" bottom="0.75" header="0.3" footer="0.3"/>
  <pageSetup paperSize="9" orientation="portrait" horizontalDpi="300" verticalDpi="0"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7030A0"/>
  </sheetPr>
  <dimension ref="A1:FN77"/>
  <sheetViews>
    <sheetView topLeftCell="EM1" zoomScale="70" zoomScaleNormal="70" workbookViewId="0">
      <pane ySplit="1" topLeftCell="A46" activePane="bottomLeft" state="frozen"/>
      <selection pane="bottomLeft" activeCell="F25" sqref="F25"/>
    </sheetView>
  </sheetViews>
  <sheetFormatPr baseColWidth="10" defaultColWidth="10.81640625" defaultRowHeight="14.5" x14ac:dyDescent="0.35"/>
  <cols>
    <col min="7" max="7" width="11.81640625" bestFit="1" customWidth="1"/>
  </cols>
  <sheetData>
    <row r="1" spans="1:170" s="96" customFormat="1" ht="79.75" customHeight="1" x14ac:dyDescent="0.35">
      <c r="A1" s="103" t="s">
        <v>0</v>
      </c>
      <c r="B1" s="103" t="s">
        <v>1</v>
      </c>
      <c r="C1" s="103" t="s">
        <v>1933</v>
      </c>
      <c r="D1" s="103" t="s">
        <v>3203</v>
      </c>
      <c r="E1" s="103" t="s">
        <v>3204</v>
      </c>
      <c r="F1" s="103" t="s">
        <v>1997</v>
      </c>
      <c r="G1" s="103" t="s">
        <v>1995</v>
      </c>
      <c r="H1" s="103" t="s">
        <v>22</v>
      </c>
      <c r="I1" s="103" t="s">
        <v>3205</v>
      </c>
      <c r="J1" s="103" t="s">
        <v>3206</v>
      </c>
      <c r="K1" s="103" t="s">
        <v>3207</v>
      </c>
      <c r="L1" s="103" t="s">
        <v>3208</v>
      </c>
      <c r="M1" s="103" t="s">
        <v>3209</v>
      </c>
      <c r="N1" s="103" t="s">
        <v>3210</v>
      </c>
      <c r="O1" s="103" t="s">
        <v>3211</v>
      </c>
      <c r="P1" s="103" t="s">
        <v>3212</v>
      </c>
      <c r="Q1" s="93" t="s">
        <v>3213</v>
      </c>
      <c r="R1" s="93" t="s">
        <v>3214</v>
      </c>
      <c r="S1" s="93" t="s">
        <v>3215</v>
      </c>
      <c r="T1" s="93" t="s">
        <v>3216</v>
      </c>
      <c r="U1" s="93" t="s">
        <v>3217</v>
      </c>
      <c r="V1" s="93" t="s">
        <v>3218</v>
      </c>
      <c r="W1" s="93" t="s">
        <v>3219</v>
      </c>
      <c r="X1" s="93" t="s">
        <v>3220</v>
      </c>
      <c r="Y1" s="93" t="s">
        <v>3221</v>
      </c>
      <c r="Z1" s="93" t="s">
        <v>3222</v>
      </c>
      <c r="AA1" s="94" t="s">
        <v>3213</v>
      </c>
      <c r="AB1" s="94" t="s">
        <v>3223</v>
      </c>
      <c r="AC1" s="94" t="s">
        <v>3224</v>
      </c>
      <c r="AD1" s="94" t="s">
        <v>3225</v>
      </c>
      <c r="AE1" s="94" t="s">
        <v>3226</v>
      </c>
      <c r="AF1" s="94" t="s">
        <v>3227</v>
      </c>
      <c r="AG1" s="94" t="s">
        <v>3228</v>
      </c>
      <c r="AH1" s="94" t="s">
        <v>3229</v>
      </c>
      <c r="AI1" s="94" t="s">
        <v>3230</v>
      </c>
      <c r="AJ1" s="94" t="s">
        <v>4234</v>
      </c>
      <c r="AK1" s="94" t="s">
        <v>3231</v>
      </c>
      <c r="AL1" s="94" t="s">
        <v>3232</v>
      </c>
      <c r="AM1" s="94" t="s">
        <v>3233</v>
      </c>
      <c r="AN1" s="94" t="s">
        <v>3234</v>
      </c>
      <c r="AO1" s="94" t="s">
        <v>3235</v>
      </c>
      <c r="AP1" s="94" t="s">
        <v>3236</v>
      </c>
      <c r="AQ1" s="94" t="s">
        <v>3237</v>
      </c>
      <c r="AR1" s="94" t="s">
        <v>3238</v>
      </c>
      <c r="AS1" s="94" t="s">
        <v>3239</v>
      </c>
      <c r="AT1" s="94" t="s">
        <v>3240</v>
      </c>
      <c r="AU1" s="94" t="s">
        <v>3241</v>
      </c>
      <c r="AV1" s="94" t="s">
        <v>3242</v>
      </c>
      <c r="AW1" s="94" t="s">
        <v>3243</v>
      </c>
      <c r="AX1" s="94" t="s">
        <v>3244</v>
      </c>
      <c r="AY1" s="94" t="s">
        <v>3245</v>
      </c>
      <c r="AZ1" s="94" t="s">
        <v>3246</v>
      </c>
      <c r="BA1" s="94" t="s">
        <v>4236</v>
      </c>
      <c r="BB1" s="94" t="s">
        <v>3247</v>
      </c>
      <c r="BC1" s="106" t="s">
        <v>4237</v>
      </c>
      <c r="BD1" s="94" t="s">
        <v>3248</v>
      </c>
      <c r="BE1" s="106" t="s">
        <v>4238</v>
      </c>
      <c r="BF1" s="94" t="s">
        <v>3249</v>
      </c>
      <c r="BG1" s="106" t="s">
        <v>4240</v>
      </c>
      <c r="BH1" s="94" t="s">
        <v>3250</v>
      </c>
      <c r="BI1" s="106" t="s">
        <v>4239</v>
      </c>
      <c r="BJ1" s="94" t="s">
        <v>3251</v>
      </c>
      <c r="BK1" s="106" t="s">
        <v>4241</v>
      </c>
      <c r="BL1" s="94" t="s">
        <v>3252</v>
      </c>
      <c r="BM1" s="106" t="s">
        <v>4242</v>
      </c>
      <c r="BN1" s="94" t="s">
        <v>3253</v>
      </c>
      <c r="BO1" s="106" t="s">
        <v>4243</v>
      </c>
      <c r="BP1" s="94" t="s">
        <v>3254</v>
      </c>
      <c r="BQ1" s="106" t="s">
        <v>4244</v>
      </c>
      <c r="BR1" s="94" t="s">
        <v>4235</v>
      </c>
      <c r="BS1" s="95" t="s">
        <v>3213</v>
      </c>
      <c r="BT1" s="95" t="s">
        <v>3223</v>
      </c>
      <c r="BU1" s="95" t="s">
        <v>3224</v>
      </c>
      <c r="BV1" s="95" t="s">
        <v>3225</v>
      </c>
      <c r="BW1" s="95" t="s">
        <v>3226</v>
      </c>
      <c r="BX1" s="95" t="s">
        <v>3227</v>
      </c>
      <c r="BY1" s="95" t="s">
        <v>3255</v>
      </c>
      <c r="BZ1" s="95" t="s">
        <v>3229</v>
      </c>
      <c r="CA1" s="95" t="s">
        <v>3230</v>
      </c>
      <c r="CB1" s="95" t="s">
        <v>4234</v>
      </c>
      <c r="CC1" s="95" t="s">
        <v>3231</v>
      </c>
      <c r="CD1" s="95" t="s">
        <v>3232</v>
      </c>
      <c r="CE1" s="95" t="s">
        <v>3233</v>
      </c>
      <c r="CF1" s="95" t="s">
        <v>3234</v>
      </c>
      <c r="CG1" s="95" t="s">
        <v>3256</v>
      </c>
      <c r="CH1" s="95" t="s">
        <v>3236</v>
      </c>
      <c r="CI1" s="95" t="s">
        <v>3237</v>
      </c>
      <c r="CJ1" s="95" t="s">
        <v>3238</v>
      </c>
      <c r="CK1" s="95" t="s">
        <v>3239</v>
      </c>
      <c r="CL1" s="95" t="s">
        <v>3240</v>
      </c>
      <c r="CM1" s="95" t="s">
        <v>3241</v>
      </c>
      <c r="CN1" s="95" t="s">
        <v>3242</v>
      </c>
      <c r="CO1" s="95" t="s">
        <v>3257</v>
      </c>
      <c r="CP1" s="95" t="s">
        <v>3244</v>
      </c>
      <c r="CQ1" s="95" t="s">
        <v>3245</v>
      </c>
      <c r="CR1" s="95" t="s">
        <v>3246</v>
      </c>
      <c r="CS1" s="95" t="s">
        <v>3258</v>
      </c>
      <c r="CT1" s="106" t="s">
        <v>4245</v>
      </c>
      <c r="CU1" s="95" t="s">
        <v>3259</v>
      </c>
      <c r="CV1" s="106" t="s">
        <v>4246</v>
      </c>
      <c r="CW1" s="95" t="s">
        <v>3260</v>
      </c>
      <c r="CX1" s="106" t="s">
        <v>4247</v>
      </c>
      <c r="CY1" s="95" t="s">
        <v>3261</v>
      </c>
      <c r="CZ1" s="106" t="s">
        <v>4248</v>
      </c>
      <c r="DA1" s="95" t="s">
        <v>3262</v>
      </c>
      <c r="DB1" s="106" t="s">
        <v>4249</v>
      </c>
      <c r="DC1" s="95" t="s">
        <v>3263</v>
      </c>
      <c r="DD1" s="106" t="s">
        <v>4250</v>
      </c>
      <c r="DE1" s="95" t="s">
        <v>3264</v>
      </c>
      <c r="DF1" s="106" t="s">
        <v>4251</v>
      </c>
      <c r="DG1" s="95" t="s">
        <v>3265</v>
      </c>
      <c r="DH1" s="106" t="s">
        <v>4252</v>
      </c>
      <c r="DI1" s="95" t="s">
        <v>3266</v>
      </c>
      <c r="DJ1" s="104" t="s">
        <v>3213</v>
      </c>
      <c r="DK1" s="104" t="s">
        <v>3223</v>
      </c>
      <c r="DL1" s="104" t="s">
        <v>3224</v>
      </c>
      <c r="DM1" s="104" t="s">
        <v>3225</v>
      </c>
      <c r="DN1" s="104" t="s">
        <v>3226</v>
      </c>
      <c r="DO1" s="104" t="s">
        <v>3227</v>
      </c>
      <c r="DP1" s="104" t="s">
        <v>3267</v>
      </c>
      <c r="DQ1" s="104" t="s">
        <v>3229</v>
      </c>
      <c r="DR1" s="104" t="s">
        <v>3230</v>
      </c>
      <c r="DS1" s="104" t="s">
        <v>4234</v>
      </c>
      <c r="DT1" s="104" t="s">
        <v>3231</v>
      </c>
      <c r="DU1" s="104" t="s">
        <v>3232</v>
      </c>
      <c r="DV1" s="104" t="s">
        <v>3233</v>
      </c>
      <c r="DW1" s="104" t="s">
        <v>3234</v>
      </c>
      <c r="DX1" s="104" t="s">
        <v>3268</v>
      </c>
      <c r="DY1" s="104" t="s">
        <v>3236</v>
      </c>
      <c r="DZ1" s="104" t="s">
        <v>3237</v>
      </c>
      <c r="EA1" s="104" t="s">
        <v>3238</v>
      </c>
      <c r="EB1" s="104" t="s">
        <v>3239</v>
      </c>
      <c r="EC1" s="104" t="s">
        <v>3240</v>
      </c>
      <c r="ED1" s="104" t="s">
        <v>3241</v>
      </c>
      <c r="EE1" s="104" t="s">
        <v>3242</v>
      </c>
      <c r="EF1" s="104" t="s">
        <v>3269</v>
      </c>
      <c r="EG1" s="104" t="s">
        <v>3244</v>
      </c>
      <c r="EH1" s="104" t="s">
        <v>3245</v>
      </c>
      <c r="EI1" s="104" t="s">
        <v>3246</v>
      </c>
      <c r="EJ1" s="104" t="s">
        <v>3270</v>
      </c>
      <c r="EK1" s="106" t="s">
        <v>4253</v>
      </c>
      <c r="EL1" s="104" t="s">
        <v>3271</v>
      </c>
      <c r="EM1" s="106" t="s">
        <v>4254</v>
      </c>
      <c r="EN1" s="104" t="s">
        <v>3272</v>
      </c>
      <c r="EO1" s="106" t="s">
        <v>4255</v>
      </c>
      <c r="EP1" s="104" t="s">
        <v>3273</v>
      </c>
      <c r="EQ1" s="106" t="s">
        <v>4256</v>
      </c>
      <c r="ER1" s="104" t="s">
        <v>3274</v>
      </c>
      <c r="ES1" s="106" t="s">
        <v>4257</v>
      </c>
      <c r="ET1" s="104" t="s">
        <v>3275</v>
      </c>
      <c r="EU1" s="106" t="s">
        <v>4258</v>
      </c>
      <c r="EV1" s="104" t="s">
        <v>3276</v>
      </c>
      <c r="EW1" s="106" t="s">
        <v>4259</v>
      </c>
      <c r="EX1" s="104" t="s">
        <v>3277</v>
      </c>
      <c r="EY1" s="106" t="s">
        <v>4260</v>
      </c>
      <c r="EZ1" s="104" t="s">
        <v>3278</v>
      </c>
      <c r="FA1" s="92" t="s">
        <v>66</v>
      </c>
      <c r="FB1" s="92" t="s">
        <v>67</v>
      </c>
      <c r="FC1" s="92" t="s">
        <v>68</v>
      </c>
      <c r="FD1" s="92" t="s">
        <v>69</v>
      </c>
      <c r="FE1" s="92" t="s">
        <v>70</v>
      </c>
      <c r="FF1" s="92" t="s">
        <v>140</v>
      </c>
      <c r="FG1" s="92" t="s">
        <v>141</v>
      </c>
      <c r="FH1" s="92" t="s">
        <v>142</v>
      </c>
      <c r="FI1" s="92" t="s">
        <v>143</v>
      </c>
      <c r="FJ1" s="92" t="s">
        <v>144</v>
      </c>
      <c r="FK1" s="92" t="s">
        <v>145</v>
      </c>
      <c r="FL1" s="92" t="s">
        <v>146</v>
      </c>
      <c r="FM1" s="92" t="s">
        <v>147</v>
      </c>
      <c r="FN1" s="92" t="s">
        <v>148</v>
      </c>
    </row>
    <row r="2" spans="1:170" x14ac:dyDescent="0.35">
      <c r="A2" s="2" t="s">
        <v>3279</v>
      </c>
      <c r="B2" s="2" t="s">
        <v>3280</v>
      </c>
      <c r="C2" s="2" t="s">
        <v>3281</v>
      </c>
      <c r="D2" s="2" t="s">
        <v>343</v>
      </c>
      <c r="E2" s="2" t="s">
        <v>3282</v>
      </c>
      <c r="F2" s="2" t="s">
        <v>1325</v>
      </c>
      <c r="G2" s="2" t="s">
        <v>7135</v>
      </c>
      <c r="H2" s="2" t="s">
        <v>168</v>
      </c>
      <c r="I2" s="2" t="s">
        <v>3283</v>
      </c>
      <c r="J2" s="2" t="s">
        <v>3284</v>
      </c>
      <c r="K2" s="2" t="s">
        <v>3285</v>
      </c>
      <c r="L2" s="2" t="s">
        <v>3286</v>
      </c>
      <c r="M2" s="2" t="s">
        <v>769</v>
      </c>
      <c r="N2" s="2"/>
      <c r="O2" s="2" t="s">
        <v>164</v>
      </c>
      <c r="P2" s="2"/>
      <c r="Q2" s="4" t="s">
        <v>3287</v>
      </c>
      <c r="R2" s="4" t="s">
        <v>3288</v>
      </c>
      <c r="S2" s="4"/>
      <c r="T2" s="4"/>
      <c r="U2" s="4"/>
      <c r="V2" s="4" t="s">
        <v>172</v>
      </c>
      <c r="W2" s="4">
        <v>0</v>
      </c>
      <c r="X2" s="4">
        <v>0</v>
      </c>
      <c r="Y2" s="4">
        <v>21</v>
      </c>
      <c r="Z2" s="4"/>
      <c r="AA2" s="97" t="s">
        <v>3289</v>
      </c>
      <c r="AB2" s="97" t="s">
        <v>170</v>
      </c>
      <c r="AC2" s="97" t="s">
        <v>173</v>
      </c>
      <c r="AD2" s="97" t="s">
        <v>170</v>
      </c>
      <c r="AE2" s="97" t="s">
        <v>170</v>
      </c>
      <c r="AF2" s="97" t="s">
        <v>172</v>
      </c>
      <c r="AG2" s="97">
        <v>3.3</v>
      </c>
      <c r="AH2" s="97" t="s">
        <v>165</v>
      </c>
      <c r="AI2" s="97"/>
      <c r="AJ2" s="97"/>
      <c r="AK2" s="97"/>
      <c r="AL2" s="97">
        <v>0</v>
      </c>
      <c r="AM2" s="97">
        <v>0</v>
      </c>
      <c r="AN2" s="97">
        <v>0</v>
      </c>
      <c r="AO2" s="97"/>
      <c r="AP2" s="97"/>
      <c r="AQ2" s="97"/>
      <c r="AR2" s="97"/>
      <c r="AS2" s="97">
        <v>0</v>
      </c>
      <c r="AT2" s="97"/>
      <c r="AU2" s="97"/>
      <c r="AV2" s="97"/>
      <c r="AW2" s="97" t="s">
        <v>172</v>
      </c>
      <c r="AX2" s="97">
        <v>0</v>
      </c>
      <c r="AY2" s="97">
        <v>0</v>
      </c>
      <c r="AZ2" s="97">
        <v>20</v>
      </c>
      <c r="BA2" s="97">
        <v>1</v>
      </c>
      <c r="BB2" s="97"/>
      <c r="BC2" s="107">
        <f>IF(AND($AI2="Yes",V2=0),0,V2-AW2)</f>
        <v>0</v>
      </c>
      <c r="BD2" s="97"/>
      <c r="BE2" s="107">
        <f>IF(AND($AI2="Yes",W2=0),0,W2-AX2)</f>
        <v>0</v>
      </c>
      <c r="BF2" s="97"/>
      <c r="BG2" s="107">
        <f>IF(AND($AI2="Yes",X2=0),0,X2-AY2)</f>
        <v>0</v>
      </c>
      <c r="BH2" s="97" t="s">
        <v>170</v>
      </c>
      <c r="BI2" s="107">
        <f>IF(AND($AI2="Yes",Y2=0),0,Y2-AZ2)</f>
        <v>1</v>
      </c>
      <c r="BJ2" s="97"/>
      <c r="BK2" s="107" t="str">
        <f>IF(BC2=0,"",BC2/$AG2)</f>
        <v/>
      </c>
      <c r="BL2" s="97"/>
      <c r="BM2" s="107" t="str">
        <f>IF(BE2=0,"",BE2/$AG2)</f>
        <v/>
      </c>
      <c r="BN2" s="97"/>
      <c r="BO2" s="107" t="str">
        <f>IF(BG2=0,"",BG2/$AG2)</f>
        <v/>
      </c>
      <c r="BP2" s="97">
        <v>0.30303030303030298</v>
      </c>
      <c r="BQ2" s="107">
        <f>IF(BI2=0,"",BI2/$AG2)</f>
        <v>0.30303030303030304</v>
      </c>
      <c r="BR2" s="97"/>
      <c r="BS2" s="98" t="s">
        <v>3291</v>
      </c>
      <c r="BT2" s="98" t="s">
        <v>173</v>
      </c>
      <c r="BU2" s="98" t="s">
        <v>173</v>
      </c>
      <c r="BV2" s="98" t="s">
        <v>170</v>
      </c>
      <c r="BW2" s="98" t="s">
        <v>192</v>
      </c>
      <c r="BX2" s="98" t="s">
        <v>172</v>
      </c>
      <c r="BY2" s="98">
        <v>21.9</v>
      </c>
      <c r="BZ2" s="98" t="s">
        <v>165</v>
      </c>
      <c r="CA2" s="98"/>
      <c r="CB2" s="98"/>
      <c r="CC2" s="98"/>
      <c r="CD2" s="98">
        <v>0</v>
      </c>
      <c r="CE2" s="98">
        <v>0</v>
      </c>
      <c r="CF2" s="98">
        <v>0</v>
      </c>
      <c r="CG2" s="98"/>
      <c r="CH2" s="98"/>
      <c r="CI2" s="98"/>
      <c r="CJ2" s="98"/>
      <c r="CK2" s="98">
        <v>0</v>
      </c>
      <c r="CL2" s="98"/>
      <c r="CM2" s="98"/>
      <c r="CN2" s="98"/>
      <c r="CO2" s="98" t="s">
        <v>172</v>
      </c>
      <c r="CP2" s="98">
        <v>0</v>
      </c>
      <c r="CQ2" s="98">
        <v>0</v>
      </c>
      <c r="CR2" s="98">
        <v>19.5</v>
      </c>
      <c r="CS2" s="98"/>
      <c r="CT2" s="107">
        <f>IF(AND($CA2="Yes",AW2=0),0,AW2-CK2)</f>
        <v>0</v>
      </c>
      <c r="CU2" s="98"/>
      <c r="CV2" s="107">
        <f>IF(AND($CA2="Yes",AX2=0),0,AX2-CP2)</f>
        <v>0</v>
      </c>
      <c r="CW2" s="98"/>
      <c r="CX2" s="107">
        <f>IF(AND($CA2="Yes",AY2=0),0,AY2-CQ2)</f>
        <v>0</v>
      </c>
      <c r="CY2" s="98"/>
      <c r="CZ2" s="107">
        <f>IF(AND($CA2="Yes",AZ2=0),0,AZ2-CR2)</f>
        <v>0.5</v>
      </c>
      <c r="DA2" s="98"/>
      <c r="DB2" s="107" t="str">
        <f>IF(CT2=0,"",CT2/$BY2)</f>
        <v/>
      </c>
      <c r="DC2" s="98"/>
      <c r="DD2" s="107" t="str">
        <f>IF(CV2=0,"",CV2/$BY2)</f>
        <v/>
      </c>
      <c r="DE2" s="98"/>
      <c r="DF2" s="107" t="str">
        <f>IF(CX2=0,"",CX2/$BY2)</f>
        <v/>
      </c>
      <c r="DG2" s="98"/>
      <c r="DH2" s="107">
        <f>IF(CZ2=0,"",CZ2/$BY2)</f>
        <v>2.2831050228310504E-2</v>
      </c>
      <c r="DI2" s="98"/>
      <c r="DJ2" s="105" t="s">
        <v>3292</v>
      </c>
      <c r="DK2" s="105" t="s">
        <v>173</v>
      </c>
      <c r="DL2" s="105" t="s">
        <v>173</v>
      </c>
      <c r="DM2" s="105" t="s">
        <v>170</v>
      </c>
      <c r="DN2" s="105" t="s">
        <v>193</v>
      </c>
      <c r="DO2" s="105" t="s">
        <v>172</v>
      </c>
      <c r="DP2" s="105">
        <v>18.899999999999999</v>
      </c>
      <c r="DQ2" s="105" t="s">
        <v>165</v>
      </c>
      <c r="DR2" s="105"/>
      <c r="DS2" s="105"/>
      <c r="DT2" s="105"/>
      <c r="DU2" s="105">
        <v>0</v>
      </c>
      <c r="DV2" s="105">
        <v>0</v>
      </c>
      <c r="DW2" s="105">
        <v>0</v>
      </c>
      <c r="DX2" s="105"/>
      <c r="DY2" s="105"/>
      <c r="DZ2" s="105"/>
      <c r="EA2" s="105"/>
      <c r="EB2" s="105">
        <v>0</v>
      </c>
      <c r="EC2" s="105"/>
      <c r="ED2" s="105"/>
      <c r="EE2" s="105"/>
      <c r="EF2" s="105" t="s">
        <v>172</v>
      </c>
      <c r="EG2" s="105">
        <v>0</v>
      </c>
      <c r="EH2" s="105">
        <v>0</v>
      </c>
      <c r="EI2" s="105">
        <v>17.5</v>
      </c>
      <c r="EJ2" s="105"/>
      <c r="EK2" s="107">
        <f>IF(AND($CA2="Yes",CO2=0),0,CO2-EF2)</f>
        <v>0</v>
      </c>
      <c r="EL2" s="105"/>
      <c r="EM2" s="107">
        <f>IF(AND($CA2="Yes",CP2=0),0,CP2-EG2)</f>
        <v>0</v>
      </c>
      <c r="EN2" s="105"/>
      <c r="EO2" s="107">
        <f>IF(AND($CA2="Yes",CQ2=0),0,CQ2-EH2)</f>
        <v>0</v>
      </c>
      <c r="EP2" s="105" t="s">
        <v>233</v>
      </c>
      <c r="EQ2" s="107">
        <f>IF(AND($CA2="Yes",CR2=0),0,CR2-EI2)</f>
        <v>2</v>
      </c>
      <c r="ER2" s="105"/>
      <c r="ES2" s="107" t="str">
        <f>IF(EK2=0,"",EK2/$DP2)</f>
        <v/>
      </c>
      <c r="ET2" s="105"/>
      <c r="EU2" s="107" t="str">
        <f>IF(EM2=0,"",EM2/$DP2)</f>
        <v/>
      </c>
      <c r="EV2" s="105"/>
      <c r="EW2" s="107" t="str">
        <f>IF(EO2=0,"",EO2/$DP2)</f>
        <v/>
      </c>
      <c r="EX2" s="105" t="s">
        <v>3293</v>
      </c>
      <c r="EY2" s="107">
        <f>IF(EQ2=0,"",EQ2/$DP2)</f>
        <v>0.10582010582010583</v>
      </c>
      <c r="EZ2" s="105" t="s">
        <v>3294</v>
      </c>
      <c r="FA2" t="s">
        <v>3295</v>
      </c>
      <c r="FB2" t="s">
        <v>3296</v>
      </c>
      <c r="FC2" t="s">
        <v>3297</v>
      </c>
      <c r="FD2" t="s">
        <v>3298</v>
      </c>
      <c r="FE2" t="s">
        <v>3299</v>
      </c>
      <c r="FF2">
        <v>103228804</v>
      </c>
      <c r="FG2" t="s">
        <v>3300</v>
      </c>
      <c r="FH2" t="s">
        <v>3301</v>
      </c>
      <c r="FJ2" t="s">
        <v>215</v>
      </c>
      <c r="FK2" t="s">
        <v>216</v>
      </c>
      <c r="FN2">
        <v>1</v>
      </c>
    </row>
    <row r="3" spans="1:170" x14ac:dyDescent="0.35">
      <c r="A3" s="2" t="s">
        <v>3302</v>
      </c>
      <c r="B3" s="2" t="s">
        <v>3303</v>
      </c>
      <c r="C3" s="2" t="s">
        <v>3281</v>
      </c>
      <c r="D3" s="2" t="s">
        <v>343</v>
      </c>
      <c r="E3" s="2" t="s">
        <v>3304</v>
      </c>
      <c r="F3" s="2" t="s">
        <v>1474</v>
      </c>
      <c r="G3" s="2">
        <v>442</v>
      </c>
      <c r="H3" s="2" t="s">
        <v>306</v>
      </c>
      <c r="I3" s="2" t="s">
        <v>3305</v>
      </c>
      <c r="J3" s="2" t="s">
        <v>3306</v>
      </c>
      <c r="K3" s="2" t="s">
        <v>3307</v>
      </c>
      <c r="L3" s="2" t="s">
        <v>3308</v>
      </c>
      <c r="M3" s="2" t="s">
        <v>3309</v>
      </c>
      <c r="N3" s="2"/>
      <c r="O3" s="2" t="s">
        <v>164</v>
      </c>
      <c r="P3" s="2"/>
      <c r="Q3" s="4" t="s">
        <v>3310</v>
      </c>
      <c r="R3" s="4" t="s">
        <v>3288</v>
      </c>
      <c r="S3" s="4"/>
      <c r="T3" s="4"/>
      <c r="U3" s="4"/>
      <c r="V3" s="4" t="s">
        <v>172</v>
      </c>
      <c r="W3" s="4">
        <v>0.5</v>
      </c>
      <c r="X3" s="4">
        <v>0</v>
      </c>
      <c r="Y3" s="4">
        <v>20.5</v>
      </c>
      <c r="Z3" s="4"/>
      <c r="AA3" s="97" t="s">
        <v>3312</v>
      </c>
      <c r="AB3" s="97" t="s">
        <v>233</v>
      </c>
      <c r="AC3" s="97" t="s">
        <v>173</v>
      </c>
      <c r="AD3" s="97" t="s">
        <v>233</v>
      </c>
      <c r="AE3" s="97" t="s">
        <v>170</v>
      </c>
      <c r="AF3" s="97" t="s">
        <v>172</v>
      </c>
      <c r="AG3" s="97">
        <v>8.1999999999999993</v>
      </c>
      <c r="AH3" s="97" t="s">
        <v>165</v>
      </c>
      <c r="AI3" s="97"/>
      <c r="AJ3" s="97"/>
      <c r="AK3" s="97"/>
      <c r="AL3" s="97">
        <v>0</v>
      </c>
      <c r="AM3" s="97">
        <v>0</v>
      </c>
      <c r="AN3" s="97">
        <v>0</v>
      </c>
      <c r="AO3" s="97"/>
      <c r="AP3" s="97"/>
      <c r="AQ3" s="97"/>
      <c r="AR3" s="97"/>
      <c r="AS3" s="97">
        <v>0</v>
      </c>
      <c r="AT3" s="97"/>
      <c r="AU3" s="97"/>
      <c r="AV3" s="97"/>
      <c r="AW3" s="97" t="s">
        <v>172</v>
      </c>
      <c r="AX3" s="97">
        <v>0</v>
      </c>
      <c r="AY3" s="97">
        <v>0</v>
      </c>
      <c r="AZ3" s="97">
        <v>19</v>
      </c>
      <c r="BA3" s="97">
        <v>1</v>
      </c>
      <c r="BB3" s="97"/>
      <c r="BC3" s="107">
        <f t="shared" ref="BC3:BC67" si="0">IF(AND($AI3="Yes",V3=0),0,V3-AW3)</f>
        <v>0</v>
      </c>
      <c r="BD3" s="97">
        <v>0.5</v>
      </c>
      <c r="BE3" s="107">
        <f t="shared" ref="BE3:BE67" si="1">IF(AND($AI3="Yes",W3=0),0,W3-AX3)</f>
        <v>0.5</v>
      </c>
      <c r="BF3" s="97"/>
      <c r="BG3" s="107">
        <f t="shared" ref="BG3:BG67" si="2">IF(AND($AI3="Yes",X3=0),0,X3-AY3)</f>
        <v>0</v>
      </c>
      <c r="BH3" s="97">
        <v>1.5</v>
      </c>
      <c r="BI3" s="107">
        <f t="shared" ref="BI3:BI67" si="3">IF(AND($AI3="Yes",Y3=0),0,Y3-AZ3)</f>
        <v>1.5</v>
      </c>
      <c r="BJ3" s="97"/>
      <c r="BK3" s="107" t="str">
        <f t="shared" ref="BK3:BK67" si="4">IF(BC3=0,"",BC3/$AG3)</f>
        <v/>
      </c>
      <c r="BL3" s="97">
        <v>6.0975609756097497E-2</v>
      </c>
      <c r="BM3" s="107">
        <f t="shared" ref="BM3:BM67" si="5">IF(BE3=0,"",BE3/$AG3)</f>
        <v>6.0975609756097567E-2</v>
      </c>
      <c r="BN3" s="97"/>
      <c r="BO3" s="107" t="str">
        <f t="shared" ref="BO3:BO67" si="6">IF(BG3=0,"",BG3/$AG3)</f>
        <v/>
      </c>
      <c r="BP3" s="97">
        <v>0.18292682926829201</v>
      </c>
      <c r="BQ3" s="107">
        <f t="shared" ref="BQ3:BQ67" si="7">IF(BI3=0,"",BI3/$AG3)</f>
        <v>0.18292682926829271</v>
      </c>
      <c r="BR3" s="97"/>
      <c r="BS3" s="98" t="s">
        <v>3314</v>
      </c>
      <c r="BT3" s="98" t="s">
        <v>233</v>
      </c>
      <c r="BU3" s="98" t="s">
        <v>173</v>
      </c>
      <c r="BV3" s="98" t="s">
        <v>233</v>
      </c>
      <c r="BW3" s="98" t="s">
        <v>170</v>
      </c>
      <c r="BX3" s="98" t="s">
        <v>172</v>
      </c>
      <c r="BY3" s="98">
        <v>8.1999999999999993</v>
      </c>
      <c r="BZ3" s="98" t="s">
        <v>165</v>
      </c>
      <c r="CA3" s="98"/>
      <c r="CB3" s="98"/>
      <c r="CC3" s="98"/>
      <c r="CD3" s="98">
        <v>0</v>
      </c>
      <c r="CE3" s="98">
        <v>0</v>
      </c>
      <c r="CF3" s="98">
        <v>0</v>
      </c>
      <c r="CG3" s="98"/>
      <c r="CH3" s="98"/>
      <c r="CI3" s="98"/>
      <c r="CJ3" s="98"/>
      <c r="CK3" s="98">
        <v>0</v>
      </c>
      <c r="CL3" s="98"/>
      <c r="CM3" s="98"/>
      <c r="CN3" s="98"/>
      <c r="CO3" s="98" t="s">
        <v>172</v>
      </c>
      <c r="CP3" s="98">
        <v>0</v>
      </c>
      <c r="CQ3" s="98">
        <v>0</v>
      </c>
      <c r="CR3" s="98">
        <v>17.5</v>
      </c>
      <c r="CS3" s="98"/>
      <c r="CT3" s="107">
        <f t="shared" ref="CT3:CT67" si="8">IF(AND($CA3="Yes",AW3=0),0,AW3-CK3)</f>
        <v>0</v>
      </c>
      <c r="CU3" s="98"/>
      <c r="CV3" s="107">
        <f t="shared" ref="CV3:CV67" si="9">IF(AND($CA3="Yes",AX3=0),0,AX3-CP3)</f>
        <v>0</v>
      </c>
      <c r="CW3" s="98"/>
      <c r="CX3" s="107">
        <f t="shared" ref="CX3:CX67" si="10">IF(AND($CA3="Yes",AY3=0),0,AY3-CQ3)</f>
        <v>0</v>
      </c>
      <c r="CY3" s="98"/>
      <c r="CZ3" s="107">
        <f t="shared" ref="CZ3:CZ67" si="11">IF(AND($CA3="Yes",AZ3=0),0,AZ3-CR3)</f>
        <v>1.5</v>
      </c>
      <c r="DA3" s="98"/>
      <c r="DB3" s="107" t="str">
        <f t="shared" ref="DB3:DB67" si="12">IF(CT3=0,"",CT3/$BY3)</f>
        <v/>
      </c>
      <c r="DC3" s="98"/>
      <c r="DD3" s="107" t="str">
        <f t="shared" ref="DD3:DD67" si="13">IF(CV3=0,"",CV3/$BY3)</f>
        <v/>
      </c>
      <c r="DE3" s="98"/>
      <c r="DF3" s="107" t="str">
        <f t="shared" ref="DF3:DF67" si="14">IF(CX3=0,"",CX3/$BY3)</f>
        <v/>
      </c>
      <c r="DG3" s="98"/>
      <c r="DH3" s="107">
        <f t="shared" ref="DH3:DH67" si="15">IF(CZ3=0,"",CZ3/$BY3)</f>
        <v>0.18292682926829271</v>
      </c>
      <c r="DI3" s="98"/>
      <c r="DJ3" s="105" t="s">
        <v>3315</v>
      </c>
      <c r="DK3" s="105" t="s">
        <v>233</v>
      </c>
      <c r="DL3" s="105" t="s">
        <v>173</v>
      </c>
      <c r="DM3" s="105" t="s">
        <v>233</v>
      </c>
      <c r="DN3" s="105" t="s">
        <v>170</v>
      </c>
      <c r="DO3" s="105" t="s">
        <v>172</v>
      </c>
      <c r="DP3" s="105">
        <v>8.1999999999999993</v>
      </c>
      <c r="DQ3" s="105" t="s">
        <v>165</v>
      </c>
      <c r="DR3" s="105"/>
      <c r="DS3" s="105"/>
      <c r="DT3" s="105"/>
      <c r="DU3" s="105">
        <v>0</v>
      </c>
      <c r="DV3" s="105">
        <v>0</v>
      </c>
      <c r="DW3" s="105">
        <v>0</v>
      </c>
      <c r="DX3" s="105"/>
      <c r="DY3" s="105"/>
      <c r="DZ3" s="105"/>
      <c r="EA3" s="105"/>
      <c r="EB3" s="105">
        <v>0</v>
      </c>
      <c r="EC3" s="105"/>
      <c r="ED3" s="105"/>
      <c r="EE3" s="105"/>
      <c r="EF3" s="105" t="s">
        <v>172</v>
      </c>
      <c r="EG3" s="105">
        <v>1.5</v>
      </c>
      <c r="EH3" s="105">
        <v>0</v>
      </c>
      <c r="EI3" s="105">
        <v>16.5</v>
      </c>
      <c r="EJ3" s="105"/>
      <c r="EK3" s="107">
        <f t="shared" ref="EK3:EK67" si="16">IF(AND($CA3="Yes",CO3=0),0,CO3-EF3)</f>
        <v>0</v>
      </c>
      <c r="EL3" s="105"/>
      <c r="EM3" s="107">
        <f t="shared" ref="EM3:EM67" si="17">IF(AND($CA3="Yes",CP3=0),0,CP3-EG3)</f>
        <v>-1.5</v>
      </c>
      <c r="EN3" s="105"/>
      <c r="EO3" s="107">
        <f t="shared" ref="EO3:EO67" si="18">IF(AND($CA3="Yes",CQ3=0),0,CQ3-EH3)</f>
        <v>0</v>
      </c>
      <c r="EP3" s="105" t="s">
        <v>170</v>
      </c>
      <c r="EQ3" s="107">
        <f t="shared" ref="EQ3:EQ67" si="19">IF(AND($CA3="Yes",CR3=0),0,CR3-EI3)</f>
        <v>1</v>
      </c>
      <c r="ER3" s="105"/>
      <c r="ES3" s="107" t="str">
        <f t="shared" ref="ES3:ES67" si="20">IF(EK3=0,"",EK3/$DP3)</f>
        <v/>
      </c>
      <c r="ET3" s="105"/>
      <c r="EU3" s="107">
        <f t="shared" ref="EU3:EU67" si="21">IF(EM3=0,"",EM3/$DP3)</f>
        <v>-0.18292682926829271</v>
      </c>
      <c r="EV3" s="105"/>
      <c r="EW3" s="107" t="str">
        <f t="shared" ref="EW3:EW67" si="22">IF(EO3=0,"",EO3/$DP3)</f>
        <v/>
      </c>
      <c r="EX3" s="105" t="s">
        <v>3316</v>
      </c>
      <c r="EY3" s="107">
        <f t="shared" ref="EY3:EY67" si="23">IF(EQ3=0,"",EQ3/$DP3)</f>
        <v>0.12195121951219513</v>
      </c>
      <c r="EZ3" s="105" t="s">
        <v>3317</v>
      </c>
      <c r="FA3" t="s">
        <v>3295</v>
      </c>
      <c r="FB3" t="s">
        <v>3296</v>
      </c>
      <c r="FC3" t="s">
        <v>3297</v>
      </c>
      <c r="FD3" t="s">
        <v>3298</v>
      </c>
      <c r="FE3" t="s">
        <v>3299</v>
      </c>
      <c r="FF3">
        <v>103229462</v>
      </c>
      <c r="FG3" t="s">
        <v>3318</v>
      </c>
      <c r="FH3" t="s">
        <v>3319</v>
      </c>
      <c r="FJ3" t="s">
        <v>215</v>
      </c>
      <c r="FK3" t="s">
        <v>216</v>
      </c>
      <c r="FN3">
        <v>2</v>
      </c>
    </row>
    <row r="4" spans="1:170" x14ac:dyDescent="0.35">
      <c r="A4" s="2" t="s">
        <v>3320</v>
      </c>
      <c r="B4" s="2" t="s">
        <v>3321</v>
      </c>
      <c r="C4" s="2" t="s">
        <v>3281</v>
      </c>
      <c r="D4" s="2" t="s">
        <v>343</v>
      </c>
      <c r="E4" s="2" t="s">
        <v>3322</v>
      </c>
      <c r="F4" s="2" t="s">
        <v>3323</v>
      </c>
      <c r="G4" s="2">
        <v>440</v>
      </c>
      <c r="H4" s="2" t="s">
        <v>168</v>
      </c>
      <c r="I4" s="2" t="s">
        <v>3324</v>
      </c>
      <c r="J4" s="2" t="s">
        <v>3325</v>
      </c>
      <c r="K4" s="2" t="s">
        <v>3326</v>
      </c>
      <c r="L4" s="2" t="s">
        <v>3327</v>
      </c>
      <c r="M4" s="2" t="s">
        <v>257</v>
      </c>
      <c r="N4" s="2"/>
      <c r="O4" s="2" t="s">
        <v>164</v>
      </c>
      <c r="P4" s="2"/>
      <c r="Q4" s="4" t="s">
        <v>3328</v>
      </c>
      <c r="R4" s="4" t="s">
        <v>3288</v>
      </c>
      <c r="S4" s="4"/>
      <c r="T4" s="4"/>
      <c r="U4" s="4"/>
      <c r="V4" s="4" t="s">
        <v>172</v>
      </c>
      <c r="W4" s="4">
        <v>0</v>
      </c>
      <c r="X4" s="4">
        <v>0</v>
      </c>
      <c r="Y4" s="4">
        <v>21.5</v>
      </c>
      <c r="Z4" s="4"/>
      <c r="AA4" s="97" t="s">
        <v>3329</v>
      </c>
      <c r="AB4" s="97" t="s">
        <v>170</v>
      </c>
      <c r="AC4" s="97" t="s">
        <v>173</v>
      </c>
      <c r="AD4" s="97" t="s">
        <v>592</v>
      </c>
      <c r="AE4" s="97" t="s">
        <v>233</v>
      </c>
      <c r="AF4" s="97" t="s">
        <v>170</v>
      </c>
      <c r="AG4" s="97">
        <v>9.1</v>
      </c>
      <c r="AH4" s="97" t="s">
        <v>165</v>
      </c>
      <c r="AI4" s="97"/>
      <c r="AJ4" s="97"/>
      <c r="AK4" s="97"/>
      <c r="AL4" s="97">
        <v>0</v>
      </c>
      <c r="AM4" s="97">
        <v>0</v>
      </c>
      <c r="AN4" s="97">
        <v>0</v>
      </c>
      <c r="AO4" s="97"/>
      <c r="AP4" s="97"/>
      <c r="AQ4" s="97"/>
      <c r="AR4" s="97"/>
      <c r="AS4" s="97">
        <v>0</v>
      </c>
      <c r="AT4" s="97"/>
      <c r="AU4" s="97"/>
      <c r="AV4" s="97"/>
      <c r="AW4" s="97" t="s">
        <v>172</v>
      </c>
      <c r="AX4" s="97">
        <v>0</v>
      </c>
      <c r="AY4" s="97">
        <v>0</v>
      </c>
      <c r="AZ4" s="97">
        <v>19.2</v>
      </c>
      <c r="BA4" s="97">
        <v>1</v>
      </c>
      <c r="BB4" s="97"/>
      <c r="BC4" s="107">
        <f t="shared" si="0"/>
        <v>0</v>
      </c>
      <c r="BD4" s="97"/>
      <c r="BE4" s="107">
        <f t="shared" si="1"/>
        <v>0</v>
      </c>
      <c r="BF4" s="97"/>
      <c r="BG4" s="107">
        <f t="shared" si="2"/>
        <v>0</v>
      </c>
      <c r="BH4" s="97">
        <v>2.2999999999999998</v>
      </c>
      <c r="BI4" s="107">
        <f t="shared" si="3"/>
        <v>2.3000000000000007</v>
      </c>
      <c r="BJ4" s="97"/>
      <c r="BK4" s="107" t="str">
        <f t="shared" si="4"/>
        <v/>
      </c>
      <c r="BL4" s="97"/>
      <c r="BM4" s="107" t="str">
        <f t="shared" si="5"/>
        <v/>
      </c>
      <c r="BN4" s="97"/>
      <c r="BO4" s="107" t="str">
        <f t="shared" si="6"/>
        <v/>
      </c>
      <c r="BP4" s="97">
        <v>0.25274725274725202</v>
      </c>
      <c r="BQ4" s="107">
        <f t="shared" si="7"/>
        <v>0.25274725274725285</v>
      </c>
      <c r="BR4" s="97"/>
      <c r="BS4" s="98" t="s">
        <v>3330</v>
      </c>
      <c r="BT4" s="98" t="s">
        <v>173</v>
      </c>
      <c r="BU4" s="98" t="s">
        <v>173</v>
      </c>
      <c r="BV4" s="98" t="s">
        <v>592</v>
      </c>
      <c r="BW4" s="98" t="s">
        <v>233</v>
      </c>
      <c r="BX4" s="98" t="s">
        <v>170</v>
      </c>
      <c r="BY4" s="98">
        <v>27.3</v>
      </c>
      <c r="BZ4" s="98" t="s">
        <v>165</v>
      </c>
      <c r="CA4" s="98"/>
      <c r="CB4" s="98"/>
      <c r="CC4" s="98"/>
      <c r="CD4" s="98">
        <v>0</v>
      </c>
      <c r="CE4" s="98">
        <v>0</v>
      </c>
      <c r="CF4" s="98">
        <v>0</v>
      </c>
      <c r="CG4" s="98"/>
      <c r="CH4" s="98"/>
      <c r="CI4" s="98"/>
      <c r="CJ4" s="98"/>
      <c r="CK4" s="98">
        <v>0</v>
      </c>
      <c r="CL4" s="98"/>
      <c r="CM4" s="98"/>
      <c r="CN4" s="98"/>
      <c r="CO4" s="98" t="s">
        <v>172</v>
      </c>
      <c r="CP4" s="98">
        <v>0</v>
      </c>
      <c r="CQ4" s="98">
        <v>0</v>
      </c>
      <c r="CR4" s="98">
        <v>18.03</v>
      </c>
      <c r="CS4" s="98"/>
      <c r="CT4" s="107">
        <f t="shared" si="8"/>
        <v>0</v>
      </c>
      <c r="CU4" s="98"/>
      <c r="CV4" s="107">
        <f t="shared" si="9"/>
        <v>0</v>
      </c>
      <c r="CW4" s="98"/>
      <c r="CX4" s="107">
        <f t="shared" si="10"/>
        <v>0</v>
      </c>
      <c r="CY4" s="98"/>
      <c r="CZ4" s="107">
        <f t="shared" si="11"/>
        <v>1.1699999999999982</v>
      </c>
      <c r="DA4" s="98"/>
      <c r="DB4" s="107" t="str">
        <f t="shared" si="12"/>
        <v/>
      </c>
      <c r="DC4" s="98"/>
      <c r="DD4" s="107" t="str">
        <f t="shared" si="13"/>
        <v/>
      </c>
      <c r="DE4" s="98"/>
      <c r="DF4" s="107" t="str">
        <f t="shared" si="14"/>
        <v/>
      </c>
      <c r="DG4" s="98"/>
      <c r="DH4" s="107">
        <f t="shared" si="15"/>
        <v>4.2857142857142788E-2</v>
      </c>
      <c r="DI4" s="98"/>
      <c r="DJ4" s="105" t="s">
        <v>3331</v>
      </c>
      <c r="DK4" s="105" t="s">
        <v>173</v>
      </c>
      <c r="DL4" s="105" t="s">
        <v>173</v>
      </c>
      <c r="DM4" s="105" t="s">
        <v>592</v>
      </c>
      <c r="DN4" s="105" t="s">
        <v>233</v>
      </c>
      <c r="DO4" s="105" t="s">
        <v>170</v>
      </c>
      <c r="DP4" s="105">
        <v>27.3</v>
      </c>
      <c r="DQ4" s="105" t="s">
        <v>165</v>
      </c>
      <c r="DR4" s="105"/>
      <c r="DS4" s="105"/>
      <c r="DT4" s="105"/>
      <c r="DU4" s="105">
        <v>0</v>
      </c>
      <c r="DV4" s="105">
        <v>0</v>
      </c>
      <c r="DW4" s="105">
        <v>0</v>
      </c>
      <c r="DX4" s="105"/>
      <c r="DY4" s="105"/>
      <c r="DZ4" s="105"/>
      <c r="EA4" s="105"/>
      <c r="EB4" s="105">
        <v>0</v>
      </c>
      <c r="EC4" s="105"/>
      <c r="ED4" s="105"/>
      <c r="EE4" s="105"/>
      <c r="EF4" s="105" t="s">
        <v>172</v>
      </c>
      <c r="EG4" s="105">
        <v>0</v>
      </c>
      <c r="EH4" s="105">
        <v>0</v>
      </c>
      <c r="EI4" s="105">
        <v>17.5</v>
      </c>
      <c r="EJ4" s="105"/>
      <c r="EK4" s="107">
        <f t="shared" si="16"/>
        <v>0</v>
      </c>
      <c r="EL4" s="105"/>
      <c r="EM4" s="107">
        <f t="shared" si="17"/>
        <v>0</v>
      </c>
      <c r="EN4" s="105"/>
      <c r="EO4" s="107">
        <f t="shared" si="18"/>
        <v>0</v>
      </c>
      <c r="EP4" s="105" t="s">
        <v>3332</v>
      </c>
      <c r="EQ4" s="107">
        <f t="shared" si="19"/>
        <v>0.53000000000000114</v>
      </c>
      <c r="ER4" s="105"/>
      <c r="ES4" s="107" t="str">
        <f t="shared" si="20"/>
        <v/>
      </c>
      <c r="ET4" s="105"/>
      <c r="EU4" s="107" t="str">
        <f t="shared" si="21"/>
        <v/>
      </c>
      <c r="EV4" s="105"/>
      <c r="EW4" s="107" t="str">
        <f t="shared" si="22"/>
        <v/>
      </c>
      <c r="EX4" s="105" t="s">
        <v>3333</v>
      </c>
      <c r="EY4" s="107">
        <f t="shared" si="23"/>
        <v>1.9413919413919456E-2</v>
      </c>
      <c r="EZ4" s="105" t="s">
        <v>3334</v>
      </c>
      <c r="FA4" t="s">
        <v>3295</v>
      </c>
      <c r="FB4" t="s">
        <v>3296</v>
      </c>
      <c r="FC4" t="s">
        <v>3297</v>
      </c>
      <c r="FD4" t="s">
        <v>3298</v>
      </c>
      <c r="FE4" t="s">
        <v>3299</v>
      </c>
      <c r="FF4">
        <v>103229999</v>
      </c>
      <c r="FG4" t="s">
        <v>3335</v>
      </c>
      <c r="FH4" t="s">
        <v>3336</v>
      </c>
      <c r="FJ4" t="s">
        <v>215</v>
      </c>
      <c r="FK4" t="s">
        <v>216</v>
      </c>
      <c r="FN4">
        <v>3</v>
      </c>
    </row>
    <row r="5" spans="1:170" x14ac:dyDescent="0.35">
      <c r="A5" s="2" t="s">
        <v>3337</v>
      </c>
      <c r="B5" s="2" t="s">
        <v>3338</v>
      </c>
      <c r="C5" s="2" t="s">
        <v>3339</v>
      </c>
      <c r="D5" s="2" t="s">
        <v>343</v>
      </c>
      <c r="E5" s="2" t="s">
        <v>3340</v>
      </c>
      <c r="F5" s="2" t="s">
        <v>348</v>
      </c>
      <c r="G5" s="2">
        <v>1126640645</v>
      </c>
      <c r="H5" s="2" t="s">
        <v>306</v>
      </c>
      <c r="I5" s="2" t="s">
        <v>3341</v>
      </c>
      <c r="J5" s="2" t="s">
        <v>3342</v>
      </c>
      <c r="K5" s="2" t="s">
        <v>3343</v>
      </c>
      <c r="L5" s="2" t="s">
        <v>3344</v>
      </c>
      <c r="M5" s="2" t="s">
        <v>3345</v>
      </c>
      <c r="N5" s="2"/>
      <c r="O5" s="2" t="s">
        <v>164</v>
      </c>
      <c r="P5" s="2"/>
      <c r="Q5" s="4" t="s">
        <v>3346</v>
      </c>
      <c r="R5" s="4" t="s">
        <v>3288</v>
      </c>
      <c r="S5" s="4"/>
      <c r="T5" s="4"/>
      <c r="U5" s="4"/>
      <c r="V5" s="4" t="s">
        <v>172</v>
      </c>
      <c r="W5" s="4">
        <v>0</v>
      </c>
      <c r="X5" s="4">
        <v>0</v>
      </c>
      <c r="Y5" s="4">
        <v>15.5</v>
      </c>
      <c r="Z5" s="4"/>
      <c r="AA5" s="97" t="s">
        <v>3347</v>
      </c>
      <c r="AB5" s="97" t="s">
        <v>170</v>
      </c>
      <c r="AC5" s="97" t="s">
        <v>172</v>
      </c>
      <c r="AD5" s="97" t="s">
        <v>170</v>
      </c>
      <c r="AE5" s="97" t="s">
        <v>170</v>
      </c>
      <c r="AF5" s="97" t="s">
        <v>172</v>
      </c>
      <c r="AG5" s="97">
        <v>1.8</v>
      </c>
      <c r="AH5" s="97" t="s">
        <v>165</v>
      </c>
      <c r="AI5" s="97"/>
      <c r="AJ5" s="97"/>
      <c r="AK5" s="97"/>
      <c r="AL5" s="97">
        <v>0</v>
      </c>
      <c r="AM5" s="97">
        <v>0</v>
      </c>
      <c r="AN5" s="97">
        <v>0</v>
      </c>
      <c r="AO5" s="97"/>
      <c r="AP5" s="97"/>
      <c r="AQ5" s="97"/>
      <c r="AR5" s="97"/>
      <c r="AS5" s="97">
        <v>0</v>
      </c>
      <c r="AT5" s="97"/>
      <c r="AU5" s="97"/>
      <c r="AV5" s="97"/>
      <c r="AW5" s="97" t="s">
        <v>172</v>
      </c>
      <c r="AX5" s="97">
        <v>0</v>
      </c>
      <c r="AY5" s="97">
        <v>0</v>
      </c>
      <c r="AZ5" s="97">
        <v>13.5</v>
      </c>
      <c r="BA5" s="97">
        <v>1</v>
      </c>
      <c r="BB5" s="97"/>
      <c r="BC5" s="107">
        <f t="shared" si="0"/>
        <v>0</v>
      </c>
      <c r="BD5" s="97"/>
      <c r="BE5" s="107">
        <f t="shared" si="1"/>
        <v>0</v>
      </c>
      <c r="BF5" s="97"/>
      <c r="BG5" s="107">
        <f t="shared" si="2"/>
        <v>0</v>
      </c>
      <c r="BH5" s="97" t="s">
        <v>233</v>
      </c>
      <c r="BI5" s="107">
        <f t="shared" si="3"/>
        <v>2</v>
      </c>
      <c r="BJ5" s="97"/>
      <c r="BK5" s="107" t="str">
        <f t="shared" si="4"/>
        <v/>
      </c>
      <c r="BL5" s="97"/>
      <c r="BM5" s="107" t="str">
        <f t="shared" si="5"/>
        <v/>
      </c>
      <c r="BN5" s="97"/>
      <c r="BO5" s="107" t="str">
        <f t="shared" si="6"/>
        <v/>
      </c>
      <c r="BP5" s="97">
        <v>1.1111111111111101</v>
      </c>
      <c r="BQ5" s="107">
        <f t="shared" si="7"/>
        <v>1.1111111111111112</v>
      </c>
      <c r="BR5" s="97"/>
      <c r="BS5" s="98" t="s">
        <v>3348</v>
      </c>
      <c r="BT5" s="98" t="s">
        <v>233</v>
      </c>
      <c r="BU5" s="98" t="s">
        <v>170</v>
      </c>
      <c r="BV5" s="98" t="s">
        <v>170</v>
      </c>
      <c r="BW5" s="98" t="s">
        <v>170</v>
      </c>
      <c r="BX5" s="98" t="s">
        <v>172</v>
      </c>
      <c r="BY5" s="98">
        <v>4.5999999999999996</v>
      </c>
      <c r="BZ5" s="98" t="s">
        <v>165</v>
      </c>
      <c r="CA5" s="98"/>
      <c r="CB5" s="98"/>
      <c r="CC5" s="98"/>
      <c r="CD5" s="98">
        <v>0</v>
      </c>
      <c r="CE5" s="98">
        <v>0</v>
      </c>
      <c r="CF5" s="98">
        <v>0</v>
      </c>
      <c r="CG5" s="98"/>
      <c r="CH5" s="98"/>
      <c r="CI5" s="98"/>
      <c r="CJ5" s="98"/>
      <c r="CK5" s="98">
        <v>0</v>
      </c>
      <c r="CL5" s="98"/>
      <c r="CM5" s="98"/>
      <c r="CN5" s="98"/>
      <c r="CO5" s="98" t="s">
        <v>172</v>
      </c>
      <c r="CP5" s="98">
        <v>0</v>
      </c>
      <c r="CQ5" s="98">
        <v>0</v>
      </c>
      <c r="CR5" s="98">
        <v>12.5</v>
      </c>
      <c r="CS5" s="98"/>
      <c r="CT5" s="107">
        <f t="shared" si="8"/>
        <v>0</v>
      </c>
      <c r="CU5" s="98"/>
      <c r="CV5" s="107">
        <f t="shared" si="9"/>
        <v>0</v>
      </c>
      <c r="CW5" s="98"/>
      <c r="CX5" s="107">
        <f t="shared" si="10"/>
        <v>0</v>
      </c>
      <c r="CY5" s="98"/>
      <c r="CZ5" s="107">
        <f t="shared" si="11"/>
        <v>1</v>
      </c>
      <c r="DA5" s="98"/>
      <c r="DB5" s="107" t="str">
        <f t="shared" si="12"/>
        <v/>
      </c>
      <c r="DC5" s="98"/>
      <c r="DD5" s="107" t="str">
        <f t="shared" si="13"/>
        <v/>
      </c>
      <c r="DE5" s="98"/>
      <c r="DF5" s="107" t="str">
        <f t="shared" si="14"/>
        <v/>
      </c>
      <c r="DG5" s="98"/>
      <c r="DH5" s="107">
        <f t="shared" si="15"/>
        <v>0.21739130434782611</v>
      </c>
      <c r="DI5" s="98"/>
      <c r="DJ5" s="105" t="s">
        <v>3349</v>
      </c>
      <c r="DK5" s="105" t="s">
        <v>233</v>
      </c>
      <c r="DL5" s="105" t="s">
        <v>233</v>
      </c>
      <c r="DM5" s="105" t="s">
        <v>170</v>
      </c>
      <c r="DN5" s="105" t="s">
        <v>170</v>
      </c>
      <c r="DO5" s="105" t="s">
        <v>172</v>
      </c>
      <c r="DP5" s="105">
        <v>5.6</v>
      </c>
      <c r="DQ5" s="105" t="s">
        <v>164</v>
      </c>
      <c r="DR5" s="105" t="s">
        <v>164</v>
      </c>
      <c r="DS5" s="105"/>
      <c r="DT5" s="105">
        <v>0</v>
      </c>
      <c r="DU5" s="105"/>
      <c r="DV5" s="105"/>
      <c r="DW5" s="105"/>
      <c r="DX5" s="105" t="s">
        <v>172</v>
      </c>
      <c r="DY5" s="105">
        <v>0</v>
      </c>
      <c r="DZ5" s="105">
        <v>14.5</v>
      </c>
      <c r="EA5" s="105">
        <v>0</v>
      </c>
      <c r="EB5" s="105">
        <v>0</v>
      </c>
      <c r="EC5" s="105"/>
      <c r="ED5" s="105"/>
      <c r="EE5" s="105"/>
      <c r="EF5" s="105" t="s">
        <v>172</v>
      </c>
      <c r="EG5" s="105">
        <v>0</v>
      </c>
      <c r="EH5" s="105">
        <v>0</v>
      </c>
      <c r="EI5" s="105">
        <v>14.5</v>
      </c>
      <c r="EJ5" s="105"/>
      <c r="EK5" s="107">
        <f t="shared" si="16"/>
        <v>0</v>
      </c>
      <c r="EL5" s="105"/>
      <c r="EM5" s="107">
        <f t="shared" si="17"/>
        <v>0</v>
      </c>
      <c r="EN5" s="105"/>
      <c r="EO5" s="107">
        <f t="shared" si="18"/>
        <v>0</v>
      </c>
      <c r="EP5" s="105"/>
      <c r="EQ5" s="107">
        <f t="shared" si="19"/>
        <v>-2</v>
      </c>
      <c r="ER5" s="105"/>
      <c r="ES5" s="107" t="str">
        <f t="shared" si="20"/>
        <v/>
      </c>
      <c r="ET5" s="105"/>
      <c r="EU5" s="107" t="str">
        <f t="shared" si="21"/>
        <v/>
      </c>
      <c r="EV5" s="105"/>
      <c r="EW5" s="107" t="str">
        <f t="shared" si="22"/>
        <v/>
      </c>
      <c r="EX5" s="105"/>
      <c r="EY5" s="107">
        <f t="shared" si="23"/>
        <v>-0.35714285714285715</v>
      </c>
      <c r="EZ5" s="105" t="s">
        <v>3350</v>
      </c>
      <c r="FA5" t="s">
        <v>3295</v>
      </c>
      <c r="FB5" t="s">
        <v>3296</v>
      </c>
      <c r="FC5" t="s">
        <v>3297</v>
      </c>
      <c r="FD5" t="s">
        <v>3298</v>
      </c>
      <c r="FE5" t="s">
        <v>3299</v>
      </c>
      <c r="FF5">
        <v>103230674</v>
      </c>
      <c r="FG5" t="s">
        <v>3351</v>
      </c>
      <c r="FH5" t="s">
        <v>3352</v>
      </c>
      <c r="FJ5" t="s">
        <v>215</v>
      </c>
      <c r="FK5" t="s">
        <v>216</v>
      </c>
      <c r="FN5">
        <v>4</v>
      </c>
    </row>
    <row r="6" spans="1:170" x14ac:dyDescent="0.35">
      <c r="A6" s="2" t="s">
        <v>3353</v>
      </c>
      <c r="B6" s="2" t="s">
        <v>3354</v>
      </c>
      <c r="C6" s="2" t="s">
        <v>3281</v>
      </c>
      <c r="D6" s="2" t="s">
        <v>1488</v>
      </c>
      <c r="E6" s="2" t="s">
        <v>3355</v>
      </c>
      <c r="F6" s="2" t="s">
        <v>1692</v>
      </c>
      <c r="G6" s="2">
        <v>136</v>
      </c>
      <c r="H6" s="2" t="s">
        <v>306</v>
      </c>
      <c r="I6" s="2" t="s">
        <v>3356</v>
      </c>
      <c r="J6" s="2" t="s">
        <v>3357</v>
      </c>
      <c r="K6" s="2" t="s">
        <v>3358</v>
      </c>
      <c r="L6" s="2" t="s">
        <v>3359</v>
      </c>
      <c r="M6" s="2" t="s">
        <v>1669</v>
      </c>
      <c r="N6" s="2"/>
      <c r="O6" s="2" t="s">
        <v>164</v>
      </c>
      <c r="P6" s="2"/>
      <c r="Q6" s="4" t="s">
        <v>3360</v>
      </c>
      <c r="R6" s="4" t="s">
        <v>3288</v>
      </c>
      <c r="S6" s="4"/>
      <c r="T6" s="4"/>
      <c r="U6" s="4"/>
      <c r="V6" s="4" t="s">
        <v>172</v>
      </c>
      <c r="W6" s="4">
        <v>0</v>
      </c>
      <c r="X6" s="4">
        <v>0</v>
      </c>
      <c r="Y6" s="4">
        <v>11.48</v>
      </c>
      <c r="Z6" s="4"/>
      <c r="AA6" s="97" t="s">
        <v>3361</v>
      </c>
      <c r="AB6" s="97" t="s">
        <v>173</v>
      </c>
      <c r="AC6" s="97" t="s">
        <v>233</v>
      </c>
      <c r="AD6" s="97" t="s">
        <v>233</v>
      </c>
      <c r="AE6" s="97" t="s">
        <v>235</v>
      </c>
      <c r="AF6" s="97" t="s">
        <v>172</v>
      </c>
      <c r="AG6" s="97">
        <v>28.799999999999901</v>
      </c>
      <c r="AH6" s="97" t="s">
        <v>165</v>
      </c>
      <c r="AI6" s="97"/>
      <c r="AJ6" s="97"/>
      <c r="AK6" s="97"/>
      <c r="AL6" s="97">
        <v>0</v>
      </c>
      <c r="AM6" s="97">
        <v>0</v>
      </c>
      <c r="AN6" s="97">
        <v>0</v>
      </c>
      <c r="AO6" s="97"/>
      <c r="AP6" s="97"/>
      <c r="AQ6" s="97"/>
      <c r="AR6" s="97"/>
      <c r="AS6" s="97">
        <v>0</v>
      </c>
      <c r="AT6" s="97"/>
      <c r="AU6" s="97"/>
      <c r="AV6" s="97"/>
      <c r="AW6" s="97" t="s">
        <v>172</v>
      </c>
      <c r="AX6" s="97">
        <v>0</v>
      </c>
      <c r="AY6" s="97">
        <v>0</v>
      </c>
      <c r="AZ6" s="97">
        <v>10.17</v>
      </c>
      <c r="BA6" s="97">
        <v>1</v>
      </c>
      <c r="BB6" s="97"/>
      <c r="BC6" s="107">
        <f t="shared" si="0"/>
        <v>0</v>
      </c>
      <c r="BD6" s="97"/>
      <c r="BE6" s="107">
        <f t="shared" si="1"/>
        <v>0</v>
      </c>
      <c r="BF6" s="97"/>
      <c r="BG6" s="107">
        <f t="shared" si="2"/>
        <v>0</v>
      </c>
      <c r="BH6" s="97">
        <v>1.31</v>
      </c>
      <c r="BI6" s="107">
        <f t="shared" si="3"/>
        <v>1.3100000000000005</v>
      </c>
      <c r="BJ6" s="97"/>
      <c r="BK6" s="107" t="str">
        <f t="shared" si="4"/>
        <v/>
      </c>
      <c r="BL6" s="97"/>
      <c r="BM6" s="107" t="str">
        <f t="shared" si="5"/>
        <v/>
      </c>
      <c r="BN6" s="97"/>
      <c r="BO6" s="107" t="str">
        <f t="shared" si="6"/>
        <v/>
      </c>
      <c r="BP6" s="97">
        <v>4.5486111111111102E-2</v>
      </c>
      <c r="BQ6" s="107">
        <f t="shared" si="7"/>
        <v>4.5486111111111283E-2</v>
      </c>
      <c r="BR6" s="97"/>
      <c r="BS6" s="98" t="s">
        <v>3362</v>
      </c>
      <c r="BT6" s="98" t="s">
        <v>233</v>
      </c>
      <c r="BU6" s="98" t="s">
        <v>233</v>
      </c>
      <c r="BV6" s="98" t="s">
        <v>233</v>
      </c>
      <c r="BW6" s="98" t="s">
        <v>235</v>
      </c>
      <c r="BX6" s="98" t="s">
        <v>172</v>
      </c>
      <c r="BY6" s="98">
        <v>19.2</v>
      </c>
      <c r="BZ6" s="98" t="s">
        <v>165</v>
      </c>
      <c r="CA6" s="98"/>
      <c r="CB6" s="98"/>
      <c r="CC6" s="98"/>
      <c r="CD6" s="98">
        <v>0</v>
      </c>
      <c r="CE6" s="98">
        <v>0</v>
      </c>
      <c r="CF6" s="98">
        <v>0</v>
      </c>
      <c r="CG6" s="98"/>
      <c r="CH6" s="98"/>
      <c r="CI6" s="98"/>
      <c r="CJ6" s="98"/>
      <c r="CK6" s="98">
        <v>0</v>
      </c>
      <c r="CL6" s="98"/>
      <c r="CM6" s="98"/>
      <c r="CN6" s="98"/>
      <c r="CO6" s="98" t="s">
        <v>172</v>
      </c>
      <c r="CP6" s="98">
        <v>0</v>
      </c>
      <c r="CQ6" s="98">
        <v>0</v>
      </c>
      <c r="CR6" s="98">
        <v>9.7799999999999994</v>
      </c>
      <c r="CS6" s="98"/>
      <c r="CT6" s="107">
        <f t="shared" si="8"/>
        <v>0</v>
      </c>
      <c r="CU6" s="98"/>
      <c r="CV6" s="107">
        <f t="shared" si="9"/>
        <v>0</v>
      </c>
      <c r="CW6" s="98"/>
      <c r="CX6" s="107">
        <f t="shared" si="10"/>
        <v>0</v>
      </c>
      <c r="CY6" s="98"/>
      <c r="CZ6" s="107">
        <f t="shared" si="11"/>
        <v>0.39000000000000057</v>
      </c>
      <c r="DA6" s="98"/>
      <c r="DB6" s="107" t="str">
        <f t="shared" si="12"/>
        <v/>
      </c>
      <c r="DC6" s="98"/>
      <c r="DD6" s="107" t="str">
        <f t="shared" si="13"/>
        <v/>
      </c>
      <c r="DE6" s="98"/>
      <c r="DF6" s="107" t="str">
        <f t="shared" si="14"/>
        <v/>
      </c>
      <c r="DG6" s="98"/>
      <c r="DH6" s="107">
        <f t="shared" si="15"/>
        <v>2.0312500000000032E-2</v>
      </c>
      <c r="DI6" s="98"/>
      <c r="DJ6" s="105" t="s">
        <v>3363</v>
      </c>
      <c r="DK6" s="105" t="s">
        <v>170</v>
      </c>
      <c r="DL6" s="105" t="s">
        <v>233</v>
      </c>
      <c r="DM6" s="105" t="s">
        <v>233</v>
      </c>
      <c r="DN6" s="105" t="s">
        <v>235</v>
      </c>
      <c r="DO6" s="105" t="s">
        <v>172</v>
      </c>
      <c r="DP6" s="105">
        <v>9.6</v>
      </c>
      <c r="DQ6" s="105" t="s">
        <v>165</v>
      </c>
      <c r="DR6" s="105"/>
      <c r="DS6" s="105"/>
      <c r="DT6" s="105"/>
      <c r="DU6" s="105">
        <v>15</v>
      </c>
      <c r="DV6" s="105">
        <v>15</v>
      </c>
      <c r="DW6" s="105">
        <v>15</v>
      </c>
      <c r="DX6" s="105"/>
      <c r="DY6" s="105"/>
      <c r="DZ6" s="105"/>
      <c r="EA6" s="105"/>
      <c r="EB6" s="105">
        <v>0</v>
      </c>
      <c r="EC6" s="105"/>
      <c r="ED6" s="105"/>
      <c r="EE6" s="105"/>
      <c r="EF6" s="105" t="s">
        <v>172</v>
      </c>
      <c r="EG6" s="105">
        <v>0</v>
      </c>
      <c r="EH6" s="105">
        <v>0</v>
      </c>
      <c r="EI6" s="105">
        <v>9.5500000000000007</v>
      </c>
      <c r="EJ6" s="105"/>
      <c r="EK6" s="107">
        <f t="shared" si="16"/>
        <v>0</v>
      </c>
      <c r="EL6" s="105"/>
      <c r="EM6" s="107">
        <f t="shared" si="17"/>
        <v>0</v>
      </c>
      <c r="EN6" s="105"/>
      <c r="EO6" s="107">
        <f t="shared" si="18"/>
        <v>0</v>
      </c>
      <c r="EP6" s="105" t="s">
        <v>3364</v>
      </c>
      <c r="EQ6" s="107">
        <f t="shared" si="19"/>
        <v>0.22999999999999865</v>
      </c>
      <c r="ER6" s="105"/>
      <c r="ES6" s="107" t="str">
        <f t="shared" si="20"/>
        <v/>
      </c>
      <c r="ET6" s="105"/>
      <c r="EU6" s="107" t="str">
        <f t="shared" si="21"/>
        <v/>
      </c>
      <c r="EV6" s="105"/>
      <c r="EW6" s="107" t="str">
        <f t="shared" si="22"/>
        <v/>
      </c>
      <c r="EX6" s="105" t="s">
        <v>3365</v>
      </c>
      <c r="EY6" s="107">
        <f t="shared" si="23"/>
        <v>2.3958333333333193E-2</v>
      </c>
      <c r="EZ6" s="105" t="s">
        <v>3366</v>
      </c>
      <c r="FA6" t="s">
        <v>3295</v>
      </c>
      <c r="FB6" t="s">
        <v>3296</v>
      </c>
      <c r="FC6" t="s">
        <v>3297</v>
      </c>
      <c r="FD6" t="s">
        <v>3298</v>
      </c>
      <c r="FE6" t="s">
        <v>3299</v>
      </c>
      <c r="FF6">
        <v>103287610</v>
      </c>
      <c r="FG6" t="s">
        <v>3367</v>
      </c>
      <c r="FH6" t="s">
        <v>3368</v>
      </c>
      <c r="FJ6" t="s">
        <v>215</v>
      </c>
      <c r="FK6" t="s">
        <v>216</v>
      </c>
      <c r="FN6">
        <v>5</v>
      </c>
    </row>
    <row r="7" spans="1:170" x14ac:dyDescent="0.35">
      <c r="A7" s="2" t="s">
        <v>3369</v>
      </c>
      <c r="B7" s="2" t="s">
        <v>3370</v>
      </c>
      <c r="C7" s="2" t="s">
        <v>3281</v>
      </c>
      <c r="D7" s="2" t="s">
        <v>1488</v>
      </c>
      <c r="E7" s="2" t="s">
        <v>3371</v>
      </c>
      <c r="F7" s="2" t="s">
        <v>3372</v>
      </c>
      <c r="G7" s="2">
        <v>181</v>
      </c>
      <c r="H7" s="2" t="s">
        <v>306</v>
      </c>
      <c r="I7" s="2" t="s">
        <v>3373</v>
      </c>
      <c r="J7" s="2" t="s">
        <v>3374</v>
      </c>
      <c r="K7" s="2" t="s">
        <v>3375</v>
      </c>
      <c r="L7" s="2" t="s">
        <v>3376</v>
      </c>
      <c r="M7" s="2" t="s">
        <v>229</v>
      </c>
      <c r="N7" s="2"/>
      <c r="O7" s="2" t="s">
        <v>164</v>
      </c>
      <c r="P7" s="2"/>
      <c r="Q7" s="4" t="s">
        <v>3377</v>
      </c>
      <c r="R7" s="4" t="s">
        <v>3288</v>
      </c>
      <c r="S7" s="4"/>
      <c r="T7" s="4"/>
      <c r="U7" s="4"/>
      <c r="V7" s="4" t="s">
        <v>172</v>
      </c>
      <c r="W7" s="4">
        <v>0</v>
      </c>
      <c r="X7" s="4">
        <v>0</v>
      </c>
      <c r="Y7" s="4">
        <v>20.48</v>
      </c>
      <c r="Z7" s="4"/>
      <c r="AA7" s="97" t="s">
        <v>3378</v>
      </c>
      <c r="AB7" s="97" t="s">
        <v>233</v>
      </c>
      <c r="AC7" s="97" t="s">
        <v>170</v>
      </c>
      <c r="AD7" s="97" t="s">
        <v>173</v>
      </c>
      <c r="AE7" s="97" t="s">
        <v>170</v>
      </c>
      <c r="AF7" s="97" t="s">
        <v>172</v>
      </c>
      <c r="AG7" s="97">
        <v>7.8</v>
      </c>
      <c r="AH7" s="97" t="s">
        <v>165</v>
      </c>
      <c r="AI7" s="97"/>
      <c r="AJ7" s="97"/>
      <c r="AK7" s="97"/>
      <c r="AL7" s="97">
        <v>15</v>
      </c>
      <c r="AM7" s="97">
        <v>15</v>
      </c>
      <c r="AN7" s="97">
        <v>15</v>
      </c>
      <c r="AO7" s="97"/>
      <c r="AP7" s="97"/>
      <c r="AQ7" s="97"/>
      <c r="AR7" s="97"/>
      <c r="AS7" s="97">
        <v>0</v>
      </c>
      <c r="AT7" s="97"/>
      <c r="AU7" s="97"/>
      <c r="AV7" s="97"/>
      <c r="AW7" s="97" t="s">
        <v>172</v>
      </c>
      <c r="AX7" s="97">
        <v>0</v>
      </c>
      <c r="AY7" s="97">
        <v>0</v>
      </c>
      <c r="AZ7" s="97">
        <v>19.12</v>
      </c>
      <c r="BA7" s="97">
        <v>1</v>
      </c>
      <c r="BB7" s="97"/>
      <c r="BC7" s="107">
        <f t="shared" si="0"/>
        <v>0</v>
      </c>
      <c r="BD7" s="97"/>
      <c r="BE7" s="107">
        <f t="shared" si="1"/>
        <v>0</v>
      </c>
      <c r="BF7" s="97"/>
      <c r="BG7" s="107">
        <f t="shared" si="2"/>
        <v>0</v>
      </c>
      <c r="BH7" s="97">
        <v>1.3599999999999901</v>
      </c>
      <c r="BI7" s="107">
        <f t="shared" si="3"/>
        <v>1.3599999999999994</v>
      </c>
      <c r="BJ7" s="97"/>
      <c r="BK7" s="107" t="str">
        <f t="shared" si="4"/>
        <v/>
      </c>
      <c r="BL7" s="97"/>
      <c r="BM7" s="107" t="str">
        <f t="shared" si="5"/>
        <v/>
      </c>
      <c r="BN7" s="97"/>
      <c r="BO7" s="107" t="str">
        <f t="shared" si="6"/>
        <v/>
      </c>
      <c r="BP7" s="97">
        <v>0.17435897435897399</v>
      </c>
      <c r="BQ7" s="107">
        <f t="shared" si="7"/>
        <v>0.17435897435897429</v>
      </c>
      <c r="BR7" s="97"/>
      <c r="BS7" s="98" t="s">
        <v>3379</v>
      </c>
      <c r="BT7" s="98" t="s">
        <v>233</v>
      </c>
      <c r="BU7" s="98" t="s">
        <v>170</v>
      </c>
      <c r="BV7" s="98" t="s">
        <v>173</v>
      </c>
      <c r="BW7" s="98" t="s">
        <v>170</v>
      </c>
      <c r="BX7" s="98" t="s">
        <v>172</v>
      </c>
      <c r="BY7" s="98">
        <v>7.8</v>
      </c>
      <c r="BZ7" s="98" t="s">
        <v>165</v>
      </c>
      <c r="CA7" s="98"/>
      <c r="CB7" s="98"/>
      <c r="CC7" s="98"/>
      <c r="CD7" s="98">
        <v>0</v>
      </c>
      <c r="CE7" s="98">
        <v>0</v>
      </c>
      <c r="CF7" s="98">
        <v>0</v>
      </c>
      <c r="CG7" s="98"/>
      <c r="CH7" s="98"/>
      <c r="CI7" s="98"/>
      <c r="CJ7" s="98"/>
      <c r="CK7" s="98">
        <v>0</v>
      </c>
      <c r="CL7" s="98"/>
      <c r="CM7" s="98"/>
      <c r="CN7" s="98"/>
      <c r="CO7" s="98" t="s">
        <v>172</v>
      </c>
      <c r="CP7" s="98">
        <v>0</v>
      </c>
      <c r="CQ7" s="98">
        <v>0</v>
      </c>
      <c r="CR7" s="98">
        <v>18.96</v>
      </c>
      <c r="CS7" s="98"/>
      <c r="CT7" s="107">
        <f t="shared" si="8"/>
        <v>0</v>
      </c>
      <c r="CU7" s="98"/>
      <c r="CV7" s="107">
        <f t="shared" si="9"/>
        <v>0</v>
      </c>
      <c r="CW7" s="98"/>
      <c r="CX7" s="107">
        <f t="shared" si="10"/>
        <v>0</v>
      </c>
      <c r="CY7" s="98"/>
      <c r="CZ7" s="107">
        <f t="shared" si="11"/>
        <v>0.16000000000000014</v>
      </c>
      <c r="DA7" s="98"/>
      <c r="DB7" s="107" t="str">
        <f t="shared" si="12"/>
        <v/>
      </c>
      <c r="DC7" s="98"/>
      <c r="DD7" s="107" t="str">
        <f t="shared" si="13"/>
        <v/>
      </c>
      <c r="DE7" s="98"/>
      <c r="DF7" s="107" t="str">
        <f t="shared" si="14"/>
        <v/>
      </c>
      <c r="DG7" s="98"/>
      <c r="DH7" s="107">
        <f t="shared" si="15"/>
        <v>2.051282051282053E-2</v>
      </c>
      <c r="DI7" s="98"/>
      <c r="DJ7" s="105" t="s">
        <v>3380</v>
      </c>
      <c r="DK7" s="105" t="s">
        <v>233</v>
      </c>
      <c r="DL7" s="105" t="s">
        <v>170</v>
      </c>
      <c r="DM7" s="105" t="s">
        <v>173</v>
      </c>
      <c r="DN7" s="105" t="s">
        <v>170</v>
      </c>
      <c r="DO7" s="105" t="s">
        <v>172</v>
      </c>
      <c r="DP7" s="105">
        <v>7.8</v>
      </c>
      <c r="DQ7" s="105" t="s">
        <v>165</v>
      </c>
      <c r="DR7" s="105"/>
      <c r="DS7" s="105"/>
      <c r="DT7" s="105"/>
      <c r="DU7" s="105">
        <v>0</v>
      </c>
      <c r="DV7" s="105">
        <v>0</v>
      </c>
      <c r="DW7" s="105">
        <v>0</v>
      </c>
      <c r="DX7" s="105"/>
      <c r="DY7" s="105"/>
      <c r="DZ7" s="105"/>
      <c r="EA7" s="105"/>
      <c r="EB7" s="105">
        <v>0</v>
      </c>
      <c r="EC7" s="105"/>
      <c r="ED7" s="105"/>
      <c r="EE7" s="105"/>
      <c r="EF7" s="105" t="s">
        <v>172</v>
      </c>
      <c r="EG7" s="105">
        <v>0</v>
      </c>
      <c r="EH7" s="105">
        <v>0</v>
      </c>
      <c r="EI7" s="105">
        <v>17.2</v>
      </c>
      <c r="EJ7" s="105"/>
      <c r="EK7" s="107">
        <f t="shared" si="16"/>
        <v>0</v>
      </c>
      <c r="EL7" s="105"/>
      <c r="EM7" s="107">
        <f t="shared" si="17"/>
        <v>0</v>
      </c>
      <c r="EN7" s="105"/>
      <c r="EO7" s="107">
        <f t="shared" si="18"/>
        <v>0</v>
      </c>
      <c r="EP7" s="105" t="s">
        <v>3381</v>
      </c>
      <c r="EQ7" s="107">
        <f t="shared" si="19"/>
        <v>1.7600000000000016</v>
      </c>
      <c r="ER7" s="105"/>
      <c r="ES7" s="107" t="str">
        <f t="shared" si="20"/>
        <v/>
      </c>
      <c r="ET7" s="105"/>
      <c r="EU7" s="107" t="str">
        <f t="shared" si="21"/>
        <v/>
      </c>
      <c r="EV7" s="105"/>
      <c r="EW7" s="107" t="str">
        <f t="shared" si="22"/>
        <v/>
      </c>
      <c r="EX7" s="105" t="s">
        <v>3382</v>
      </c>
      <c r="EY7" s="107">
        <f t="shared" si="23"/>
        <v>0.22564102564102584</v>
      </c>
      <c r="EZ7" s="105" t="s">
        <v>3383</v>
      </c>
      <c r="FA7" t="s">
        <v>3295</v>
      </c>
      <c r="FB7" t="s">
        <v>3296</v>
      </c>
      <c r="FC7" t="s">
        <v>3297</v>
      </c>
      <c r="FD7" t="s">
        <v>3298</v>
      </c>
      <c r="FE7" t="s">
        <v>3299</v>
      </c>
      <c r="FF7">
        <v>103288094</v>
      </c>
      <c r="FG7" t="s">
        <v>3384</v>
      </c>
      <c r="FH7" t="s">
        <v>3385</v>
      </c>
      <c r="FJ7" t="s">
        <v>215</v>
      </c>
      <c r="FK7" t="s">
        <v>216</v>
      </c>
      <c r="FN7">
        <v>6</v>
      </c>
    </row>
    <row r="8" spans="1:170" x14ac:dyDescent="0.35">
      <c r="A8" s="2" t="s">
        <v>3386</v>
      </c>
      <c r="B8" s="2" t="s">
        <v>3387</v>
      </c>
      <c r="C8" s="2" t="s">
        <v>3281</v>
      </c>
      <c r="D8" s="2" t="s">
        <v>1488</v>
      </c>
      <c r="E8" s="2" t="s">
        <v>1501</v>
      </c>
      <c r="F8" s="2" t="s">
        <v>3388</v>
      </c>
      <c r="G8" s="2">
        <v>83</v>
      </c>
      <c r="H8" s="2" t="s">
        <v>306</v>
      </c>
      <c r="I8" s="2" t="s">
        <v>3389</v>
      </c>
      <c r="J8" s="2" t="s">
        <v>3390</v>
      </c>
      <c r="K8" s="2" t="s">
        <v>3391</v>
      </c>
      <c r="L8" s="2" t="s">
        <v>3392</v>
      </c>
      <c r="M8" s="2" t="s">
        <v>1446</v>
      </c>
      <c r="N8" s="2"/>
      <c r="O8" s="2" t="s">
        <v>164</v>
      </c>
      <c r="P8" s="2"/>
      <c r="Q8" s="4" t="s">
        <v>3393</v>
      </c>
      <c r="R8" s="4" t="s">
        <v>3288</v>
      </c>
      <c r="S8" s="4"/>
      <c r="T8" s="4"/>
      <c r="U8" s="4"/>
      <c r="V8" s="4" t="s">
        <v>172</v>
      </c>
      <c r="W8" s="4">
        <v>0</v>
      </c>
      <c r="X8" s="4">
        <v>0</v>
      </c>
      <c r="Y8" s="4">
        <v>19.59</v>
      </c>
      <c r="Z8" s="4"/>
      <c r="AA8" s="97" t="s">
        <v>3394</v>
      </c>
      <c r="AB8" s="97" t="s">
        <v>233</v>
      </c>
      <c r="AC8" s="97" t="s">
        <v>173</v>
      </c>
      <c r="AD8" s="97" t="s">
        <v>170</v>
      </c>
      <c r="AE8" s="97" t="s">
        <v>233</v>
      </c>
      <c r="AF8" s="97" t="s">
        <v>172</v>
      </c>
      <c r="AG8" s="97">
        <v>8.6</v>
      </c>
      <c r="AH8" s="97" t="s">
        <v>165</v>
      </c>
      <c r="AI8" s="97"/>
      <c r="AJ8" s="97"/>
      <c r="AK8" s="97"/>
      <c r="AL8" s="97">
        <v>0</v>
      </c>
      <c r="AM8" s="97">
        <v>0</v>
      </c>
      <c r="AN8" s="97">
        <v>0</v>
      </c>
      <c r="AO8" s="97"/>
      <c r="AP8" s="97"/>
      <c r="AQ8" s="97"/>
      <c r="AR8" s="97"/>
      <c r="AS8" s="97">
        <v>0</v>
      </c>
      <c r="AT8" s="97"/>
      <c r="AU8" s="97"/>
      <c r="AV8" s="97"/>
      <c r="AW8" s="97" t="s">
        <v>172</v>
      </c>
      <c r="AX8" s="97">
        <v>0</v>
      </c>
      <c r="AY8" s="97">
        <v>0</v>
      </c>
      <c r="AZ8" s="97">
        <v>19.12</v>
      </c>
      <c r="BA8" s="97">
        <v>1</v>
      </c>
      <c r="BB8" s="97"/>
      <c r="BC8" s="107">
        <f t="shared" si="0"/>
        <v>0</v>
      </c>
      <c r="BD8" s="97"/>
      <c r="BE8" s="107">
        <f t="shared" si="1"/>
        <v>0</v>
      </c>
      <c r="BF8" s="97"/>
      <c r="BG8" s="107">
        <f t="shared" si="2"/>
        <v>0</v>
      </c>
      <c r="BH8" s="97">
        <v>0.46999999999999797</v>
      </c>
      <c r="BI8" s="107">
        <f t="shared" si="3"/>
        <v>0.46999999999999886</v>
      </c>
      <c r="BJ8" s="97"/>
      <c r="BK8" s="107" t="str">
        <f t="shared" si="4"/>
        <v/>
      </c>
      <c r="BL8" s="97"/>
      <c r="BM8" s="107" t="str">
        <f t="shared" si="5"/>
        <v/>
      </c>
      <c r="BN8" s="97"/>
      <c r="BO8" s="107" t="str">
        <f t="shared" si="6"/>
        <v/>
      </c>
      <c r="BP8" s="97">
        <v>5.4651162790697497E-2</v>
      </c>
      <c r="BQ8" s="107">
        <f t="shared" si="7"/>
        <v>5.4651162790697545E-2</v>
      </c>
      <c r="BR8" s="97"/>
      <c r="BS8" s="98" t="s">
        <v>3395</v>
      </c>
      <c r="BT8" s="98" t="s">
        <v>233</v>
      </c>
      <c r="BU8" s="98" t="s">
        <v>173</v>
      </c>
      <c r="BV8" s="98" t="s">
        <v>170</v>
      </c>
      <c r="BW8" s="98" t="s">
        <v>233</v>
      </c>
      <c r="BX8" s="98" t="s">
        <v>172</v>
      </c>
      <c r="BY8" s="98">
        <v>8.6</v>
      </c>
      <c r="BZ8" s="98" t="s">
        <v>165</v>
      </c>
      <c r="CA8" s="98"/>
      <c r="CB8" s="98"/>
      <c r="CC8" s="98"/>
      <c r="CD8" s="98">
        <v>0</v>
      </c>
      <c r="CE8" s="98">
        <v>0</v>
      </c>
      <c r="CF8" s="98">
        <v>0</v>
      </c>
      <c r="CG8" s="98"/>
      <c r="CH8" s="98"/>
      <c r="CI8" s="98"/>
      <c r="CJ8" s="98"/>
      <c r="CK8" s="98">
        <v>0</v>
      </c>
      <c r="CL8" s="98"/>
      <c r="CM8" s="98"/>
      <c r="CN8" s="98"/>
      <c r="CO8" s="98" t="s">
        <v>172</v>
      </c>
      <c r="CP8" s="98">
        <v>0</v>
      </c>
      <c r="CQ8" s="98">
        <v>0</v>
      </c>
      <c r="CR8" s="98">
        <v>18.07</v>
      </c>
      <c r="CS8" s="98"/>
      <c r="CT8" s="107">
        <f t="shared" si="8"/>
        <v>0</v>
      </c>
      <c r="CU8" s="98"/>
      <c r="CV8" s="107">
        <f t="shared" si="9"/>
        <v>0</v>
      </c>
      <c r="CW8" s="98"/>
      <c r="CX8" s="107">
        <f t="shared" si="10"/>
        <v>0</v>
      </c>
      <c r="CY8" s="98"/>
      <c r="CZ8" s="107">
        <f t="shared" si="11"/>
        <v>1.0500000000000007</v>
      </c>
      <c r="DA8" s="98"/>
      <c r="DB8" s="107" t="str">
        <f t="shared" si="12"/>
        <v/>
      </c>
      <c r="DC8" s="98"/>
      <c r="DD8" s="107" t="str">
        <f t="shared" si="13"/>
        <v/>
      </c>
      <c r="DE8" s="98"/>
      <c r="DF8" s="107" t="str">
        <f t="shared" si="14"/>
        <v/>
      </c>
      <c r="DG8" s="98"/>
      <c r="DH8" s="107">
        <f t="shared" si="15"/>
        <v>0.12209302325581405</v>
      </c>
      <c r="DI8" s="98"/>
      <c r="DJ8" s="105" t="s">
        <v>3396</v>
      </c>
      <c r="DK8" s="105" t="s">
        <v>233</v>
      </c>
      <c r="DL8" s="105" t="s">
        <v>173</v>
      </c>
      <c r="DM8" s="105" t="s">
        <v>170</v>
      </c>
      <c r="DN8" s="105" t="s">
        <v>233</v>
      </c>
      <c r="DO8" s="105" t="s">
        <v>172</v>
      </c>
      <c r="DP8" s="105">
        <v>8.6</v>
      </c>
      <c r="DQ8" s="105" t="s">
        <v>165</v>
      </c>
      <c r="DR8" s="105"/>
      <c r="DS8" s="105"/>
      <c r="DT8" s="105"/>
      <c r="DU8" s="105">
        <v>0</v>
      </c>
      <c r="DV8" s="105">
        <v>0</v>
      </c>
      <c r="DW8" s="105">
        <v>0</v>
      </c>
      <c r="DX8" s="105"/>
      <c r="DY8" s="105"/>
      <c r="DZ8" s="105"/>
      <c r="EA8" s="105"/>
      <c r="EB8" s="105">
        <v>0</v>
      </c>
      <c r="EC8" s="105"/>
      <c r="ED8" s="105"/>
      <c r="EE8" s="105"/>
      <c r="EF8" s="105" t="s">
        <v>172</v>
      </c>
      <c r="EG8" s="105">
        <v>0</v>
      </c>
      <c r="EH8" s="105">
        <v>0</v>
      </c>
      <c r="EI8" s="105">
        <v>17.2</v>
      </c>
      <c r="EJ8" s="105"/>
      <c r="EK8" s="107">
        <f t="shared" si="16"/>
        <v>0</v>
      </c>
      <c r="EL8" s="105"/>
      <c r="EM8" s="107">
        <f t="shared" si="17"/>
        <v>0</v>
      </c>
      <c r="EN8" s="105"/>
      <c r="EO8" s="107">
        <f t="shared" si="18"/>
        <v>0</v>
      </c>
      <c r="EP8" s="105" t="s">
        <v>3397</v>
      </c>
      <c r="EQ8" s="107">
        <f t="shared" si="19"/>
        <v>0.87000000000000099</v>
      </c>
      <c r="ER8" s="105"/>
      <c r="ES8" s="107" t="str">
        <f t="shared" si="20"/>
        <v/>
      </c>
      <c r="ET8" s="105"/>
      <c r="EU8" s="107" t="str">
        <f t="shared" si="21"/>
        <v/>
      </c>
      <c r="EV8" s="105"/>
      <c r="EW8" s="107" t="str">
        <f t="shared" si="22"/>
        <v/>
      </c>
      <c r="EX8" s="105" t="s">
        <v>3398</v>
      </c>
      <c r="EY8" s="107">
        <f t="shared" si="23"/>
        <v>0.10116279069767453</v>
      </c>
      <c r="EZ8" s="105" t="s">
        <v>3399</v>
      </c>
      <c r="FA8" t="s">
        <v>3295</v>
      </c>
      <c r="FB8" t="s">
        <v>3296</v>
      </c>
      <c r="FC8" t="s">
        <v>3297</v>
      </c>
      <c r="FD8" t="s">
        <v>3298</v>
      </c>
      <c r="FE8" t="s">
        <v>3299</v>
      </c>
      <c r="FF8">
        <v>103288459</v>
      </c>
      <c r="FG8" t="s">
        <v>3400</v>
      </c>
      <c r="FH8" t="s">
        <v>3401</v>
      </c>
      <c r="FJ8" t="s">
        <v>215</v>
      </c>
      <c r="FK8" t="s">
        <v>216</v>
      </c>
      <c r="FN8">
        <v>7</v>
      </c>
    </row>
    <row r="9" spans="1:170" x14ac:dyDescent="0.35">
      <c r="A9" s="2" t="s">
        <v>3402</v>
      </c>
      <c r="B9" s="2" t="s">
        <v>3403</v>
      </c>
      <c r="C9" s="2" t="s">
        <v>3281</v>
      </c>
      <c r="D9" s="2" t="s">
        <v>1488</v>
      </c>
      <c r="E9" s="2" t="s">
        <v>3404</v>
      </c>
      <c r="F9" s="2" t="s">
        <v>3405</v>
      </c>
      <c r="G9" s="2">
        <v>106</v>
      </c>
      <c r="H9" s="2" t="s">
        <v>168</v>
      </c>
      <c r="I9" s="2" t="s">
        <v>3406</v>
      </c>
      <c r="J9" s="2" t="s">
        <v>3407</v>
      </c>
      <c r="K9" s="2" t="s">
        <v>3408</v>
      </c>
      <c r="L9" s="2" t="s">
        <v>3409</v>
      </c>
      <c r="M9" s="2" t="s">
        <v>1669</v>
      </c>
      <c r="N9" s="2"/>
      <c r="O9" s="2" t="s">
        <v>164</v>
      </c>
      <c r="P9" s="2"/>
      <c r="Q9" s="4" t="s">
        <v>3410</v>
      </c>
      <c r="R9" s="4" t="s">
        <v>3288</v>
      </c>
      <c r="S9" s="4"/>
      <c r="T9" s="4"/>
      <c r="U9" s="4"/>
      <c r="V9" s="4" t="s">
        <v>172</v>
      </c>
      <c r="W9" s="4">
        <v>0.75</v>
      </c>
      <c r="X9" s="4">
        <v>0</v>
      </c>
      <c r="Y9" s="4">
        <v>17.899999999999999</v>
      </c>
      <c r="Z9" s="4"/>
      <c r="AA9" s="97" t="s">
        <v>3411</v>
      </c>
      <c r="AB9" s="97" t="s">
        <v>173</v>
      </c>
      <c r="AC9" s="97" t="s">
        <v>172</v>
      </c>
      <c r="AD9" s="97" t="s">
        <v>233</v>
      </c>
      <c r="AE9" s="97" t="s">
        <v>233</v>
      </c>
      <c r="AF9" s="97" t="s">
        <v>172</v>
      </c>
      <c r="AG9" s="97">
        <v>10.8</v>
      </c>
      <c r="AH9" s="97" t="s">
        <v>165</v>
      </c>
      <c r="AI9" s="97"/>
      <c r="AJ9" s="97"/>
      <c r="AK9" s="97"/>
      <c r="AL9" s="97">
        <v>0</v>
      </c>
      <c r="AM9" s="97">
        <v>0</v>
      </c>
      <c r="AN9" s="97">
        <v>0</v>
      </c>
      <c r="AO9" s="97"/>
      <c r="AP9" s="97"/>
      <c r="AQ9" s="97"/>
      <c r="AR9" s="97"/>
      <c r="AS9" s="97">
        <v>0</v>
      </c>
      <c r="AT9" s="97"/>
      <c r="AU9" s="97"/>
      <c r="AV9" s="97"/>
      <c r="AW9" s="97" t="s">
        <v>172</v>
      </c>
      <c r="AX9" s="97">
        <v>0.38</v>
      </c>
      <c r="AY9" s="97">
        <v>0</v>
      </c>
      <c r="AZ9" s="97">
        <v>17.329999999999998</v>
      </c>
      <c r="BA9" s="97">
        <v>1</v>
      </c>
      <c r="BB9" s="97"/>
      <c r="BC9" s="107">
        <f t="shared" si="0"/>
        <v>0</v>
      </c>
      <c r="BD9" s="97">
        <v>0.37</v>
      </c>
      <c r="BE9" s="107">
        <f t="shared" si="1"/>
        <v>0.37</v>
      </c>
      <c r="BF9" s="97"/>
      <c r="BG9" s="107">
        <f t="shared" si="2"/>
        <v>0</v>
      </c>
      <c r="BH9" s="97">
        <v>0.56999999999999995</v>
      </c>
      <c r="BI9" s="107">
        <f t="shared" si="3"/>
        <v>0.57000000000000028</v>
      </c>
      <c r="BJ9" s="97"/>
      <c r="BK9" s="107" t="str">
        <f t="shared" si="4"/>
        <v/>
      </c>
      <c r="BL9" s="97">
        <v>3.4259259259259198E-2</v>
      </c>
      <c r="BM9" s="107">
        <f t="shared" si="5"/>
        <v>3.4259259259259253E-2</v>
      </c>
      <c r="BN9" s="97"/>
      <c r="BO9" s="107" t="str">
        <f t="shared" si="6"/>
        <v/>
      </c>
      <c r="BP9" s="97">
        <v>5.2777777777777798E-2</v>
      </c>
      <c r="BQ9" s="107">
        <f t="shared" si="7"/>
        <v>5.2777777777777798E-2</v>
      </c>
      <c r="BR9" s="97"/>
      <c r="BS9" s="98" t="s">
        <v>3412</v>
      </c>
      <c r="BT9" s="98" t="s">
        <v>173</v>
      </c>
      <c r="BU9" s="98" t="s">
        <v>172</v>
      </c>
      <c r="BV9" s="98" t="s">
        <v>233</v>
      </c>
      <c r="BW9" s="98" t="s">
        <v>233</v>
      </c>
      <c r="BX9" s="98" t="s">
        <v>172</v>
      </c>
      <c r="BY9" s="98">
        <v>10.8</v>
      </c>
      <c r="BZ9" s="98" t="s">
        <v>165</v>
      </c>
      <c r="CA9" s="98"/>
      <c r="CB9" s="98"/>
      <c r="CC9" s="98"/>
      <c r="CD9" s="98">
        <v>0</v>
      </c>
      <c r="CE9" s="98">
        <v>0</v>
      </c>
      <c r="CF9" s="98">
        <v>0</v>
      </c>
      <c r="CG9" s="98"/>
      <c r="CH9" s="98"/>
      <c r="CI9" s="98"/>
      <c r="CJ9" s="98"/>
      <c r="CK9" s="98">
        <v>0</v>
      </c>
      <c r="CL9" s="98"/>
      <c r="CM9" s="98"/>
      <c r="CN9" s="98"/>
      <c r="CO9" s="98" t="s">
        <v>172</v>
      </c>
      <c r="CP9" s="98">
        <v>0</v>
      </c>
      <c r="CQ9" s="98">
        <v>0</v>
      </c>
      <c r="CR9" s="98">
        <v>17.07</v>
      </c>
      <c r="CS9" s="98"/>
      <c r="CT9" s="107">
        <f t="shared" si="8"/>
        <v>0</v>
      </c>
      <c r="CU9" s="98"/>
      <c r="CV9" s="107">
        <f t="shared" si="9"/>
        <v>0.38</v>
      </c>
      <c r="CW9" s="98"/>
      <c r="CX9" s="107">
        <f t="shared" si="10"/>
        <v>0</v>
      </c>
      <c r="CY9" s="98"/>
      <c r="CZ9" s="107">
        <f t="shared" si="11"/>
        <v>0.25999999999999801</v>
      </c>
      <c r="DA9" s="98"/>
      <c r="DB9" s="107" t="str">
        <f t="shared" si="12"/>
        <v/>
      </c>
      <c r="DC9" s="98"/>
      <c r="DD9" s="107">
        <f t="shared" si="13"/>
        <v>3.518518518518518E-2</v>
      </c>
      <c r="DE9" s="98"/>
      <c r="DF9" s="107" t="str">
        <f t="shared" si="14"/>
        <v/>
      </c>
      <c r="DG9" s="98"/>
      <c r="DH9" s="107">
        <f t="shared" si="15"/>
        <v>2.4074074074073887E-2</v>
      </c>
      <c r="DI9" s="98"/>
      <c r="DJ9" s="105" t="s">
        <v>3413</v>
      </c>
      <c r="DK9" s="105" t="s">
        <v>233</v>
      </c>
      <c r="DL9" s="105" t="s">
        <v>172</v>
      </c>
      <c r="DM9" s="105" t="s">
        <v>233</v>
      </c>
      <c r="DN9" s="105" t="s">
        <v>233</v>
      </c>
      <c r="DO9" s="105" t="s">
        <v>172</v>
      </c>
      <c r="DP9" s="105">
        <v>7.2</v>
      </c>
      <c r="DQ9" s="105" t="s">
        <v>165</v>
      </c>
      <c r="DR9" s="105"/>
      <c r="DS9" s="105"/>
      <c r="DT9" s="105"/>
      <c r="DU9" s="105">
        <v>15</v>
      </c>
      <c r="DV9" s="105">
        <v>0</v>
      </c>
      <c r="DW9" s="105">
        <v>0</v>
      </c>
      <c r="DX9" s="105"/>
      <c r="DY9" s="105"/>
      <c r="DZ9" s="105"/>
      <c r="EA9" s="105"/>
      <c r="EB9" s="105">
        <v>0</v>
      </c>
      <c r="EC9" s="105"/>
      <c r="ED9" s="105"/>
      <c r="EE9" s="105"/>
      <c r="EF9" s="105" t="s">
        <v>172</v>
      </c>
      <c r="EG9" s="105">
        <v>0</v>
      </c>
      <c r="EH9" s="105">
        <v>0</v>
      </c>
      <c r="EI9" s="105">
        <v>16.91</v>
      </c>
      <c r="EJ9" s="105"/>
      <c r="EK9" s="107">
        <f t="shared" si="16"/>
        <v>0</v>
      </c>
      <c r="EL9" s="105"/>
      <c r="EM9" s="107">
        <f t="shared" si="17"/>
        <v>0</v>
      </c>
      <c r="EN9" s="105"/>
      <c r="EO9" s="107">
        <f t="shared" si="18"/>
        <v>0</v>
      </c>
      <c r="EP9" s="105" t="s">
        <v>3414</v>
      </c>
      <c r="EQ9" s="107">
        <f t="shared" si="19"/>
        <v>0.16000000000000014</v>
      </c>
      <c r="ER9" s="105"/>
      <c r="ES9" s="107" t="str">
        <f t="shared" si="20"/>
        <v/>
      </c>
      <c r="ET9" s="105"/>
      <c r="EU9" s="107" t="str">
        <f t="shared" si="21"/>
        <v/>
      </c>
      <c r="EV9" s="105"/>
      <c r="EW9" s="107" t="str">
        <f t="shared" si="22"/>
        <v/>
      </c>
      <c r="EX9" s="105" t="s">
        <v>3415</v>
      </c>
      <c r="EY9" s="107">
        <f t="shared" si="23"/>
        <v>2.222222222222224E-2</v>
      </c>
      <c r="EZ9" s="105" t="s">
        <v>3416</v>
      </c>
      <c r="FA9" t="s">
        <v>3295</v>
      </c>
      <c r="FB9" t="s">
        <v>3296</v>
      </c>
      <c r="FC9" t="s">
        <v>3297</v>
      </c>
      <c r="FD9" t="s">
        <v>3298</v>
      </c>
      <c r="FE9" t="s">
        <v>3299</v>
      </c>
      <c r="FF9">
        <v>103288971</v>
      </c>
      <c r="FG9" t="s">
        <v>3417</v>
      </c>
      <c r="FH9" t="s">
        <v>3418</v>
      </c>
      <c r="FJ9" t="s">
        <v>215</v>
      </c>
      <c r="FK9" t="s">
        <v>216</v>
      </c>
      <c r="FN9">
        <v>8</v>
      </c>
    </row>
    <row r="10" spans="1:170" x14ac:dyDescent="0.35">
      <c r="A10" s="2" t="s">
        <v>3419</v>
      </c>
      <c r="B10" s="2" t="s">
        <v>3420</v>
      </c>
      <c r="C10" s="2" t="s">
        <v>3281</v>
      </c>
      <c r="D10" s="2" t="s">
        <v>1488</v>
      </c>
      <c r="E10" s="2" t="s">
        <v>3421</v>
      </c>
      <c r="F10" s="2" t="s">
        <v>1647</v>
      </c>
      <c r="G10" s="2">
        <v>69</v>
      </c>
      <c r="H10" s="2" t="s">
        <v>306</v>
      </c>
      <c r="I10" s="2" t="s">
        <v>3422</v>
      </c>
      <c r="J10" s="2" t="s">
        <v>3423</v>
      </c>
      <c r="K10" s="2" t="s">
        <v>3424</v>
      </c>
      <c r="L10" s="2" t="s">
        <v>3425</v>
      </c>
      <c r="M10" s="2" t="s">
        <v>3426</v>
      </c>
      <c r="N10" s="2"/>
      <c r="O10" s="2" t="s">
        <v>164</v>
      </c>
      <c r="P10" s="2"/>
      <c r="Q10" s="4" t="s">
        <v>3427</v>
      </c>
      <c r="R10" s="4" t="s">
        <v>3288</v>
      </c>
      <c r="S10" s="4"/>
      <c r="T10" s="4"/>
      <c r="U10" s="4"/>
      <c r="V10" s="4" t="s">
        <v>172</v>
      </c>
      <c r="W10" s="4">
        <v>0</v>
      </c>
      <c r="X10" s="4">
        <v>0</v>
      </c>
      <c r="Y10" s="4">
        <v>15.34</v>
      </c>
      <c r="Z10" s="4"/>
      <c r="AA10" s="97" t="s">
        <v>3428</v>
      </c>
      <c r="AB10" s="97" t="s">
        <v>173</v>
      </c>
      <c r="AC10" s="97" t="s">
        <v>172</v>
      </c>
      <c r="AD10" s="97" t="s">
        <v>170</v>
      </c>
      <c r="AE10" s="97" t="s">
        <v>233</v>
      </c>
      <c r="AF10" s="97" t="s">
        <v>172</v>
      </c>
      <c r="AG10" s="97">
        <v>8.3999999999999897</v>
      </c>
      <c r="AH10" s="97" t="s">
        <v>165</v>
      </c>
      <c r="AI10" s="97"/>
      <c r="AJ10" s="97"/>
      <c r="AK10" s="97"/>
      <c r="AL10" s="97">
        <v>15</v>
      </c>
      <c r="AM10" s="97">
        <v>0</v>
      </c>
      <c r="AN10" s="97">
        <v>0</v>
      </c>
      <c r="AO10" s="97"/>
      <c r="AP10" s="97"/>
      <c r="AQ10" s="97"/>
      <c r="AR10" s="97"/>
      <c r="AS10" s="97">
        <v>0</v>
      </c>
      <c r="AT10" s="97"/>
      <c r="AU10" s="97"/>
      <c r="AV10" s="97"/>
      <c r="AW10" s="97" t="s">
        <v>172</v>
      </c>
      <c r="AX10" s="97">
        <v>0</v>
      </c>
      <c r="AY10" s="97">
        <v>0</v>
      </c>
      <c r="AZ10" s="97">
        <v>14.84</v>
      </c>
      <c r="BA10" s="97">
        <v>1</v>
      </c>
      <c r="BB10" s="97"/>
      <c r="BC10" s="107">
        <f t="shared" si="0"/>
        <v>0</v>
      </c>
      <c r="BD10" s="97"/>
      <c r="BE10" s="107">
        <f t="shared" si="1"/>
        <v>0</v>
      </c>
      <c r="BF10" s="97"/>
      <c r="BG10" s="107">
        <f t="shared" si="2"/>
        <v>0</v>
      </c>
      <c r="BH10" s="97">
        <v>0.5</v>
      </c>
      <c r="BI10" s="107">
        <f t="shared" si="3"/>
        <v>0.5</v>
      </c>
      <c r="BJ10" s="97"/>
      <c r="BK10" s="107" t="str">
        <f t="shared" si="4"/>
        <v/>
      </c>
      <c r="BL10" s="97"/>
      <c r="BM10" s="107" t="str">
        <f t="shared" si="5"/>
        <v/>
      </c>
      <c r="BN10" s="97"/>
      <c r="BO10" s="107" t="str">
        <f t="shared" si="6"/>
        <v/>
      </c>
      <c r="BP10" s="97">
        <v>5.95238095238095E-2</v>
      </c>
      <c r="BQ10" s="107">
        <f t="shared" si="7"/>
        <v>5.9523809523809597E-2</v>
      </c>
      <c r="BR10" s="97"/>
      <c r="BS10" s="98" t="s">
        <v>3429</v>
      </c>
      <c r="BT10" s="98" t="s">
        <v>173</v>
      </c>
      <c r="BU10" s="98" t="s">
        <v>172</v>
      </c>
      <c r="BV10" s="98" t="s">
        <v>170</v>
      </c>
      <c r="BW10" s="98" t="s">
        <v>233</v>
      </c>
      <c r="BX10" s="98" t="s">
        <v>172</v>
      </c>
      <c r="BY10" s="98">
        <v>8.3999999999999897</v>
      </c>
      <c r="BZ10" s="98" t="s">
        <v>165</v>
      </c>
      <c r="CA10" s="98"/>
      <c r="CB10" s="98"/>
      <c r="CC10" s="98"/>
      <c r="CD10" s="98">
        <v>15</v>
      </c>
      <c r="CE10" s="98">
        <v>15</v>
      </c>
      <c r="CF10" s="98">
        <v>15</v>
      </c>
      <c r="CG10" s="98"/>
      <c r="CH10" s="98"/>
      <c r="CI10" s="98"/>
      <c r="CJ10" s="98"/>
      <c r="CK10" s="98">
        <v>0</v>
      </c>
      <c r="CL10" s="98"/>
      <c r="CM10" s="98"/>
      <c r="CN10" s="98"/>
      <c r="CO10" s="98" t="s">
        <v>172</v>
      </c>
      <c r="CP10" s="98">
        <v>0</v>
      </c>
      <c r="CQ10" s="98">
        <v>0</v>
      </c>
      <c r="CR10" s="98">
        <v>14.48</v>
      </c>
      <c r="CS10" s="98"/>
      <c r="CT10" s="107">
        <f t="shared" si="8"/>
        <v>0</v>
      </c>
      <c r="CU10" s="98"/>
      <c r="CV10" s="107">
        <f t="shared" si="9"/>
        <v>0</v>
      </c>
      <c r="CW10" s="98"/>
      <c r="CX10" s="107">
        <f t="shared" si="10"/>
        <v>0</v>
      </c>
      <c r="CY10" s="98"/>
      <c r="CZ10" s="107">
        <f t="shared" si="11"/>
        <v>0.35999999999999943</v>
      </c>
      <c r="DA10" s="98"/>
      <c r="DB10" s="107" t="str">
        <f t="shared" si="12"/>
        <v/>
      </c>
      <c r="DC10" s="98"/>
      <c r="DD10" s="107" t="str">
        <f t="shared" si="13"/>
        <v/>
      </c>
      <c r="DE10" s="98"/>
      <c r="DF10" s="107" t="str">
        <f t="shared" si="14"/>
        <v/>
      </c>
      <c r="DG10" s="98"/>
      <c r="DH10" s="107">
        <f t="shared" si="15"/>
        <v>4.2857142857142844E-2</v>
      </c>
      <c r="DI10" s="98"/>
      <c r="DJ10" s="105" t="s">
        <v>3430</v>
      </c>
      <c r="DK10" s="105" t="s">
        <v>170</v>
      </c>
      <c r="DL10" s="105" t="s">
        <v>172</v>
      </c>
      <c r="DM10" s="105" t="s">
        <v>170</v>
      </c>
      <c r="DN10" s="105" t="s">
        <v>233</v>
      </c>
      <c r="DO10" s="105" t="s">
        <v>172</v>
      </c>
      <c r="DP10" s="105">
        <v>2.8</v>
      </c>
      <c r="DQ10" s="105" t="s">
        <v>165</v>
      </c>
      <c r="DR10" s="105"/>
      <c r="DS10" s="105"/>
      <c r="DT10" s="105"/>
      <c r="DU10" s="105">
        <v>15</v>
      </c>
      <c r="DV10" s="105">
        <v>15</v>
      </c>
      <c r="DW10" s="105">
        <v>15</v>
      </c>
      <c r="DX10" s="105"/>
      <c r="DY10" s="105"/>
      <c r="DZ10" s="105"/>
      <c r="EA10" s="105"/>
      <c r="EB10" s="105">
        <v>0</v>
      </c>
      <c r="EC10" s="105"/>
      <c r="ED10" s="105"/>
      <c r="EE10" s="105"/>
      <c r="EF10" s="105" t="s">
        <v>172</v>
      </c>
      <c r="EG10" s="105">
        <v>0</v>
      </c>
      <c r="EH10" s="105">
        <v>0</v>
      </c>
      <c r="EI10" s="105">
        <v>14.1</v>
      </c>
      <c r="EJ10" s="105"/>
      <c r="EK10" s="107">
        <f t="shared" si="16"/>
        <v>0</v>
      </c>
      <c r="EL10" s="105"/>
      <c r="EM10" s="107">
        <f t="shared" si="17"/>
        <v>0</v>
      </c>
      <c r="EN10" s="105"/>
      <c r="EO10" s="107">
        <f t="shared" si="18"/>
        <v>0</v>
      </c>
      <c r="EP10" s="105" t="s">
        <v>3431</v>
      </c>
      <c r="EQ10" s="107">
        <f t="shared" si="19"/>
        <v>0.38000000000000078</v>
      </c>
      <c r="ER10" s="105"/>
      <c r="ES10" s="107" t="str">
        <f t="shared" si="20"/>
        <v/>
      </c>
      <c r="ET10" s="105"/>
      <c r="EU10" s="107" t="str">
        <f t="shared" si="21"/>
        <v/>
      </c>
      <c r="EV10" s="105"/>
      <c r="EW10" s="107" t="str">
        <f t="shared" si="22"/>
        <v/>
      </c>
      <c r="EX10" s="105" t="s">
        <v>3432</v>
      </c>
      <c r="EY10" s="107">
        <f t="shared" si="23"/>
        <v>0.13571428571428601</v>
      </c>
      <c r="EZ10" s="105" t="s">
        <v>3433</v>
      </c>
      <c r="FA10" t="s">
        <v>3295</v>
      </c>
      <c r="FB10" t="s">
        <v>3296</v>
      </c>
      <c r="FC10" t="s">
        <v>3297</v>
      </c>
      <c r="FD10" t="s">
        <v>3298</v>
      </c>
      <c r="FE10" t="s">
        <v>3299</v>
      </c>
      <c r="FF10">
        <v>103289167</v>
      </c>
      <c r="FG10" t="s">
        <v>3434</v>
      </c>
      <c r="FH10" t="s">
        <v>3435</v>
      </c>
      <c r="FJ10" t="s">
        <v>215</v>
      </c>
      <c r="FK10" t="s">
        <v>216</v>
      </c>
      <c r="FN10">
        <v>9</v>
      </c>
    </row>
    <row r="11" spans="1:170" x14ac:dyDescent="0.35">
      <c r="A11" s="2" t="s">
        <v>3436</v>
      </c>
      <c r="B11" s="2" t="s">
        <v>3437</v>
      </c>
      <c r="C11" s="2" t="s">
        <v>3281</v>
      </c>
      <c r="D11" s="2" t="s">
        <v>1488</v>
      </c>
      <c r="E11" s="2" t="s">
        <v>3438</v>
      </c>
      <c r="F11" s="2" t="s">
        <v>3439</v>
      </c>
      <c r="G11" s="2">
        <v>101</v>
      </c>
      <c r="H11" s="2" t="s">
        <v>168</v>
      </c>
      <c r="I11" s="2" t="s">
        <v>3440</v>
      </c>
      <c r="J11" s="2" t="s">
        <v>3441</v>
      </c>
      <c r="K11" s="2" t="s">
        <v>3442</v>
      </c>
      <c r="L11" s="2" t="s">
        <v>3443</v>
      </c>
      <c r="M11" s="2" t="s">
        <v>942</v>
      </c>
      <c r="N11" s="2"/>
      <c r="O11" s="2" t="s">
        <v>164</v>
      </c>
      <c r="P11" s="2"/>
      <c r="Q11" s="4" t="s">
        <v>3444</v>
      </c>
      <c r="R11" s="4" t="s">
        <v>3288</v>
      </c>
      <c r="S11" s="4"/>
      <c r="T11" s="4"/>
      <c r="U11" s="4"/>
      <c r="V11" s="4" t="s">
        <v>172</v>
      </c>
      <c r="W11" s="4">
        <v>0</v>
      </c>
      <c r="X11" s="4">
        <v>0</v>
      </c>
      <c r="Y11" s="4">
        <v>20.32</v>
      </c>
      <c r="Z11" s="4"/>
      <c r="AA11" s="97" t="s">
        <v>3445</v>
      </c>
      <c r="AB11" s="97" t="s">
        <v>233</v>
      </c>
      <c r="AC11" s="97" t="s">
        <v>172</v>
      </c>
      <c r="AD11" s="97" t="s">
        <v>170</v>
      </c>
      <c r="AE11" s="97" t="s">
        <v>173</v>
      </c>
      <c r="AF11" s="97" t="s">
        <v>172</v>
      </c>
      <c r="AG11" s="97">
        <v>7.6</v>
      </c>
      <c r="AH11" s="97" t="s">
        <v>165</v>
      </c>
      <c r="AI11" s="97"/>
      <c r="AJ11" s="97"/>
      <c r="AK11" s="97"/>
      <c r="AL11" s="97">
        <v>0</v>
      </c>
      <c r="AM11" s="97">
        <v>0</v>
      </c>
      <c r="AN11" s="97">
        <v>0</v>
      </c>
      <c r="AO11" s="97"/>
      <c r="AP11" s="97"/>
      <c r="AQ11" s="97"/>
      <c r="AR11" s="97"/>
      <c r="AS11" s="97">
        <v>0</v>
      </c>
      <c r="AT11" s="97"/>
      <c r="AU11" s="97"/>
      <c r="AV11" s="97"/>
      <c r="AW11" s="97" t="s">
        <v>172</v>
      </c>
      <c r="AX11" s="97">
        <v>0</v>
      </c>
      <c r="AY11" s="97">
        <v>0</v>
      </c>
      <c r="AZ11" s="97">
        <v>20.13</v>
      </c>
      <c r="BA11" s="97">
        <v>1</v>
      </c>
      <c r="BB11" s="97"/>
      <c r="BC11" s="107">
        <f t="shared" si="0"/>
        <v>0</v>
      </c>
      <c r="BD11" s="97"/>
      <c r="BE11" s="107">
        <f t="shared" si="1"/>
        <v>0</v>
      </c>
      <c r="BF11" s="97"/>
      <c r="BG11" s="107">
        <f t="shared" si="2"/>
        <v>0</v>
      </c>
      <c r="BH11" s="97">
        <v>0.190000000000001</v>
      </c>
      <c r="BI11" s="107">
        <f t="shared" si="3"/>
        <v>0.19000000000000128</v>
      </c>
      <c r="BJ11" s="97"/>
      <c r="BK11" s="107" t="str">
        <f t="shared" si="4"/>
        <v/>
      </c>
      <c r="BL11" s="97"/>
      <c r="BM11" s="107" t="str">
        <f t="shared" si="5"/>
        <v/>
      </c>
      <c r="BN11" s="97"/>
      <c r="BO11" s="107" t="str">
        <f t="shared" si="6"/>
        <v/>
      </c>
      <c r="BP11" s="97">
        <v>2.5000000000000099E-2</v>
      </c>
      <c r="BQ11" s="107">
        <f t="shared" si="7"/>
        <v>2.5000000000000168E-2</v>
      </c>
      <c r="BR11" s="97"/>
      <c r="BS11" s="98" t="s">
        <v>3446</v>
      </c>
      <c r="BT11" s="98" t="s">
        <v>233</v>
      </c>
      <c r="BU11" s="98" t="s">
        <v>172</v>
      </c>
      <c r="BV11" s="98" t="s">
        <v>170</v>
      </c>
      <c r="BW11" s="98" t="s">
        <v>173</v>
      </c>
      <c r="BX11" s="98" t="s">
        <v>172</v>
      </c>
      <c r="BY11" s="98">
        <v>7.6</v>
      </c>
      <c r="BZ11" s="98" t="s">
        <v>165</v>
      </c>
      <c r="CA11" s="98"/>
      <c r="CB11" s="98"/>
      <c r="CC11" s="98"/>
      <c r="CD11" s="98">
        <v>0</v>
      </c>
      <c r="CE11" s="98">
        <v>0</v>
      </c>
      <c r="CF11" s="98">
        <v>0</v>
      </c>
      <c r="CG11" s="98"/>
      <c r="CH11" s="98"/>
      <c r="CI11" s="98"/>
      <c r="CJ11" s="98"/>
      <c r="CK11" s="98">
        <v>0</v>
      </c>
      <c r="CL11" s="98"/>
      <c r="CM11" s="98"/>
      <c r="CN11" s="98"/>
      <c r="CO11" s="98" t="s">
        <v>172</v>
      </c>
      <c r="CP11" s="98">
        <v>0</v>
      </c>
      <c r="CQ11" s="98">
        <v>0</v>
      </c>
      <c r="CR11" s="98">
        <v>19.829999999999998</v>
      </c>
      <c r="CS11" s="98"/>
      <c r="CT11" s="107">
        <f t="shared" si="8"/>
        <v>0</v>
      </c>
      <c r="CU11" s="98"/>
      <c r="CV11" s="107">
        <f t="shared" si="9"/>
        <v>0</v>
      </c>
      <c r="CW11" s="98"/>
      <c r="CX11" s="107">
        <f t="shared" si="10"/>
        <v>0</v>
      </c>
      <c r="CY11" s="98"/>
      <c r="CZ11" s="107">
        <f t="shared" si="11"/>
        <v>0.30000000000000071</v>
      </c>
      <c r="DA11" s="98"/>
      <c r="DB11" s="107" t="str">
        <f t="shared" si="12"/>
        <v/>
      </c>
      <c r="DC11" s="98"/>
      <c r="DD11" s="107" t="str">
        <f t="shared" si="13"/>
        <v/>
      </c>
      <c r="DE11" s="98"/>
      <c r="DF11" s="107" t="str">
        <f t="shared" si="14"/>
        <v/>
      </c>
      <c r="DG11" s="98"/>
      <c r="DH11" s="107">
        <f t="shared" si="15"/>
        <v>3.9473684210526411E-2</v>
      </c>
      <c r="DI11" s="98"/>
      <c r="DJ11" s="105" t="s">
        <v>3447</v>
      </c>
      <c r="DK11" s="105" t="s">
        <v>233</v>
      </c>
      <c r="DL11" s="105" t="s">
        <v>172</v>
      </c>
      <c r="DM11" s="105" t="s">
        <v>170</v>
      </c>
      <c r="DN11" s="105" t="s">
        <v>173</v>
      </c>
      <c r="DO11" s="105" t="s">
        <v>172</v>
      </c>
      <c r="DP11" s="105">
        <v>7.6</v>
      </c>
      <c r="DQ11" s="105" t="s">
        <v>165</v>
      </c>
      <c r="DR11" s="105"/>
      <c r="DS11" s="105"/>
      <c r="DT11" s="105"/>
      <c r="DU11" s="105">
        <v>0</v>
      </c>
      <c r="DV11" s="105">
        <v>0</v>
      </c>
      <c r="DW11" s="105">
        <v>0</v>
      </c>
      <c r="DX11" s="105"/>
      <c r="DY11" s="105"/>
      <c r="DZ11" s="105"/>
      <c r="EA11" s="105"/>
      <c r="EB11" s="105">
        <v>0</v>
      </c>
      <c r="EC11" s="105"/>
      <c r="ED11" s="105"/>
      <c r="EE11" s="105"/>
      <c r="EF11" s="105" t="s">
        <v>172</v>
      </c>
      <c r="EG11" s="105">
        <v>0</v>
      </c>
      <c r="EH11" s="105">
        <v>0</v>
      </c>
      <c r="EI11" s="105">
        <v>19.670000000000002</v>
      </c>
      <c r="EJ11" s="105"/>
      <c r="EK11" s="107">
        <f t="shared" si="16"/>
        <v>0</v>
      </c>
      <c r="EL11" s="105"/>
      <c r="EM11" s="107">
        <f t="shared" si="17"/>
        <v>0</v>
      </c>
      <c r="EN11" s="105"/>
      <c r="EO11" s="107">
        <f t="shared" si="18"/>
        <v>0</v>
      </c>
      <c r="EP11" s="105" t="s">
        <v>3448</v>
      </c>
      <c r="EQ11" s="107">
        <f t="shared" si="19"/>
        <v>0.15999999999999659</v>
      </c>
      <c r="ER11" s="105"/>
      <c r="ES11" s="107" t="str">
        <f t="shared" si="20"/>
        <v/>
      </c>
      <c r="ET11" s="105"/>
      <c r="EU11" s="107" t="str">
        <f t="shared" si="21"/>
        <v/>
      </c>
      <c r="EV11" s="105"/>
      <c r="EW11" s="107" t="str">
        <f t="shared" si="22"/>
        <v/>
      </c>
      <c r="EX11" s="105" t="s">
        <v>3449</v>
      </c>
      <c r="EY11" s="107">
        <f t="shared" si="23"/>
        <v>2.105263157894692E-2</v>
      </c>
      <c r="EZ11" s="105" t="s">
        <v>3450</v>
      </c>
      <c r="FA11" t="s">
        <v>3295</v>
      </c>
      <c r="FB11" t="s">
        <v>3296</v>
      </c>
      <c r="FC11" t="s">
        <v>3297</v>
      </c>
      <c r="FD11" t="s">
        <v>3298</v>
      </c>
      <c r="FE11" t="s">
        <v>3299</v>
      </c>
      <c r="FF11">
        <v>103289516</v>
      </c>
      <c r="FG11" t="s">
        <v>3451</v>
      </c>
      <c r="FH11" t="s">
        <v>3452</v>
      </c>
      <c r="FJ11" t="s">
        <v>215</v>
      </c>
      <c r="FK11" t="s">
        <v>216</v>
      </c>
      <c r="FN11">
        <v>10</v>
      </c>
    </row>
    <row r="12" spans="1:170" x14ac:dyDescent="0.35">
      <c r="A12" s="2" t="s">
        <v>3453</v>
      </c>
      <c r="B12" s="2" t="s">
        <v>3454</v>
      </c>
      <c r="C12" s="2" t="s">
        <v>3339</v>
      </c>
      <c r="D12" s="2" t="s">
        <v>343</v>
      </c>
      <c r="E12" s="2" t="s">
        <v>3455</v>
      </c>
      <c r="F12" s="2" t="s">
        <v>3456</v>
      </c>
      <c r="G12" s="2">
        <v>284</v>
      </c>
      <c r="H12" s="2" t="s">
        <v>168</v>
      </c>
      <c r="I12" s="2" t="s">
        <v>3457</v>
      </c>
      <c r="J12" s="2" t="s">
        <v>3458</v>
      </c>
      <c r="K12" s="2" t="s">
        <v>3459</v>
      </c>
      <c r="L12" s="2" t="s">
        <v>3460</v>
      </c>
      <c r="M12" s="2" t="s">
        <v>3461</v>
      </c>
      <c r="N12" s="2"/>
      <c r="O12" s="2" t="s">
        <v>164</v>
      </c>
      <c r="P12" s="2"/>
      <c r="Q12" s="4" t="s">
        <v>3462</v>
      </c>
      <c r="R12" s="4" t="s">
        <v>3288</v>
      </c>
      <c r="S12" s="4"/>
      <c r="T12" s="4"/>
      <c r="U12" s="4"/>
      <c r="V12" s="4" t="s">
        <v>172</v>
      </c>
      <c r="W12" s="4">
        <v>0</v>
      </c>
      <c r="X12" s="4">
        <v>0</v>
      </c>
      <c r="Y12" s="4">
        <v>17.5</v>
      </c>
      <c r="Z12" s="4"/>
      <c r="AA12" s="97" t="s">
        <v>3463</v>
      </c>
      <c r="AB12" s="97" t="s">
        <v>233</v>
      </c>
      <c r="AC12" s="97" t="s">
        <v>173</v>
      </c>
      <c r="AD12" s="97" t="s">
        <v>193</v>
      </c>
      <c r="AE12" s="97" t="s">
        <v>193</v>
      </c>
      <c r="AF12" s="97" t="s">
        <v>172</v>
      </c>
      <c r="AG12" s="97">
        <v>17.399999999999999</v>
      </c>
      <c r="AH12" s="97" t="s">
        <v>165</v>
      </c>
      <c r="AI12" s="97"/>
      <c r="AJ12" s="97"/>
      <c r="AK12" s="97"/>
      <c r="AL12" s="97">
        <v>0</v>
      </c>
      <c r="AM12" s="97">
        <v>0</v>
      </c>
      <c r="AN12" s="97">
        <v>0</v>
      </c>
      <c r="AO12" s="97"/>
      <c r="AP12" s="97"/>
      <c r="AQ12" s="97"/>
      <c r="AR12" s="97"/>
      <c r="AS12" s="97">
        <v>0</v>
      </c>
      <c r="AT12" s="97"/>
      <c r="AU12" s="97"/>
      <c r="AV12" s="97"/>
      <c r="AW12" s="97" t="s">
        <v>172</v>
      </c>
      <c r="AX12" s="97">
        <v>0</v>
      </c>
      <c r="AY12" s="97">
        <v>0</v>
      </c>
      <c r="AZ12" s="97">
        <v>15</v>
      </c>
      <c r="BA12" s="97">
        <v>1</v>
      </c>
      <c r="BB12" s="97"/>
      <c r="BC12" s="107">
        <f t="shared" si="0"/>
        <v>0</v>
      </c>
      <c r="BD12" s="97"/>
      <c r="BE12" s="107">
        <f t="shared" si="1"/>
        <v>0</v>
      </c>
      <c r="BF12" s="97"/>
      <c r="BG12" s="107">
        <f t="shared" si="2"/>
        <v>0</v>
      </c>
      <c r="BH12" s="97">
        <v>2.5</v>
      </c>
      <c r="BI12" s="107">
        <f t="shared" si="3"/>
        <v>2.5</v>
      </c>
      <c r="BJ12" s="97"/>
      <c r="BK12" s="107" t="str">
        <f t="shared" si="4"/>
        <v/>
      </c>
      <c r="BL12" s="97"/>
      <c r="BM12" s="107" t="str">
        <f t="shared" si="5"/>
        <v/>
      </c>
      <c r="BN12" s="97"/>
      <c r="BO12" s="107" t="str">
        <f t="shared" si="6"/>
        <v/>
      </c>
      <c r="BP12" s="97">
        <v>0.14367816091954</v>
      </c>
      <c r="BQ12" s="107">
        <f t="shared" si="7"/>
        <v>0.14367816091954025</v>
      </c>
      <c r="BR12" s="97"/>
      <c r="BS12" s="98" t="s">
        <v>3465</v>
      </c>
      <c r="BT12" s="98" t="s">
        <v>170</v>
      </c>
      <c r="BU12" s="98" t="s">
        <v>173</v>
      </c>
      <c r="BV12" s="98" t="s">
        <v>233</v>
      </c>
      <c r="BW12" s="98" t="s">
        <v>193</v>
      </c>
      <c r="BX12" s="98" t="s">
        <v>172</v>
      </c>
      <c r="BY12" s="98">
        <v>7.1</v>
      </c>
      <c r="BZ12" s="98" t="s">
        <v>165</v>
      </c>
      <c r="CA12" s="98"/>
      <c r="CB12" s="98"/>
      <c r="CC12" s="98"/>
      <c r="CD12" s="98">
        <v>0</v>
      </c>
      <c r="CE12" s="98">
        <v>0</v>
      </c>
      <c r="CF12" s="98">
        <v>0</v>
      </c>
      <c r="CG12" s="98"/>
      <c r="CH12" s="98"/>
      <c r="CI12" s="98"/>
      <c r="CJ12" s="98"/>
      <c r="CK12" s="98">
        <v>0</v>
      </c>
      <c r="CL12" s="98"/>
      <c r="CM12" s="98"/>
      <c r="CN12" s="98"/>
      <c r="CO12" s="98" t="s">
        <v>172</v>
      </c>
      <c r="CP12" s="98">
        <v>0</v>
      </c>
      <c r="CQ12" s="98">
        <v>0</v>
      </c>
      <c r="CR12" s="98">
        <v>14.5</v>
      </c>
      <c r="CS12" s="98"/>
      <c r="CT12" s="107">
        <f t="shared" si="8"/>
        <v>0</v>
      </c>
      <c r="CU12" s="98"/>
      <c r="CV12" s="107">
        <f t="shared" si="9"/>
        <v>0</v>
      </c>
      <c r="CW12" s="98"/>
      <c r="CX12" s="107">
        <f t="shared" si="10"/>
        <v>0</v>
      </c>
      <c r="CY12" s="98"/>
      <c r="CZ12" s="107">
        <f t="shared" si="11"/>
        <v>0.5</v>
      </c>
      <c r="DA12" s="98"/>
      <c r="DB12" s="107" t="str">
        <f t="shared" si="12"/>
        <v/>
      </c>
      <c r="DC12" s="98"/>
      <c r="DD12" s="107" t="str">
        <f t="shared" si="13"/>
        <v/>
      </c>
      <c r="DE12" s="98"/>
      <c r="DF12" s="107" t="str">
        <f t="shared" si="14"/>
        <v/>
      </c>
      <c r="DG12" s="98"/>
      <c r="DH12" s="107">
        <f t="shared" si="15"/>
        <v>7.0422535211267609E-2</v>
      </c>
      <c r="DI12" s="98"/>
      <c r="DJ12" s="105" t="s">
        <v>3465</v>
      </c>
      <c r="DK12" s="105" t="s">
        <v>233</v>
      </c>
      <c r="DL12" s="105" t="s">
        <v>173</v>
      </c>
      <c r="DM12" s="105" t="s">
        <v>193</v>
      </c>
      <c r="DN12" s="105" t="s">
        <v>193</v>
      </c>
      <c r="DO12" s="105" t="s">
        <v>172</v>
      </c>
      <c r="DP12" s="105">
        <v>17.399999999999999</v>
      </c>
      <c r="DQ12" s="105" t="s">
        <v>165</v>
      </c>
      <c r="DR12" s="105"/>
      <c r="DS12" s="105"/>
      <c r="DT12" s="105"/>
      <c r="DU12" s="105">
        <v>0</v>
      </c>
      <c r="DV12" s="105">
        <v>0</v>
      </c>
      <c r="DW12" s="105">
        <v>0</v>
      </c>
      <c r="DX12" s="105"/>
      <c r="DY12" s="105"/>
      <c r="DZ12" s="105"/>
      <c r="EA12" s="105"/>
      <c r="EB12" s="105">
        <v>0</v>
      </c>
      <c r="EC12" s="105"/>
      <c r="ED12" s="105"/>
      <c r="EE12" s="105"/>
      <c r="EF12" s="105" t="s">
        <v>172</v>
      </c>
      <c r="EG12" s="105">
        <v>0</v>
      </c>
      <c r="EH12" s="105">
        <v>0</v>
      </c>
      <c r="EI12" s="105">
        <v>13.5</v>
      </c>
      <c r="EJ12" s="105"/>
      <c r="EK12" s="107">
        <f t="shared" si="16"/>
        <v>0</v>
      </c>
      <c r="EL12" s="105"/>
      <c r="EM12" s="107">
        <f t="shared" si="17"/>
        <v>0</v>
      </c>
      <c r="EN12" s="105"/>
      <c r="EO12" s="107">
        <f t="shared" si="18"/>
        <v>0</v>
      </c>
      <c r="EP12" s="105" t="s">
        <v>170</v>
      </c>
      <c r="EQ12" s="107">
        <f t="shared" si="19"/>
        <v>1</v>
      </c>
      <c r="ER12" s="105"/>
      <c r="ES12" s="107" t="str">
        <f t="shared" si="20"/>
        <v/>
      </c>
      <c r="ET12" s="105"/>
      <c r="EU12" s="107" t="str">
        <f t="shared" si="21"/>
        <v/>
      </c>
      <c r="EV12" s="105"/>
      <c r="EW12" s="107" t="str">
        <f t="shared" si="22"/>
        <v/>
      </c>
      <c r="EX12" s="105" t="s">
        <v>3466</v>
      </c>
      <c r="EY12" s="107">
        <f t="shared" si="23"/>
        <v>5.7471264367816098E-2</v>
      </c>
      <c r="EZ12" s="105" t="s">
        <v>3467</v>
      </c>
      <c r="FA12" t="s">
        <v>3295</v>
      </c>
      <c r="FB12" t="s">
        <v>3296</v>
      </c>
      <c r="FC12" t="s">
        <v>3297</v>
      </c>
      <c r="FD12" t="s">
        <v>3298</v>
      </c>
      <c r="FE12" t="s">
        <v>3299</v>
      </c>
      <c r="FF12">
        <v>103296477</v>
      </c>
      <c r="FG12" t="s">
        <v>3468</v>
      </c>
      <c r="FH12" t="s">
        <v>3469</v>
      </c>
      <c r="FJ12" t="s">
        <v>215</v>
      </c>
      <c r="FK12" t="s">
        <v>216</v>
      </c>
      <c r="FN12">
        <v>11</v>
      </c>
    </row>
    <row r="13" spans="1:170" x14ac:dyDescent="0.35">
      <c r="A13" s="2" t="s">
        <v>3470</v>
      </c>
      <c r="B13" s="2" t="s">
        <v>3471</v>
      </c>
      <c r="C13" s="2" t="s">
        <v>3281</v>
      </c>
      <c r="D13" s="2" t="s">
        <v>1723</v>
      </c>
      <c r="E13" s="2" t="s">
        <v>3472</v>
      </c>
      <c r="F13" s="2" t="s">
        <v>1883</v>
      </c>
      <c r="G13" s="2">
        <v>362</v>
      </c>
      <c r="H13" s="2" t="s">
        <v>306</v>
      </c>
      <c r="I13" s="2" t="s">
        <v>3473</v>
      </c>
      <c r="J13" s="2" t="s">
        <v>3474</v>
      </c>
      <c r="K13" s="2" t="s">
        <v>3475</v>
      </c>
      <c r="L13" s="2" t="s">
        <v>3476</v>
      </c>
      <c r="M13" s="2" t="s">
        <v>3477</v>
      </c>
      <c r="N13" s="2"/>
      <c r="O13" s="2" t="s">
        <v>164</v>
      </c>
      <c r="P13" s="2"/>
      <c r="Q13" s="4" t="s">
        <v>3411</v>
      </c>
      <c r="R13" s="4" t="s">
        <v>3288</v>
      </c>
      <c r="S13" s="4"/>
      <c r="T13" s="4"/>
      <c r="U13" s="4"/>
      <c r="V13" s="4" t="s">
        <v>172</v>
      </c>
      <c r="W13" s="4">
        <v>0</v>
      </c>
      <c r="X13" s="4">
        <v>0</v>
      </c>
      <c r="Y13" s="4">
        <v>15</v>
      </c>
      <c r="Z13" s="4"/>
      <c r="AA13" s="97" t="s">
        <v>3478</v>
      </c>
      <c r="AB13" s="97" t="s">
        <v>170</v>
      </c>
      <c r="AC13" s="97" t="s">
        <v>170</v>
      </c>
      <c r="AD13" s="97" t="s">
        <v>173</v>
      </c>
      <c r="AE13" s="97" t="s">
        <v>173</v>
      </c>
      <c r="AF13" s="97" t="s">
        <v>172</v>
      </c>
      <c r="AG13" s="97">
        <v>5.9</v>
      </c>
      <c r="AH13" s="97" t="s">
        <v>165</v>
      </c>
      <c r="AI13" s="97"/>
      <c r="AJ13" s="97"/>
      <c r="AK13" s="97"/>
      <c r="AL13" s="97">
        <v>0</v>
      </c>
      <c r="AM13" s="97">
        <v>0</v>
      </c>
      <c r="AN13" s="97">
        <v>0</v>
      </c>
      <c r="AO13" s="97"/>
      <c r="AP13" s="97"/>
      <c r="AQ13" s="97"/>
      <c r="AR13" s="97"/>
      <c r="AS13" s="97">
        <v>0</v>
      </c>
      <c r="AT13" s="97"/>
      <c r="AU13" s="97"/>
      <c r="AV13" s="97"/>
      <c r="AW13" s="97" t="s">
        <v>172</v>
      </c>
      <c r="AX13" s="97">
        <v>0</v>
      </c>
      <c r="AY13" s="97">
        <v>0</v>
      </c>
      <c r="AZ13" s="97">
        <v>14.5</v>
      </c>
      <c r="BA13" s="97">
        <v>1</v>
      </c>
      <c r="BB13" s="97"/>
      <c r="BC13" s="107">
        <f t="shared" si="0"/>
        <v>0</v>
      </c>
      <c r="BD13" s="97"/>
      <c r="BE13" s="107">
        <f t="shared" si="1"/>
        <v>0</v>
      </c>
      <c r="BF13" s="97"/>
      <c r="BG13" s="107">
        <f t="shared" si="2"/>
        <v>0</v>
      </c>
      <c r="BH13" s="97">
        <v>0.5</v>
      </c>
      <c r="BI13" s="107">
        <f t="shared" si="3"/>
        <v>0.5</v>
      </c>
      <c r="BJ13" s="97"/>
      <c r="BK13" s="107" t="str">
        <f t="shared" si="4"/>
        <v/>
      </c>
      <c r="BL13" s="97"/>
      <c r="BM13" s="107" t="str">
        <f t="shared" si="5"/>
        <v/>
      </c>
      <c r="BN13" s="97"/>
      <c r="BO13" s="107" t="str">
        <f t="shared" si="6"/>
        <v/>
      </c>
      <c r="BP13" s="97">
        <v>8.4745762711864403E-2</v>
      </c>
      <c r="BQ13" s="107">
        <f t="shared" si="7"/>
        <v>8.4745762711864403E-2</v>
      </c>
      <c r="BR13" s="97"/>
      <c r="BS13" s="98" t="s">
        <v>3394</v>
      </c>
      <c r="BT13" s="98" t="s">
        <v>233</v>
      </c>
      <c r="BU13" s="98" t="s">
        <v>170</v>
      </c>
      <c r="BV13" s="98" t="s">
        <v>173</v>
      </c>
      <c r="BW13" s="98" t="s">
        <v>173</v>
      </c>
      <c r="BX13" s="98" t="s">
        <v>172</v>
      </c>
      <c r="BY13" s="98">
        <v>11.8</v>
      </c>
      <c r="BZ13" s="98" t="s">
        <v>165</v>
      </c>
      <c r="CA13" s="98"/>
      <c r="CB13" s="98"/>
      <c r="CC13" s="98"/>
      <c r="CD13" s="98">
        <v>0</v>
      </c>
      <c r="CE13" s="98">
        <v>0</v>
      </c>
      <c r="CF13" s="98">
        <v>0</v>
      </c>
      <c r="CG13" s="98"/>
      <c r="CH13" s="98"/>
      <c r="CI13" s="98"/>
      <c r="CJ13" s="98"/>
      <c r="CK13" s="98">
        <v>0</v>
      </c>
      <c r="CL13" s="98"/>
      <c r="CM13" s="98"/>
      <c r="CN13" s="98"/>
      <c r="CO13" s="98" t="s">
        <v>172</v>
      </c>
      <c r="CP13" s="98">
        <v>0</v>
      </c>
      <c r="CQ13" s="98">
        <v>0</v>
      </c>
      <c r="CR13" s="98">
        <v>14</v>
      </c>
      <c r="CS13" s="98"/>
      <c r="CT13" s="107">
        <f t="shared" si="8"/>
        <v>0</v>
      </c>
      <c r="CU13" s="98"/>
      <c r="CV13" s="107">
        <f t="shared" si="9"/>
        <v>0</v>
      </c>
      <c r="CW13" s="98"/>
      <c r="CX13" s="107">
        <f t="shared" si="10"/>
        <v>0</v>
      </c>
      <c r="CY13" s="98"/>
      <c r="CZ13" s="107">
        <f t="shared" si="11"/>
        <v>0.5</v>
      </c>
      <c r="DA13" s="98"/>
      <c r="DB13" s="107" t="str">
        <f t="shared" si="12"/>
        <v/>
      </c>
      <c r="DC13" s="98"/>
      <c r="DD13" s="107" t="str">
        <f t="shared" si="13"/>
        <v/>
      </c>
      <c r="DE13" s="98"/>
      <c r="DF13" s="107" t="str">
        <f t="shared" si="14"/>
        <v/>
      </c>
      <c r="DG13" s="98"/>
      <c r="DH13" s="107">
        <f t="shared" si="15"/>
        <v>4.2372881355932202E-2</v>
      </c>
      <c r="DI13" s="98"/>
      <c r="DJ13" s="105" t="s">
        <v>3480</v>
      </c>
      <c r="DK13" s="105" t="s">
        <v>193</v>
      </c>
      <c r="DL13" s="105" t="s">
        <v>170</v>
      </c>
      <c r="DM13" s="105" t="s">
        <v>173</v>
      </c>
      <c r="DN13" s="105" t="s">
        <v>173</v>
      </c>
      <c r="DO13" s="105" t="s">
        <v>172</v>
      </c>
      <c r="DP13" s="105">
        <v>23.6</v>
      </c>
      <c r="DQ13" s="105" t="s">
        <v>165</v>
      </c>
      <c r="DR13" s="105"/>
      <c r="DS13" s="105"/>
      <c r="DT13" s="105"/>
      <c r="DU13" s="105">
        <v>0</v>
      </c>
      <c r="DV13" s="105">
        <v>0</v>
      </c>
      <c r="DW13" s="105">
        <v>0</v>
      </c>
      <c r="DX13" s="105"/>
      <c r="DY13" s="105"/>
      <c r="DZ13" s="105"/>
      <c r="EA13" s="105"/>
      <c r="EB13" s="105">
        <v>0</v>
      </c>
      <c r="EC13" s="105"/>
      <c r="ED13" s="105"/>
      <c r="EE13" s="105"/>
      <c r="EF13" s="105" t="s">
        <v>172</v>
      </c>
      <c r="EG13" s="105">
        <v>0</v>
      </c>
      <c r="EH13" s="105">
        <v>0</v>
      </c>
      <c r="EI13" s="105">
        <v>13</v>
      </c>
      <c r="EJ13" s="105"/>
      <c r="EK13" s="107">
        <f t="shared" si="16"/>
        <v>0</v>
      </c>
      <c r="EL13" s="105"/>
      <c r="EM13" s="107">
        <f t="shared" si="17"/>
        <v>0</v>
      </c>
      <c r="EN13" s="105"/>
      <c r="EO13" s="107">
        <f t="shared" si="18"/>
        <v>0</v>
      </c>
      <c r="EP13" s="105" t="s">
        <v>170</v>
      </c>
      <c r="EQ13" s="107">
        <f t="shared" si="19"/>
        <v>1</v>
      </c>
      <c r="ER13" s="105"/>
      <c r="ES13" s="107" t="str">
        <f t="shared" si="20"/>
        <v/>
      </c>
      <c r="ET13" s="105"/>
      <c r="EU13" s="107" t="str">
        <f t="shared" si="21"/>
        <v/>
      </c>
      <c r="EV13" s="105"/>
      <c r="EW13" s="107" t="str">
        <f t="shared" si="22"/>
        <v/>
      </c>
      <c r="EX13" s="105" t="s">
        <v>3481</v>
      </c>
      <c r="EY13" s="107">
        <f t="shared" si="23"/>
        <v>4.2372881355932202E-2</v>
      </c>
      <c r="EZ13" s="105" t="s">
        <v>3482</v>
      </c>
      <c r="FA13" t="s">
        <v>3295</v>
      </c>
      <c r="FB13" t="s">
        <v>3296</v>
      </c>
      <c r="FC13" t="s">
        <v>3297</v>
      </c>
      <c r="FD13" t="s">
        <v>3298</v>
      </c>
      <c r="FE13" t="s">
        <v>3299</v>
      </c>
      <c r="FF13">
        <v>103393329</v>
      </c>
      <c r="FG13" t="s">
        <v>3483</v>
      </c>
      <c r="FH13" t="s">
        <v>3484</v>
      </c>
      <c r="FJ13" t="s">
        <v>215</v>
      </c>
      <c r="FK13" t="s">
        <v>216</v>
      </c>
      <c r="FN13">
        <v>12</v>
      </c>
    </row>
    <row r="14" spans="1:170" x14ac:dyDescent="0.35">
      <c r="A14" s="2" t="s">
        <v>3485</v>
      </c>
      <c r="B14" s="2" t="s">
        <v>3486</v>
      </c>
      <c r="C14" s="2" t="s">
        <v>3281</v>
      </c>
      <c r="D14" s="2" t="s">
        <v>1723</v>
      </c>
      <c r="E14" s="2" t="s">
        <v>3487</v>
      </c>
      <c r="F14" s="2" t="s">
        <v>3488</v>
      </c>
      <c r="G14" s="2">
        <v>263</v>
      </c>
      <c r="H14" s="2" t="s">
        <v>168</v>
      </c>
      <c r="I14" s="2" t="s">
        <v>3489</v>
      </c>
      <c r="J14" s="2" t="s">
        <v>3490</v>
      </c>
      <c r="K14" s="2" t="s">
        <v>3491</v>
      </c>
      <c r="L14" s="2" t="s">
        <v>3492</v>
      </c>
      <c r="M14" s="2" t="s">
        <v>942</v>
      </c>
      <c r="N14" s="2"/>
      <c r="O14" s="2" t="s">
        <v>164</v>
      </c>
      <c r="P14" s="2"/>
      <c r="Q14" s="4" t="s">
        <v>3493</v>
      </c>
      <c r="R14" s="4" t="s">
        <v>3288</v>
      </c>
      <c r="S14" s="4"/>
      <c r="T14" s="4"/>
      <c r="U14" s="4"/>
      <c r="V14" s="4" t="s">
        <v>172</v>
      </c>
      <c r="W14" s="4">
        <v>0</v>
      </c>
      <c r="X14" s="4">
        <v>0</v>
      </c>
      <c r="Y14" s="4">
        <v>17.5</v>
      </c>
      <c r="Z14" s="4"/>
      <c r="AA14" s="97" t="s">
        <v>3494</v>
      </c>
      <c r="AB14" s="97" t="s">
        <v>233</v>
      </c>
      <c r="AC14" s="97" t="s">
        <v>172</v>
      </c>
      <c r="AD14" s="97" t="s">
        <v>233</v>
      </c>
      <c r="AE14" s="97" t="s">
        <v>233</v>
      </c>
      <c r="AF14" s="97" t="s">
        <v>172</v>
      </c>
      <c r="AG14" s="97">
        <v>7.2</v>
      </c>
      <c r="AH14" s="97" t="s">
        <v>165</v>
      </c>
      <c r="AI14" s="97"/>
      <c r="AJ14" s="97"/>
      <c r="AK14" s="97"/>
      <c r="AL14" s="97">
        <v>0</v>
      </c>
      <c r="AM14" s="97">
        <v>0</v>
      </c>
      <c r="AN14" s="97">
        <v>0</v>
      </c>
      <c r="AO14" s="97"/>
      <c r="AP14" s="97"/>
      <c r="AQ14" s="97"/>
      <c r="AR14" s="97"/>
      <c r="AS14" s="97">
        <v>0</v>
      </c>
      <c r="AT14" s="97"/>
      <c r="AU14" s="97"/>
      <c r="AV14" s="97"/>
      <c r="AW14" s="97" t="s">
        <v>172</v>
      </c>
      <c r="AX14" s="97">
        <v>0</v>
      </c>
      <c r="AY14" s="97">
        <v>0</v>
      </c>
      <c r="AZ14" s="97">
        <v>16</v>
      </c>
      <c r="BA14" s="97">
        <v>1</v>
      </c>
      <c r="BB14" s="97"/>
      <c r="BC14" s="107">
        <f t="shared" si="0"/>
        <v>0</v>
      </c>
      <c r="BD14" s="97"/>
      <c r="BE14" s="107">
        <f t="shared" si="1"/>
        <v>0</v>
      </c>
      <c r="BF14" s="97"/>
      <c r="BG14" s="107">
        <f t="shared" si="2"/>
        <v>0</v>
      </c>
      <c r="BH14" s="97">
        <v>1.5</v>
      </c>
      <c r="BI14" s="107">
        <f t="shared" si="3"/>
        <v>1.5</v>
      </c>
      <c r="BJ14" s="97"/>
      <c r="BK14" s="107" t="str">
        <f t="shared" si="4"/>
        <v/>
      </c>
      <c r="BL14" s="97"/>
      <c r="BM14" s="107" t="str">
        <f t="shared" si="5"/>
        <v/>
      </c>
      <c r="BN14" s="97"/>
      <c r="BO14" s="107" t="str">
        <f t="shared" si="6"/>
        <v/>
      </c>
      <c r="BP14" s="97">
        <v>0.20833333333333301</v>
      </c>
      <c r="BQ14" s="107">
        <f t="shared" si="7"/>
        <v>0.20833333333333331</v>
      </c>
      <c r="BR14" s="97"/>
      <c r="BS14" s="98" t="s">
        <v>3495</v>
      </c>
      <c r="BT14" s="98" t="s">
        <v>233</v>
      </c>
      <c r="BU14" s="98" t="s">
        <v>172</v>
      </c>
      <c r="BV14" s="98" t="s">
        <v>233</v>
      </c>
      <c r="BW14" s="98" t="s">
        <v>233</v>
      </c>
      <c r="BX14" s="98" t="s">
        <v>172</v>
      </c>
      <c r="BY14" s="98">
        <v>7.2</v>
      </c>
      <c r="BZ14" s="98" t="s">
        <v>165</v>
      </c>
      <c r="CA14" s="98"/>
      <c r="CB14" s="98"/>
      <c r="CC14" s="98"/>
      <c r="CD14" s="98">
        <v>0</v>
      </c>
      <c r="CE14" s="98">
        <v>0</v>
      </c>
      <c r="CF14" s="98">
        <v>0</v>
      </c>
      <c r="CG14" s="98"/>
      <c r="CH14" s="98"/>
      <c r="CI14" s="98"/>
      <c r="CJ14" s="98"/>
      <c r="CK14" s="98">
        <v>0</v>
      </c>
      <c r="CL14" s="98"/>
      <c r="CM14" s="98"/>
      <c r="CN14" s="98"/>
      <c r="CO14" s="98" t="s">
        <v>172</v>
      </c>
      <c r="CP14" s="98">
        <v>0</v>
      </c>
      <c r="CQ14" s="98">
        <v>0</v>
      </c>
      <c r="CR14" s="98">
        <v>15.5</v>
      </c>
      <c r="CS14" s="98"/>
      <c r="CT14" s="107">
        <f t="shared" si="8"/>
        <v>0</v>
      </c>
      <c r="CU14" s="98"/>
      <c r="CV14" s="107">
        <f t="shared" si="9"/>
        <v>0</v>
      </c>
      <c r="CW14" s="98"/>
      <c r="CX14" s="107">
        <f t="shared" si="10"/>
        <v>0</v>
      </c>
      <c r="CY14" s="98"/>
      <c r="CZ14" s="107">
        <f t="shared" si="11"/>
        <v>0.5</v>
      </c>
      <c r="DA14" s="98"/>
      <c r="DB14" s="107" t="str">
        <f t="shared" si="12"/>
        <v/>
      </c>
      <c r="DC14" s="98"/>
      <c r="DD14" s="107" t="str">
        <f t="shared" si="13"/>
        <v/>
      </c>
      <c r="DE14" s="98"/>
      <c r="DF14" s="107" t="str">
        <f t="shared" si="14"/>
        <v/>
      </c>
      <c r="DG14" s="98"/>
      <c r="DH14" s="107">
        <f t="shared" si="15"/>
        <v>6.9444444444444448E-2</v>
      </c>
      <c r="DI14" s="98"/>
      <c r="DJ14" s="105" t="s">
        <v>3496</v>
      </c>
      <c r="DK14" s="105" t="s">
        <v>173</v>
      </c>
      <c r="DL14" s="105" t="s">
        <v>172</v>
      </c>
      <c r="DM14" s="105" t="s">
        <v>233</v>
      </c>
      <c r="DN14" s="105" t="s">
        <v>233</v>
      </c>
      <c r="DO14" s="105" t="s">
        <v>172</v>
      </c>
      <c r="DP14" s="105">
        <v>10.8</v>
      </c>
      <c r="DQ14" s="105" t="s">
        <v>165</v>
      </c>
      <c r="DR14" s="105"/>
      <c r="DS14" s="105"/>
      <c r="DT14" s="105"/>
      <c r="DU14" s="105">
        <v>0</v>
      </c>
      <c r="DV14" s="105">
        <v>0</v>
      </c>
      <c r="DW14" s="105">
        <v>0</v>
      </c>
      <c r="DX14" s="105"/>
      <c r="DY14" s="105"/>
      <c r="DZ14" s="105"/>
      <c r="EA14" s="105"/>
      <c r="EB14" s="105">
        <v>0</v>
      </c>
      <c r="EC14" s="105"/>
      <c r="ED14" s="105"/>
      <c r="EE14" s="105"/>
      <c r="EF14" s="105" t="s">
        <v>172</v>
      </c>
      <c r="EG14" s="105">
        <v>0</v>
      </c>
      <c r="EH14" s="105">
        <v>0</v>
      </c>
      <c r="EI14" s="105">
        <v>15</v>
      </c>
      <c r="EJ14" s="105"/>
      <c r="EK14" s="107">
        <f t="shared" si="16"/>
        <v>0</v>
      </c>
      <c r="EL14" s="105"/>
      <c r="EM14" s="107">
        <f t="shared" si="17"/>
        <v>0</v>
      </c>
      <c r="EN14" s="105"/>
      <c r="EO14" s="107">
        <f t="shared" si="18"/>
        <v>0</v>
      </c>
      <c r="EP14" s="105" t="s">
        <v>3311</v>
      </c>
      <c r="EQ14" s="107">
        <f t="shared" si="19"/>
        <v>0.5</v>
      </c>
      <c r="ER14" s="105"/>
      <c r="ES14" s="107" t="str">
        <f t="shared" si="20"/>
        <v/>
      </c>
      <c r="ET14" s="105"/>
      <c r="EU14" s="107" t="str">
        <f t="shared" si="21"/>
        <v/>
      </c>
      <c r="EV14" s="105"/>
      <c r="EW14" s="107" t="str">
        <f t="shared" si="22"/>
        <v/>
      </c>
      <c r="EX14" s="105" t="s">
        <v>3497</v>
      </c>
      <c r="EY14" s="107">
        <f t="shared" si="23"/>
        <v>4.6296296296296294E-2</v>
      </c>
      <c r="EZ14" s="105" t="s">
        <v>3498</v>
      </c>
      <c r="FA14" t="s">
        <v>3295</v>
      </c>
      <c r="FB14" t="s">
        <v>3296</v>
      </c>
      <c r="FC14" t="s">
        <v>3297</v>
      </c>
      <c r="FD14" t="s">
        <v>3298</v>
      </c>
      <c r="FE14" t="s">
        <v>3299</v>
      </c>
      <c r="FF14">
        <v>103393735</v>
      </c>
      <c r="FG14" t="s">
        <v>3499</v>
      </c>
      <c r="FH14" t="s">
        <v>3500</v>
      </c>
      <c r="FJ14" t="s">
        <v>215</v>
      </c>
      <c r="FK14" t="s">
        <v>216</v>
      </c>
      <c r="FN14">
        <v>13</v>
      </c>
    </row>
    <row r="15" spans="1:170" x14ac:dyDescent="0.35">
      <c r="A15" s="2" t="s">
        <v>3501</v>
      </c>
      <c r="B15" s="2" t="s">
        <v>3502</v>
      </c>
      <c r="C15" s="2" t="s">
        <v>3281</v>
      </c>
      <c r="D15" s="2" t="s">
        <v>1723</v>
      </c>
      <c r="E15" s="2" t="s">
        <v>1761</v>
      </c>
      <c r="F15" s="2" t="s">
        <v>1764</v>
      </c>
      <c r="G15" s="2">
        <v>290</v>
      </c>
      <c r="H15" s="2" t="s">
        <v>168</v>
      </c>
      <c r="I15" s="2" t="s">
        <v>3503</v>
      </c>
      <c r="J15" s="2" t="s">
        <v>3504</v>
      </c>
      <c r="K15" s="2" t="s">
        <v>3505</v>
      </c>
      <c r="L15" s="2" t="s">
        <v>3506</v>
      </c>
      <c r="M15" s="2" t="s">
        <v>3507</v>
      </c>
      <c r="N15" s="2"/>
      <c r="O15" s="2" t="s">
        <v>164</v>
      </c>
      <c r="P15" s="2"/>
      <c r="Q15" s="4" t="s">
        <v>3508</v>
      </c>
      <c r="R15" s="4" t="s">
        <v>3288</v>
      </c>
      <c r="S15" s="4"/>
      <c r="T15" s="4"/>
      <c r="U15" s="4"/>
      <c r="V15" s="4" t="s">
        <v>172</v>
      </c>
      <c r="W15" s="4">
        <v>1.5</v>
      </c>
      <c r="X15" s="4">
        <v>0</v>
      </c>
      <c r="Y15" s="4">
        <v>22</v>
      </c>
      <c r="Z15" s="4"/>
      <c r="AA15" s="97" t="s">
        <v>3509</v>
      </c>
      <c r="AB15" s="97" t="s">
        <v>233</v>
      </c>
      <c r="AC15" s="97" t="s">
        <v>170</v>
      </c>
      <c r="AD15" s="97" t="s">
        <v>193</v>
      </c>
      <c r="AE15" s="97" t="s">
        <v>170</v>
      </c>
      <c r="AF15" s="97" t="s">
        <v>172</v>
      </c>
      <c r="AG15" s="97">
        <v>9.4</v>
      </c>
      <c r="AH15" s="97" t="s">
        <v>165</v>
      </c>
      <c r="AI15" s="97"/>
      <c r="AJ15" s="97"/>
      <c r="AK15" s="97"/>
      <c r="AL15" s="97">
        <v>0</v>
      </c>
      <c r="AM15" s="97">
        <v>0</v>
      </c>
      <c r="AN15" s="97">
        <v>0</v>
      </c>
      <c r="AO15" s="97"/>
      <c r="AP15" s="97"/>
      <c r="AQ15" s="97"/>
      <c r="AR15" s="97"/>
      <c r="AS15" s="97">
        <v>0</v>
      </c>
      <c r="AT15" s="97"/>
      <c r="AU15" s="97"/>
      <c r="AV15" s="97"/>
      <c r="AW15" s="97" t="s">
        <v>172</v>
      </c>
      <c r="AX15" s="97">
        <v>1</v>
      </c>
      <c r="AY15" s="97">
        <v>0</v>
      </c>
      <c r="AZ15" s="97">
        <v>21.05</v>
      </c>
      <c r="BA15" s="97">
        <v>1</v>
      </c>
      <c r="BB15" s="97"/>
      <c r="BC15" s="107">
        <f t="shared" si="0"/>
        <v>0</v>
      </c>
      <c r="BD15" s="97">
        <v>0.5</v>
      </c>
      <c r="BE15" s="107">
        <f t="shared" si="1"/>
        <v>0.5</v>
      </c>
      <c r="BF15" s="97"/>
      <c r="BG15" s="107">
        <f t="shared" si="2"/>
        <v>0</v>
      </c>
      <c r="BH15" s="97">
        <v>0.94999999999999896</v>
      </c>
      <c r="BI15" s="107">
        <f t="shared" si="3"/>
        <v>0.94999999999999929</v>
      </c>
      <c r="BJ15" s="97"/>
      <c r="BK15" s="107" t="str">
        <f t="shared" si="4"/>
        <v/>
      </c>
      <c r="BL15" s="97">
        <v>5.31914893617021E-2</v>
      </c>
      <c r="BM15" s="107">
        <f t="shared" si="5"/>
        <v>5.3191489361702128E-2</v>
      </c>
      <c r="BN15" s="97"/>
      <c r="BO15" s="107" t="str">
        <f t="shared" si="6"/>
        <v/>
      </c>
      <c r="BP15" s="97">
        <v>0.10106382978723299</v>
      </c>
      <c r="BQ15" s="107">
        <f t="shared" si="7"/>
        <v>0.10106382978723397</v>
      </c>
      <c r="BR15" s="97"/>
      <c r="BS15" s="98" t="s">
        <v>3511</v>
      </c>
      <c r="BT15" s="98" t="s">
        <v>173</v>
      </c>
      <c r="BU15" s="98" t="s">
        <v>170</v>
      </c>
      <c r="BV15" s="98" t="s">
        <v>193</v>
      </c>
      <c r="BW15" s="98" t="s">
        <v>170</v>
      </c>
      <c r="BX15" s="98" t="s">
        <v>172</v>
      </c>
      <c r="BY15" s="98">
        <v>14.1</v>
      </c>
      <c r="BZ15" s="98" t="s">
        <v>164</v>
      </c>
      <c r="CA15" s="98" t="s">
        <v>164</v>
      </c>
      <c r="CB15" s="98"/>
      <c r="CC15" s="98">
        <v>0</v>
      </c>
      <c r="CD15" s="98"/>
      <c r="CE15" s="98"/>
      <c r="CF15" s="98"/>
      <c r="CG15" s="98" t="s">
        <v>172</v>
      </c>
      <c r="CH15" s="98">
        <v>3.1</v>
      </c>
      <c r="CI15" s="98">
        <v>0</v>
      </c>
      <c r="CJ15" s="98">
        <v>0</v>
      </c>
      <c r="CK15" s="98">
        <v>0</v>
      </c>
      <c r="CL15" s="98"/>
      <c r="CM15" s="98"/>
      <c r="CN15" s="98"/>
      <c r="CO15" s="98" t="s">
        <v>172</v>
      </c>
      <c r="CP15" s="98">
        <v>0</v>
      </c>
      <c r="CQ15" s="98">
        <v>0</v>
      </c>
      <c r="CR15" s="98">
        <v>20.05</v>
      </c>
      <c r="CS15" s="98"/>
      <c r="CT15" s="107">
        <f t="shared" si="8"/>
        <v>0</v>
      </c>
      <c r="CU15" s="98"/>
      <c r="CV15" s="107">
        <f t="shared" si="9"/>
        <v>1</v>
      </c>
      <c r="CW15" s="98"/>
      <c r="CX15" s="107">
        <f t="shared" si="10"/>
        <v>0</v>
      </c>
      <c r="CY15" s="98"/>
      <c r="CZ15" s="107">
        <f t="shared" si="11"/>
        <v>1</v>
      </c>
      <c r="DA15" s="98"/>
      <c r="DB15" s="107" t="str">
        <f t="shared" si="12"/>
        <v/>
      </c>
      <c r="DC15" s="98"/>
      <c r="DD15" s="107">
        <f t="shared" si="13"/>
        <v>7.0921985815602842E-2</v>
      </c>
      <c r="DE15" s="98"/>
      <c r="DF15" s="107" t="str">
        <f t="shared" si="14"/>
        <v/>
      </c>
      <c r="DG15" s="98"/>
      <c r="DH15" s="107">
        <f t="shared" si="15"/>
        <v>7.0921985815602842E-2</v>
      </c>
      <c r="DI15" s="98"/>
      <c r="DJ15" s="105" t="s">
        <v>3512</v>
      </c>
      <c r="DK15" s="105" t="s">
        <v>173</v>
      </c>
      <c r="DL15" s="105" t="s">
        <v>170</v>
      </c>
      <c r="DM15" s="105" t="s">
        <v>193</v>
      </c>
      <c r="DN15" s="105" t="s">
        <v>170</v>
      </c>
      <c r="DO15" s="105" t="s">
        <v>172</v>
      </c>
      <c r="DP15" s="105">
        <v>14.1</v>
      </c>
      <c r="DQ15" s="105" t="s">
        <v>165</v>
      </c>
      <c r="DR15" s="105"/>
      <c r="DS15" s="105"/>
      <c r="DT15" s="105"/>
      <c r="DU15" s="105">
        <v>0</v>
      </c>
      <c r="DV15" s="105">
        <v>0</v>
      </c>
      <c r="DW15" s="105">
        <v>0</v>
      </c>
      <c r="DX15" s="105"/>
      <c r="DY15" s="105"/>
      <c r="DZ15" s="105"/>
      <c r="EA15" s="105"/>
      <c r="EB15" s="105">
        <v>0</v>
      </c>
      <c r="EC15" s="105"/>
      <c r="ED15" s="105"/>
      <c r="EE15" s="105"/>
      <c r="EF15" s="105" t="s">
        <v>172</v>
      </c>
      <c r="EG15" s="105">
        <v>1</v>
      </c>
      <c r="EH15" s="105">
        <v>0</v>
      </c>
      <c r="EI15" s="105">
        <v>19</v>
      </c>
      <c r="EJ15" s="105"/>
      <c r="EK15" s="107">
        <f t="shared" si="16"/>
        <v>0</v>
      </c>
      <c r="EL15" s="105"/>
      <c r="EM15" s="107">
        <f t="shared" si="17"/>
        <v>0</v>
      </c>
      <c r="EN15" s="105"/>
      <c r="EO15" s="107">
        <f t="shared" si="18"/>
        <v>0</v>
      </c>
      <c r="EP15" s="105" t="s">
        <v>3513</v>
      </c>
      <c r="EQ15" s="107">
        <f t="shared" si="19"/>
        <v>1.0500000000000007</v>
      </c>
      <c r="ER15" s="105"/>
      <c r="ES15" s="107" t="str">
        <f t="shared" si="20"/>
        <v/>
      </c>
      <c r="ET15" s="105"/>
      <c r="EU15" s="107" t="str">
        <f t="shared" si="21"/>
        <v/>
      </c>
      <c r="EV15" s="105"/>
      <c r="EW15" s="107" t="str">
        <f t="shared" si="22"/>
        <v/>
      </c>
      <c r="EX15" s="105" t="s">
        <v>3514</v>
      </c>
      <c r="EY15" s="107">
        <f t="shared" si="23"/>
        <v>7.4468085106383031E-2</v>
      </c>
      <c r="EZ15" s="105" t="s">
        <v>3515</v>
      </c>
      <c r="FA15" t="s">
        <v>3295</v>
      </c>
      <c r="FB15" t="s">
        <v>3296</v>
      </c>
      <c r="FC15" t="s">
        <v>3297</v>
      </c>
      <c r="FD15" t="s">
        <v>3298</v>
      </c>
      <c r="FE15" t="s">
        <v>3299</v>
      </c>
      <c r="FF15">
        <v>103394402</v>
      </c>
      <c r="FG15" t="s">
        <v>3516</v>
      </c>
      <c r="FH15" t="s">
        <v>3517</v>
      </c>
      <c r="FJ15" t="s">
        <v>215</v>
      </c>
      <c r="FK15" t="s">
        <v>216</v>
      </c>
      <c r="FN15">
        <v>14</v>
      </c>
    </row>
    <row r="16" spans="1:170" x14ac:dyDescent="0.35">
      <c r="A16" s="2" t="s">
        <v>3518</v>
      </c>
      <c r="B16" s="2" t="s">
        <v>3519</v>
      </c>
      <c r="C16" s="2" t="s">
        <v>3281</v>
      </c>
      <c r="D16" s="2" t="s">
        <v>1723</v>
      </c>
      <c r="E16" s="2" t="s">
        <v>1864</v>
      </c>
      <c r="F16" s="2" t="s">
        <v>1866</v>
      </c>
      <c r="G16" s="2">
        <v>308</v>
      </c>
      <c r="H16" s="2" t="s">
        <v>306</v>
      </c>
      <c r="I16" s="2" t="s">
        <v>3520</v>
      </c>
      <c r="J16" s="2" t="s">
        <v>3521</v>
      </c>
      <c r="K16" s="2" t="s">
        <v>3522</v>
      </c>
      <c r="L16" s="2" t="s">
        <v>3523</v>
      </c>
      <c r="M16" s="2" t="s">
        <v>1889</v>
      </c>
      <c r="N16" s="2"/>
      <c r="O16" s="2" t="s">
        <v>164</v>
      </c>
      <c r="P16" s="2"/>
      <c r="Q16" s="4" t="s">
        <v>3524</v>
      </c>
      <c r="R16" s="4" t="s">
        <v>3288</v>
      </c>
      <c r="S16" s="4"/>
      <c r="T16" s="4"/>
      <c r="U16" s="4"/>
      <c r="V16" s="4" t="s">
        <v>172</v>
      </c>
      <c r="W16" s="4">
        <v>0</v>
      </c>
      <c r="X16" s="4">
        <v>0</v>
      </c>
      <c r="Y16" s="4">
        <v>20</v>
      </c>
      <c r="Z16" s="4"/>
      <c r="AA16" s="97" t="s">
        <v>3525</v>
      </c>
      <c r="AB16" s="97" t="s">
        <v>233</v>
      </c>
      <c r="AC16" s="97" t="s">
        <v>233</v>
      </c>
      <c r="AD16" s="97" t="s">
        <v>233</v>
      </c>
      <c r="AE16" s="97" t="s">
        <v>170</v>
      </c>
      <c r="AF16" s="97" t="s">
        <v>172</v>
      </c>
      <c r="AG16" s="97">
        <v>7.2</v>
      </c>
      <c r="AH16" s="97" t="s">
        <v>165</v>
      </c>
      <c r="AI16" s="97"/>
      <c r="AJ16" s="97"/>
      <c r="AK16" s="97"/>
      <c r="AL16" s="97">
        <v>0</v>
      </c>
      <c r="AM16" s="97">
        <v>0</v>
      </c>
      <c r="AN16" s="97">
        <v>0</v>
      </c>
      <c r="AO16" s="97"/>
      <c r="AP16" s="97"/>
      <c r="AQ16" s="97"/>
      <c r="AR16" s="97"/>
      <c r="AS16" s="97">
        <v>0</v>
      </c>
      <c r="AT16" s="97"/>
      <c r="AU16" s="97"/>
      <c r="AV16" s="97"/>
      <c r="AW16" s="97" t="s">
        <v>172</v>
      </c>
      <c r="AX16" s="97">
        <v>0</v>
      </c>
      <c r="AY16" s="97">
        <v>0</v>
      </c>
      <c r="AZ16" s="97">
        <v>19</v>
      </c>
      <c r="BA16" s="97">
        <v>1</v>
      </c>
      <c r="BB16" s="97"/>
      <c r="BC16" s="107">
        <f t="shared" si="0"/>
        <v>0</v>
      </c>
      <c r="BD16" s="97"/>
      <c r="BE16" s="107">
        <f t="shared" si="1"/>
        <v>0</v>
      </c>
      <c r="BF16" s="97"/>
      <c r="BG16" s="107">
        <f t="shared" si="2"/>
        <v>0</v>
      </c>
      <c r="BH16" s="97" t="s">
        <v>170</v>
      </c>
      <c r="BI16" s="107">
        <f t="shared" si="3"/>
        <v>1</v>
      </c>
      <c r="BJ16" s="97"/>
      <c r="BK16" s="107" t="str">
        <f t="shared" si="4"/>
        <v/>
      </c>
      <c r="BL16" s="97"/>
      <c r="BM16" s="107" t="str">
        <f t="shared" si="5"/>
        <v/>
      </c>
      <c r="BN16" s="97"/>
      <c r="BO16" s="107" t="str">
        <f t="shared" si="6"/>
        <v/>
      </c>
      <c r="BP16" s="97">
        <v>0.13888888888888801</v>
      </c>
      <c r="BQ16" s="107">
        <f t="shared" si="7"/>
        <v>0.1388888888888889</v>
      </c>
      <c r="BR16" s="97"/>
      <c r="BS16" s="98" t="s">
        <v>3527</v>
      </c>
      <c r="BT16" s="98" t="s">
        <v>233</v>
      </c>
      <c r="BU16" s="98" t="s">
        <v>233</v>
      </c>
      <c r="BV16" s="98" t="s">
        <v>233</v>
      </c>
      <c r="BW16" s="98" t="s">
        <v>170</v>
      </c>
      <c r="BX16" s="98" t="s">
        <v>172</v>
      </c>
      <c r="BY16" s="98">
        <v>7.2</v>
      </c>
      <c r="BZ16" s="98" t="s">
        <v>165</v>
      </c>
      <c r="CA16" s="98"/>
      <c r="CB16" s="98"/>
      <c r="CC16" s="98"/>
      <c r="CD16" s="98">
        <v>15</v>
      </c>
      <c r="CE16" s="98">
        <v>0</v>
      </c>
      <c r="CF16" s="98">
        <v>0</v>
      </c>
      <c r="CG16" s="98"/>
      <c r="CH16" s="98"/>
      <c r="CI16" s="98"/>
      <c r="CJ16" s="98"/>
      <c r="CK16" s="98">
        <v>0</v>
      </c>
      <c r="CL16" s="98"/>
      <c r="CM16" s="98"/>
      <c r="CN16" s="98"/>
      <c r="CO16" s="98" t="s">
        <v>172</v>
      </c>
      <c r="CP16" s="98">
        <v>0</v>
      </c>
      <c r="CQ16" s="98">
        <v>0</v>
      </c>
      <c r="CR16" s="98">
        <v>18.5</v>
      </c>
      <c r="CS16" s="98"/>
      <c r="CT16" s="107">
        <f t="shared" si="8"/>
        <v>0</v>
      </c>
      <c r="CU16" s="98"/>
      <c r="CV16" s="107">
        <f t="shared" si="9"/>
        <v>0</v>
      </c>
      <c r="CW16" s="98"/>
      <c r="CX16" s="107">
        <f t="shared" si="10"/>
        <v>0</v>
      </c>
      <c r="CY16" s="98"/>
      <c r="CZ16" s="107">
        <f t="shared" si="11"/>
        <v>0.5</v>
      </c>
      <c r="DA16" s="98"/>
      <c r="DB16" s="107" t="str">
        <f t="shared" si="12"/>
        <v/>
      </c>
      <c r="DC16" s="98"/>
      <c r="DD16" s="107" t="str">
        <f t="shared" si="13"/>
        <v/>
      </c>
      <c r="DE16" s="98"/>
      <c r="DF16" s="107" t="str">
        <f t="shared" si="14"/>
        <v/>
      </c>
      <c r="DG16" s="98"/>
      <c r="DH16" s="107">
        <f t="shared" si="15"/>
        <v>6.9444444444444448E-2</v>
      </c>
      <c r="DI16" s="98"/>
      <c r="DJ16" s="105" t="s">
        <v>3528</v>
      </c>
      <c r="DK16" s="105" t="s">
        <v>233</v>
      </c>
      <c r="DL16" s="105" t="s">
        <v>233</v>
      </c>
      <c r="DM16" s="105" t="s">
        <v>233</v>
      </c>
      <c r="DN16" s="105" t="s">
        <v>170</v>
      </c>
      <c r="DO16" s="105" t="s">
        <v>172</v>
      </c>
      <c r="DP16" s="105">
        <v>7.2</v>
      </c>
      <c r="DQ16" s="105" t="s">
        <v>165</v>
      </c>
      <c r="DR16" s="105"/>
      <c r="DS16" s="105"/>
      <c r="DT16" s="105"/>
      <c r="DU16" s="105">
        <v>0</v>
      </c>
      <c r="DV16" s="105">
        <v>0</v>
      </c>
      <c r="DW16" s="105">
        <v>0</v>
      </c>
      <c r="DX16" s="105"/>
      <c r="DY16" s="105"/>
      <c r="DZ16" s="105"/>
      <c r="EA16" s="105"/>
      <c r="EB16" s="105">
        <v>0</v>
      </c>
      <c r="EC16" s="105"/>
      <c r="ED16" s="105"/>
      <c r="EE16" s="105"/>
      <c r="EF16" s="105" t="s">
        <v>172</v>
      </c>
      <c r="EG16" s="105">
        <v>0</v>
      </c>
      <c r="EH16" s="105">
        <v>0</v>
      </c>
      <c r="EI16" s="105">
        <v>18</v>
      </c>
      <c r="EJ16" s="105"/>
      <c r="EK16" s="107">
        <f t="shared" si="16"/>
        <v>0</v>
      </c>
      <c r="EL16" s="105"/>
      <c r="EM16" s="107">
        <f t="shared" si="17"/>
        <v>0</v>
      </c>
      <c r="EN16" s="105"/>
      <c r="EO16" s="107">
        <f t="shared" si="18"/>
        <v>0</v>
      </c>
      <c r="EP16" s="105" t="s">
        <v>3311</v>
      </c>
      <c r="EQ16" s="107">
        <f t="shared" si="19"/>
        <v>0.5</v>
      </c>
      <c r="ER16" s="105"/>
      <c r="ES16" s="107" t="str">
        <f t="shared" si="20"/>
        <v/>
      </c>
      <c r="ET16" s="105"/>
      <c r="EU16" s="107" t="str">
        <f t="shared" si="21"/>
        <v/>
      </c>
      <c r="EV16" s="105"/>
      <c r="EW16" s="107" t="str">
        <f t="shared" si="22"/>
        <v/>
      </c>
      <c r="EX16" s="105" t="s">
        <v>3529</v>
      </c>
      <c r="EY16" s="107">
        <f t="shared" si="23"/>
        <v>6.9444444444444448E-2</v>
      </c>
      <c r="EZ16" s="105" t="s">
        <v>3530</v>
      </c>
      <c r="FA16" t="s">
        <v>3295</v>
      </c>
      <c r="FB16" t="s">
        <v>3296</v>
      </c>
      <c r="FC16" t="s">
        <v>3297</v>
      </c>
      <c r="FD16" t="s">
        <v>3298</v>
      </c>
      <c r="FE16" t="s">
        <v>3299</v>
      </c>
      <c r="FF16">
        <v>103395159</v>
      </c>
      <c r="FG16" t="s">
        <v>3531</v>
      </c>
      <c r="FH16" t="s">
        <v>3532</v>
      </c>
      <c r="FJ16" t="s">
        <v>215</v>
      </c>
      <c r="FK16" t="s">
        <v>216</v>
      </c>
      <c r="FN16">
        <v>15</v>
      </c>
    </row>
    <row r="17" spans="1:170" x14ac:dyDescent="0.35">
      <c r="A17" s="2" t="s">
        <v>3533</v>
      </c>
      <c r="B17" s="2" t="s">
        <v>3534</v>
      </c>
      <c r="C17" s="2" t="s">
        <v>3281</v>
      </c>
      <c r="D17" s="2" t="s">
        <v>1723</v>
      </c>
      <c r="E17" s="2" t="s">
        <v>3535</v>
      </c>
      <c r="F17" s="2" t="s">
        <v>3536</v>
      </c>
      <c r="G17" s="2">
        <v>330</v>
      </c>
      <c r="H17" s="2" t="s">
        <v>168</v>
      </c>
      <c r="I17" s="2" t="s">
        <v>3537</v>
      </c>
      <c r="J17" s="2" t="s">
        <v>3538</v>
      </c>
      <c r="K17" s="2" t="s">
        <v>3539</v>
      </c>
      <c r="L17" s="2" t="s">
        <v>3540</v>
      </c>
      <c r="M17" s="2" t="s">
        <v>1096</v>
      </c>
      <c r="N17" s="2"/>
      <c r="O17" s="2" t="s">
        <v>164</v>
      </c>
      <c r="P17" s="2"/>
      <c r="Q17" s="4" t="s">
        <v>3541</v>
      </c>
      <c r="R17" s="4" t="s">
        <v>3288</v>
      </c>
      <c r="S17" s="4"/>
      <c r="T17" s="4"/>
      <c r="U17" s="4"/>
      <c r="V17" s="4" t="s">
        <v>172</v>
      </c>
      <c r="W17" s="4">
        <v>11</v>
      </c>
      <c r="X17" s="4">
        <v>0</v>
      </c>
      <c r="Y17" s="4">
        <v>18.5</v>
      </c>
      <c r="Z17" s="4"/>
      <c r="AA17" s="97" t="s">
        <v>3542</v>
      </c>
      <c r="AB17" s="97" t="s">
        <v>233</v>
      </c>
      <c r="AC17" s="97" t="s">
        <v>193</v>
      </c>
      <c r="AD17" s="97" t="s">
        <v>173</v>
      </c>
      <c r="AE17" s="97" t="s">
        <v>193</v>
      </c>
      <c r="AF17" s="97" t="s">
        <v>172</v>
      </c>
      <c r="AG17" s="97">
        <v>16.8</v>
      </c>
      <c r="AH17" s="97" t="s">
        <v>165</v>
      </c>
      <c r="AI17" s="97"/>
      <c r="AJ17" s="97"/>
      <c r="AK17" s="97"/>
      <c r="AL17" s="97">
        <v>0</v>
      </c>
      <c r="AM17" s="97">
        <v>0</v>
      </c>
      <c r="AN17" s="97">
        <v>0</v>
      </c>
      <c r="AO17" s="97"/>
      <c r="AP17" s="97"/>
      <c r="AQ17" s="97"/>
      <c r="AR17" s="97"/>
      <c r="AS17" s="97">
        <v>0</v>
      </c>
      <c r="AT17" s="97"/>
      <c r="AU17" s="97"/>
      <c r="AV17" s="97"/>
      <c r="AW17" s="97" t="s">
        <v>172</v>
      </c>
      <c r="AX17" s="97">
        <v>7.5</v>
      </c>
      <c r="AY17" s="97">
        <v>0</v>
      </c>
      <c r="AZ17" s="97">
        <v>17</v>
      </c>
      <c r="BA17" s="97">
        <v>1</v>
      </c>
      <c r="BB17" s="97"/>
      <c r="BC17" s="107">
        <f t="shared" si="0"/>
        <v>0</v>
      </c>
      <c r="BD17" s="97">
        <v>3.5</v>
      </c>
      <c r="BE17" s="107">
        <f t="shared" si="1"/>
        <v>3.5</v>
      </c>
      <c r="BF17" s="97"/>
      <c r="BG17" s="107">
        <f t="shared" si="2"/>
        <v>0</v>
      </c>
      <c r="BH17" s="97">
        <v>1.5</v>
      </c>
      <c r="BI17" s="107">
        <f t="shared" si="3"/>
        <v>1.5</v>
      </c>
      <c r="BJ17" s="97"/>
      <c r="BK17" s="107" t="str">
        <f t="shared" si="4"/>
        <v/>
      </c>
      <c r="BL17" s="97">
        <v>0.20833333333333301</v>
      </c>
      <c r="BM17" s="107">
        <f t="shared" si="5"/>
        <v>0.20833333333333331</v>
      </c>
      <c r="BN17" s="97"/>
      <c r="BO17" s="107" t="str">
        <f t="shared" si="6"/>
        <v/>
      </c>
      <c r="BP17" s="97">
        <v>8.9285714285714204E-2</v>
      </c>
      <c r="BQ17" s="107">
        <f t="shared" si="7"/>
        <v>8.9285714285714288E-2</v>
      </c>
      <c r="BR17" s="97"/>
      <c r="BS17" s="98" t="s">
        <v>3545</v>
      </c>
      <c r="BT17" s="98" t="s">
        <v>173</v>
      </c>
      <c r="BU17" s="98" t="s">
        <v>193</v>
      </c>
      <c r="BV17" s="98" t="s">
        <v>173</v>
      </c>
      <c r="BW17" s="98" t="s">
        <v>193</v>
      </c>
      <c r="BX17" s="98" t="s">
        <v>172</v>
      </c>
      <c r="BY17" s="98">
        <v>25.2</v>
      </c>
      <c r="BZ17" s="98" t="s">
        <v>165</v>
      </c>
      <c r="CA17" s="98"/>
      <c r="CB17" s="98"/>
      <c r="CC17" s="98"/>
      <c r="CD17" s="98">
        <v>0</v>
      </c>
      <c r="CE17" s="98">
        <v>0</v>
      </c>
      <c r="CF17" s="98">
        <v>0</v>
      </c>
      <c r="CG17" s="98"/>
      <c r="CH17" s="98"/>
      <c r="CI17" s="98"/>
      <c r="CJ17" s="98"/>
      <c r="CK17" s="98">
        <v>0</v>
      </c>
      <c r="CL17" s="98"/>
      <c r="CM17" s="98"/>
      <c r="CN17" s="98"/>
      <c r="CO17" s="98" t="s">
        <v>172</v>
      </c>
      <c r="CP17" s="98">
        <v>5</v>
      </c>
      <c r="CQ17" s="98">
        <v>0</v>
      </c>
      <c r="CR17" s="98">
        <v>15.5</v>
      </c>
      <c r="CS17" s="98"/>
      <c r="CT17" s="107">
        <f t="shared" si="8"/>
        <v>0</v>
      </c>
      <c r="CU17" s="98"/>
      <c r="CV17" s="107">
        <f t="shared" si="9"/>
        <v>2.5</v>
      </c>
      <c r="CW17" s="98"/>
      <c r="CX17" s="107">
        <f t="shared" si="10"/>
        <v>0</v>
      </c>
      <c r="CY17" s="98"/>
      <c r="CZ17" s="107">
        <f t="shared" si="11"/>
        <v>1.5</v>
      </c>
      <c r="DA17" s="98"/>
      <c r="DB17" s="107" t="str">
        <f t="shared" si="12"/>
        <v/>
      </c>
      <c r="DC17" s="98"/>
      <c r="DD17" s="107">
        <f t="shared" si="13"/>
        <v>9.9206349206349215E-2</v>
      </c>
      <c r="DE17" s="98"/>
      <c r="DF17" s="107" t="str">
        <f t="shared" si="14"/>
        <v/>
      </c>
      <c r="DG17" s="98"/>
      <c r="DH17" s="107">
        <f t="shared" si="15"/>
        <v>5.9523809523809527E-2</v>
      </c>
      <c r="DI17" s="98"/>
      <c r="DJ17" s="105" t="s">
        <v>3546</v>
      </c>
      <c r="DK17" s="105" t="s">
        <v>170</v>
      </c>
      <c r="DL17" s="105" t="s">
        <v>193</v>
      </c>
      <c r="DM17" s="105" t="s">
        <v>173</v>
      </c>
      <c r="DN17" s="105" t="s">
        <v>193</v>
      </c>
      <c r="DO17" s="105" t="s">
        <v>172</v>
      </c>
      <c r="DP17" s="105">
        <v>8.4</v>
      </c>
      <c r="DQ17" s="105" t="s">
        <v>165</v>
      </c>
      <c r="DR17" s="105"/>
      <c r="DS17" s="105"/>
      <c r="DT17" s="105"/>
      <c r="DU17" s="105">
        <v>0</v>
      </c>
      <c r="DV17" s="105">
        <v>0</v>
      </c>
      <c r="DW17" s="105">
        <v>0</v>
      </c>
      <c r="DX17" s="105"/>
      <c r="DY17" s="105"/>
      <c r="DZ17" s="105"/>
      <c r="EA17" s="105"/>
      <c r="EB17" s="105">
        <v>0</v>
      </c>
      <c r="EC17" s="105"/>
      <c r="ED17" s="105"/>
      <c r="EE17" s="105"/>
      <c r="EF17" s="105" t="s">
        <v>172</v>
      </c>
      <c r="EG17" s="105">
        <v>2</v>
      </c>
      <c r="EH17" s="105">
        <v>0</v>
      </c>
      <c r="EI17" s="105">
        <v>15</v>
      </c>
      <c r="EJ17" s="105"/>
      <c r="EK17" s="107">
        <f t="shared" si="16"/>
        <v>0</v>
      </c>
      <c r="EL17" s="105" t="s">
        <v>173</v>
      </c>
      <c r="EM17" s="107">
        <f t="shared" si="17"/>
        <v>3</v>
      </c>
      <c r="EN17" s="105"/>
      <c r="EO17" s="107">
        <f t="shared" si="18"/>
        <v>0</v>
      </c>
      <c r="EP17" s="105" t="s">
        <v>3311</v>
      </c>
      <c r="EQ17" s="107">
        <f t="shared" si="19"/>
        <v>0.5</v>
      </c>
      <c r="ER17" s="105"/>
      <c r="ES17" s="107" t="str">
        <f t="shared" si="20"/>
        <v/>
      </c>
      <c r="ET17" s="105" t="s">
        <v>3547</v>
      </c>
      <c r="EU17" s="107">
        <f t="shared" si="21"/>
        <v>0.35714285714285715</v>
      </c>
      <c r="EV17" s="105"/>
      <c r="EW17" s="107" t="str">
        <f t="shared" si="22"/>
        <v/>
      </c>
      <c r="EX17" s="105" t="s">
        <v>3548</v>
      </c>
      <c r="EY17" s="107">
        <f t="shared" si="23"/>
        <v>5.9523809523809521E-2</v>
      </c>
      <c r="EZ17" s="105" t="s">
        <v>3549</v>
      </c>
      <c r="FA17" t="s">
        <v>3295</v>
      </c>
      <c r="FB17" t="s">
        <v>3296</v>
      </c>
      <c r="FC17" t="s">
        <v>3297</v>
      </c>
      <c r="FD17" t="s">
        <v>3298</v>
      </c>
      <c r="FE17" t="s">
        <v>3299</v>
      </c>
      <c r="FF17">
        <v>103395676</v>
      </c>
      <c r="FG17" t="s">
        <v>3550</v>
      </c>
      <c r="FH17" t="s">
        <v>3551</v>
      </c>
      <c r="FJ17" t="s">
        <v>215</v>
      </c>
      <c r="FK17" t="s">
        <v>216</v>
      </c>
      <c r="FN17">
        <v>16</v>
      </c>
    </row>
    <row r="18" spans="1:170" x14ac:dyDescent="0.35">
      <c r="A18" s="2" t="s">
        <v>3552</v>
      </c>
      <c r="B18" s="2" t="s">
        <v>3553</v>
      </c>
      <c r="C18" s="2" t="s">
        <v>3281</v>
      </c>
      <c r="D18" s="2" t="s">
        <v>1723</v>
      </c>
      <c r="E18" s="2" t="s">
        <v>3554</v>
      </c>
      <c r="F18" s="2" t="s">
        <v>1747</v>
      </c>
      <c r="G18" s="2">
        <v>243</v>
      </c>
      <c r="H18" s="2" t="s">
        <v>306</v>
      </c>
      <c r="I18" s="2" t="s">
        <v>3555</v>
      </c>
      <c r="J18" s="2" t="s">
        <v>3556</v>
      </c>
      <c r="K18" s="2" t="s">
        <v>3557</v>
      </c>
      <c r="L18" s="2" t="s">
        <v>3558</v>
      </c>
      <c r="M18" s="2" t="s">
        <v>749</v>
      </c>
      <c r="N18" s="2"/>
      <c r="O18" s="2" t="s">
        <v>164</v>
      </c>
      <c r="P18" s="2"/>
      <c r="Q18" s="4" t="s">
        <v>3559</v>
      </c>
      <c r="R18" s="4" t="s">
        <v>3288</v>
      </c>
      <c r="S18" s="4"/>
      <c r="T18" s="4"/>
      <c r="U18" s="4"/>
      <c r="V18" s="4" t="s">
        <v>172</v>
      </c>
      <c r="W18" s="4">
        <v>1.5</v>
      </c>
      <c r="X18" s="4">
        <v>0</v>
      </c>
      <c r="Y18" s="4">
        <v>20.5</v>
      </c>
      <c r="Z18" s="4"/>
      <c r="AA18" s="97" t="s">
        <v>3560</v>
      </c>
      <c r="AB18" s="97" t="s">
        <v>233</v>
      </c>
      <c r="AC18" s="97" t="s">
        <v>172</v>
      </c>
      <c r="AD18" s="97" t="s">
        <v>233</v>
      </c>
      <c r="AE18" s="97" t="s">
        <v>170</v>
      </c>
      <c r="AF18" s="97" t="s">
        <v>170</v>
      </c>
      <c r="AG18" s="97">
        <v>6.8</v>
      </c>
      <c r="AH18" s="97" t="s">
        <v>165</v>
      </c>
      <c r="AI18" s="97"/>
      <c r="AJ18" s="97"/>
      <c r="AK18" s="97"/>
      <c r="AL18" s="97">
        <v>0</v>
      </c>
      <c r="AM18" s="97">
        <v>0</v>
      </c>
      <c r="AN18" s="97">
        <v>0</v>
      </c>
      <c r="AO18" s="97"/>
      <c r="AP18" s="97"/>
      <c r="AQ18" s="97"/>
      <c r="AR18" s="97"/>
      <c r="AS18" s="97">
        <v>0</v>
      </c>
      <c r="AT18" s="97"/>
      <c r="AU18" s="97"/>
      <c r="AV18" s="97"/>
      <c r="AW18" s="97" t="s">
        <v>172</v>
      </c>
      <c r="AX18" s="97">
        <v>0</v>
      </c>
      <c r="AY18" s="97">
        <v>0</v>
      </c>
      <c r="AZ18" s="97">
        <v>19</v>
      </c>
      <c r="BA18" s="97">
        <v>1</v>
      </c>
      <c r="BB18" s="97"/>
      <c r="BC18" s="107">
        <f t="shared" si="0"/>
        <v>0</v>
      </c>
      <c r="BD18" s="97">
        <v>1.5</v>
      </c>
      <c r="BE18" s="107">
        <f t="shared" si="1"/>
        <v>1.5</v>
      </c>
      <c r="BF18" s="97"/>
      <c r="BG18" s="107">
        <f t="shared" si="2"/>
        <v>0</v>
      </c>
      <c r="BH18" s="97">
        <v>1.5</v>
      </c>
      <c r="BI18" s="107">
        <f t="shared" si="3"/>
        <v>1.5</v>
      </c>
      <c r="BJ18" s="97"/>
      <c r="BK18" s="107" t="str">
        <f t="shared" si="4"/>
        <v/>
      </c>
      <c r="BL18" s="97">
        <v>0.220588235294117</v>
      </c>
      <c r="BM18" s="107">
        <f t="shared" si="5"/>
        <v>0.22058823529411764</v>
      </c>
      <c r="BN18" s="97"/>
      <c r="BO18" s="107" t="str">
        <f t="shared" si="6"/>
        <v/>
      </c>
      <c r="BP18" s="97">
        <v>0.220588235294117</v>
      </c>
      <c r="BQ18" s="107">
        <f t="shared" si="7"/>
        <v>0.22058823529411764</v>
      </c>
      <c r="BR18" s="97"/>
      <c r="BS18" s="98" t="s">
        <v>3561</v>
      </c>
      <c r="BT18" s="98" t="s">
        <v>170</v>
      </c>
      <c r="BU18" s="98" t="s">
        <v>172</v>
      </c>
      <c r="BV18" s="98" t="s">
        <v>233</v>
      </c>
      <c r="BW18" s="98" t="s">
        <v>170</v>
      </c>
      <c r="BX18" s="98" t="s">
        <v>170</v>
      </c>
      <c r="BY18" s="98">
        <v>3.4</v>
      </c>
      <c r="BZ18" s="98" t="s">
        <v>165</v>
      </c>
      <c r="CA18" s="98"/>
      <c r="CB18" s="98"/>
      <c r="CC18" s="98"/>
      <c r="CD18" s="98">
        <v>0</v>
      </c>
      <c r="CE18" s="98">
        <v>0</v>
      </c>
      <c r="CF18" s="98">
        <v>0</v>
      </c>
      <c r="CG18" s="98"/>
      <c r="CH18" s="98"/>
      <c r="CI18" s="98"/>
      <c r="CJ18" s="98"/>
      <c r="CK18" s="98">
        <v>0</v>
      </c>
      <c r="CL18" s="98"/>
      <c r="CM18" s="98"/>
      <c r="CN18" s="98"/>
      <c r="CO18" s="98" t="s">
        <v>172</v>
      </c>
      <c r="CP18" s="98">
        <v>0</v>
      </c>
      <c r="CQ18" s="98">
        <v>0</v>
      </c>
      <c r="CR18" s="98">
        <v>18.5</v>
      </c>
      <c r="CS18" s="98"/>
      <c r="CT18" s="107">
        <f t="shared" si="8"/>
        <v>0</v>
      </c>
      <c r="CU18" s="98"/>
      <c r="CV18" s="107">
        <f t="shared" si="9"/>
        <v>0</v>
      </c>
      <c r="CW18" s="98"/>
      <c r="CX18" s="107">
        <f t="shared" si="10"/>
        <v>0</v>
      </c>
      <c r="CY18" s="98"/>
      <c r="CZ18" s="107">
        <f t="shared" si="11"/>
        <v>0.5</v>
      </c>
      <c r="DA18" s="98"/>
      <c r="DB18" s="107" t="str">
        <f t="shared" si="12"/>
        <v/>
      </c>
      <c r="DC18" s="98"/>
      <c r="DD18" s="107" t="str">
        <f t="shared" si="13"/>
        <v/>
      </c>
      <c r="DE18" s="98"/>
      <c r="DF18" s="107" t="str">
        <f t="shared" si="14"/>
        <v/>
      </c>
      <c r="DG18" s="98"/>
      <c r="DH18" s="107">
        <f t="shared" si="15"/>
        <v>0.14705882352941177</v>
      </c>
      <c r="DI18" s="98"/>
      <c r="DJ18" s="105" t="s">
        <v>3562</v>
      </c>
      <c r="DK18" s="105" t="s">
        <v>170</v>
      </c>
      <c r="DL18" s="105" t="s">
        <v>172</v>
      </c>
      <c r="DM18" s="105" t="s">
        <v>233</v>
      </c>
      <c r="DN18" s="105" t="s">
        <v>233</v>
      </c>
      <c r="DO18" s="105" t="s">
        <v>170</v>
      </c>
      <c r="DP18" s="105">
        <v>4.4000000000000004</v>
      </c>
      <c r="DQ18" s="105" t="s">
        <v>165</v>
      </c>
      <c r="DR18" s="105"/>
      <c r="DS18" s="105"/>
      <c r="DT18" s="105"/>
      <c r="DU18" s="105">
        <v>0</v>
      </c>
      <c r="DV18" s="105">
        <v>0</v>
      </c>
      <c r="DW18" s="105">
        <v>0</v>
      </c>
      <c r="DX18" s="105"/>
      <c r="DY18" s="105"/>
      <c r="DZ18" s="105"/>
      <c r="EA18" s="105"/>
      <c r="EB18" s="105">
        <v>0</v>
      </c>
      <c r="EC18" s="105"/>
      <c r="ED18" s="105"/>
      <c r="EE18" s="105"/>
      <c r="EF18" s="105" t="s">
        <v>172</v>
      </c>
      <c r="EG18" s="105">
        <v>0</v>
      </c>
      <c r="EH18" s="105">
        <v>0</v>
      </c>
      <c r="EI18" s="105">
        <v>18</v>
      </c>
      <c r="EJ18" s="105"/>
      <c r="EK18" s="107">
        <f t="shared" si="16"/>
        <v>0</v>
      </c>
      <c r="EL18" s="105"/>
      <c r="EM18" s="107">
        <f t="shared" si="17"/>
        <v>0</v>
      </c>
      <c r="EN18" s="105"/>
      <c r="EO18" s="107">
        <f t="shared" si="18"/>
        <v>0</v>
      </c>
      <c r="EP18" s="105" t="s">
        <v>3311</v>
      </c>
      <c r="EQ18" s="107">
        <f t="shared" si="19"/>
        <v>0.5</v>
      </c>
      <c r="ER18" s="105"/>
      <c r="ES18" s="107" t="str">
        <f t="shared" si="20"/>
        <v/>
      </c>
      <c r="ET18" s="105"/>
      <c r="EU18" s="107" t="str">
        <f t="shared" si="21"/>
        <v/>
      </c>
      <c r="EV18" s="105"/>
      <c r="EW18" s="107" t="str">
        <f t="shared" si="22"/>
        <v/>
      </c>
      <c r="EX18" s="105" t="s">
        <v>3563</v>
      </c>
      <c r="EY18" s="107">
        <f t="shared" si="23"/>
        <v>0.11363636363636363</v>
      </c>
      <c r="EZ18" s="105" t="s">
        <v>3564</v>
      </c>
      <c r="FA18" t="s">
        <v>3295</v>
      </c>
      <c r="FB18" t="s">
        <v>3296</v>
      </c>
      <c r="FC18" t="s">
        <v>3297</v>
      </c>
      <c r="FD18" t="s">
        <v>3298</v>
      </c>
      <c r="FE18" t="s">
        <v>3299</v>
      </c>
      <c r="FF18">
        <v>103396084</v>
      </c>
      <c r="FG18" t="s">
        <v>3565</v>
      </c>
      <c r="FH18" t="s">
        <v>3566</v>
      </c>
      <c r="FJ18" t="s">
        <v>215</v>
      </c>
      <c r="FK18" t="s">
        <v>216</v>
      </c>
      <c r="FN18">
        <v>17</v>
      </c>
    </row>
    <row r="19" spans="1:170" x14ac:dyDescent="0.35">
      <c r="A19" s="2" t="s">
        <v>3567</v>
      </c>
      <c r="B19" s="2" t="s">
        <v>3568</v>
      </c>
      <c r="C19" s="2" t="s">
        <v>3569</v>
      </c>
      <c r="D19" s="2" t="s">
        <v>3570</v>
      </c>
      <c r="E19" s="2" t="s">
        <v>3571</v>
      </c>
      <c r="F19" s="2" t="s">
        <v>3572</v>
      </c>
      <c r="G19" s="2">
        <v>166</v>
      </c>
      <c r="H19" s="2" t="s">
        <v>306</v>
      </c>
      <c r="I19" s="2" t="s">
        <v>3573</v>
      </c>
      <c r="J19" s="2" t="s">
        <v>3574</v>
      </c>
      <c r="K19" s="2" t="s">
        <v>3575</v>
      </c>
      <c r="L19" s="2" t="s">
        <v>3576</v>
      </c>
      <c r="M19" s="2" t="s">
        <v>3577</v>
      </c>
      <c r="N19" s="2"/>
      <c r="O19" s="2" t="s">
        <v>164</v>
      </c>
      <c r="P19" s="2"/>
      <c r="Q19" s="4" t="s">
        <v>3578</v>
      </c>
      <c r="R19" s="4" t="s">
        <v>3288</v>
      </c>
      <c r="S19" s="4"/>
      <c r="T19" s="4"/>
      <c r="U19" s="4"/>
      <c r="V19" s="4" t="s">
        <v>172</v>
      </c>
      <c r="W19" s="4">
        <v>30</v>
      </c>
      <c r="X19" s="4">
        <v>0</v>
      </c>
      <c r="Y19" s="4">
        <v>11.5</v>
      </c>
      <c r="Z19" s="4"/>
      <c r="AA19" s="97" t="s">
        <v>3579</v>
      </c>
      <c r="AB19" s="97" t="s">
        <v>173</v>
      </c>
      <c r="AC19" s="97" t="s">
        <v>233</v>
      </c>
      <c r="AD19" s="97" t="s">
        <v>193</v>
      </c>
      <c r="AE19" s="97" t="s">
        <v>233</v>
      </c>
      <c r="AF19" s="97" t="s">
        <v>172</v>
      </c>
      <c r="AG19" s="97">
        <v>18.600000000000001</v>
      </c>
      <c r="AH19" s="97" t="s">
        <v>165</v>
      </c>
      <c r="AI19" s="97"/>
      <c r="AJ19" s="97"/>
      <c r="AK19" s="97"/>
      <c r="AL19" s="97">
        <v>0</v>
      </c>
      <c r="AM19" s="97">
        <v>0</v>
      </c>
      <c r="AN19" s="97">
        <v>0</v>
      </c>
      <c r="AO19" s="97"/>
      <c r="AP19" s="97"/>
      <c r="AQ19" s="97"/>
      <c r="AR19" s="97"/>
      <c r="AS19" s="97">
        <v>0</v>
      </c>
      <c r="AT19" s="97"/>
      <c r="AU19" s="97"/>
      <c r="AV19" s="97"/>
      <c r="AW19" s="97" t="s">
        <v>172</v>
      </c>
      <c r="AX19" s="97">
        <v>25</v>
      </c>
      <c r="AY19" s="97">
        <v>0</v>
      </c>
      <c r="AZ19" s="97">
        <v>11</v>
      </c>
      <c r="BA19" s="97">
        <v>1</v>
      </c>
      <c r="BB19" s="97"/>
      <c r="BC19" s="107">
        <f t="shared" si="0"/>
        <v>0</v>
      </c>
      <c r="BD19" s="97" t="s">
        <v>192</v>
      </c>
      <c r="BE19" s="107">
        <f t="shared" si="1"/>
        <v>5</v>
      </c>
      <c r="BF19" s="97"/>
      <c r="BG19" s="107">
        <f t="shared" si="2"/>
        <v>0</v>
      </c>
      <c r="BH19" s="97">
        <v>0.5</v>
      </c>
      <c r="BI19" s="107">
        <f t="shared" si="3"/>
        <v>0.5</v>
      </c>
      <c r="BJ19" s="97"/>
      <c r="BK19" s="107" t="str">
        <f t="shared" si="4"/>
        <v/>
      </c>
      <c r="BL19" s="97">
        <v>0.26881720430107497</v>
      </c>
      <c r="BM19" s="107">
        <f t="shared" si="5"/>
        <v>0.26881720430107525</v>
      </c>
      <c r="BN19" s="97"/>
      <c r="BO19" s="107" t="str">
        <f t="shared" si="6"/>
        <v/>
      </c>
      <c r="BP19" s="97">
        <v>2.68817204301075E-2</v>
      </c>
      <c r="BQ19" s="107">
        <f t="shared" si="7"/>
        <v>2.6881720430107524E-2</v>
      </c>
      <c r="BR19" s="97"/>
      <c r="BS19" s="98" t="s">
        <v>3580</v>
      </c>
      <c r="BT19" s="98" t="s">
        <v>233</v>
      </c>
      <c r="BU19" s="98" t="s">
        <v>193</v>
      </c>
      <c r="BV19" s="98" t="s">
        <v>193</v>
      </c>
      <c r="BW19" s="98" t="s">
        <v>233</v>
      </c>
      <c r="BX19" s="98" t="s">
        <v>172</v>
      </c>
      <c r="BY19" s="98">
        <v>14.4</v>
      </c>
      <c r="BZ19" s="98" t="s">
        <v>165</v>
      </c>
      <c r="CA19" s="98"/>
      <c r="CB19" s="98"/>
      <c r="CC19" s="98"/>
      <c r="CD19" s="98">
        <v>0</v>
      </c>
      <c r="CE19" s="98">
        <v>0</v>
      </c>
      <c r="CF19" s="98">
        <v>0</v>
      </c>
      <c r="CG19" s="98"/>
      <c r="CH19" s="98"/>
      <c r="CI19" s="98"/>
      <c r="CJ19" s="98"/>
      <c r="CK19" s="98">
        <v>0</v>
      </c>
      <c r="CL19" s="98"/>
      <c r="CM19" s="98"/>
      <c r="CN19" s="98"/>
      <c r="CO19" s="98" t="s">
        <v>172</v>
      </c>
      <c r="CP19" s="98">
        <v>25</v>
      </c>
      <c r="CQ19" s="98">
        <v>0</v>
      </c>
      <c r="CR19" s="98">
        <v>11</v>
      </c>
      <c r="CS19" s="98"/>
      <c r="CT19" s="107">
        <f t="shared" si="8"/>
        <v>0</v>
      </c>
      <c r="CU19" s="98"/>
      <c r="CV19" s="107">
        <f t="shared" si="9"/>
        <v>0</v>
      </c>
      <c r="CW19" s="98"/>
      <c r="CX19" s="107">
        <f t="shared" si="10"/>
        <v>0</v>
      </c>
      <c r="CY19" s="98"/>
      <c r="CZ19" s="107">
        <f t="shared" si="11"/>
        <v>0</v>
      </c>
      <c r="DA19" s="98"/>
      <c r="DB19" s="107" t="str">
        <f t="shared" si="12"/>
        <v/>
      </c>
      <c r="DC19" s="98"/>
      <c r="DD19" s="107" t="str">
        <f t="shared" si="13"/>
        <v/>
      </c>
      <c r="DE19" s="98"/>
      <c r="DF19" s="107" t="str">
        <f t="shared" si="14"/>
        <v/>
      </c>
      <c r="DG19" s="98"/>
      <c r="DH19" s="107" t="str">
        <f t="shared" si="15"/>
        <v/>
      </c>
      <c r="DI19" s="98"/>
      <c r="DJ19" s="105" t="s">
        <v>3508</v>
      </c>
      <c r="DK19" s="105" t="s">
        <v>233</v>
      </c>
      <c r="DL19" s="105" t="s">
        <v>193</v>
      </c>
      <c r="DM19" s="105" t="s">
        <v>193</v>
      </c>
      <c r="DN19" s="105" t="s">
        <v>233</v>
      </c>
      <c r="DO19" s="105" t="s">
        <v>172</v>
      </c>
      <c r="DP19" s="105">
        <v>14.4</v>
      </c>
      <c r="DQ19" s="105" t="s">
        <v>165</v>
      </c>
      <c r="DR19" s="105"/>
      <c r="DS19" s="105"/>
      <c r="DT19" s="105"/>
      <c r="DU19" s="105">
        <v>0</v>
      </c>
      <c r="DV19" s="105">
        <v>0</v>
      </c>
      <c r="DW19" s="105">
        <v>0</v>
      </c>
      <c r="DX19" s="105"/>
      <c r="DY19" s="105"/>
      <c r="DZ19" s="105"/>
      <c r="EA19" s="105"/>
      <c r="EB19" s="105">
        <v>0</v>
      </c>
      <c r="EC19" s="105"/>
      <c r="ED19" s="105"/>
      <c r="EE19" s="105"/>
      <c r="EF19" s="105" t="s">
        <v>172</v>
      </c>
      <c r="EG19" s="105">
        <v>23</v>
      </c>
      <c r="EH19" s="105">
        <v>0</v>
      </c>
      <c r="EI19" s="105">
        <v>10.5</v>
      </c>
      <c r="EJ19" s="105"/>
      <c r="EK19" s="107">
        <f t="shared" si="16"/>
        <v>0</v>
      </c>
      <c r="EL19" s="105" t="s">
        <v>233</v>
      </c>
      <c r="EM19" s="107">
        <f t="shared" si="17"/>
        <v>2</v>
      </c>
      <c r="EN19" s="105"/>
      <c r="EO19" s="107">
        <f t="shared" si="18"/>
        <v>0</v>
      </c>
      <c r="EP19" s="105" t="s">
        <v>3311</v>
      </c>
      <c r="EQ19" s="107">
        <f t="shared" si="19"/>
        <v>0.5</v>
      </c>
      <c r="ER19" s="105"/>
      <c r="ES19" s="107" t="str">
        <f t="shared" si="20"/>
        <v/>
      </c>
      <c r="ET19" s="105" t="s">
        <v>3526</v>
      </c>
      <c r="EU19" s="107">
        <f t="shared" si="21"/>
        <v>0.1388888888888889</v>
      </c>
      <c r="EV19" s="105"/>
      <c r="EW19" s="107" t="str">
        <f t="shared" si="22"/>
        <v/>
      </c>
      <c r="EX19" s="105" t="s">
        <v>3581</v>
      </c>
      <c r="EY19" s="107">
        <f t="shared" si="23"/>
        <v>3.4722222222222224E-2</v>
      </c>
      <c r="EZ19" s="105" t="s">
        <v>3582</v>
      </c>
      <c r="FA19" t="s">
        <v>3295</v>
      </c>
      <c r="FB19" t="s">
        <v>3296</v>
      </c>
      <c r="FC19" t="s">
        <v>3297</v>
      </c>
      <c r="FD19" t="s">
        <v>3298</v>
      </c>
      <c r="FE19" t="s">
        <v>3299</v>
      </c>
      <c r="FF19">
        <v>103403642</v>
      </c>
      <c r="FG19" t="s">
        <v>3583</v>
      </c>
      <c r="FH19" t="s">
        <v>3584</v>
      </c>
      <c r="FJ19" t="s">
        <v>215</v>
      </c>
      <c r="FK19" t="s">
        <v>216</v>
      </c>
      <c r="FN19">
        <v>18</v>
      </c>
    </row>
    <row r="20" spans="1:170" x14ac:dyDescent="0.35">
      <c r="A20" s="2" t="s">
        <v>3585</v>
      </c>
      <c r="B20" s="2" t="s">
        <v>3586</v>
      </c>
      <c r="C20" s="2" t="s">
        <v>3281</v>
      </c>
      <c r="D20" s="2" t="s">
        <v>295</v>
      </c>
      <c r="E20" s="2" t="s">
        <v>3587</v>
      </c>
      <c r="F20" s="2" t="s">
        <v>3588</v>
      </c>
      <c r="G20" s="2">
        <v>363</v>
      </c>
      <c r="H20" s="2" t="s">
        <v>306</v>
      </c>
      <c r="I20" s="2"/>
      <c r="J20" s="2"/>
      <c r="K20" s="2"/>
      <c r="L20" s="2"/>
      <c r="M20" s="2"/>
      <c r="N20" s="2"/>
      <c r="O20" s="2" t="s">
        <v>165</v>
      </c>
      <c r="P20" s="2"/>
      <c r="Q20" s="4"/>
      <c r="R20" s="4"/>
      <c r="S20" s="4"/>
      <c r="T20" s="4"/>
      <c r="U20" s="4"/>
      <c r="V20" s="4"/>
      <c r="W20" s="4"/>
      <c r="X20" s="4"/>
      <c r="Y20" s="4"/>
      <c r="Z20" s="4"/>
      <c r="AA20" s="97"/>
      <c r="AB20" s="97"/>
      <c r="AC20" s="97"/>
      <c r="AD20" s="97"/>
      <c r="AE20" s="97"/>
      <c r="AF20" s="97"/>
      <c r="AG20" s="97"/>
      <c r="AH20" s="97"/>
      <c r="AI20" s="97"/>
      <c r="AJ20" s="97"/>
      <c r="AK20" s="97"/>
      <c r="AL20" s="97"/>
      <c r="AM20" s="97"/>
      <c r="AN20" s="97"/>
      <c r="AO20" s="97"/>
      <c r="AP20" s="97"/>
      <c r="AQ20" s="97"/>
      <c r="AR20" s="97"/>
      <c r="AS20" s="97"/>
      <c r="AT20" s="97"/>
      <c r="AU20" s="97"/>
      <c r="AV20" s="97"/>
      <c r="AW20" s="97"/>
      <c r="AX20" s="97"/>
      <c r="AY20" s="97"/>
      <c r="AZ20" s="97"/>
      <c r="BA20" s="97">
        <v>1</v>
      </c>
      <c r="BB20" s="97"/>
      <c r="BC20" s="107">
        <f t="shared" si="0"/>
        <v>0</v>
      </c>
      <c r="BD20" s="97"/>
      <c r="BE20" s="107">
        <f t="shared" si="1"/>
        <v>0</v>
      </c>
      <c r="BF20" s="97"/>
      <c r="BG20" s="107">
        <f t="shared" si="2"/>
        <v>0</v>
      </c>
      <c r="BH20" s="97"/>
      <c r="BI20" s="107">
        <f t="shared" si="3"/>
        <v>0</v>
      </c>
      <c r="BJ20" s="97"/>
      <c r="BK20" s="107" t="str">
        <f t="shared" si="4"/>
        <v/>
      </c>
      <c r="BL20" s="97"/>
      <c r="BM20" s="107" t="str">
        <f t="shared" si="5"/>
        <v/>
      </c>
      <c r="BN20" s="97"/>
      <c r="BO20" s="107" t="str">
        <f t="shared" si="6"/>
        <v/>
      </c>
      <c r="BP20" s="97"/>
      <c r="BQ20" s="107" t="str">
        <f t="shared" si="7"/>
        <v/>
      </c>
      <c r="BR20" s="97"/>
      <c r="BS20" s="98"/>
      <c r="BT20" s="98"/>
      <c r="BU20" s="98"/>
      <c r="BV20" s="98"/>
      <c r="BW20" s="98"/>
      <c r="BX20" s="98"/>
      <c r="BY20" s="98"/>
      <c r="BZ20" s="98"/>
      <c r="CA20" s="98"/>
      <c r="CB20" s="98"/>
      <c r="CC20" s="98"/>
      <c r="CD20" s="98"/>
      <c r="CE20" s="98"/>
      <c r="CF20" s="98"/>
      <c r="CG20" s="98"/>
      <c r="CH20" s="98"/>
      <c r="CI20" s="98"/>
      <c r="CJ20" s="98"/>
      <c r="CK20" s="98"/>
      <c r="CL20" s="98"/>
      <c r="CM20" s="98"/>
      <c r="CN20" s="98"/>
      <c r="CO20" s="98"/>
      <c r="CP20" s="98"/>
      <c r="CQ20" s="98"/>
      <c r="CR20" s="98"/>
      <c r="CS20" s="98"/>
      <c r="CT20" s="107">
        <f t="shared" si="8"/>
        <v>0</v>
      </c>
      <c r="CU20" s="98"/>
      <c r="CV20" s="107">
        <f t="shared" si="9"/>
        <v>0</v>
      </c>
      <c r="CW20" s="98"/>
      <c r="CX20" s="107">
        <f t="shared" si="10"/>
        <v>0</v>
      </c>
      <c r="CY20" s="98"/>
      <c r="CZ20" s="107">
        <f t="shared" si="11"/>
        <v>0</v>
      </c>
      <c r="DA20" s="98"/>
      <c r="DB20" s="107" t="str">
        <f t="shared" si="12"/>
        <v/>
      </c>
      <c r="DC20" s="98"/>
      <c r="DD20" s="107" t="str">
        <f t="shared" si="13"/>
        <v/>
      </c>
      <c r="DE20" s="98"/>
      <c r="DF20" s="107" t="str">
        <f t="shared" si="14"/>
        <v/>
      </c>
      <c r="DG20" s="98"/>
      <c r="DH20" s="107" t="str">
        <f t="shared" si="15"/>
        <v/>
      </c>
      <c r="DI20" s="98"/>
      <c r="DJ20" s="105"/>
      <c r="DK20" s="105"/>
      <c r="DL20" s="105"/>
      <c r="DM20" s="105"/>
      <c r="DN20" s="105"/>
      <c r="DO20" s="105"/>
      <c r="DP20" s="105"/>
      <c r="DQ20" s="105"/>
      <c r="DR20" s="105"/>
      <c r="DS20" s="105"/>
      <c r="DT20" s="105"/>
      <c r="DU20" s="105"/>
      <c r="DV20" s="105"/>
      <c r="DW20" s="105"/>
      <c r="DX20" s="105"/>
      <c r="DY20" s="105"/>
      <c r="DZ20" s="105"/>
      <c r="EA20" s="105"/>
      <c r="EB20" s="105"/>
      <c r="EC20" s="105"/>
      <c r="ED20" s="105"/>
      <c r="EE20" s="105"/>
      <c r="EF20" s="105"/>
      <c r="EG20" s="105"/>
      <c r="EH20" s="105"/>
      <c r="EI20" s="105"/>
      <c r="EJ20" s="105"/>
      <c r="EK20" s="107">
        <f t="shared" si="16"/>
        <v>0</v>
      </c>
      <c r="EL20" s="105"/>
      <c r="EM20" s="107">
        <f t="shared" si="17"/>
        <v>0</v>
      </c>
      <c r="EN20" s="105"/>
      <c r="EO20" s="107">
        <f t="shared" si="18"/>
        <v>0</v>
      </c>
      <c r="EP20" s="105"/>
      <c r="EQ20" s="107">
        <f t="shared" si="19"/>
        <v>0</v>
      </c>
      <c r="ER20" s="105"/>
      <c r="ES20" s="107" t="str">
        <f t="shared" si="20"/>
        <v/>
      </c>
      <c r="ET20" s="105"/>
      <c r="EU20" s="107" t="str">
        <f t="shared" si="21"/>
        <v/>
      </c>
      <c r="EV20" s="105"/>
      <c r="EW20" s="107" t="str">
        <f t="shared" si="22"/>
        <v/>
      </c>
      <c r="EX20" s="105"/>
      <c r="EY20" s="107" t="str">
        <f t="shared" si="23"/>
        <v/>
      </c>
      <c r="EZ20" s="105"/>
      <c r="FA20" t="s">
        <v>3295</v>
      </c>
      <c r="FB20" t="s">
        <v>3296</v>
      </c>
      <c r="FC20" t="s">
        <v>3297</v>
      </c>
      <c r="FD20" t="s">
        <v>3298</v>
      </c>
      <c r="FE20" t="s">
        <v>3299</v>
      </c>
      <c r="FF20">
        <v>103823712</v>
      </c>
      <c r="FG20" t="s">
        <v>3589</v>
      </c>
      <c r="FH20" t="s">
        <v>3590</v>
      </c>
      <c r="FJ20" t="s">
        <v>215</v>
      </c>
      <c r="FK20" t="s">
        <v>216</v>
      </c>
      <c r="FN20">
        <v>19</v>
      </c>
    </row>
    <row r="21" spans="1:170" x14ac:dyDescent="0.35">
      <c r="A21" s="2" t="s">
        <v>3591</v>
      </c>
      <c r="B21" s="2" t="s">
        <v>3592</v>
      </c>
      <c r="C21" s="2" t="s">
        <v>3281</v>
      </c>
      <c r="D21" s="2" t="s">
        <v>295</v>
      </c>
      <c r="E21" s="2" t="s">
        <v>3593</v>
      </c>
      <c r="F21" s="2" t="s">
        <v>3594</v>
      </c>
      <c r="G21" s="2">
        <v>409</v>
      </c>
      <c r="H21" s="2" t="s">
        <v>306</v>
      </c>
      <c r="I21" s="2"/>
      <c r="J21" s="2"/>
      <c r="K21" s="2"/>
      <c r="L21" s="2"/>
      <c r="M21" s="2"/>
      <c r="N21" s="2"/>
      <c r="O21" s="2" t="s">
        <v>164</v>
      </c>
      <c r="P21" s="2"/>
      <c r="Q21" s="4" t="s">
        <v>3595</v>
      </c>
      <c r="R21" s="4" t="s">
        <v>3288</v>
      </c>
      <c r="S21" s="4"/>
      <c r="T21" s="4"/>
      <c r="U21" s="4"/>
      <c r="V21" s="4" t="s">
        <v>172</v>
      </c>
      <c r="W21" s="4">
        <v>0.21</v>
      </c>
      <c r="X21" s="4">
        <v>0</v>
      </c>
      <c r="Y21" s="4">
        <v>22.5</v>
      </c>
      <c r="Z21" s="4"/>
      <c r="AA21" s="97" t="s">
        <v>3596</v>
      </c>
      <c r="AB21" s="97" t="s">
        <v>233</v>
      </c>
      <c r="AC21" s="97" t="s">
        <v>170</v>
      </c>
      <c r="AD21" s="97" t="s">
        <v>170</v>
      </c>
      <c r="AE21" s="97" t="s">
        <v>233</v>
      </c>
      <c r="AF21" s="97" t="s">
        <v>172</v>
      </c>
      <c r="AG21" s="97">
        <v>6.6</v>
      </c>
      <c r="AH21" s="97" t="s">
        <v>165</v>
      </c>
      <c r="AI21" s="97"/>
      <c r="AJ21" s="97"/>
      <c r="AK21" s="97"/>
      <c r="AL21" s="97">
        <v>0</v>
      </c>
      <c r="AM21" s="97">
        <v>0</v>
      </c>
      <c r="AN21" s="97">
        <v>0</v>
      </c>
      <c r="AO21" s="97"/>
      <c r="AP21" s="97"/>
      <c r="AQ21" s="97"/>
      <c r="AR21" s="97"/>
      <c r="AS21" s="97">
        <v>0</v>
      </c>
      <c r="AT21" s="97"/>
      <c r="AU21" s="97"/>
      <c r="AV21" s="97"/>
      <c r="AW21" s="97" t="s">
        <v>172</v>
      </c>
      <c r="AX21" s="97">
        <v>0.21</v>
      </c>
      <c r="AY21" s="97">
        <v>0</v>
      </c>
      <c r="AZ21" s="97">
        <v>20.5</v>
      </c>
      <c r="BA21" s="97">
        <v>1</v>
      </c>
      <c r="BB21" s="97"/>
      <c r="BC21" s="107">
        <f t="shared" si="0"/>
        <v>0</v>
      </c>
      <c r="BD21" s="97" t="s">
        <v>172</v>
      </c>
      <c r="BE21" s="107">
        <f t="shared" si="1"/>
        <v>0</v>
      </c>
      <c r="BF21" s="97"/>
      <c r="BG21" s="107">
        <f t="shared" si="2"/>
        <v>0</v>
      </c>
      <c r="BH21" s="97" t="s">
        <v>233</v>
      </c>
      <c r="BI21" s="107">
        <f t="shared" si="3"/>
        <v>2</v>
      </c>
      <c r="BJ21" s="97"/>
      <c r="BK21" s="107" t="str">
        <f t="shared" si="4"/>
        <v/>
      </c>
      <c r="BL21" s="97" t="s">
        <v>172</v>
      </c>
      <c r="BM21" s="107" t="str">
        <f t="shared" si="5"/>
        <v/>
      </c>
      <c r="BN21" s="97"/>
      <c r="BO21" s="107" t="str">
        <f t="shared" si="6"/>
        <v/>
      </c>
      <c r="BP21" s="97">
        <v>0.30303030303030298</v>
      </c>
      <c r="BQ21" s="107">
        <f t="shared" si="7"/>
        <v>0.30303030303030304</v>
      </c>
      <c r="BR21" s="97"/>
      <c r="BS21" s="98" t="s">
        <v>3597</v>
      </c>
      <c r="BT21" s="98" t="s">
        <v>233</v>
      </c>
      <c r="BU21" s="98" t="s">
        <v>170</v>
      </c>
      <c r="BV21" s="98" t="s">
        <v>170</v>
      </c>
      <c r="BW21" s="98" t="s">
        <v>233</v>
      </c>
      <c r="BX21" s="98" t="s">
        <v>172</v>
      </c>
      <c r="BY21" s="98">
        <v>6.6</v>
      </c>
      <c r="BZ21" s="98" t="s">
        <v>165</v>
      </c>
      <c r="CA21" s="98"/>
      <c r="CB21" s="98"/>
      <c r="CC21" s="98"/>
      <c r="CD21" s="98">
        <v>0</v>
      </c>
      <c r="CE21" s="98">
        <v>0</v>
      </c>
      <c r="CF21" s="98">
        <v>0</v>
      </c>
      <c r="CG21" s="98"/>
      <c r="CH21" s="98"/>
      <c r="CI21" s="98"/>
      <c r="CJ21" s="98"/>
      <c r="CK21" s="98">
        <v>0</v>
      </c>
      <c r="CL21" s="98"/>
      <c r="CM21" s="98"/>
      <c r="CN21" s="98"/>
      <c r="CO21" s="98" t="s">
        <v>172</v>
      </c>
      <c r="CP21" s="98">
        <v>0.21</v>
      </c>
      <c r="CQ21" s="98">
        <v>0</v>
      </c>
      <c r="CR21" s="98">
        <v>19</v>
      </c>
      <c r="CS21" s="98"/>
      <c r="CT21" s="107">
        <f t="shared" si="8"/>
        <v>0</v>
      </c>
      <c r="CU21" s="98"/>
      <c r="CV21" s="107">
        <f t="shared" si="9"/>
        <v>0</v>
      </c>
      <c r="CW21" s="98"/>
      <c r="CX21" s="107">
        <f t="shared" si="10"/>
        <v>0</v>
      </c>
      <c r="CY21" s="98"/>
      <c r="CZ21" s="107">
        <f t="shared" si="11"/>
        <v>1.5</v>
      </c>
      <c r="DA21" s="98"/>
      <c r="DB21" s="107" t="str">
        <f t="shared" si="12"/>
        <v/>
      </c>
      <c r="DC21" s="98"/>
      <c r="DD21" s="107" t="str">
        <f t="shared" si="13"/>
        <v/>
      </c>
      <c r="DE21" s="98"/>
      <c r="DF21" s="107" t="str">
        <f t="shared" si="14"/>
        <v/>
      </c>
      <c r="DG21" s="98"/>
      <c r="DH21" s="107">
        <f t="shared" si="15"/>
        <v>0.22727272727272729</v>
      </c>
      <c r="DI21" s="98"/>
      <c r="DJ21" s="105" t="s">
        <v>3598</v>
      </c>
      <c r="DK21" s="105" t="s">
        <v>170</v>
      </c>
      <c r="DL21" s="105" t="s">
        <v>170</v>
      </c>
      <c r="DM21" s="105" t="s">
        <v>170</v>
      </c>
      <c r="DN21" s="105" t="s">
        <v>233</v>
      </c>
      <c r="DO21" s="105" t="s">
        <v>172</v>
      </c>
      <c r="DP21" s="105">
        <v>3.3</v>
      </c>
      <c r="DQ21" s="105" t="s">
        <v>165</v>
      </c>
      <c r="DR21" s="105"/>
      <c r="DS21" s="105"/>
      <c r="DT21" s="105"/>
      <c r="DU21" s="105">
        <v>0</v>
      </c>
      <c r="DV21" s="105">
        <v>0</v>
      </c>
      <c r="DW21" s="105">
        <v>0</v>
      </c>
      <c r="DX21" s="105"/>
      <c r="DY21" s="105"/>
      <c r="DZ21" s="105"/>
      <c r="EA21" s="105"/>
      <c r="EB21" s="105">
        <v>0</v>
      </c>
      <c r="EC21" s="105"/>
      <c r="ED21" s="105"/>
      <c r="EE21" s="105"/>
      <c r="EF21" s="105" t="s">
        <v>172</v>
      </c>
      <c r="EG21" s="105">
        <v>0.21</v>
      </c>
      <c r="EH21" s="105">
        <v>0</v>
      </c>
      <c r="EI21" s="105">
        <v>18</v>
      </c>
      <c r="EJ21" s="105"/>
      <c r="EK21" s="107">
        <f t="shared" si="16"/>
        <v>0</v>
      </c>
      <c r="EL21" s="105" t="s">
        <v>172</v>
      </c>
      <c r="EM21" s="107">
        <f t="shared" si="17"/>
        <v>0</v>
      </c>
      <c r="EN21" s="105"/>
      <c r="EO21" s="107">
        <f t="shared" si="18"/>
        <v>0</v>
      </c>
      <c r="EP21" s="105" t="s">
        <v>170</v>
      </c>
      <c r="EQ21" s="107">
        <f t="shared" si="19"/>
        <v>1</v>
      </c>
      <c r="ER21" s="105"/>
      <c r="ES21" s="107" t="str">
        <f t="shared" si="20"/>
        <v/>
      </c>
      <c r="ET21" s="105" t="s">
        <v>172</v>
      </c>
      <c r="EU21" s="107" t="str">
        <f t="shared" si="21"/>
        <v/>
      </c>
      <c r="EV21" s="105"/>
      <c r="EW21" s="107" t="str">
        <f t="shared" si="22"/>
        <v/>
      </c>
      <c r="EX21" s="105" t="s">
        <v>3290</v>
      </c>
      <c r="EY21" s="107">
        <f t="shared" si="23"/>
        <v>0.30303030303030304</v>
      </c>
      <c r="EZ21" s="105" t="s">
        <v>3599</v>
      </c>
      <c r="FA21" t="s">
        <v>3295</v>
      </c>
      <c r="FB21" t="s">
        <v>3296</v>
      </c>
      <c r="FC21" t="s">
        <v>3297</v>
      </c>
      <c r="FD21" t="s">
        <v>3298</v>
      </c>
      <c r="FE21" t="s">
        <v>3299</v>
      </c>
      <c r="FF21">
        <v>103848946</v>
      </c>
      <c r="FG21" t="s">
        <v>3600</v>
      </c>
      <c r="FH21" t="s">
        <v>3601</v>
      </c>
      <c r="FJ21" t="s">
        <v>215</v>
      </c>
      <c r="FK21" t="s">
        <v>216</v>
      </c>
      <c r="FN21">
        <v>20</v>
      </c>
    </row>
    <row r="22" spans="1:170" x14ac:dyDescent="0.35">
      <c r="A22" s="2" t="s">
        <v>3602</v>
      </c>
      <c r="B22" s="2" t="s">
        <v>3603</v>
      </c>
      <c r="C22" s="2" t="s">
        <v>3281</v>
      </c>
      <c r="D22" s="2" t="s">
        <v>295</v>
      </c>
      <c r="E22" s="2" t="s">
        <v>3604</v>
      </c>
      <c r="F22" s="2" t="s">
        <v>3605</v>
      </c>
      <c r="G22" s="2">
        <v>291</v>
      </c>
      <c r="H22" s="2" t="s">
        <v>168</v>
      </c>
      <c r="I22" s="2"/>
      <c r="J22" s="2"/>
      <c r="K22" s="2"/>
      <c r="L22" s="2"/>
      <c r="M22" s="2"/>
      <c r="N22" s="2"/>
      <c r="O22" s="2" t="s">
        <v>164</v>
      </c>
      <c r="P22" s="2"/>
      <c r="Q22" s="4" t="s">
        <v>3606</v>
      </c>
      <c r="R22" s="4" t="s">
        <v>3288</v>
      </c>
      <c r="S22" s="4"/>
      <c r="T22" s="4"/>
      <c r="U22" s="4"/>
      <c r="V22" s="4" t="s">
        <v>172</v>
      </c>
      <c r="W22" s="4">
        <v>1.03</v>
      </c>
      <c r="X22" s="4">
        <v>0</v>
      </c>
      <c r="Y22" s="4">
        <v>22.5</v>
      </c>
      <c r="Z22" s="4"/>
      <c r="AA22" s="97" t="s">
        <v>3607</v>
      </c>
      <c r="AB22" s="97" t="s">
        <v>170</v>
      </c>
      <c r="AC22" s="97" t="s">
        <v>170</v>
      </c>
      <c r="AD22" s="97" t="s">
        <v>233</v>
      </c>
      <c r="AE22" s="97" t="s">
        <v>233</v>
      </c>
      <c r="AF22" s="97" t="s">
        <v>170</v>
      </c>
      <c r="AG22" s="97">
        <v>4.9000000000000004</v>
      </c>
      <c r="AH22" s="97" t="s">
        <v>165</v>
      </c>
      <c r="AI22" s="97"/>
      <c r="AJ22" s="97"/>
      <c r="AK22" s="97"/>
      <c r="AL22" s="97">
        <v>0</v>
      </c>
      <c r="AM22" s="97">
        <v>0</v>
      </c>
      <c r="AN22" s="97">
        <v>0</v>
      </c>
      <c r="AO22" s="97"/>
      <c r="AP22" s="97"/>
      <c r="AQ22" s="97"/>
      <c r="AR22" s="97"/>
      <c r="AS22" s="97">
        <v>0</v>
      </c>
      <c r="AT22" s="97"/>
      <c r="AU22" s="97"/>
      <c r="AV22" s="97"/>
      <c r="AW22" s="97" t="s">
        <v>172</v>
      </c>
      <c r="AX22" s="97">
        <v>1.03</v>
      </c>
      <c r="AY22" s="97">
        <v>0</v>
      </c>
      <c r="AZ22" s="97">
        <v>20.5</v>
      </c>
      <c r="BA22" s="97">
        <v>1</v>
      </c>
      <c r="BB22" s="97"/>
      <c r="BC22" s="107">
        <f t="shared" si="0"/>
        <v>0</v>
      </c>
      <c r="BD22" s="97" t="s">
        <v>172</v>
      </c>
      <c r="BE22" s="107">
        <f t="shared" si="1"/>
        <v>0</v>
      </c>
      <c r="BF22" s="97"/>
      <c r="BG22" s="107">
        <f t="shared" si="2"/>
        <v>0</v>
      </c>
      <c r="BH22" s="97" t="s">
        <v>233</v>
      </c>
      <c r="BI22" s="107">
        <f t="shared" si="3"/>
        <v>2</v>
      </c>
      <c r="BJ22" s="97"/>
      <c r="BK22" s="107" t="str">
        <f t="shared" si="4"/>
        <v/>
      </c>
      <c r="BL22" s="97" t="s">
        <v>172</v>
      </c>
      <c r="BM22" s="107" t="str">
        <f t="shared" si="5"/>
        <v/>
      </c>
      <c r="BN22" s="97"/>
      <c r="BO22" s="107" t="str">
        <f t="shared" si="6"/>
        <v/>
      </c>
      <c r="BP22" s="97">
        <v>0.40816326530612201</v>
      </c>
      <c r="BQ22" s="107">
        <f t="shared" si="7"/>
        <v>0.4081632653061224</v>
      </c>
      <c r="BR22" s="97"/>
      <c r="BS22" s="98" t="s">
        <v>3378</v>
      </c>
      <c r="BT22" s="98" t="s">
        <v>233</v>
      </c>
      <c r="BU22" s="98" t="s">
        <v>170</v>
      </c>
      <c r="BV22" s="98" t="s">
        <v>233</v>
      </c>
      <c r="BW22" s="98" t="s">
        <v>233</v>
      </c>
      <c r="BX22" s="98" t="s">
        <v>170</v>
      </c>
      <c r="BY22" s="98">
        <v>9.8000000000000007</v>
      </c>
      <c r="BZ22" s="98" t="s">
        <v>165</v>
      </c>
      <c r="CA22" s="98"/>
      <c r="CB22" s="98"/>
      <c r="CC22" s="98"/>
      <c r="CD22" s="98">
        <v>0</v>
      </c>
      <c r="CE22" s="98">
        <v>0</v>
      </c>
      <c r="CF22" s="98">
        <v>0</v>
      </c>
      <c r="CG22" s="98"/>
      <c r="CH22" s="98"/>
      <c r="CI22" s="98"/>
      <c r="CJ22" s="98"/>
      <c r="CK22" s="98">
        <v>0</v>
      </c>
      <c r="CL22" s="98"/>
      <c r="CM22" s="98"/>
      <c r="CN22" s="98"/>
      <c r="CO22" s="98" t="s">
        <v>172</v>
      </c>
      <c r="CP22" s="98">
        <v>1.03</v>
      </c>
      <c r="CQ22" s="98">
        <v>0</v>
      </c>
      <c r="CR22" s="98">
        <v>18.5</v>
      </c>
      <c r="CS22" s="98"/>
      <c r="CT22" s="107">
        <f t="shared" si="8"/>
        <v>0</v>
      </c>
      <c r="CU22" s="98"/>
      <c r="CV22" s="107">
        <f t="shared" si="9"/>
        <v>0</v>
      </c>
      <c r="CW22" s="98"/>
      <c r="CX22" s="107">
        <f t="shared" si="10"/>
        <v>0</v>
      </c>
      <c r="CY22" s="98"/>
      <c r="CZ22" s="107">
        <f t="shared" si="11"/>
        <v>2</v>
      </c>
      <c r="DA22" s="98"/>
      <c r="DB22" s="107" t="str">
        <f t="shared" si="12"/>
        <v/>
      </c>
      <c r="DC22" s="98"/>
      <c r="DD22" s="107" t="str">
        <f t="shared" si="13"/>
        <v/>
      </c>
      <c r="DE22" s="98"/>
      <c r="DF22" s="107" t="str">
        <f t="shared" si="14"/>
        <v/>
      </c>
      <c r="DG22" s="98"/>
      <c r="DH22" s="107">
        <f t="shared" si="15"/>
        <v>0.2040816326530612</v>
      </c>
      <c r="DI22" s="98"/>
      <c r="DJ22" s="105" t="s">
        <v>3608</v>
      </c>
      <c r="DK22" s="105" t="s">
        <v>233</v>
      </c>
      <c r="DL22" s="105" t="s">
        <v>170</v>
      </c>
      <c r="DM22" s="105" t="s">
        <v>233</v>
      </c>
      <c r="DN22" s="105" t="s">
        <v>233</v>
      </c>
      <c r="DO22" s="105" t="s">
        <v>170</v>
      </c>
      <c r="DP22" s="105">
        <v>9.8000000000000007</v>
      </c>
      <c r="DQ22" s="105" t="s">
        <v>165</v>
      </c>
      <c r="DR22" s="105"/>
      <c r="DS22" s="105"/>
      <c r="DT22" s="105"/>
      <c r="DU22" s="105">
        <v>0</v>
      </c>
      <c r="DV22" s="105">
        <v>0</v>
      </c>
      <c r="DW22" s="105">
        <v>0</v>
      </c>
      <c r="DX22" s="105"/>
      <c r="DY22" s="105"/>
      <c r="DZ22" s="105"/>
      <c r="EA22" s="105"/>
      <c r="EB22" s="105">
        <v>0</v>
      </c>
      <c r="EC22" s="105"/>
      <c r="ED22" s="105"/>
      <c r="EE22" s="105"/>
      <c r="EF22" s="105" t="s">
        <v>172</v>
      </c>
      <c r="EG22" s="105">
        <v>1.03</v>
      </c>
      <c r="EH22" s="105">
        <v>0</v>
      </c>
      <c r="EI22" s="105">
        <v>16</v>
      </c>
      <c r="EJ22" s="105"/>
      <c r="EK22" s="107">
        <f t="shared" si="16"/>
        <v>0</v>
      </c>
      <c r="EL22" s="105" t="s">
        <v>172</v>
      </c>
      <c r="EM22" s="107">
        <f t="shared" si="17"/>
        <v>0</v>
      </c>
      <c r="EN22" s="105"/>
      <c r="EO22" s="107">
        <f t="shared" si="18"/>
        <v>0</v>
      </c>
      <c r="EP22" s="105" t="s">
        <v>3464</v>
      </c>
      <c r="EQ22" s="107">
        <f t="shared" si="19"/>
        <v>2.5</v>
      </c>
      <c r="ER22" s="105"/>
      <c r="ES22" s="107" t="str">
        <f t="shared" si="20"/>
        <v/>
      </c>
      <c r="ET22" s="105" t="s">
        <v>172</v>
      </c>
      <c r="EU22" s="107" t="str">
        <f t="shared" si="21"/>
        <v/>
      </c>
      <c r="EV22" s="105"/>
      <c r="EW22" s="107" t="str">
        <f t="shared" si="22"/>
        <v/>
      </c>
      <c r="EX22" s="105" t="s">
        <v>3609</v>
      </c>
      <c r="EY22" s="107">
        <f t="shared" si="23"/>
        <v>0.25510204081632654</v>
      </c>
      <c r="EZ22" s="105" t="s">
        <v>3610</v>
      </c>
      <c r="FA22" t="s">
        <v>3295</v>
      </c>
      <c r="FB22" t="s">
        <v>3296</v>
      </c>
      <c r="FC22" t="s">
        <v>3297</v>
      </c>
      <c r="FD22" t="s">
        <v>3298</v>
      </c>
      <c r="FE22" t="s">
        <v>3299</v>
      </c>
      <c r="FF22">
        <v>103848947</v>
      </c>
      <c r="FG22" t="s">
        <v>3611</v>
      </c>
      <c r="FH22" t="s">
        <v>3612</v>
      </c>
      <c r="FJ22" t="s">
        <v>215</v>
      </c>
      <c r="FK22" t="s">
        <v>216</v>
      </c>
      <c r="FN22">
        <v>21</v>
      </c>
    </row>
    <row r="23" spans="1:170" x14ac:dyDescent="0.35">
      <c r="A23" s="2" t="s">
        <v>3613</v>
      </c>
      <c r="B23" s="2" t="s">
        <v>3614</v>
      </c>
      <c r="C23" s="2" t="s">
        <v>3281</v>
      </c>
      <c r="D23" s="2" t="s">
        <v>295</v>
      </c>
      <c r="E23" s="2" t="s">
        <v>510</v>
      </c>
      <c r="F23" s="2" t="s">
        <v>3615</v>
      </c>
      <c r="G23" s="2">
        <v>129</v>
      </c>
      <c r="H23" s="2" t="s">
        <v>306</v>
      </c>
      <c r="I23" s="2"/>
      <c r="J23" s="2"/>
      <c r="K23" s="2"/>
      <c r="L23" s="2"/>
      <c r="M23" s="2"/>
      <c r="N23" s="2"/>
      <c r="O23" s="2" t="s">
        <v>164</v>
      </c>
      <c r="P23" s="2"/>
      <c r="Q23" s="4" t="s">
        <v>3616</v>
      </c>
      <c r="R23" s="4" t="s">
        <v>3288</v>
      </c>
      <c r="S23" s="4"/>
      <c r="T23" s="4"/>
      <c r="U23" s="4"/>
      <c r="V23" s="4" t="s">
        <v>172</v>
      </c>
      <c r="W23" s="4">
        <v>0</v>
      </c>
      <c r="X23" s="4">
        <v>0</v>
      </c>
      <c r="Y23" s="4">
        <v>14.5</v>
      </c>
      <c r="Z23" s="4"/>
      <c r="AA23" s="97" t="s">
        <v>3363</v>
      </c>
      <c r="AB23" s="97" t="s">
        <v>233</v>
      </c>
      <c r="AC23" s="97" t="s">
        <v>233</v>
      </c>
      <c r="AD23" s="97" t="s">
        <v>170</v>
      </c>
      <c r="AE23" s="97" t="s">
        <v>233</v>
      </c>
      <c r="AF23" s="97" t="s">
        <v>172</v>
      </c>
      <c r="AG23" s="97">
        <v>7.6</v>
      </c>
      <c r="AH23" s="97" t="s">
        <v>165</v>
      </c>
      <c r="AI23" s="97"/>
      <c r="AJ23" s="97"/>
      <c r="AK23" s="97"/>
      <c r="AL23" s="97">
        <v>15</v>
      </c>
      <c r="AM23" s="97">
        <v>15</v>
      </c>
      <c r="AN23" s="97">
        <v>15</v>
      </c>
      <c r="AO23" s="97"/>
      <c r="AP23" s="97"/>
      <c r="AQ23" s="97"/>
      <c r="AR23" s="97"/>
      <c r="AS23" s="97">
        <v>0</v>
      </c>
      <c r="AT23" s="97"/>
      <c r="AU23" s="97"/>
      <c r="AV23" s="97"/>
      <c r="AW23" s="97" t="s">
        <v>172</v>
      </c>
      <c r="AX23" s="97">
        <v>0</v>
      </c>
      <c r="AY23" s="97">
        <v>0</v>
      </c>
      <c r="AZ23" s="97">
        <v>13</v>
      </c>
      <c r="BA23" s="97">
        <v>1</v>
      </c>
      <c r="BB23" s="97"/>
      <c r="BC23" s="107">
        <f t="shared" si="0"/>
        <v>0</v>
      </c>
      <c r="BD23" s="97"/>
      <c r="BE23" s="107">
        <f t="shared" si="1"/>
        <v>0</v>
      </c>
      <c r="BF23" s="97"/>
      <c r="BG23" s="107">
        <f t="shared" si="2"/>
        <v>0</v>
      </c>
      <c r="BH23" s="97">
        <v>1.5</v>
      </c>
      <c r="BI23" s="107">
        <f t="shared" si="3"/>
        <v>1.5</v>
      </c>
      <c r="BJ23" s="97"/>
      <c r="BK23" s="107" t="str">
        <f t="shared" si="4"/>
        <v/>
      </c>
      <c r="BL23" s="97"/>
      <c r="BM23" s="107" t="str">
        <f t="shared" si="5"/>
        <v/>
      </c>
      <c r="BN23" s="97"/>
      <c r="BO23" s="107" t="str">
        <f t="shared" si="6"/>
        <v/>
      </c>
      <c r="BP23" s="97">
        <v>0.197368421052631</v>
      </c>
      <c r="BQ23" s="107">
        <f t="shared" si="7"/>
        <v>0.19736842105263158</v>
      </c>
      <c r="BR23" s="97"/>
      <c r="BS23" s="98" t="s">
        <v>3617</v>
      </c>
      <c r="BT23" s="98" t="s">
        <v>233</v>
      </c>
      <c r="BU23" s="98" t="s">
        <v>233</v>
      </c>
      <c r="BV23" s="98" t="s">
        <v>170</v>
      </c>
      <c r="BW23" s="98" t="s">
        <v>233</v>
      </c>
      <c r="BX23" s="98" t="s">
        <v>172</v>
      </c>
      <c r="BY23" s="98">
        <v>7.6</v>
      </c>
      <c r="BZ23" s="98" t="s">
        <v>165</v>
      </c>
      <c r="CA23" s="98"/>
      <c r="CB23" s="98"/>
      <c r="CC23" s="98"/>
      <c r="CD23" s="98">
        <v>0</v>
      </c>
      <c r="CE23" s="98">
        <v>0</v>
      </c>
      <c r="CF23" s="98">
        <v>0</v>
      </c>
      <c r="CG23" s="98"/>
      <c r="CH23" s="98"/>
      <c r="CI23" s="98"/>
      <c r="CJ23" s="98"/>
      <c r="CK23" s="98">
        <v>0</v>
      </c>
      <c r="CL23" s="98"/>
      <c r="CM23" s="98"/>
      <c r="CN23" s="98"/>
      <c r="CO23" s="98" t="s">
        <v>172</v>
      </c>
      <c r="CP23" s="98">
        <v>0</v>
      </c>
      <c r="CQ23" s="98">
        <v>0</v>
      </c>
      <c r="CR23" s="98">
        <v>12</v>
      </c>
      <c r="CS23" s="98"/>
      <c r="CT23" s="107">
        <f t="shared" si="8"/>
        <v>0</v>
      </c>
      <c r="CU23" s="98"/>
      <c r="CV23" s="107">
        <f t="shared" si="9"/>
        <v>0</v>
      </c>
      <c r="CW23" s="98"/>
      <c r="CX23" s="107">
        <f t="shared" si="10"/>
        <v>0</v>
      </c>
      <c r="CY23" s="98"/>
      <c r="CZ23" s="107">
        <f t="shared" si="11"/>
        <v>1</v>
      </c>
      <c r="DA23" s="98"/>
      <c r="DB23" s="107" t="str">
        <f t="shared" si="12"/>
        <v/>
      </c>
      <c r="DC23" s="98"/>
      <c r="DD23" s="107" t="str">
        <f t="shared" si="13"/>
        <v/>
      </c>
      <c r="DE23" s="98"/>
      <c r="DF23" s="107" t="str">
        <f t="shared" si="14"/>
        <v/>
      </c>
      <c r="DG23" s="98"/>
      <c r="DH23" s="107">
        <f t="shared" si="15"/>
        <v>0.13157894736842105</v>
      </c>
      <c r="DI23" s="98"/>
      <c r="DJ23" s="105" t="s">
        <v>3618</v>
      </c>
      <c r="DK23" s="105" t="s">
        <v>233</v>
      </c>
      <c r="DL23" s="105" t="s">
        <v>233</v>
      </c>
      <c r="DM23" s="105" t="s">
        <v>170</v>
      </c>
      <c r="DN23" s="105" t="s">
        <v>233</v>
      </c>
      <c r="DO23" s="105" t="s">
        <v>172</v>
      </c>
      <c r="DP23" s="105">
        <v>7.6</v>
      </c>
      <c r="DQ23" s="105" t="s">
        <v>165</v>
      </c>
      <c r="DR23" s="105"/>
      <c r="DS23" s="105"/>
      <c r="DT23" s="105"/>
      <c r="DU23" s="105">
        <v>0</v>
      </c>
      <c r="DV23" s="105">
        <v>0</v>
      </c>
      <c r="DW23" s="105">
        <v>0</v>
      </c>
      <c r="DX23" s="105"/>
      <c r="DY23" s="105"/>
      <c r="DZ23" s="105"/>
      <c r="EA23" s="105"/>
      <c r="EB23" s="105">
        <v>0</v>
      </c>
      <c r="EC23" s="105"/>
      <c r="ED23" s="105"/>
      <c r="EE23" s="105"/>
      <c r="EF23" s="105" t="s">
        <v>172</v>
      </c>
      <c r="EG23" s="105">
        <v>0</v>
      </c>
      <c r="EH23" s="105">
        <v>0</v>
      </c>
      <c r="EI23" s="105">
        <v>11</v>
      </c>
      <c r="EJ23" s="105"/>
      <c r="EK23" s="107">
        <f t="shared" si="16"/>
        <v>0</v>
      </c>
      <c r="EL23" s="105"/>
      <c r="EM23" s="107">
        <f t="shared" si="17"/>
        <v>0</v>
      </c>
      <c r="EN23" s="105"/>
      <c r="EO23" s="107">
        <f t="shared" si="18"/>
        <v>0</v>
      </c>
      <c r="EP23" s="105" t="s">
        <v>170</v>
      </c>
      <c r="EQ23" s="107">
        <f t="shared" si="19"/>
        <v>1</v>
      </c>
      <c r="ER23" s="105"/>
      <c r="ES23" s="107" t="str">
        <f t="shared" si="20"/>
        <v/>
      </c>
      <c r="ET23" s="105"/>
      <c r="EU23" s="107" t="str">
        <f t="shared" si="21"/>
        <v/>
      </c>
      <c r="EV23" s="105"/>
      <c r="EW23" s="107" t="str">
        <f t="shared" si="22"/>
        <v/>
      </c>
      <c r="EX23" s="105" t="s">
        <v>3619</v>
      </c>
      <c r="EY23" s="107">
        <f t="shared" si="23"/>
        <v>0.13157894736842105</v>
      </c>
      <c r="EZ23" s="105" t="s">
        <v>290</v>
      </c>
      <c r="FA23" t="s">
        <v>3295</v>
      </c>
      <c r="FB23" t="s">
        <v>3296</v>
      </c>
      <c r="FC23" t="s">
        <v>3297</v>
      </c>
      <c r="FD23" t="s">
        <v>3298</v>
      </c>
      <c r="FE23" t="s">
        <v>3299</v>
      </c>
      <c r="FF23">
        <v>103848949</v>
      </c>
      <c r="FG23" t="s">
        <v>3620</v>
      </c>
      <c r="FH23" t="s">
        <v>3612</v>
      </c>
      <c r="FJ23" t="s">
        <v>215</v>
      </c>
      <c r="FK23" t="s">
        <v>216</v>
      </c>
      <c r="FN23">
        <v>22</v>
      </c>
    </row>
    <row r="24" spans="1:170" x14ac:dyDescent="0.35">
      <c r="A24" s="2" t="s">
        <v>3621</v>
      </c>
      <c r="B24" s="2" t="s">
        <v>3622</v>
      </c>
      <c r="C24" s="2" t="s">
        <v>3281</v>
      </c>
      <c r="D24" s="2" t="s">
        <v>295</v>
      </c>
      <c r="E24" s="2" t="s">
        <v>3623</v>
      </c>
      <c r="F24" s="2" t="s">
        <v>3624</v>
      </c>
      <c r="G24" s="2">
        <v>100</v>
      </c>
      <c r="H24" s="2" t="s">
        <v>306</v>
      </c>
      <c r="I24" s="2"/>
      <c r="J24" s="2"/>
      <c r="K24" s="2"/>
      <c r="L24" s="2"/>
      <c r="M24" s="2"/>
      <c r="N24" s="2"/>
      <c r="O24" s="2" t="s">
        <v>164</v>
      </c>
      <c r="P24" s="2"/>
      <c r="Q24" s="4" t="s">
        <v>3625</v>
      </c>
      <c r="R24" s="4" t="s">
        <v>3288</v>
      </c>
      <c r="S24" s="4"/>
      <c r="T24" s="4"/>
      <c r="U24" s="4"/>
      <c r="V24" s="4" t="s">
        <v>172</v>
      </c>
      <c r="W24" s="4">
        <v>0</v>
      </c>
      <c r="X24" s="4">
        <v>0</v>
      </c>
      <c r="Y24" s="4">
        <v>21.4</v>
      </c>
      <c r="Z24" s="4"/>
      <c r="AA24" s="97" t="s">
        <v>3626</v>
      </c>
      <c r="AB24" s="97" t="s">
        <v>170</v>
      </c>
      <c r="AC24" s="97" t="s">
        <v>172</v>
      </c>
      <c r="AD24" s="97" t="s">
        <v>233</v>
      </c>
      <c r="AE24" s="97" t="s">
        <v>170</v>
      </c>
      <c r="AF24" s="97" t="s">
        <v>172</v>
      </c>
      <c r="AG24" s="97">
        <v>2.6</v>
      </c>
      <c r="AH24" s="97" t="s">
        <v>165</v>
      </c>
      <c r="AI24" s="97"/>
      <c r="AJ24" s="97"/>
      <c r="AK24" s="97"/>
      <c r="AL24" s="97">
        <v>0</v>
      </c>
      <c r="AM24" s="97">
        <v>0</v>
      </c>
      <c r="AN24" s="97">
        <v>0</v>
      </c>
      <c r="AO24" s="97"/>
      <c r="AP24" s="97"/>
      <c r="AQ24" s="97"/>
      <c r="AR24" s="97"/>
      <c r="AS24" s="97">
        <v>0</v>
      </c>
      <c r="AT24" s="97"/>
      <c r="AU24" s="97"/>
      <c r="AV24" s="97"/>
      <c r="AW24" s="97" t="s">
        <v>172</v>
      </c>
      <c r="AX24" s="97">
        <v>0</v>
      </c>
      <c r="AY24" s="97">
        <v>0</v>
      </c>
      <c r="AZ24" s="97">
        <v>20.5</v>
      </c>
      <c r="BA24" s="97">
        <v>1</v>
      </c>
      <c r="BB24" s="97"/>
      <c r="BC24" s="107">
        <f t="shared" si="0"/>
        <v>0</v>
      </c>
      <c r="BD24" s="97"/>
      <c r="BE24" s="107">
        <f t="shared" si="1"/>
        <v>0</v>
      </c>
      <c r="BF24" s="97"/>
      <c r="BG24" s="107">
        <f t="shared" si="2"/>
        <v>0</v>
      </c>
      <c r="BH24" s="97">
        <v>0.89999999999999802</v>
      </c>
      <c r="BI24" s="107">
        <f t="shared" si="3"/>
        <v>0.89999999999999858</v>
      </c>
      <c r="BJ24" s="97"/>
      <c r="BK24" s="107" t="str">
        <f t="shared" si="4"/>
        <v/>
      </c>
      <c r="BL24" s="97"/>
      <c r="BM24" s="107" t="str">
        <f t="shared" si="5"/>
        <v/>
      </c>
      <c r="BN24" s="97"/>
      <c r="BO24" s="107" t="str">
        <f t="shared" si="6"/>
        <v/>
      </c>
      <c r="BP24" s="97">
        <v>0.34615384615384498</v>
      </c>
      <c r="BQ24" s="107">
        <f t="shared" si="7"/>
        <v>0.34615384615384559</v>
      </c>
      <c r="BR24" s="97"/>
      <c r="BS24" s="98" t="s">
        <v>3628</v>
      </c>
      <c r="BT24" s="98" t="s">
        <v>233</v>
      </c>
      <c r="BU24" s="98" t="s">
        <v>170</v>
      </c>
      <c r="BV24" s="98" t="s">
        <v>173</v>
      </c>
      <c r="BW24" s="98" t="s">
        <v>172</v>
      </c>
      <c r="BX24" s="98" t="s">
        <v>172</v>
      </c>
      <c r="BY24" s="98">
        <v>5.8</v>
      </c>
      <c r="BZ24" s="98" t="s">
        <v>165</v>
      </c>
      <c r="CA24" s="98"/>
      <c r="CB24" s="98"/>
      <c r="CC24" s="98"/>
      <c r="CD24" s="98">
        <v>0</v>
      </c>
      <c r="CE24" s="98">
        <v>0</v>
      </c>
      <c r="CF24" s="98">
        <v>0</v>
      </c>
      <c r="CG24" s="98"/>
      <c r="CH24" s="98"/>
      <c r="CI24" s="98"/>
      <c r="CJ24" s="98"/>
      <c r="CK24" s="98">
        <v>0</v>
      </c>
      <c r="CL24" s="98"/>
      <c r="CM24" s="98"/>
      <c r="CN24" s="98"/>
      <c r="CO24" s="98" t="s">
        <v>172</v>
      </c>
      <c r="CP24" s="98">
        <v>0</v>
      </c>
      <c r="CQ24" s="98">
        <v>0</v>
      </c>
      <c r="CR24" s="98">
        <v>19</v>
      </c>
      <c r="CS24" s="98"/>
      <c r="CT24" s="107">
        <f t="shared" si="8"/>
        <v>0</v>
      </c>
      <c r="CU24" s="98"/>
      <c r="CV24" s="107">
        <f t="shared" si="9"/>
        <v>0</v>
      </c>
      <c r="CW24" s="98"/>
      <c r="CX24" s="107">
        <f t="shared" si="10"/>
        <v>0</v>
      </c>
      <c r="CY24" s="98"/>
      <c r="CZ24" s="107">
        <f t="shared" si="11"/>
        <v>1.5</v>
      </c>
      <c r="DA24" s="98"/>
      <c r="DB24" s="107" t="str">
        <f t="shared" si="12"/>
        <v/>
      </c>
      <c r="DC24" s="98"/>
      <c r="DD24" s="107" t="str">
        <f t="shared" si="13"/>
        <v/>
      </c>
      <c r="DE24" s="98"/>
      <c r="DF24" s="107" t="str">
        <f t="shared" si="14"/>
        <v/>
      </c>
      <c r="DG24" s="98"/>
      <c r="DH24" s="107">
        <f t="shared" si="15"/>
        <v>0.25862068965517243</v>
      </c>
      <c r="DI24" s="98"/>
      <c r="DJ24" s="105" t="s">
        <v>3629</v>
      </c>
      <c r="DK24" s="105" t="s">
        <v>172</v>
      </c>
      <c r="DL24" s="105" t="s">
        <v>172</v>
      </c>
      <c r="DM24" s="105" t="s">
        <v>172</v>
      </c>
      <c r="DN24" s="105" t="s">
        <v>172</v>
      </c>
      <c r="DO24" s="105" t="s">
        <v>172</v>
      </c>
      <c r="DP24" s="105" t="s">
        <v>172</v>
      </c>
      <c r="DQ24" s="105" t="s">
        <v>165</v>
      </c>
      <c r="DR24" s="105"/>
      <c r="DS24" s="105"/>
      <c r="DT24" s="105"/>
      <c r="DU24" s="105">
        <v>0</v>
      </c>
      <c r="DV24" s="105">
        <v>0</v>
      </c>
      <c r="DW24" s="105">
        <v>0</v>
      </c>
      <c r="DX24" s="105"/>
      <c r="DY24" s="105"/>
      <c r="DZ24" s="105"/>
      <c r="EA24" s="105"/>
      <c r="EB24" s="105">
        <v>0</v>
      </c>
      <c r="EC24" s="105"/>
      <c r="ED24" s="105"/>
      <c r="EE24" s="105"/>
      <c r="EF24" s="105" t="s">
        <v>172</v>
      </c>
      <c r="EG24" s="105">
        <v>0</v>
      </c>
      <c r="EH24" s="105">
        <v>0</v>
      </c>
      <c r="EI24" s="105">
        <v>19</v>
      </c>
      <c r="EJ24" s="105"/>
      <c r="EK24" s="107">
        <f t="shared" si="16"/>
        <v>0</v>
      </c>
      <c r="EL24" s="105"/>
      <c r="EM24" s="107">
        <f t="shared" si="17"/>
        <v>0</v>
      </c>
      <c r="EN24" s="105"/>
      <c r="EO24" s="107">
        <f t="shared" si="18"/>
        <v>0</v>
      </c>
      <c r="EP24" s="105" t="s">
        <v>172</v>
      </c>
      <c r="EQ24" s="107">
        <f t="shared" si="19"/>
        <v>0</v>
      </c>
      <c r="ER24" s="105"/>
      <c r="ES24" s="107" t="str">
        <f t="shared" si="20"/>
        <v/>
      </c>
      <c r="ET24" s="105"/>
      <c r="EU24" s="107" t="str">
        <f t="shared" si="21"/>
        <v/>
      </c>
      <c r="EV24" s="105"/>
      <c r="EW24" s="107" t="str">
        <f t="shared" si="22"/>
        <v/>
      </c>
      <c r="EX24" s="105"/>
      <c r="EY24" s="107" t="str">
        <f t="shared" si="23"/>
        <v/>
      </c>
      <c r="EZ24" s="105" t="s">
        <v>3630</v>
      </c>
      <c r="FA24" t="s">
        <v>3295</v>
      </c>
      <c r="FB24" t="s">
        <v>3296</v>
      </c>
      <c r="FC24" t="s">
        <v>3297</v>
      </c>
      <c r="FD24" t="s">
        <v>3298</v>
      </c>
      <c r="FE24" t="s">
        <v>3299</v>
      </c>
      <c r="FF24">
        <v>103848950</v>
      </c>
      <c r="FG24" t="s">
        <v>3631</v>
      </c>
      <c r="FH24" t="s">
        <v>3632</v>
      </c>
      <c r="FJ24" t="s">
        <v>215</v>
      </c>
      <c r="FK24" t="s">
        <v>216</v>
      </c>
      <c r="FN24">
        <v>23</v>
      </c>
    </row>
    <row r="25" spans="1:170" x14ac:dyDescent="0.35">
      <c r="A25" s="2" t="s">
        <v>3633</v>
      </c>
      <c r="B25" s="2" t="s">
        <v>3634</v>
      </c>
      <c r="C25" s="2" t="s">
        <v>3281</v>
      </c>
      <c r="D25" s="2" t="s">
        <v>295</v>
      </c>
      <c r="E25" s="2" t="s">
        <v>3635</v>
      </c>
      <c r="F25" s="2" t="s">
        <v>3636</v>
      </c>
      <c r="G25" s="2">
        <v>46</v>
      </c>
      <c r="H25" s="2" t="s">
        <v>306</v>
      </c>
      <c r="I25" s="2"/>
      <c r="J25" s="2"/>
      <c r="K25" s="2"/>
      <c r="L25" s="2"/>
      <c r="M25" s="2"/>
      <c r="N25" s="2"/>
      <c r="O25" s="2" t="s">
        <v>164</v>
      </c>
      <c r="P25" s="2"/>
      <c r="Q25" s="4" t="s">
        <v>3637</v>
      </c>
      <c r="R25" s="4" t="s">
        <v>3288</v>
      </c>
      <c r="S25" s="4"/>
      <c r="T25" s="4"/>
      <c r="U25" s="4"/>
      <c r="V25" s="4" t="s">
        <v>172</v>
      </c>
      <c r="W25" s="4">
        <v>2.4700000000000002</v>
      </c>
      <c r="X25" s="4">
        <v>0</v>
      </c>
      <c r="Y25" s="4">
        <v>22.5</v>
      </c>
      <c r="Z25" s="4"/>
      <c r="AA25" s="97" t="s">
        <v>3638</v>
      </c>
      <c r="AB25" s="97" t="s">
        <v>170</v>
      </c>
      <c r="AC25" s="97" t="s">
        <v>193</v>
      </c>
      <c r="AD25" s="97" t="s">
        <v>173</v>
      </c>
      <c r="AE25" s="97" t="s">
        <v>233</v>
      </c>
      <c r="AF25" s="97" t="s">
        <v>172</v>
      </c>
      <c r="AG25" s="97">
        <v>6.4</v>
      </c>
      <c r="AH25" s="97" t="s">
        <v>165</v>
      </c>
      <c r="AI25" s="97"/>
      <c r="AJ25" s="97"/>
      <c r="AK25" s="97"/>
      <c r="AL25" s="97">
        <v>0</v>
      </c>
      <c r="AM25" s="97">
        <v>0</v>
      </c>
      <c r="AN25" s="97">
        <v>0</v>
      </c>
      <c r="AO25" s="97"/>
      <c r="AP25" s="97"/>
      <c r="AQ25" s="97"/>
      <c r="AR25" s="97"/>
      <c r="AS25" s="97">
        <v>0</v>
      </c>
      <c r="AT25" s="97"/>
      <c r="AU25" s="97"/>
      <c r="AV25" s="97"/>
      <c r="AW25" s="97" t="s">
        <v>172</v>
      </c>
      <c r="AX25" s="97">
        <v>0.84</v>
      </c>
      <c r="AY25" s="97">
        <v>0</v>
      </c>
      <c r="AZ25" s="97">
        <v>20.399999999999999</v>
      </c>
      <c r="BA25" s="97">
        <v>1</v>
      </c>
      <c r="BB25" s="97"/>
      <c r="BC25" s="107">
        <f t="shared" si="0"/>
        <v>0</v>
      </c>
      <c r="BD25" s="97">
        <v>1.63</v>
      </c>
      <c r="BE25" s="107">
        <f t="shared" si="1"/>
        <v>1.6300000000000003</v>
      </c>
      <c r="BF25" s="97"/>
      <c r="BG25" s="107">
        <f t="shared" si="2"/>
        <v>0</v>
      </c>
      <c r="BH25" s="97">
        <v>2.1</v>
      </c>
      <c r="BI25" s="107">
        <f t="shared" si="3"/>
        <v>2.1000000000000014</v>
      </c>
      <c r="BJ25" s="97"/>
      <c r="BK25" s="107" t="str">
        <f t="shared" si="4"/>
        <v/>
      </c>
      <c r="BL25" s="97">
        <v>0.25468750000000001</v>
      </c>
      <c r="BM25" s="107">
        <f t="shared" si="5"/>
        <v>0.25468750000000001</v>
      </c>
      <c r="BN25" s="97"/>
      <c r="BO25" s="107" t="str">
        <f t="shared" si="6"/>
        <v/>
      </c>
      <c r="BP25" s="97">
        <v>0.328125</v>
      </c>
      <c r="BQ25" s="107">
        <f t="shared" si="7"/>
        <v>0.32812500000000022</v>
      </c>
      <c r="BR25" s="97"/>
      <c r="BS25" s="98" t="s">
        <v>3608</v>
      </c>
      <c r="BT25" s="98" t="s">
        <v>170</v>
      </c>
      <c r="BU25" s="98" t="s">
        <v>193</v>
      </c>
      <c r="BV25" s="98" t="s">
        <v>173</v>
      </c>
      <c r="BW25" s="98" t="s">
        <v>233</v>
      </c>
      <c r="BX25" s="98" t="s">
        <v>172</v>
      </c>
      <c r="BY25" s="98">
        <v>6.4</v>
      </c>
      <c r="BZ25" s="98" t="s">
        <v>164</v>
      </c>
      <c r="CA25" s="98" t="s">
        <v>165</v>
      </c>
      <c r="CB25" s="98"/>
      <c r="CC25" s="98">
        <v>0</v>
      </c>
      <c r="CD25" s="98"/>
      <c r="CE25" s="98"/>
      <c r="CF25" s="98"/>
      <c r="CG25" s="98" t="s">
        <v>172</v>
      </c>
      <c r="CH25" s="98">
        <v>1.8</v>
      </c>
      <c r="CI25" s="98">
        <v>0</v>
      </c>
      <c r="CJ25" s="98">
        <v>0</v>
      </c>
      <c r="CK25" s="98">
        <v>0</v>
      </c>
      <c r="CL25" s="98"/>
      <c r="CM25" s="98"/>
      <c r="CN25" s="98"/>
      <c r="CO25" s="98" t="s">
        <v>172</v>
      </c>
      <c r="CP25" s="98">
        <v>0.04</v>
      </c>
      <c r="CQ25" s="98">
        <v>0</v>
      </c>
      <c r="CR25" s="98">
        <v>18.5</v>
      </c>
      <c r="CS25" s="98"/>
      <c r="CT25" s="107">
        <f t="shared" si="8"/>
        <v>0</v>
      </c>
      <c r="CU25" s="98"/>
      <c r="CV25" s="107">
        <f t="shared" si="9"/>
        <v>0.79999999999999993</v>
      </c>
      <c r="CW25" s="98"/>
      <c r="CX25" s="107">
        <f t="shared" si="10"/>
        <v>0</v>
      </c>
      <c r="CY25" s="98"/>
      <c r="CZ25" s="107">
        <f t="shared" si="11"/>
        <v>1.8999999999999986</v>
      </c>
      <c r="DA25" s="98"/>
      <c r="DB25" s="107" t="str">
        <f t="shared" si="12"/>
        <v/>
      </c>
      <c r="DC25" s="98"/>
      <c r="DD25" s="107">
        <f t="shared" si="13"/>
        <v>0.12499999999999999</v>
      </c>
      <c r="DE25" s="98"/>
      <c r="DF25" s="107" t="str">
        <f t="shared" si="14"/>
        <v/>
      </c>
      <c r="DG25" s="98"/>
      <c r="DH25" s="107">
        <f t="shared" si="15"/>
        <v>0.29687499999999978</v>
      </c>
      <c r="DI25" s="98"/>
      <c r="DJ25" s="105" t="s">
        <v>3639</v>
      </c>
      <c r="DK25" s="105" t="s">
        <v>170</v>
      </c>
      <c r="DL25" s="105" t="s">
        <v>193</v>
      </c>
      <c r="DM25" s="105" t="s">
        <v>173</v>
      </c>
      <c r="DN25" s="105" t="s">
        <v>233</v>
      </c>
      <c r="DO25" s="105" t="s">
        <v>172</v>
      </c>
      <c r="DP25" s="105">
        <v>6.4</v>
      </c>
      <c r="DQ25" s="105" t="s">
        <v>164</v>
      </c>
      <c r="DR25" s="105" t="s">
        <v>165</v>
      </c>
      <c r="DS25" s="105"/>
      <c r="DT25" s="105">
        <v>0</v>
      </c>
      <c r="DU25" s="105"/>
      <c r="DV25" s="105"/>
      <c r="DW25" s="105"/>
      <c r="DX25" s="105" t="s">
        <v>172</v>
      </c>
      <c r="DY25" s="105">
        <v>4</v>
      </c>
      <c r="DZ25" s="105">
        <v>0</v>
      </c>
      <c r="EA25" s="105">
        <v>0</v>
      </c>
      <c r="EB25" s="105">
        <v>0</v>
      </c>
      <c r="EC25" s="105"/>
      <c r="ED25" s="105"/>
      <c r="EE25" s="105"/>
      <c r="EF25" s="105" t="s">
        <v>172</v>
      </c>
      <c r="EG25" s="105">
        <v>0.8</v>
      </c>
      <c r="EH25" s="105">
        <v>0</v>
      </c>
      <c r="EI25" s="105">
        <v>17.5</v>
      </c>
      <c r="EJ25" s="105"/>
      <c r="EK25" s="107">
        <f t="shared" si="16"/>
        <v>0</v>
      </c>
      <c r="EL25" s="105" t="s">
        <v>3640</v>
      </c>
      <c r="EM25" s="107">
        <f t="shared" si="17"/>
        <v>-0.76</v>
      </c>
      <c r="EN25" s="105"/>
      <c r="EO25" s="107">
        <f t="shared" si="18"/>
        <v>0</v>
      </c>
      <c r="EP25" s="105" t="s">
        <v>170</v>
      </c>
      <c r="EQ25" s="107">
        <f t="shared" si="19"/>
        <v>1</v>
      </c>
      <c r="ER25" s="105"/>
      <c r="ES25" s="107" t="str">
        <f t="shared" si="20"/>
        <v/>
      </c>
      <c r="ET25" s="105" t="s">
        <v>3641</v>
      </c>
      <c r="EU25" s="107">
        <f t="shared" si="21"/>
        <v>-0.11874999999999999</v>
      </c>
      <c r="EV25" s="105"/>
      <c r="EW25" s="107" t="str">
        <f t="shared" si="22"/>
        <v/>
      </c>
      <c r="EX25" s="105" t="s">
        <v>3642</v>
      </c>
      <c r="EY25" s="107">
        <f t="shared" si="23"/>
        <v>0.15625</v>
      </c>
      <c r="EZ25" s="105" t="s">
        <v>3643</v>
      </c>
      <c r="FA25" t="s">
        <v>3295</v>
      </c>
      <c r="FB25" t="s">
        <v>3296</v>
      </c>
      <c r="FC25" t="s">
        <v>3297</v>
      </c>
      <c r="FD25" t="s">
        <v>3298</v>
      </c>
      <c r="FE25" t="s">
        <v>3299</v>
      </c>
      <c r="FF25">
        <v>103848953</v>
      </c>
      <c r="FG25" t="s">
        <v>3644</v>
      </c>
      <c r="FH25" t="s">
        <v>3632</v>
      </c>
      <c r="FJ25" t="s">
        <v>215</v>
      </c>
      <c r="FK25" t="s">
        <v>216</v>
      </c>
      <c r="FN25">
        <v>24</v>
      </c>
    </row>
    <row r="26" spans="1:170" x14ac:dyDescent="0.35">
      <c r="A26" s="2" t="s">
        <v>3645</v>
      </c>
      <c r="B26" s="2" t="s">
        <v>3646</v>
      </c>
      <c r="C26" s="2" t="s">
        <v>3647</v>
      </c>
      <c r="D26" s="2" t="s">
        <v>295</v>
      </c>
      <c r="E26" s="2" t="s">
        <v>663</v>
      </c>
      <c r="F26" s="2" t="s">
        <v>3648</v>
      </c>
      <c r="G26" s="2">
        <v>443</v>
      </c>
      <c r="H26" s="2" t="s">
        <v>168</v>
      </c>
      <c r="I26" s="2"/>
      <c r="J26" s="2"/>
      <c r="K26" s="2"/>
      <c r="L26" s="2"/>
      <c r="M26" s="2"/>
      <c r="N26" s="2"/>
      <c r="O26" s="2" t="s">
        <v>165</v>
      </c>
      <c r="P26" s="2"/>
      <c r="Q26" s="4"/>
      <c r="R26" s="4"/>
      <c r="S26" s="4"/>
      <c r="T26" s="4"/>
      <c r="U26" s="4"/>
      <c r="V26" s="4"/>
      <c r="W26" s="4"/>
      <c r="X26" s="4"/>
      <c r="Y26" s="4"/>
      <c r="Z26" s="4"/>
      <c r="AA26" s="97"/>
      <c r="AB26" s="97"/>
      <c r="AC26" s="97"/>
      <c r="AD26" s="97"/>
      <c r="AE26" s="97"/>
      <c r="AF26" s="97"/>
      <c r="AG26" s="97"/>
      <c r="AH26" s="97"/>
      <c r="AI26" s="97"/>
      <c r="AJ26" s="97"/>
      <c r="AK26" s="97"/>
      <c r="AL26" s="97"/>
      <c r="AM26" s="97"/>
      <c r="AN26" s="97"/>
      <c r="AO26" s="97"/>
      <c r="AP26" s="97"/>
      <c r="AQ26" s="97"/>
      <c r="AR26" s="97"/>
      <c r="AS26" s="97"/>
      <c r="AT26" s="97"/>
      <c r="AU26" s="97"/>
      <c r="AV26" s="97"/>
      <c r="AW26" s="97"/>
      <c r="AX26" s="97"/>
      <c r="AY26" s="97"/>
      <c r="AZ26" s="97"/>
      <c r="BA26" s="97">
        <v>1</v>
      </c>
      <c r="BB26" s="97"/>
      <c r="BC26" s="107">
        <f t="shared" si="0"/>
        <v>0</v>
      </c>
      <c r="BD26" s="97"/>
      <c r="BE26" s="107">
        <f t="shared" si="1"/>
        <v>0</v>
      </c>
      <c r="BF26" s="97"/>
      <c r="BG26" s="107">
        <f t="shared" si="2"/>
        <v>0</v>
      </c>
      <c r="BH26" s="97"/>
      <c r="BI26" s="107">
        <f t="shared" si="3"/>
        <v>0</v>
      </c>
      <c r="BJ26" s="97"/>
      <c r="BK26" s="107" t="str">
        <f t="shared" si="4"/>
        <v/>
      </c>
      <c r="BL26" s="97"/>
      <c r="BM26" s="107" t="str">
        <f t="shared" si="5"/>
        <v/>
      </c>
      <c r="BN26" s="97"/>
      <c r="BO26" s="107" t="str">
        <f t="shared" si="6"/>
        <v/>
      </c>
      <c r="BP26" s="97"/>
      <c r="BQ26" s="107" t="str">
        <f t="shared" si="7"/>
        <v/>
      </c>
      <c r="BR26" s="97"/>
      <c r="BS26" s="98"/>
      <c r="BT26" s="98"/>
      <c r="BU26" s="98"/>
      <c r="BV26" s="98"/>
      <c r="BW26" s="98"/>
      <c r="BX26" s="98"/>
      <c r="BY26" s="98"/>
      <c r="BZ26" s="98"/>
      <c r="CA26" s="98"/>
      <c r="CB26" s="98"/>
      <c r="CC26" s="98"/>
      <c r="CD26" s="98"/>
      <c r="CE26" s="98"/>
      <c r="CF26" s="98"/>
      <c r="CG26" s="98"/>
      <c r="CH26" s="98"/>
      <c r="CI26" s="98"/>
      <c r="CJ26" s="98"/>
      <c r="CK26" s="98"/>
      <c r="CL26" s="98"/>
      <c r="CM26" s="98"/>
      <c r="CN26" s="98"/>
      <c r="CO26" s="98"/>
      <c r="CP26" s="98"/>
      <c r="CQ26" s="98"/>
      <c r="CR26" s="98"/>
      <c r="CS26" s="98"/>
      <c r="CT26" s="107">
        <f t="shared" si="8"/>
        <v>0</v>
      </c>
      <c r="CU26" s="98"/>
      <c r="CV26" s="107">
        <f t="shared" si="9"/>
        <v>0</v>
      </c>
      <c r="CW26" s="98"/>
      <c r="CX26" s="107">
        <f t="shared" si="10"/>
        <v>0</v>
      </c>
      <c r="CY26" s="98"/>
      <c r="CZ26" s="107">
        <f t="shared" si="11"/>
        <v>0</v>
      </c>
      <c r="DA26" s="98"/>
      <c r="DB26" s="107" t="str">
        <f t="shared" si="12"/>
        <v/>
      </c>
      <c r="DC26" s="98"/>
      <c r="DD26" s="107" t="str">
        <f t="shared" si="13"/>
        <v/>
      </c>
      <c r="DE26" s="98"/>
      <c r="DF26" s="107" t="str">
        <f t="shared" si="14"/>
        <v/>
      </c>
      <c r="DG26" s="98"/>
      <c r="DH26" s="107" t="str">
        <f t="shared" si="15"/>
        <v/>
      </c>
      <c r="DI26" s="98"/>
      <c r="DJ26" s="105"/>
      <c r="DK26" s="105"/>
      <c r="DL26" s="105"/>
      <c r="DM26" s="105"/>
      <c r="DN26" s="105"/>
      <c r="DO26" s="105"/>
      <c r="DP26" s="105"/>
      <c r="DQ26" s="105"/>
      <c r="DR26" s="105"/>
      <c r="DS26" s="105"/>
      <c r="DT26" s="105"/>
      <c r="DU26" s="105"/>
      <c r="DV26" s="105"/>
      <c r="DW26" s="105"/>
      <c r="DX26" s="105"/>
      <c r="DY26" s="105"/>
      <c r="DZ26" s="105"/>
      <c r="EA26" s="105"/>
      <c r="EB26" s="105"/>
      <c r="EC26" s="105"/>
      <c r="ED26" s="105"/>
      <c r="EE26" s="105"/>
      <c r="EF26" s="105"/>
      <c r="EG26" s="105"/>
      <c r="EH26" s="105"/>
      <c r="EI26" s="105"/>
      <c r="EJ26" s="105"/>
      <c r="EK26" s="107">
        <f t="shared" si="16"/>
        <v>0</v>
      </c>
      <c r="EL26" s="105"/>
      <c r="EM26" s="107">
        <f t="shared" si="17"/>
        <v>0</v>
      </c>
      <c r="EN26" s="105"/>
      <c r="EO26" s="107">
        <f t="shared" si="18"/>
        <v>0</v>
      </c>
      <c r="EP26" s="105"/>
      <c r="EQ26" s="107">
        <f t="shared" si="19"/>
        <v>0</v>
      </c>
      <c r="ER26" s="105"/>
      <c r="ES26" s="107" t="str">
        <f t="shared" si="20"/>
        <v/>
      </c>
      <c r="ET26" s="105"/>
      <c r="EU26" s="107" t="str">
        <f t="shared" si="21"/>
        <v/>
      </c>
      <c r="EV26" s="105"/>
      <c r="EW26" s="107" t="str">
        <f t="shared" si="22"/>
        <v/>
      </c>
      <c r="EX26" s="105"/>
      <c r="EY26" s="107" t="str">
        <f t="shared" si="23"/>
        <v/>
      </c>
      <c r="EZ26" s="105"/>
      <c r="FA26" t="s">
        <v>3295</v>
      </c>
      <c r="FB26" t="s">
        <v>3296</v>
      </c>
      <c r="FC26" t="s">
        <v>3297</v>
      </c>
      <c r="FD26" t="s">
        <v>3298</v>
      </c>
      <c r="FE26" t="s">
        <v>3299</v>
      </c>
      <c r="FF26">
        <v>103848955</v>
      </c>
      <c r="FG26" t="s">
        <v>3649</v>
      </c>
      <c r="FH26" t="s">
        <v>3650</v>
      </c>
      <c r="FJ26" t="s">
        <v>215</v>
      </c>
      <c r="FK26" t="s">
        <v>216</v>
      </c>
      <c r="FN26">
        <v>25</v>
      </c>
    </row>
    <row r="27" spans="1:170" x14ac:dyDescent="0.35">
      <c r="A27" s="2" t="s">
        <v>3651</v>
      </c>
      <c r="B27" s="2" t="s">
        <v>3652</v>
      </c>
      <c r="C27" s="2" t="s">
        <v>3653</v>
      </c>
      <c r="D27" s="2" t="s">
        <v>295</v>
      </c>
      <c r="E27" s="2" t="s">
        <v>3654</v>
      </c>
      <c r="F27" s="2" t="s">
        <v>3655</v>
      </c>
      <c r="G27" s="2">
        <v>500</v>
      </c>
      <c r="H27" s="2" t="s">
        <v>306</v>
      </c>
      <c r="I27" s="2" t="s">
        <v>3656</v>
      </c>
      <c r="J27" s="2" t="s">
        <v>3657</v>
      </c>
      <c r="K27" s="2" t="s">
        <v>3658</v>
      </c>
      <c r="L27" s="2" t="s">
        <v>3659</v>
      </c>
      <c r="M27" s="2" t="s">
        <v>3660</v>
      </c>
      <c r="N27" s="2"/>
      <c r="O27" s="2" t="s">
        <v>164</v>
      </c>
      <c r="P27" s="2"/>
      <c r="Q27" s="4" t="s">
        <v>3396</v>
      </c>
      <c r="R27" s="4" t="s">
        <v>3288</v>
      </c>
      <c r="S27" s="4"/>
      <c r="T27" s="4"/>
      <c r="U27" s="4"/>
      <c r="V27" s="4" t="s">
        <v>172</v>
      </c>
      <c r="W27" s="4">
        <v>0.5</v>
      </c>
      <c r="X27" s="4">
        <v>0</v>
      </c>
      <c r="Y27" s="4">
        <v>20</v>
      </c>
      <c r="Z27" s="4"/>
      <c r="AA27" s="97" t="s">
        <v>3661</v>
      </c>
      <c r="AB27" s="97" t="s">
        <v>170</v>
      </c>
      <c r="AC27" s="97" t="s">
        <v>233</v>
      </c>
      <c r="AD27" s="97" t="s">
        <v>170</v>
      </c>
      <c r="AE27" s="97" t="s">
        <v>170</v>
      </c>
      <c r="AF27" s="97" t="s">
        <v>172</v>
      </c>
      <c r="AG27" s="97">
        <v>2.8</v>
      </c>
      <c r="AH27" s="97" t="s">
        <v>165</v>
      </c>
      <c r="AI27" s="97"/>
      <c r="AJ27" s="97"/>
      <c r="AK27" s="97"/>
      <c r="AL27" s="97">
        <v>0</v>
      </c>
      <c r="AM27" s="97">
        <v>0</v>
      </c>
      <c r="AN27" s="97">
        <v>0</v>
      </c>
      <c r="AO27" s="97"/>
      <c r="AP27" s="97"/>
      <c r="AQ27" s="97"/>
      <c r="AR27" s="97"/>
      <c r="AS27" s="97">
        <v>0</v>
      </c>
      <c r="AT27" s="97"/>
      <c r="AU27" s="97"/>
      <c r="AV27" s="97"/>
      <c r="AW27" s="97" t="s">
        <v>172</v>
      </c>
      <c r="AX27" s="97">
        <v>0.5</v>
      </c>
      <c r="AY27" s="97">
        <v>0</v>
      </c>
      <c r="AZ27" s="97">
        <v>18.600000000000001</v>
      </c>
      <c r="BA27" s="97">
        <v>1</v>
      </c>
      <c r="BB27" s="97"/>
      <c r="BC27" s="107">
        <f t="shared" si="0"/>
        <v>0</v>
      </c>
      <c r="BD27" s="97" t="s">
        <v>172</v>
      </c>
      <c r="BE27" s="107">
        <f t="shared" si="1"/>
        <v>0</v>
      </c>
      <c r="BF27" s="97"/>
      <c r="BG27" s="107">
        <f t="shared" si="2"/>
        <v>0</v>
      </c>
      <c r="BH27" s="97">
        <v>1.3999999999999899</v>
      </c>
      <c r="BI27" s="107">
        <f t="shared" si="3"/>
        <v>1.3999999999999986</v>
      </c>
      <c r="BJ27" s="97"/>
      <c r="BK27" s="107" t="str">
        <f t="shared" si="4"/>
        <v/>
      </c>
      <c r="BL27" s="97" t="s">
        <v>172</v>
      </c>
      <c r="BM27" s="107" t="str">
        <f t="shared" si="5"/>
        <v/>
      </c>
      <c r="BN27" s="97"/>
      <c r="BO27" s="107" t="str">
        <f t="shared" si="6"/>
        <v/>
      </c>
      <c r="BP27" s="97">
        <v>0.499999999999999</v>
      </c>
      <c r="BQ27" s="107">
        <f t="shared" si="7"/>
        <v>0.4999999999999995</v>
      </c>
      <c r="BR27" s="97"/>
      <c r="BS27" s="98" t="s">
        <v>3617</v>
      </c>
      <c r="BT27" s="98" t="s">
        <v>170</v>
      </c>
      <c r="BU27" s="98" t="s">
        <v>233</v>
      </c>
      <c r="BV27" s="98" t="s">
        <v>170</v>
      </c>
      <c r="BW27" s="98" t="s">
        <v>170</v>
      </c>
      <c r="BX27" s="98" t="s">
        <v>172</v>
      </c>
      <c r="BY27" s="98">
        <v>2.8</v>
      </c>
      <c r="BZ27" s="98" t="s">
        <v>165</v>
      </c>
      <c r="CA27" s="98"/>
      <c r="CB27" s="98"/>
      <c r="CC27" s="98"/>
      <c r="CD27" s="98">
        <v>0</v>
      </c>
      <c r="CE27" s="98">
        <v>0</v>
      </c>
      <c r="CF27" s="98">
        <v>0</v>
      </c>
      <c r="CG27" s="98"/>
      <c r="CH27" s="98"/>
      <c r="CI27" s="98"/>
      <c r="CJ27" s="98"/>
      <c r="CK27" s="98">
        <v>0</v>
      </c>
      <c r="CL27" s="98"/>
      <c r="CM27" s="98"/>
      <c r="CN27" s="98"/>
      <c r="CO27" s="98" t="s">
        <v>172</v>
      </c>
      <c r="CP27" s="98">
        <v>7.0000000000000007E-2</v>
      </c>
      <c r="CQ27" s="98">
        <v>0</v>
      </c>
      <c r="CR27" s="98">
        <v>17.600000000000001</v>
      </c>
      <c r="CS27" s="98"/>
      <c r="CT27" s="107">
        <f t="shared" si="8"/>
        <v>0</v>
      </c>
      <c r="CU27" s="98"/>
      <c r="CV27" s="107">
        <f t="shared" si="9"/>
        <v>0.43</v>
      </c>
      <c r="CW27" s="98"/>
      <c r="CX27" s="107">
        <f t="shared" si="10"/>
        <v>0</v>
      </c>
      <c r="CY27" s="98"/>
      <c r="CZ27" s="107">
        <f t="shared" si="11"/>
        <v>1</v>
      </c>
      <c r="DA27" s="98"/>
      <c r="DB27" s="107" t="str">
        <f t="shared" si="12"/>
        <v/>
      </c>
      <c r="DC27" s="98"/>
      <c r="DD27" s="107">
        <f t="shared" si="13"/>
        <v>0.15357142857142858</v>
      </c>
      <c r="DE27" s="98"/>
      <c r="DF27" s="107" t="str">
        <f t="shared" si="14"/>
        <v/>
      </c>
      <c r="DG27" s="98"/>
      <c r="DH27" s="107">
        <f t="shared" si="15"/>
        <v>0.35714285714285715</v>
      </c>
      <c r="DI27" s="98"/>
      <c r="DJ27" s="105" t="s">
        <v>3663</v>
      </c>
      <c r="DK27" s="105" t="s">
        <v>170</v>
      </c>
      <c r="DL27" s="105" t="s">
        <v>233</v>
      </c>
      <c r="DM27" s="105" t="s">
        <v>170</v>
      </c>
      <c r="DN27" s="105" t="s">
        <v>170</v>
      </c>
      <c r="DO27" s="105" t="s">
        <v>172</v>
      </c>
      <c r="DP27" s="105">
        <v>2.8</v>
      </c>
      <c r="DQ27" s="105" t="s">
        <v>165</v>
      </c>
      <c r="DR27" s="105"/>
      <c r="DS27" s="105"/>
      <c r="DT27" s="105"/>
      <c r="DU27" s="105">
        <v>0</v>
      </c>
      <c r="DV27" s="105">
        <v>0</v>
      </c>
      <c r="DW27" s="105">
        <v>0</v>
      </c>
      <c r="DX27" s="105"/>
      <c r="DY27" s="105"/>
      <c r="DZ27" s="105"/>
      <c r="EA27" s="105"/>
      <c r="EB27" s="105">
        <v>0</v>
      </c>
      <c r="EC27" s="105"/>
      <c r="ED27" s="105"/>
      <c r="EE27" s="105"/>
      <c r="EF27" s="105" t="s">
        <v>172</v>
      </c>
      <c r="EG27" s="105">
        <v>0</v>
      </c>
      <c r="EH27" s="105">
        <v>0</v>
      </c>
      <c r="EI27" s="105">
        <v>17.100000000000001</v>
      </c>
      <c r="EJ27" s="105"/>
      <c r="EK27" s="107">
        <f t="shared" si="16"/>
        <v>0</v>
      </c>
      <c r="EL27" s="105" t="s">
        <v>3662</v>
      </c>
      <c r="EM27" s="107">
        <f t="shared" si="17"/>
        <v>7.0000000000000007E-2</v>
      </c>
      <c r="EN27" s="105"/>
      <c r="EO27" s="107">
        <f t="shared" si="18"/>
        <v>0</v>
      </c>
      <c r="EP27" s="105" t="s">
        <v>3311</v>
      </c>
      <c r="EQ27" s="107">
        <f t="shared" si="19"/>
        <v>0.5</v>
      </c>
      <c r="ER27" s="105"/>
      <c r="ES27" s="107" t="str">
        <f t="shared" si="20"/>
        <v/>
      </c>
      <c r="ET27" s="105" t="s">
        <v>3664</v>
      </c>
      <c r="EU27" s="107">
        <f t="shared" si="21"/>
        <v>2.5000000000000005E-2</v>
      </c>
      <c r="EV27" s="105"/>
      <c r="EW27" s="107" t="str">
        <f t="shared" si="22"/>
        <v/>
      </c>
      <c r="EX27" s="105" t="s">
        <v>3665</v>
      </c>
      <c r="EY27" s="107">
        <f t="shared" si="23"/>
        <v>0.17857142857142858</v>
      </c>
      <c r="EZ27" s="105" t="s">
        <v>3666</v>
      </c>
      <c r="FA27" t="s">
        <v>3295</v>
      </c>
      <c r="FB27" t="s">
        <v>3296</v>
      </c>
      <c r="FC27" t="s">
        <v>3297</v>
      </c>
      <c r="FD27" t="s">
        <v>3298</v>
      </c>
      <c r="FE27" t="s">
        <v>3299</v>
      </c>
      <c r="FF27">
        <v>103848958</v>
      </c>
      <c r="FG27" t="s">
        <v>3667</v>
      </c>
      <c r="FH27" t="s">
        <v>3650</v>
      </c>
      <c r="FJ27" t="s">
        <v>215</v>
      </c>
      <c r="FK27" t="s">
        <v>216</v>
      </c>
      <c r="FN27">
        <v>26</v>
      </c>
    </row>
    <row r="28" spans="1:170" x14ac:dyDescent="0.35">
      <c r="A28" s="2" t="s">
        <v>3668</v>
      </c>
      <c r="B28" s="2" t="s">
        <v>3669</v>
      </c>
      <c r="C28" s="2" t="s">
        <v>3653</v>
      </c>
      <c r="D28" s="2" t="s">
        <v>295</v>
      </c>
      <c r="E28" s="2" t="s">
        <v>3670</v>
      </c>
      <c r="F28" s="2" t="s">
        <v>3671</v>
      </c>
      <c r="G28" s="2">
        <v>309</v>
      </c>
      <c r="H28" s="2" t="s">
        <v>306</v>
      </c>
      <c r="I28" s="2" t="s">
        <v>3672</v>
      </c>
      <c r="J28" s="2" t="s">
        <v>3673</v>
      </c>
      <c r="K28" s="2" t="s">
        <v>3674</v>
      </c>
      <c r="L28" s="2" t="s">
        <v>3675</v>
      </c>
      <c r="M28" s="2" t="s">
        <v>3676</v>
      </c>
      <c r="N28" s="2"/>
      <c r="O28" s="2" t="s">
        <v>164</v>
      </c>
      <c r="P28" s="2"/>
      <c r="Q28" s="4" t="s">
        <v>3677</v>
      </c>
      <c r="R28" s="4" t="s">
        <v>3288</v>
      </c>
      <c r="S28" s="4"/>
      <c r="T28" s="4"/>
      <c r="U28" s="4"/>
      <c r="V28" s="4" t="s">
        <v>172</v>
      </c>
      <c r="W28" s="4">
        <v>0</v>
      </c>
      <c r="X28" s="4">
        <v>0</v>
      </c>
      <c r="Y28" s="4">
        <v>20</v>
      </c>
      <c r="Z28" s="4"/>
      <c r="AA28" s="97" t="s">
        <v>3678</v>
      </c>
      <c r="AB28" s="97" t="s">
        <v>233</v>
      </c>
      <c r="AC28" s="97" t="s">
        <v>172</v>
      </c>
      <c r="AD28" s="97" t="s">
        <v>233</v>
      </c>
      <c r="AE28" s="97" t="s">
        <v>233</v>
      </c>
      <c r="AF28" s="97" t="s">
        <v>172</v>
      </c>
      <c r="AG28" s="97">
        <v>7.2</v>
      </c>
      <c r="AH28" s="97" t="s">
        <v>165</v>
      </c>
      <c r="AI28" s="97"/>
      <c r="AJ28" s="97"/>
      <c r="AK28" s="97"/>
      <c r="AL28" s="97">
        <v>0</v>
      </c>
      <c r="AM28" s="97">
        <v>0</v>
      </c>
      <c r="AN28" s="97">
        <v>0</v>
      </c>
      <c r="AO28" s="97"/>
      <c r="AP28" s="97"/>
      <c r="AQ28" s="97"/>
      <c r="AR28" s="97"/>
      <c r="AS28" s="97">
        <v>0</v>
      </c>
      <c r="AT28" s="97"/>
      <c r="AU28" s="97"/>
      <c r="AV28" s="97"/>
      <c r="AW28" s="97" t="s">
        <v>172</v>
      </c>
      <c r="AX28" s="97">
        <v>0</v>
      </c>
      <c r="AY28" s="97">
        <v>0</v>
      </c>
      <c r="AZ28" s="97">
        <v>19</v>
      </c>
      <c r="BA28" s="97">
        <v>1</v>
      </c>
      <c r="BB28" s="97"/>
      <c r="BC28" s="107">
        <f t="shared" si="0"/>
        <v>0</v>
      </c>
      <c r="BD28" s="97"/>
      <c r="BE28" s="107">
        <f t="shared" si="1"/>
        <v>0</v>
      </c>
      <c r="BF28" s="97"/>
      <c r="BG28" s="107">
        <f t="shared" si="2"/>
        <v>0</v>
      </c>
      <c r="BH28" s="97" t="s">
        <v>170</v>
      </c>
      <c r="BI28" s="107">
        <f t="shared" si="3"/>
        <v>1</v>
      </c>
      <c r="BJ28" s="97"/>
      <c r="BK28" s="107" t="str">
        <f t="shared" si="4"/>
        <v/>
      </c>
      <c r="BL28" s="97"/>
      <c r="BM28" s="107" t="str">
        <f t="shared" si="5"/>
        <v/>
      </c>
      <c r="BN28" s="97"/>
      <c r="BO28" s="107" t="str">
        <f t="shared" si="6"/>
        <v/>
      </c>
      <c r="BP28" s="97">
        <v>0.13888888888888801</v>
      </c>
      <c r="BQ28" s="107">
        <f t="shared" si="7"/>
        <v>0.1388888888888889</v>
      </c>
      <c r="BR28" s="97"/>
      <c r="BS28" s="98" t="s">
        <v>3679</v>
      </c>
      <c r="BT28" s="98" t="s">
        <v>233</v>
      </c>
      <c r="BU28" s="98" t="s">
        <v>172</v>
      </c>
      <c r="BV28" s="98" t="s">
        <v>233</v>
      </c>
      <c r="BW28" s="98" t="s">
        <v>233</v>
      </c>
      <c r="BX28" s="98" t="s">
        <v>172</v>
      </c>
      <c r="BY28" s="98">
        <v>7.2</v>
      </c>
      <c r="BZ28" s="98" t="s">
        <v>165</v>
      </c>
      <c r="CA28" s="98"/>
      <c r="CB28" s="98"/>
      <c r="CC28" s="98"/>
      <c r="CD28" s="98">
        <v>0</v>
      </c>
      <c r="CE28" s="98">
        <v>0</v>
      </c>
      <c r="CF28" s="98">
        <v>0</v>
      </c>
      <c r="CG28" s="98"/>
      <c r="CH28" s="98"/>
      <c r="CI28" s="98"/>
      <c r="CJ28" s="98"/>
      <c r="CK28" s="98">
        <v>0</v>
      </c>
      <c r="CL28" s="98"/>
      <c r="CM28" s="98"/>
      <c r="CN28" s="98"/>
      <c r="CO28" s="98" t="s">
        <v>172</v>
      </c>
      <c r="CP28" s="98">
        <v>0</v>
      </c>
      <c r="CQ28" s="98">
        <v>0</v>
      </c>
      <c r="CR28" s="98">
        <v>18</v>
      </c>
      <c r="CS28" s="98"/>
      <c r="CT28" s="107">
        <f t="shared" si="8"/>
        <v>0</v>
      </c>
      <c r="CU28" s="98"/>
      <c r="CV28" s="107">
        <f t="shared" si="9"/>
        <v>0</v>
      </c>
      <c r="CW28" s="98"/>
      <c r="CX28" s="107">
        <f t="shared" si="10"/>
        <v>0</v>
      </c>
      <c r="CY28" s="98"/>
      <c r="CZ28" s="107">
        <f t="shared" si="11"/>
        <v>1</v>
      </c>
      <c r="DA28" s="98"/>
      <c r="DB28" s="107" t="str">
        <f t="shared" si="12"/>
        <v/>
      </c>
      <c r="DC28" s="98"/>
      <c r="DD28" s="107" t="str">
        <f t="shared" si="13"/>
        <v/>
      </c>
      <c r="DE28" s="98"/>
      <c r="DF28" s="107" t="str">
        <f t="shared" si="14"/>
        <v/>
      </c>
      <c r="DG28" s="98"/>
      <c r="DH28" s="107">
        <f t="shared" si="15"/>
        <v>0.1388888888888889</v>
      </c>
      <c r="DI28" s="98"/>
      <c r="DJ28" s="105" t="s">
        <v>3680</v>
      </c>
      <c r="DK28" s="105" t="s">
        <v>170</v>
      </c>
      <c r="DL28" s="105" t="s">
        <v>172</v>
      </c>
      <c r="DM28" s="105" t="s">
        <v>233</v>
      </c>
      <c r="DN28" s="105" t="s">
        <v>233</v>
      </c>
      <c r="DO28" s="105" t="s">
        <v>172</v>
      </c>
      <c r="DP28" s="105">
        <v>3.6</v>
      </c>
      <c r="DQ28" s="105" t="s">
        <v>165</v>
      </c>
      <c r="DR28" s="105"/>
      <c r="DS28" s="105"/>
      <c r="DT28" s="105"/>
      <c r="DU28" s="105">
        <v>0</v>
      </c>
      <c r="DV28" s="105">
        <v>0</v>
      </c>
      <c r="DW28" s="105">
        <v>0</v>
      </c>
      <c r="DX28" s="105"/>
      <c r="DY28" s="105"/>
      <c r="DZ28" s="105"/>
      <c r="EA28" s="105"/>
      <c r="EB28" s="105">
        <v>0</v>
      </c>
      <c r="EC28" s="105"/>
      <c r="ED28" s="105"/>
      <c r="EE28" s="105"/>
      <c r="EF28" s="105" t="s">
        <v>172</v>
      </c>
      <c r="EG28" s="105">
        <v>0</v>
      </c>
      <c r="EH28" s="105">
        <v>0</v>
      </c>
      <c r="EI28" s="105">
        <v>17.5</v>
      </c>
      <c r="EJ28" s="105"/>
      <c r="EK28" s="107">
        <f t="shared" si="16"/>
        <v>0</v>
      </c>
      <c r="EL28" s="105"/>
      <c r="EM28" s="107">
        <f t="shared" si="17"/>
        <v>0</v>
      </c>
      <c r="EN28" s="105"/>
      <c r="EO28" s="107">
        <f t="shared" si="18"/>
        <v>0</v>
      </c>
      <c r="EP28" s="105" t="s">
        <v>3311</v>
      </c>
      <c r="EQ28" s="107">
        <f t="shared" si="19"/>
        <v>0.5</v>
      </c>
      <c r="ER28" s="105"/>
      <c r="ES28" s="107" t="str">
        <f t="shared" si="20"/>
        <v/>
      </c>
      <c r="ET28" s="105"/>
      <c r="EU28" s="107" t="str">
        <f t="shared" si="21"/>
        <v/>
      </c>
      <c r="EV28" s="105"/>
      <c r="EW28" s="107" t="str">
        <f t="shared" si="22"/>
        <v/>
      </c>
      <c r="EX28" s="105" t="s">
        <v>3526</v>
      </c>
      <c r="EY28" s="107">
        <f t="shared" si="23"/>
        <v>0.1388888888888889</v>
      </c>
      <c r="EZ28" s="105" t="s">
        <v>3681</v>
      </c>
      <c r="FA28" t="s">
        <v>3295</v>
      </c>
      <c r="FB28" t="s">
        <v>3296</v>
      </c>
      <c r="FC28" t="s">
        <v>3297</v>
      </c>
      <c r="FD28" t="s">
        <v>3298</v>
      </c>
      <c r="FE28" t="s">
        <v>3299</v>
      </c>
      <c r="FF28">
        <v>103848961</v>
      </c>
      <c r="FG28" t="s">
        <v>3682</v>
      </c>
      <c r="FH28" t="s">
        <v>3683</v>
      </c>
      <c r="FJ28" t="s">
        <v>215</v>
      </c>
      <c r="FK28" t="s">
        <v>216</v>
      </c>
      <c r="FN28">
        <v>27</v>
      </c>
    </row>
    <row r="29" spans="1:170" x14ac:dyDescent="0.35">
      <c r="A29" s="2" t="s">
        <v>3684</v>
      </c>
      <c r="B29" s="2" t="s">
        <v>3685</v>
      </c>
      <c r="C29" s="2" t="s">
        <v>3647</v>
      </c>
      <c r="D29" s="2" t="s">
        <v>295</v>
      </c>
      <c r="E29" s="2" t="s">
        <v>798</v>
      </c>
      <c r="F29" s="2" t="s">
        <v>3686</v>
      </c>
      <c r="G29" s="2">
        <v>277</v>
      </c>
      <c r="H29" s="2" t="s">
        <v>168</v>
      </c>
      <c r="I29" s="2" t="s">
        <v>3687</v>
      </c>
      <c r="J29" s="2" t="s">
        <v>3688</v>
      </c>
      <c r="K29" s="2" t="s">
        <v>3689</v>
      </c>
      <c r="L29" s="2" t="s">
        <v>3690</v>
      </c>
      <c r="M29" s="2" t="s">
        <v>3691</v>
      </c>
      <c r="N29" s="2"/>
      <c r="O29" s="2" t="s">
        <v>164</v>
      </c>
      <c r="P29" s="2"/>
      <c r="Q29" s="4" t="s">
        <v>3427</v>
      </c>
      <c r="R29" s="4" t="s">
        <v>3288</v>
      </c>
      <c r="S29" s="4"/>
      <c r="T29" s="4"/>
      <c r="U29" s="4"/>
      <c r="V29" s="4" t="s">
        <v>172</v>
      </c>
      <c r="W29" s="4">
        <v>0</v>
      </c>
      <c r="X29" s="4">
        <v>0</v>
      </c>
      <c r="Y29" s="4">
        <v>15</v>
      </c>
      <c r="Z29" s="4"/>
      <c r="AA29" s="97" t="s">
        <v>3429</v>
      </c>
      <c r="AB29" s="97" t="s">
        <v>170</v>
      </c>
      <c r="AC29" s="97" t="s">
        <v>170</v>
      </c>
      <c r="AD29" s="97" t="s">
        <v>233</v>
      </c>
      <c r="AE29" s="97" t="s">
        <v>233</v>
      </c>
      <c r="AF29" s="97" t="s">
        <v>172</v>
      </c>
      <c r="AG29" s="97">
        <v>4.0999999999999996</v>
      </c>
      <c r="AH29" s="97" t="s">
        <v>165</v>
      </c>
      <c r="AI29" s="97"/>
      <c r="AJ29" s="97"/>
      <c r="AK29" s="97"/>
      <c r="AL29" s="97">
        <v>0</v>
      </c>
      <c r="AM29" s="97">
        <v>0</v>
      </c>
      <c r="AN29" s="97">
        <v>0</v>
      </c>
      <c r="AO29" s="97"/>
      <c r="AP29" s="97"/>
      <c r="AQ29" s="97"/>
      <c r="AR29" s="97"/>
      <c r="AS29" s="97">
        <v>0</v>
      </c>
      <c r="AT29" s="97"/>
      <c r="AU29" s="97"/>
      <c r="AV29" s="97"/>
      <c r="AW29" s="97" t="s">
        <v>172</v>
      </c>
      <c r="AX29" s="97">
        <v>0</v>
      </c>
      <c r="AY29" s="97">
        <v>0</v>
      </c>
      <c r="AZ29" s="97">
        <v>14</v>
      </c>
      <c r="BA29" s="97">
        <v>1</v>
      </c>
      <c r="BB29" s="97"/>
      <c r="BC29" s="107">
        <f t="shared" si="0"/>
        <v>0</v>
      </c>
      <c r="BD29" s="97"/>
      <c r="BE29" s="107">
        <f t="shared" si="1"/>
        <v>0</v>
      </c>
      <c r="BF29" s="97"/>
      <c r="BG29" s="107">
        <f t="shared" si="2"/>
        <v>0</v>
      </c>
      <c r="BH29" s="97" t="s">
        <v>170</v>
      </c>
      <c r="BI29" s="107">
        <f t="shared" si="3"/>
        <v>1</v>
      </c>
      <c r="BJ29" s="97"/>
      <c r="BK29" s="107" t="str">
        <f t="shared" si="4"/>
        <v/>
      </c>
      <c r="BL29" s="97"/>
      <c r="BM29" s="107" t="str">
        <f t="shared" si="5"/>
        <v/>
      </c>
      <c r="BN29" s="97"/>
      <c r="BO29" s="107" t="str">
        <f t="shared" si="6"/>
        <v/>
      </c>
      <c r="BP29" s="97">
        <v>0.24390243902438999</v>
      </c>
      <c r="BQ29" s="107">
        <f t="shared" si="7"/>
        <v>0.24390243902439027</v>
      </c>
      <c r="BR29" s="97"/>
      <c r="BS29" s="98" t="s">
        <v>3692</v>
      </c>
      <c r="BT29" s="98" t="s">
        <v>170</v>
      </c>
      <c r="BU29" s="98" t="s">
        <v>170</v>
      </c>
      <c r="BV29" s="98" t="s">
        <v>233</v>
      </c>
      <c r="BW29" s="98" t="s">
        <v>233</v>
      </c>
      <c r="BX29" s="98" t="s">
        <v>172</v>
      </c>
      <c r="BY29" s="98">
        <v>4.0999999999999996</v>
      </c>
      <c r="BZ29" s="98" t="s">
        <v>165</v>
      </c>
      <c r="CA29" s="98"/>
      <c r="CB29" s="98"/>
      <c r="CC29" s="98"/>
      <c r="CD29" s="98">
        <v>0</v>
      </c>
      <c r="CE29" s="98">
        <v>0</v>
      </c>
      <c r="CF29" s="98">
        <v>0</v>
      </c>
      <c r="CG29" s="98"/>
      <c r="CH29" s="98"/>
      <c r="CI29" s="98"/>
      <c r="CJ29" s="98"/>
      <c r="CK29" s="98">
        <v>0</v>
      </c>
      <c r="CL29" s="98"/>
      <c r="CM29" s="98"/>
      <c r="CN29" s="98"/>
      <c r="CO29" s="98" t="s">
        <v>172</v>
      </c>
      <c r="CP29" s="98">
        <v>0</v>
      </c>
      <c r="CQ29" s="98">
        <v>0</v>
      </c>
      <c r="CR29" s="98">
        <v>13.5</v>
      </c>
      <c r="CS29" s="98"/>
      <c r="CT29" s="107">
        <f t="shared" si="8"/>
        <v>0</v>
      </c>
      <c r="CU29" s="98"/>
      <c r="CV29" s="107">
        <f t="shared" si="9"/>
        <v>0</v>
      </c>
      <c r="CW29" s="98"/>
      <c r="CX29" s="107">
        <f t="shared" si="10"/>
        <v>0</v>
      </c>
      <c r="CY29" s="98"/>
      <c r="CZ29" s="107">
        <f t="shared" si="11"/>
        <v>0.5</v>
      </c>
      <c r="DA29" s="98"/>
      <c r="DB29" s="107" t="str">
        <f t="shared" si="12"/>
        <v/>
      </c>
      <c r="DC29" s="98"/>
      <c r="DD29" s="107" t="str">
        <f t="shared" si="13"/>
        <v/>
      </c>
      <c r="DE29" s="98"/>
      <c r="DF29" s="107" t="str">
        <f t="shared" si="14"/>
        <v/>
      </c>
      <c r="DG29" s="98"/>
      <c r="DH29" s="107">
        <f t="shared" si="15"/>
        <v>0.12195121951219513</v>
      </c>
      <c r="DI29" s="98"/>
      <c r="DJ29" s="105" t="s">
        <v>3693</v>
      </c>
      <c r="DK29" s="105" t="s">
        <v>170</v>
      </c>
      <c r="DL29" s="105" t="s">
        <v>170</v>
      </c>
      <c r="DM29" s="105" t="s">
        <v>233</v>
      </c>
      <c r="DN29" s="105" t="s">
        <v>233</v>
      </c>
      <c r="DO29" s="105" t="s">
        <v>172</v>
      </c>
      <c r="DP29" s="105">
        <v>4.0999999999999996</v>
      </c>
      <c r="DQ29" s="105" t="s">
        <v>165</v>
      </c>
      <c r="DR29" s="105"/>
      <c r="DS29" s="105"/>
      <c r="DT29" s="105"/>
      <c r="DU29" s="105">
        <v>0</v>
      </c>
      <c r="DV29" s="105">
        <v>0</v>
      </c>
      <c r="DW29" s="105">
        <v>0</v>
      </c>
      <c r="DX29" s="105"/>
      <c r="DY29" s="105"/>
      <c r="DZ29" s="105"/>
      <c r="EA29" s="105"/>
      <c r="EB29" s="105">
        <v>0</v>
      </c>
      <c r="EC29" s="105"/>
      <c r="ED29" s="105"/>
      <c r="EE29" s="105"/>
      <c r="EF29" s="105" t="s">
        <v>172</v>
      </c>
      <c r="EG29" s="105">
        <v>0</v>
      </c>
      <c r="EH29" s="105">
        <v>0</v>
      </c>
      <c r="EI29" s="105">
        <v>12</v>
      </c>
      <c r="EJ29" s="105"/>
      <c r="EK29" s="107">
        <f t="shared" si="16"/>
        <v>0</v>
      </c>
      <c r="EL29" s="105"/>
      <c r="EM29" s="107">
        <f t="shared" si="17"/>
        <v>0</v>
      </c>
      <c r="EN29" s="105"/>
      <c r="EO29" s="107">
        <f t="shared" si="18"/>
        <v>0</v>
      </c>
      <c r="EP29" s="105" t="s">
        <v>3313</v>
      </c>
      <c r="EQ29" s="107">
        <f t="shared" si="19"/>
        <v>1.5</v>
      </c>
      <c r="ER29" s="105"/>
      <c r="ES29" s="107" t="str">
        <f t="shared" si="20"/>
        <v/>
      </c>
      <c r="ET29" s="105"/>
      <c r="EU29" s="107" t="str">
        <f t="shared" si="21"/>
        <v/>
      </c>
      <c r="EV29" s="105"/>
      <c r="EW29" s="107" t="str">
        <f t="shared" si="22"/>
        <v/>
      </c>
      <c r="EX29" s="105" t="s">
        <v>3694</v>
      </c>
      <c r="EY29" s="107">
        <f t="shared" si="23"/>
        <v>0.36585365853658541</v>
      </c>
      <c r="EZ29" s="105" t="s">
        <v>3695</v>
      </c>
      <c r="FA29" t="s">
        <v>3295</v>
      </c>
      <c r="FB29" t="s">
        <v>3296</v>
      </c>
      <c r="FC29" t="s">
        <v>3297</v>
      </c>
      <c r="FD29" t="s">
        <v>3298</v>
      </c>
      <c r="FE29" t="s">
        <v>3299</v>
      </c>
      <c r="FF29">
        <v>103848963</v>
      </c>
      <c r="FG29" t="s">
        <v>3696</v>
      </c>
      <c r="FH29" t="s">
        <v>3697</v>
      </c>
      <c r="FJ29" t="s">
        <v>215</v>
      </c>
      <c r="FK29" t="s">
        <v>216</v>
      </c>
      <c r="FN29">
        <v>28</v>
      </c>
    </row>
    <row r="30" spans="1:170" x14ac:dyDescent="0.35">
      <c r="A30" s="2" t="s">
        <v>3698</v>
      </c>
      <c r="B30" s="2" t="s">
        <v>3699</v>
      </c>
      <c r="C30" s="2" t="s">
        <v>3647</v>
      </c>
      <c r="D30" s="2" t="s">
        <v>295</v>
      </c>
      <c r="E30" s="2" t="s">
        <v>3700</v>
      </c>
      <c r="F30" s="2" t="s">
        <v>3701</v>
      </c>
      <c r="G30" s="2">
        <v>0</v>
      </c>
      <c r="H30" s="2" t="s">
        <v>168</v>
      </c>
      <c r="I30" s="2" t="s">
        <v>3702</v>
      </c>
      <c r="J30" s="2" t="s">
        <v>3703</v>
      </c>
      <c r="K30" s="2" t="s">
        <v>3704</v>
      </c>
      <c r="L30" s="2" t="s">
        <v>3705</v>
      </c>
      <c r="M30" s="2" t="s">
        <v>3706</v>
      </c>
      <c r="N30" s="2"/>
      <c r="O30" s="2" t="s">
        <v>164</v>
      </c>
      <c r="P30" s="2"/>
      <c r="Q30" s="4" t="s">
        <v>3413</v>
      </c>
      <c r="R30" s="4" t="s">
        <v>3288</v>
      </c>
      <c r="S30" s="4"/>
      <c r="T30" s="4"/>
      <c r="U30" s="4"/>
      <c r="V30" s="4" t="s">
        <v>172</v>
      </c>
      <c r="W30" s="4">
        <v>0</v>
      </c>
      <c r="X30" s="4">
        <v>0</v>
      </c>
      <c r="Y30" s="4">
        <v>16.5</v>
      </c>
      <c r="Z30" s="4"/>
      <c r="AA30" s="97" t="s">
        <v>3707</v>
      </c>
      <c r="AB30" s="97" t="s">
        <v>233</v>
      </c>
      <c r="AC30" s="97" t="s">
        <v>170</v>
      </c>
      <c r="AD30" s="97" t="s">
        <v>173</v>
      </c>
      <c r="AE30" s="97" t="s">
        <v>233</v>
      </c>
      <c r="AF30" s="97" t="s">
        <v>172</v>
      </c>
      <c r="AG30" s="97">
        <v>9.8000000000000007</v>
      </c>
      <c r="AH30" s="97" t="s">
        <v>165</v>
      </c>
      <c r="AI30" s="97"/>
      <c r="AJ30" s="97"/>
      <c r="AK30" s="97"/>
      <c r="AL30" s="97">
        <v>0</v>
      </c>
      <c r="AM30" s="97">
        <v>0</v>
      </c>
      <c r="AN30" s="97">
        <v>0</v>
      </c>
      <c r="AO30" s="97"/>
      <c r="AP30" s="97"/>
      <c r="AQ30" s="97"/>
      <c r="AR30" s="97"/>
      <c r="AS30" s="97">
        <v>0</v>
      </c>
      <c r="AT30" s="97"/>
      <c r="AU30" s="97"/>
      <c r="AV30" s="97"/>
      <c r="AW30" s="97" t="s">
        <v>172</v>
      </c>
      <c r="AX30" s="97">
        <v>0</v>
      </c>
      <c r="AY30" s="97">
        <v>0</v>
      </c>
      <c r="AZ30" s="97">
        <v>15</v>
      </c>
      <c r="BA30" s="97">
        <v>1</v>
      </c>
      <c r="BB30" s="97"/>
      <c r="BC30" s="107">
        <f t="shared" si="0"/>
        <v>0</v>
      </c>
      <c r="BD30" s="97"/>
      <c r="BE30" s="107">
        <f t="shared" si="1"/>
        <v>0</v>
      </c>
      <c r="BF30" s="97"/>
      <c r="BG30" s="107">
        <f t="shared" si="2"/>
        <v>0</v>
      </c>
      <c r="BH30" s="97">
        <v>1.5</v>
      </c>
      <c r="BI30" s="107">
        <f t="shared" si="3"/>
        <v>1.5</v>
      </c>
      <c r="BJ30" s="97"/>
      <c r="BK30" s="107" t="str">
        <f t="shared" si="4"/>
        <v/>
      </c>
      <c r="BL30" s="97"/>
      <c r="BM30" s="107" t="str">
        <f t="shared" si="5"/>
        <v/>
      </c>
      <c r="BN30" s="97"/>
      <c r="BO30" s="107" t="str">
        <f t="shared" si="6"/>
        <v/>
      </c>
      <c r="BP30" s="97">
        <v>0.15306122448979501</v>
      </c>
      <c r="BQ30" s="107">
        <f t="shared" si="7"/>
        <v>0.15306122448979589</v>
      </c>
      <c r="BR30" s="97"/>
      <c r="BS30" s="98" t="s">
        <v>3708</v>
      </c>
      <c r="BT30" s="98" t="s">
        <v>170</v>
      </c>
      <c r="BU30" s="98" t="s">
        <v>170</v>
      </c>
      <c r="BV30" s="98" t="s">
        <v>173</v>
      </c>
      <c r="BW30" s="98" t="s">
        <v>233</v>
      </c>
      <c r="BX30" s="98" t="s">
        <v>172</v>
      </c>
      <c r="BY30" s="98">
        <v>4.9000000000000004</v>
      </c>
      <c r="BZ30" s="98" t="s">
        <v>165</v>
      </c>
      <c r="CA30" s="98"/>
      <c r="CB30" s="98"/>
      <c r="CC30" s="98"/>
      <c r="CD30" s="98">
        <v>0</v>
      </c>
      <c r="CE30" s="98">
        <v>0</v>
      </c>
      <c r="CF30" s="98">
        <v>0</v>
      </c>
      <c r="CG30" s="98"/>
      <c r="CH30" s="98"/>
      <c r="CI30" s="98"/>
      <c r="CJ30" s="98"/>
      <c r="CK30" s="98">
        <v>0</v>
      </c>
      <c r="CL30" s="98"/>
      <c r="CM30" s="98"/>
      <c r="CN30" s="98"/>
      <c r="CO30" s="98" t="s">
        <v>172</v>
      </c>
      <c r="CP30" s="98">
        <v>0</v>
      </c>
      <c r="CQ30" s="98">
        <v>0</v>
      </c>
      <c r="CR30" s="98">
        <v>14</v>
      </c>
      <c r="CS30" s="98"/>
      <c r="CT30" s="107">
        <f t="shared" si="8"/>
        <v>0</v>
      </c>
      <c r="CU30" s="98"/>
      <c r="CV30" s="107">
        <f t="shared" si="9"/>
        <v>0</v>
      </c>
      <c r="CW30" s="98"/>
      <c r="CX30" s="107">
        <f t="shared" si="10"/>
        <v>0</v>
      </c>
      <c r="CY30" s="98"/>
      <c r="CZ30" s="107">
        <f t="shared" si="11"/>
        <v>1</v>
      </c>
      <c r="DA30" s="98"/>
      <c r="DB30" s="107" t="str">
        <f t="shared" si="12"/>
        <v/>
      </c>
      <c r="DC30" s="98"/>
      <c r="DD30" s="107" t="str">
        <f t="shared" si="13"/>
        <v/>
      </c>
      <c r="DE30" s="98"/>
      <c r="DF30" s="107" t="str">
        <f t="shared" si="14"/>
        <v/>
      </c>
      <c r="DG30" s="98"/>
      <c r="DH30" s="107">
        <f t="shared" si="15"/>
        <v>0.2040816326530612</v>
      </c>
      <c r="DI30" s="98"/>
      <c r="DJ30" s="105" t="s">
        <v>3709</v>
      </c>
      <c r="DK30" s="105" t="s">
        <v>233</v>
      </c>
      <c r="DL30" s="105" t="s">
        <v>172</v>
      </c>
      <c r="DM30" s="105" t="s">
        <v>193</v>
      </c>
      <c r="DN30" s="105" t="s">
        <v>170</v>
      </c>
      <c r="DO30" s="105" t="s">
        <v>172</v>
      </c>
      <c r="DP30" s="105">
        <v>8.4</v>
      </c>
      <c r="DQ30" s="105" t="s">
        <v>165</v>
      </c>
      <c r="DR30" s="105"/>
      <c r="DS30" s="105"/>
      <c r="DT30" s="105"/>
      <c r="DU30" s="105">
        <v>0</v>
      </c>
      <c r="DV30" s="105">
        <v>0</v>
      </c>
      <c r="DW30" s="105">
        <v>0</v>
      </c>
      <c r="DX30" s="105"/>
      <c r="DY30" s="105"/>
      <c r="DZ30" s="105"/>
      <c r="EA30" s="105"/>
      <c r="EB30" s="105">
        <v>0</v>
      </c>
      <c r="EC30" s="105"/>
      <c r="ED30" s="105"/>
      <c r="EE30" s="105"/>
      <c r="EF30" s="105" t="s">
        <v>172</v>
      </c>
      <c r="EG30" s="105">
        <v>0</v>
      </c>
      <c r="EH30" s="105">
        <v>0</v>
      </c>
      <c r="EI30" s="105">
        <v>13</v>
      </c>
      <c r="EJ30" s="105"/>
      <c r="EK30" s="107">
        <f t="shared" si="16"/>
        <v>0</v>
      </c>
      <c r="EL30" s="105"/>
      <c r="EM30" s="107">
        <f t="shared" si="17"/>
        <v>0</v>
      </c>
      <c r="EN30" s="105"/>
      <c r="EO30" s="107">
        <f t="shared" si="18"/>
        <v>0</v>
      </c>
      <c r="EP30" s="105" t="s">
        <v>170</v>
      </c>
      <c r="EQ30" s="107">
        <f t="shared" si="19"/>
        <v>1</v>
      </c>
      <c r="ER30" s="105"/>
      <c r="ES30" s="107" t="str">
        <f t="shared" si="20"/>
        <v/>
      </c>
      <c r="ET30" s="105"/>
      <c r="EU30" s="107" t="str">
        <f t="shared" si="21"/>
        <v/>
      </c>
      <c r="EV30" s="105"/>
      <c r="EW30" s="107" t="str">
        <f t="shared" si="22"/>
        <v/>
      </c>
      <c r="EX30" s="105" t="s">
        <v>3710</v>
      </c>
      <c r="EY30" s="107">
        <f t="shared" si="23"/>
        <v>0.11904761904761904</v>
      </c>
      <c r="EZ30" s="105" t="s">
        <v>290</v>
      </c>
      <c r="FA30" t="s">
        <v>3295</v>
      </c>
      <c r="FB30" t="s">
        <v>3296</v>
      </c>
      <c r="FC30" t="s">
        <v>3297</v>
      </c>
      <c r="FD30" t="s">
        <v>3298</v>
      </c>
      <c r="FE30" t="s">
        <v>3299</v>
      </c>
      <c r="FF30">
        <v>103848965</v>
      </c>
      <c r="FG30" t="s">
        <v>3711</v>
      </c>
      <c r="FH30" t="s">
        <v>3697</v>
      </c>
      <c r="FJ30" t="s">
        <v>215</v>
      </c>
      <c r="FK30" t="s">
        <v>216</v>
      </c>
      <c r="FN30">
        <v>29</v>
      </c>
    </row>
    <row r="31" spans="1:170" x14ac:dyDescent="0.35">
      <c r="A31" s="2" t="s">
        <v>3712</v>
      </c>
      <c r="B31" s="2" t="s">
        <v>3713</v>
      </c>
      <c r="C31" s="2" t="s">
        <v>3647</v>
      </c>
      <c r="D31" s="2" t="s">
        <v>295</v>
      </c>
      <c r="E31" s="2" t="s">
        <v>3714</v>
      </c>
      <c r="F31" s="2" t="s">
        <v>3715</v>
      </c>
      <c r="G31" s="2">
        <v>61</v>
      </c>
      <c r="H31" s="2" t="s">
        <v>306</v>
      </c>
      <c r="I31" s="2" t="s">
        <v>3716</v>
      </c>
      <c r="J31" s="2" t="s">
        <v>3717</v>
      </c>
      <c r="K31" s="2" t="s">
        <v>3718</v>
      </c>
      <c r="L31" s="2" t="s">
        <v>3719</v>
      </c>
      <c r="M31" s="2" t="s">
        <v>1174</v>
      </c>
      <c r="N31" s="2"/>
      <c r="O31" s="2" t="s">
        <v>164</v>
      </c>
      <c r="P31" s="2"/>
      <c r="Q31" s="4" t="s">
        <v>3720</v>
      </c>
      <c r="R31" s="4" t="s">
        <v>3288</v>
      </c>
      <c r="S31" s="4"/>
      <c r="T31" s="4"/>
      <c r="U31" s="4"/>
      <c r="V31" s="4" t="s">
        <v>172</v>
      </c>
      <c r="W31" s="4">
        <v>0</v>
      </c>
      <c r="X31" s="4">
        <v>0</v>
      </c>
      <c r="Y31" s="4">
        <v>22.5</v>
      </c>
      <c r="Z31" s="4"/>
      <c r="AA31" s="97" t="s">
        <v>3721</v>
      </c>
      <c r="AB31" s="97" t="s">
        <v>233</v>
      </c>
      <c r="AC31" s="97" t="s">
        <v>233</v>
      </c>
      <c r="AD31" s="97" t="s">
        <v>193</v>
      </c>
      <c r="AE31" s="97" t="s">
        <v>233</v>
      </c>
      <c r="AF31" s="97" t="s">
        <v>172</v>
      </c>
      <c r="AG31" s="97">
        <v>12.4</v>
      </c>
      <c r="AH31" s="97" t="s">
        <v>165</v>
      </c>
      <c r="AI31" s="97"/>
      <c r="AJ31" s="97"/>
      <c r="AK31" s="97"/>
      <c r="AL31" s="97">
        <v>0</v>
      </c>
      <c r="AM31" s="97">
        <v>0</v>
      </c>
      <c r="AN31" s="97">
        <v>0</v>
      </c>
      <c r="AO31" s="97"/>
      <c r="AP31" s="97"/>
      <c r="AQ31" s="97"/>
      <c r="AR31" s="97"/>
      <c r="AS31" s="97">
        <v>0</v>
      </c>
      <c r="AT31" s="97"/>
      <c r="AU31" s="97"/>
      <c r="AV31" s="97"/>
      <c r="AW31" s="97" t="s">
        <v>172</v>
      </c>
      <c r="AX31" s="97">
        <v>0</v>
      </c>
      <c r="AY31" s="97">
        <v>0</v>
      </c>
      <c r="AZ31" s="97">
        <v>21.5</v>
      </c>
      <c r="BA31" s="97">
        <v>1</v>
      </c>
      <c r="BB31" s="97"/>
      <c r="BC31" s="107">
        <f t="shared" si="0"/>
        <v>0</v>
      </c>
      <c r="BD31" s="97"/>
      <c r="BE31" s="107">
        <f t="shared" si="1"/>
        <v>0</v>
      </c>
      <c r="BF31" s="97"/>
      <c r="BG31" s="107">
        <f t="shared" si="2"/>
        <v>0</v>
      </c>
      <c r="BH31" s="97" t="s">
        <v>170</v>
      </c>
      <c r="BI31" s="107">
        <f t="shared" si="3"/>
        <v>1</v>
      </c>
      <c r="BJ31" s="97"/>
      <c r="BK31" s="107" t="str">
        <f t="shared" si="4"/>
        <v/>
      </c>
      <c r="BL31" s="97"/>
      <c r="BM31" s="107" t="str">
        <f t="shared" si="5"/>
        <v/>
      </c>
      <c r="BN31" s="97"/>
      <c r="BO31" s="107" t="str">
        <f t="shared" si="6"/>
        <v/>
      </c>
      <c r="BP31" s="97">
        <v>8.0645161290322495E-2</v>
      </c>
      <c r="BQ31" s="107">
        <f t="shared" si="7"/>
        <v>8.0645161290322578E-2</v>
      </c>
      <c r="BR31" s="97"/>
      <c r="BS31" s="98" t="s">
        <v>3722</v>
      </c>
      <c r="BT31" s="98" t="s">
        <v>233</v>
      </c>
      <c r="BU31" s="98" t="s">
        <v>233</v>
      </c>
      <c r="BV31" s="98" t="s">
        <v>193</v>
      </c>
      <c r="BW31" s="98" t="s">
        <v>233</v>
      </c>
      <c r="BX31" s="98" t="s">
        <v>172</v>
      </c>
      <c r="BY31" s="98">
        <v>12.4</v>
      </c>
      <c r="BZ31" s="98" t="s">
        <v>165</v>
      </c>
      <c r="CA31" s="98"/>
      <c r="CB31" s="98"/>
      <c r="CC31" s="98"/>
      <c r="CD31" s="98">
        <v>0</v>
      </c>
      <c r="CE31" s="98">
        <v>0</v>
      </c>
      <c r="CF31" s="98">
        <v>0</v>
      </c>
      <c r="CG31" s="98"/>
      <c r="CH31" s="98"/>
      <c r="CI31" s="98"/>
      <c r="CJ31" s="98"/>
      <c r="CK31" s="98">
        <v>0</v>
      </c>
      <c r="CL31" s="98"/>
      <c r="CM31" s="98"/>
      <c r="CN31" s="98"/>
      <c r="CO31" s="98" t="s">
        <v>172</v>
      </c>
      <c r="CP31" s="98">
        <v>0</v>
      </c>
      <c r="CQ31" s="98">
        <v>0</v>
      </c>
      <c r="CR31" s="98">
        <v>20.5</v>
      </c>
      <c r="CS31" s="98"/>
      <c r="CT31" s="107">
        <f t="shared" si="8"/>
        <v>0</v>
      </c>
      <c r="CU31" s="98"/>
      <c r="CV31" s="107">
        <f t="shared" si="9"/>
        <v>0</v>
      </c>
      <c r="CW31" s="98"/>
      <c r="CX31" s="107">
        <f t="shared" si="10"/>
        <v>0</v>
      </c>
      <c r="CY31" s="98"/>
      <c r="CZ31" s="107">
        <f t="shared" si="11"/>
        <v>1</v>
      </c>
      <c r="DA31" s="98"/>
      <c r="DB31" s="107" t="str">
        <f t="shared" si="12"/>
        <v/>
      </c>
      <c r="DC31" s="98"/>
      <c r="DD31" s="107" t="str">
        <f t="shared" si="13"/>
        <v/>
      </c>
      <c r="DE31" s="98"/>
      <c r="DF31" s="107" t="str">
        <f t="shared" si="14"/>
        <v/>
      </c>
      <c r="DG31" s="98"/>
      <c r="DH31" s="107">
        <f t="shared" si="15"/>
        <v>8.0645161290322578E-2</v>
      </c>
      <c r="DI31" s="98"/>
      <c r="DJ31" s="105" t="s">
        <v>3723</v>
      </c>
      <c r="DK31" s="105" t="s">
        <v>233</v>
      </c>
      <c r="DL31" s="105" t="s">
        <v>233</v>
      </c>
      <c r="DM31" s="105" t="s">
        <v>193</v>
      </c>
      <c r="DN31" s="105" t="s">
        <v>233</v>
      </c>
      <c r="DO31" s="105" t="s">
        <v>172</v>
      </c>
      <c r="DP31" s="105">
        <v>12.4</v>
      </c>
      <c r="DQ31" s="105" t="s">
        <v>165</v>
      </c>
      <c r="DR31" s="105"/>
      <c r="DS31" s="105"/>
      <c r="DT31" s="105"/>
      <c r="DU31" s="105">
        <v>0</v>
      </c>
      <c r="DV31" s="105">
        <v>0</v>
      </c>
      <c r="DW31" s="105">
        <v>0</v>
      </c>
      <c r="DX31" s="105"/>
      <c r="DY31" s="105"/>
      <c r="DZ31" s="105"/>
      <c r="EA31" s="105"/>
      <c r="EB31" s="105">
        <v>0</v>
      </c>
      <c r="EC31" s="105"/>
      <c r="ED31" s="105"/>
      <c r="EE31" s="105"/>
      <c r="EF31" s="105" t="s">
        <v>172</v>
      </c>
      <c r="EG31" s="105">
        <v>0</v>
      </c>
      <c r="EH31" s="105">
        <v>0</v>
      </c>
      <c r="EI31" s="105">
        <v>19</v>
      </c>
      <c r="EJ31" s="105"/>
      <c r="EK31" s="107">
        <f t="shared" si="16"/>
        <v>0</v>
      </c>
      <c r="EL31" s="105"/>
      <c r="EM31" s="107">
        <f t="shared" si="17"/>
        <v>0</v>
      </c>
      <c r="EN31" s="105"/>
      <c r="EO31" s="107">
        <f t="shared" si="18"/>
        <v>0</v>
      </c>
      <c r="EP31" s="105" t="s">
        <v>3313</v>
      </c>
      <c r="EQ31" s="107">
        <f t="shared" si="19"/>
        <v>1.5</v>
      </c>
      <c r="ER31" s="105"/>
      <c r="ES31" s="107" t="str">
        <f t="shared" si="20"/>
        <v/>
      </c>
      <c r="ET31" s="105"/>
      <c r="EU31" s="107" t="str">
        <f t="shared" si="21"/>
        <v/>
      </c>
      <c r="EV31" s="105"/>
      <c r="EW31" s="107" t="str">
        <f t="shared" si="22"/>
        <v/>
      </c>
      <c r="EX31" s="105" t="s">
        <v>3724</v>
      </c>
      <c r="EY31" s="107">
        <f t="shared" si="23"/>
        <v>0.12096774193548386</v>
      </c>
      <c r="EZ31" s="105" t="s">
        <v>290</v>
      </c>
      <c r="FA31" t="s">
        <v>3295</v>
      </c>
      <c r="FB31" t="s">
        <v>3296</v>
      </c>
      <c r="FC31" t="s">
        <v>3297</v>
      </c>
      <c r="FD31" t="s">
        <v>3298</v>
      </c>
      <c r="FE31" t="s">
        <v>3299</v>
      </c>
      <c r="FF31">
        <v>103848967</v>
      </c>
      <c r="FG31" t="s">
        <v>3725</v>
      </c>
      <c r="FH31" t="s">
        <v>3726</v>
      </c>
      <c r="FJ31" t="s">
        <v>215</v>
      </c>
      <c r="FK31" t="s">
        <v>216</v>
      </c>
      <c r="FN31">
        <v>30</v>
      </c>
    </row>
    <row r="32" spans="1:170" x14ac:dyDescent="0.35">
      <c r="A32" s="2" t="s">
        <v>3727</v>
      </c>
      <c r="B32" s="2" t="s">
        <v>3728</v>
      </c>
      <c r="C32" s="2" t="s">
        <v>3647</v>
      </c>
      <c r="D32" s="2" t="s">
        <v>295</v>
      </c>
      <c r="E32" s="2" t="s">
        <v>1250</v>
      </c>
      <c r="F32" s="2" t="s">
        <v>3729</v>
      </c>
      <c r="G32" s="2">
        <v>424</v>
      </c>
      <c r="H32" s="2" t="s">
        <v>168</v>
      </c>
      <c r="I32" s="2" t="s">
        <v>3730</v>
      </c>
      <c r="J32" s="2" t="s">
        <v>3731</v>
      </c>
      <c r="K32" s="2" t="s">
        <v>3732</v>
      </c>
      <c r="L32" s="2" t="s">
        <v>3733</v>
      </c>
      <c r="M32" s="2" t="s">
        <v>3734</v>
      </c>
      <c r="N32" s="2"/>
      <c r="O32" s="2" t="s">
        <v>164</v>
      </c>
      <c r="P32" s="2"/>
      <c r="Q32" s="4" t="s">
        <v>3735</v>
      </c>
      <c r="R32" s="4" t="s">
        <v>3288</v>
      </c>
      <c r="S32" s="4"/>
      <c r="T32" s="4"/>
      <c r="U32" s="4"/>
      <c r="V32" s="4" t="s">
        <v>172</v>
      </c>
      <c r="W32" s="4">
        <v>0</v>
      </c>
      <c r="X32" s="4">
        <v>0</v>
      </c>
      <c r="Y32" s="4">
        <v>17.899999999999999</v>
      </c>
      <c r="Z32" s="4"/>
      <c r="AA32" s="97" t="s">
        <v>3736</v>
      </c>
      <c r="AB32" s="97" t="s">
        <v>170</v>
      </c>
      <c r="AC32" s="97" t="s">
        <v>172</v>
      </c>
      <c r="AD32" s="97" t="s">
        <v>193</v>
      </c>
      <c r="AE32" s="97" t="s">
        <v>172</v>
      </c>
      <c r="AF32" s="97" t="s">
        <v>172</v>
      </c>
      <c r="AG32" s="97">
        <v>3.2</v>
      </c>
      <c r="AH32" s="97" t="s">
        <v>165</v>
      </c>
      <c r="AI32" s="97"/>
      <c r="AJ32" s="97"/>
      <c r="AK32" s="97"/>
      <c r="AL32" s="97">
        <v>0</v>
      </c>
      <c r="AM32" s="97">
        <v>0</v>
      </c>
      <c r="AN32" s="97">
        <v>0</v>
      </c>
      <c r="AO32" s="97"/>
      <c r="AP32" s="97"/>
      <c r="AQ32" s="97"/>
      <c r="AR32" s="97"/>
      <c r="AS32" s="97">
        <v>0</v>
      </c>
      <c r="AT32" s="97"/>
      <c r="AU32" s="97"/>
      <c r="AV32" s="97"/>
      <c r="AW32" s="97" t="s">
        <v>172</v>
      </c>
      <c r="AX32" s="97">
        <v>0</v>
      </c>
      <c r="AY32" s="97">
        <v>0</v>
      </c>
      <c r="AZ32" s="97">
        <v>17.5</v>
      </c>
      <c r="BA32" s="97">
        <v>1</v>
      </c>
      <c r="BB32" s="97"/>
      <c r="BC32" s="107">
        <f t="shared" si="0"/>
        <v>0</v>
      </c>
      <c r="BD32" s="97"/>
      <c r="BE32" s="107">
        <f t="shared" si="1"/>
        <v>0</v>
      </c>
      <c r="BF32" s="97"/>
      <c r="BG32" s="107">
        <f t="shared" si="2"/>
        <v>0</v>
      </c>
      <c r="BH32" s="97">
        <v>0.39999999999999802</v>
      </c>
      <c r="BI32" s="107">
        <f t="shared" si="3"/>
        <v>0.39999999999999858</v>
      </c>
      <c r="BJ32" s="97"/>
      <c r="BK32" s="107" t="str">
        <f t="shared" si="4"/>
        <v/>
      </c>
      <c r="BL32" s="97"/>
      <c r="BM32" s="107" t="str">
        <f t="shared" si="5"/>
        <v/>
      </c>
      <c r="BN32" s="97"/>
      <c r="BO32" s="107" t="str">
        <f t="shared" si="6"/>
        <v/>
      </c>
      <c r="BP32" s="97">
        <v>0.124999999999999</v>
      </c>
      <c r="BQ32" s="107">
        <f t="shared" si="7"/>
        <v>0.12499999999999956</v>
      </c>
      <c r="BR32" s="97"/>
      <c r="BS32" s="98" t="s">
        <v>3737</v>
      </c>
      <c r="BT32" s="98" t="s">
        <v>170</v>
      </c>
      <c r="BU32" s="98" t="s">
        <v>172</v>
      </c>
      <c r="BV32" s="98" t="s">
        <v>193</v>
      </c>
      <c r="BW32" s="98" t="s">
        <v>172</v>
      </c>
      <c r="BX32" s="98" t="s">
        <v>172</v>
      </c>
      <c r="BY32" s="98">
        <v>3.2</v>
      </c>
      <c r="BZ32" s="98" t="s">
        <v>165</v>
      </c>
      <c r="CA32" s="98"/>
      <c r="CB32" s="98"/>
      <c r="CC32" s="98"/>
      <c r="CD32" s="98">
        <v>0</v>
      </c>
      <c r="CE32" s="98">
        <v>0</v>
      </c>
      <c r="CF32" s="98">
        <v>0</v>
      </c>
      <c r="CG32" s="98"/>
      <c r="CH32" s="98"/>
      <c r="CI32" s="98"/>
      <c r="CJ32" s="98"/>
      <c r="CK32" s="98">
        <v>0</v>
      </c>
      <c r="CL32" s="98"/>
      <c r="CM32" s="98"/>
      <c r="CN32" s="98"/>
      <c r="CO32" s="98" t="s">
        <v>172</v>
      </c>
      <c r="CP32" s="98">
        <v>0</v>
      </c>
      <c r="CQ32" s="98">
        <v>0</v>
      </c>
      <c r="CR32" s="98">
        <v>16</v>
      </c>
      <c r="CS32" s="98"/>
      <c r="CT32" s="107">
        <f t="shared" si="8"/>
        <v>0</v>
      </c>
      <c r="CU32" s="98"/>
      <c r="CV32" s="107">
        <f t="shared" si="9"/>
        <v>0</v>
      </c>
      <c r="CW32" s="98"/>
      <c r="CX32" s="107">
        <f t="shared" si="10"/>
        <v>0</v>
      </c>
      <c r="CY32" s="98"/>
      <c r="CZ32" s="107">
        <f t="shared" si="11"/>
        <v>1.5</v>
      </c>
      <c r="DA32" s="98"/>
      <c r="DB32" s="107" t="str">
        <f t="shared" si="12"/>
        <v/>
      </c>
      <c r="DC32" s="98"/>
      <c r="DD32" s="107" t="str">
        <f t="shared" si="13"/>
        <v/>
      </c>
      <c r="DE32" s="98"/>
      <c r="DF32" s="107" t="str">
        <f t="shared" si="14"/>
        <v/>
      </c>
      <c r="DG32" s="98"/>
      <c r="DH32" s="107">
        <f t="shared" si="15"/>
        <v>0.46875</v>
      </c>
      <c r="DI32" s="98"/>
      <c r="DJ32" s="105" t="s">
        <v>3738</v>
      </c>
      <c r="DK32" s="105" t="s">
        <v>170</v>
      </c>
      <c r="DL32" s="105" t="s">
        <v>172</v>
      </c>
      <c r="DM32" s="105" t="s">
        <v>193</v>
      </c>
      <c r="DN32" s="105" t="s">
        <v>172</v>
      </c>
      <c r="DO32" s="105" t="s">
        <v>172</v>
      </c>
      <c r="DP32" s="105">
        <v>3.2</v>
      </c>
      <c r="DQ32" s="105" t="s">
        <v>165</v>
      </c>
      <c r="DR32" s="105"/>
      <c r="DS32" s="105"/>
      <c r="DT32" s="105"/>
      <c r="DU32" s="105">
        <v>0</v>
      </c>
      <c r="DV32" s="105">
        <v>0</v>
      </c>
      <c r="DW32" s="105">
        <v>0</v>
      </c>
      <c r="DX32" s="105"/>
      <c r="DY32" s="105"/>
      <c r="DZ32" s="105"/>
      <c r="EA32" s="105"/>
      <c r="EB32" s="105">
        <v>0</v>
      </c>
      <c r="EC32" s="105"/>
      <c r="ED32" s="105"/>
      <c r="EE32" s="105"/>
      <c r="EF32" s="105" t="s">
        <v>172</v>
      </c>
      <c r="EG32" s="105">
        <v>0</v>
      </c>
      <c r="EH32" s="105">
        <v>0</v>
      </c>
      <c r="EI32" s="105">
        <v>15</v>
      </c>
      <c r="EJ32" s="105"/>
      <c r="EK32" s="107">
        <f t="shared" si="16"/>
        <v>0</v>
      </c>
      <c r="EL32" s="105"/>
      <c r="EM32" s="107">
        <f t="shared" si="17"/>
        <v>0</v>
      </c>
      <c r="EN32" s="105"/>
      <c r="EO32" s="107">
        <f t="shared" si="18"/>
        <v>0</v>
      </c>
      <c r="EP32" s="105" t="s">
        <v>170</v>
      </c>
      <c r="EQ32" s="107">
        <f t="shared" si="19"/>
        <v>1</v>
      </c>
      <c r="ER32" s="105"/>
      <c r="ES32" s="107" t="str">
        <f t="shared" si="20"/>
        <v/>
      </c>
      <c r="ET32" s="105"/>
      <c r="EU32" s="107" t="str">
        <f t="shared" si="21"/>
        <v/>
      </c>
      <c r="EV32" s="105"/>
      <c r="EW32" s="107" t="str">
        <f t="shared" si="22"/>
        <v/>
      </c>
      <c r="EX32" s="105" t="s">
        <v>3739</v>
      </c>
      <c r="EY32" s="107">
        <f t="shared" si="23"/>
        <v>0.3125</v>
      </c>
      <c r="EZ32" s="105" t="s">
        <v>290</v>
      </c>
      <c r="FA32" t="s">
        <v>3295</v>
      </c>
      <c r="FB32" t="s">
        <v>3296</v>
      </c>
      <c r="FC32" t="s">
        <v>3297</v>
      </c>
      <c r="FD32" t="s">
        <v>3298</v>
      </c>
      <c r="FE32" t="s">
        <v>3299</v>
      </c>
      <c r="FF32">
        <v>103848969</v>
      </c>
      <c r="FG32" t="s">
        <v>3740</v>
      </c>
      <c r="FH32" t="s">
        <v>3726</v>
      </c>
      <c r="FJ32" t="s">
        <v>215</v>
      </c>
      <c r="FK32" t="s">
        <v>216</v>
      </c>
      <c r="FN32">
        <v>31</v>
      </c>
    </row>
    <row r="33" spans="1:170" x14ac:dyDescent="0.35">
      <c r="A33" s="2" t="s">
        <v>3741</v>
      </c>
      <c r="B33" s="2" t="s">
        <v>3742</v>
      </c>
      <c r="C33" s="2" t="s">
        <v>3281</v>
      </c>
      <c r="D33" s="2" t="s">
        <v>152</v>
      </c>
      <c r="E33" s="2" t="s">
        <v>832</v>
      </c>
      <c r="F33" s="2" t="s">
        <v>3743</v>
      </c>
      <c r="G33" s="2">
        <v>63</v>
      </c>
      <c r="H33" s="2" t="s">
        <v>168</v>
      </c>
      <c r="I33" s="2" t="s">
        <v>3744</v>
      </c>
      <c r="J33" s="2" t="s">
        <v>3745</v>
      </c>
      <c r="K33" s="2" t="s">
        <v>3746</v>
      </c>
      <c r="L33" s="2" t="s">
        <v>3747</v>
      </c>
      <c r="M33" s="2" t="s">
        <v>3748</v>
      </c>
      <c r="N33" s="2"/>
      <c r="O33" s="2" t="s">
        <v>164</v>
      </c>
      <c r="P33" s="2"/>
      <c r="Q33" s="4" t="s">
        <v>3410</v>
      </c>
      <c r="R33" s="4" t="s">
        <v>3288</v>
      </c>
      <c r="S33" s="4"/>
      <c r="T33" s="4"/>
      <c r="U33" s="4"/>
      <c r="V33" s="4" t="s">
        <v>172</v>
      </c>
      <c r="W33" s="4">
        <v>0</v>
      </c>
      <c r="X33" s="4">
        <v>0</v>
      </c>
      <c r="Y33" s="4">
        <v>10</v>
      </c>
      <c r="Z33" s="4"/>
      <c r="AA33" s="97" t="s">
        <v>3749</v>
      </c>
      <c r="AB33" s="97" t="s">
        <v>233</v>
      </c>
      <c r="AC33" s="97" t="s">
        <v>170</v>
      </c>
      <c r="AD33" s="97" t="s">
        <v>173</v>
      </c>
      <c r="AE33" s="97" t="s">
        <v>233</v>
      </c>
      <c r="AF33" s="97" t="s">
        <v>172</v>
      </c>
      <c r="AG33" s="97">
        <v>9.8000000000000007</v>
      </c>
      <c r="AH33" s="97" t="s">
        <v>165</v>
      </c>
      <c r="AI33" s="97"/>
      <c r="AJ33" s="97"/>
      <c r="AK33" s="97"/>
      <c r="AL33" s="97">
        <v>0</v>
      </c>
      <c r="AM33" s="97">
        <v>0</v>
      </c>
      <c r="AN33" s="97">
        <v>0</v>
      </c>
      <c r="AO33" s="97"/>
      <c r="AP33" s="97"/>
      <c r="AQ33" s="97"/>
      <c r="AR33" s="97"/>
      <c r="AS33" s="97">
        <v>0</v>
      </c>
      <c r="AT33" s="97"/>
      <c r="AU33" s="97"/>
      <c r="AV33" s="97"/>
      <c r="AW33" s="97" t="s">
        <v>172</v>
      </c>
      <c r="AX33" s="97">
        <v>0</v>
      </c>
      <c r="AY33" s="97">
        <v>0</v>
      </c>
      <c r="AZ33" s="97">
        <v>9.1</v>
      </c>
      <c r="BA33" s="97">
        <v>1</v>
      </c>
      <c r="BB33" s="97"/>
      <c r="BC33" s="107">
        <f t="shared" si="0"/>
        <v>0</v>
      </c>
      <c r="BD33" s="97"/>
      <c r="BE33" s="107">
        <f t="shared" si="1"/>
        <v>0</v>
      </c>
      <c r="BF33" s="97"/>
      <c r="BG33" s="107">
        <f t="shared" si="2"/>
        <v>0</v>
      </c>
      <c r="BH33" s="97">
        <v>0.9</v>
      </c>
      <c r="BI33" s="107">
        <f t="shared" si="3"/>
        <v>0.90000000000000036</v>
      </c>
      <c r="BJ33" s="97"/>
      <c r="BK33" s="107" t="str">
        <f t="shared" si="4"/>
        <v/>
      </c>
      <c r="BL33" s="97"/>
      <c r="BM33" s="107" t="str">
        <f t="shared" si="5"/>
        <v/>
      </c>
      <c r="BN33" s="97"/>
      <c r="BO33" s="107" t="str">
        <f t="shared" si="6"/>
        <v/>
      </c>
      <c r="BP33" s="97">
        <v>9.18367346938775E-2</v>
      </c>
      <c r="BQ33" s="107">
        <f t="shared" si="7"/>
        <v>9.1836734693877584E-2</v>
      </c>
      <c r="BR33" s="97"/>
      <c r="BS33" s="98" t="s">
        <v>3750</v>
      </c>
      <c r="BT33" s="98" t="s">
        <v>193</v>
      </c>
      <c r="BU33" s="98" t="s">
        <v>170</v>
      </c>
      <c r="BV33" s="98" t="s">
        <v>173</v>
      </c>
      <c r="BW33" s="98" t="s">
        <v>233</v>
      </c>
      <c r="BX33" s="98" t="s">
        <v>172</v>
      </c>
      <c r="BY33" s="98">
        <v>19.600000000000001</v>
      </c>
      <c r="BZ33" s="98" t="s">
        <v>165</v>
      </c>
      <c r="CA33" s="98"/>
      <c r="CB33" s="98"/>
      <c r="CC33" s="98"/>
      <c r="CD33" s="98">
        <v>0</v>
      </c>
      <c r="CE33" s="98">
        <v>0</v>
      </c>
      <c r="CF33" s="98">
        <v>0</v>
      </c>
      <c r="CG33" s="98"/>
      <c r="CH33" s="98"/>
      <c r="CI33" s="98"/>
      <c r="CJ33" s="98"/>
      <c r="CK33" s="98">
        <v>0</v>
      </c>
      <c r="CL33" s="98"/>
      <c r="CM33" s="98"/>
      <c r="CN33" s="98"/>
      <c r="CO33" s="98" t="s">
        <v>172</v>
      </c>
      <c r="CP33" s="98">
        <v>0</v>
      </c>
      <c r="CQ33" s="98">
        <v>0</v>
      </c>
      <c r="CR33" s="98">
        <v>9</v>
      </c>
      <c r="CS33" s="98"/>
      <c r="CT33" s="107">
        <f t="shared" si="8"/>
        <v>0</v>
      </c>
      <c r="CU33" s="98"/>
      <c r="CV33" s="107">
        <f t="shared" si="9"/>
        <v>0</v>
      </c>
      <c r="CW33" s="98"/>
      <c r="CX33" s="107">
        <f t="shared" si="10"/>
        <v>0</v>
      </c>
      <c r="CY33" s="98"/>
      <c r="CZ33" s="107">
        <f t="shared" si="11"/>
        <v>9.9999999999999645E-2</v>
      </c>
      <c r="DA33" s="98"/>
      <c r="DB33" s="107" t="str">
        <f t="shared" si="12"/>
        <v/>
      </c>
      <c r="DC33" s="98"/>
      <c r="DD33" s="107" t="str">
        <f t="shared" si="13"/>
        <v/>
      </c>
      <c r="DE33" s="98"/>
      <c r="DF33" s="107" t="str">
        <f t="shared" si="14"/>
        <v/>
      </c>
      <c r="DG33" s="98"/>
      <c r="DH33" s="107">
        <f t="shared" si="15"/>
        <v>5.102040816326512E-3</v>
      </c>
      <c r="DI33" s="98"/>
      <c r="DJ33" s="105" t="s">
        <v>3751</v>
      </c>
      <c r="DK33" s="105" t="s">
        <v>233</v>
      </c>
      <c r="DL33" s="105" t="s">
        <v>170</v>
      </c>
      <c r="DM33" s="105" t="s">
        <v>173</v>
      </c>
      <c r="DN33" s="105" t="s">
        <v>173</v>
      </c>
      <c r="DO33" s="105" t="s">
        <v>172</v>
      </c>
      <c r="DP33" s="105">
        <v>11.8</v>
      </c>
      <c r="DQ33" s="105" t="s">
        <v>165</v>
      </c>
      <c r="DR33" s="105"/>
      <c r="DS33" s="105"/>
      <c r="DT33" s="105"/>
      <c r="DU33" s="105">
        <v>0</v>
      </c>
      <c r="DV33" s="105">
        <v>0</v>
      </c>
      <c r="DW33" s="105">
        <v>0</v>
      </c>
      <c r="DX33" s="105"/>
      <c r="DY33" s="105"/>
      <c r="DZ33" s="105"/>
      <c r="EA33" s="105"/>
      <c r="EB33" s="105">
        <v>0</v>
      </c>
      <c r="EC33" s="105"/>
      <c r="ED33" s="105"/>
      <c r="EE33" s="105"/>
      <c r="EF33" s="105" t="s">
        <v>172</v>
      </c>
      <c r="EG33" s="105">
        <v>0</v>
      </c>
      <c r="EH33" s="105">
        <v>0</v>
      </c>
      <c r="EI33" s="105">
        <v>8</v>
      </c>
      <c r="EJ33" s="105"/>
      <c r="EK33" s="107">
        <f t="shared" si="16"/>
        <v>0</v>
      </c>
      <c r="EL33" s="105"/>
      <c r="EM33" s="107">
        <f t="shared" si="17"/>
        <v>0</v>
      </c>
      <c r="EN33" s="105"/>
      <c r="EO33" s="107">
        <f t="shared" si="18"/>
        <v>0</v>
      </c>
      <c r="EP33" s="105" t="s">
        <v>170</v>
      </c>
      <c r="EQ33" s="107">
        <f t="shared" si="19"/>
        <v>1</v>
      </c>
      <c r="ER33" s="105"/>
      <c r="ES33" s="107" t="str">
        <f t="shared" si="20"/>
        <v/>
      </c>
      <c r="ET33" s="105"/>
      <c r="EU33" s="107" t="str">
        <f t="shared" si="21"/>
        <v/>
      </c>
      <c r="EV33" s="105"/>
      <c r="EW33" s="107" t="str">
        <f t="shared" si="22"/>
        <v/>
      </c>
      <c r="EX33" s="105" t="s">
        <v>3479</v>
      </c>
      <c r="EY33" s="107">
        <f t="shared" si="23"/>
        <v>8.4745762711864403E-2</v>
      </c>
      <c r="EZ33" s="105" t="s">
        <v>3752</v>
      </c>
      <c r="FA33" t="s">
        <v>3295</v>
      </c>
      <c r="FB33" t="s">
        <v>3296</v>
      </c>
      <c r="FC33" t="s">
        <v>3297</v>
      </c>
      <c r="FD33" t="s">
        <v>3298</v>
      </c>
      <c r="FE33" t="s">
        <v>3299</v>
      </c>
      <c r="FF33">
        <v>103856553</v>
      </c>
      <c r="FG33" t="s">
        <v>3753</v>
      </c>
      <c r="FH33" t="s">
        <v>3754</v>
      </c>
      <c r="FJ33" t="s">
        <v>215</v>
      </c>
      <c r="FK33" t="s">
        <v>216</v>
      </c>
      <c r="FN33">
        <v>32</v>
      </c>
    </row>
    <row r="34" spans="1:170" x14ac:dyDescent="0.35">
      <c r="A34" s="2" t="s">
        <v>3755</v>
      </c>
      <c r="B34" s="2" t="s">
        <v>3756</v>
      </c>
      <c r="C34" s="2" t="s">
        <v>3281</v>
      </c>
      <c r="D34" s="2" t="s">
        <v>152</v>
      </c>
      <c r="E34" s="2" t="s">
        <v>3757</v>
      </c>
      <c r="F34" s="2" t="s">
        <v>3758</v>
      </c>
      <c r="G34" s="2">
        <v>40</v>
      </c>
      <c r="H34" s="2" t="s">
        <v>168</v>
      </c>
      <c r="I34" s="2" t="s">
        <v>3759</v>
      </c>
      <c r="J34" s="2" t="s">
        <v>3760</v>
      </c>
      <c r="K34" s="2" t="s">
        <v>3761</v>
      </c>
      <c r="L34" s="2" t="s">
        <v>3762</v>
      </c>
      <c r="M34" s="2" t="s">
        <v>3345</v>
      </c>
      <c r="N34" s="2"/>
      <c r="O34" s="2" t="s">
        <v>164</v>
      </c>
      <c r="P34" s="2"/>
      <c r="Q34" s="4" t="s">
        <v>3763</v>
      </c>
      <c r="R34" s="4" t="s">
        <v>3288</v>
      </c>
      <c r="S34" s="4"/>
      <c r="T34" s="4"/>
      <c r="U34" s="4"/>
      <c r="V34" s="4" t="s">
        <v>172</v>
      </c>
      <c r="W34" s="4">
        <v>0</v>
      </c>
      <c r="X34" s="4">
        <v>0</v>
      </c>
      <c r="Y34" s="4">
        <v>20</v>
      </c>
      <c r="Z34" s="4"/>
      <c r="AA34" s="97" t="s">
        <v>3764</v>
      </c>
      <c r="AB34" s="97" t="s">
        <v>233</v>
      </c>
      <c r="AC34" s="97" t="s">
        <v>233</v>
      </c>
      <c r="AD34" s="97" t="s">
        <v>233</v>
      </c>
      <c r="AE34" s="97" t="s">
        <v>170</v>
      </c>
      <c r="AF34" s="97" t="s">
        <v>172</v>
      </c>
      <c r="AG34" s="97">
        <v>7.2</v>
      </c>
      <c r="AH34" s="97" t="s">
        <v>165</v>
      </c>
      <c r="AI34" s="97"/>
      <c r="AJ34" s="97"/>
      <c r="AK34" s="97"/>
      <c r="AL34" s="97">
        <v>0</v>
      </c>
      <c r="AM34" s="97">
        <v>0</v>
      </c>
      <c r="AN34" s="97">
        <v>0</v>
      </c>
      <c r="AO34" s="97"/>
      <c r="AP34" s="97"/>
      <c r="AQ34" s="97"/>
      <c r="AR34" s="97"/>
      <c r="AS34" s="97">
        <v>0</v>
      </c>
      <c r="AT34" s="97"/>
      <c r="AU34" s="97"/>
      <c r="AV34" s="97"/>
      <c r="AW34" s="97" t="s">
        <v>172</v>
      </c>
      <c r="AX34" s="97">
        <v>0</v>
      </c>
      <c r="AY34" s="97">
        <v>0</v>
      </c>
      <c r="AZ34" s="97">
        <v>19</v>
      </c>
      <c r="BA34" s="97">
        <v>1</v>
      </c>
      <c r="BB34" s="97"/>
      <c r="BC34" s="107">
        <f t="shared" si="0"/>
        <v>0</v>
      </c>
      <c r="BD34" s="97"/>
      <c r="BE34" s="107">
        <f t="shared" si="1"/>
        <v>0</v>
      </c>
      <c r="BF34" s="97"/>
      <c r="BG34" s="107">
        <f t="shared" si="2"/>
        <v>0</v>
      </c>
      <c r="BH34" s="97" t="s">
        <v>170</v>
      </c>
      <c r="BI34" s="107">
        <f t="shared" si="3"/>
        <v>1</v>
      </c>
      <c r="BJ34" s="97"/>
      <c r="BK34" s="107" t="str">
        <f t="shared" si="4"/>
        <v/>
      </c>
      <c r="BL34" s="97"/>
      <c r="BM34" s="107" t="str">
        <f t="shared" si="5"/>
        <v/>
      </c>
      <c r="BN34" s="97"/>
      <c r="BO34" s="107" t="str">
        <f t="shared" si="6"/>
        <v/>
      </c>
      <c r="BP34" s="97">
        <v>0.13888888888888801</v>
      </c>
      <c r="BQ34" s="107">
        <f t="shared" si="7"/>
        <v>0.1388888888888889</v>
      </c>
      <c r="BR34" s="97"/>
      <c r="BS34" s="98" t="s">
        <v>3765</v>
      </c>
      <c r="BT34" s="98" t="s">
        <v>170</v>
      </c>
      <c r="BU34" s="98" t="s">
        <v>233</v>
      </c>
      <c r="BV34" s="98" t="s">
        <v>233</v>
      </c>
      <c r="BW34" s="98" t="s">
        <v>170</v>
      </c>
      <c r="BX34" s="98" t="s">
        <v>172</v>
      </c>
      <c r="BY34" s="98">
        <v>3.6</v>
      </c>
      <c r="BZ34" s="98" t="s">
        <v>165</v>
      </c>
      <c r="CA34" s="98"/>
      <c r="CB34" s="98"/>
      <c r="CC34" s="98"/>
      <c r="CD34" s="98">
        <v>0</v>
      </c>
      <c r="CE34" s="98">
        <v>0</v>
      </c>
      <c r="CF34" s="98">
        <v>0</v>
      </c>
      <c r="CG34" s="98"/>
      <c r="CH34" s="98"/>
      <c r="CI34" s="98"/>
      <c r="CJ34" s="98"/>
      <c r="CK34" s="98">
        <v>0</v>
      </c>
      <c r="CL34" s="98"/>
      <c r="CM34" s="98"/>
      <c r="CN34" s="98"/>
      <c r="CO34" s="98" t="s">
        <v>172</v>
      </c>
      <c r="CP34" s="98">
        <v>0</v>
      </c>
      <c r="CQ34" s="98">
        <v>0</v>
      </c>
      <c r="CR34" s="98">
        <v>16</v>
      </c>
      <c r="CS34" s="98"/>
      <c r="CT34" s="107">
        <f t="shared" si="8"/>
        <v>0</v>
      </c>
      <c r="CU34" s="98"/>
      <c r="CV34" s="107">
        <f t="shared" si="9"/>
        <v>0</v>
      </c>
      <c r="CW34" s="98"/>
      <c r="CX34" s="107">
        <f t="shared" si="10"/>
        <v>0</v>
      </c>
      <c r="CY34" s="98"/>
      <c r="CZ34" s="107">
        <f t="shared" si="11"/>
        <v>3</v>
      </c>
      <c r="DA34" s="98"/>
      <c r="DB34" s="107" t="str">
        <f t="shared" si="12"/>
        <v/>
      </c>
      <c r="DC34" s="98"/>
      <c r="DD34" s="107" t="str">
        <f t="shared" si="13"/>
        <v/>
      </c>
      <c r="DE34" s="98"/>
      <c r="DF34" s="107" t="str">
        <f t="shared" si="14"/>
        <v/>
      </c>
      <c r="DG34" s="98"/>
      <c r="DH34" s="107">
        <f t="shared" si="15"/>
        <v>0.83333333333333326</v>
      </c>
      <c r="DI34" s="98"/>
      <c r="DJ34" s="105" t="s">
        <v>3766</v>
      </c>
      <c r="DK34" s="105" t="s">
        <v>173</v>
      </c>
      <c r="DL34" s="105" t="s">
        <v>233</v>
      </c>
      <c r="DM34" s="105" t="s">
        <v>233</v>
      </c>
      <c r="DN34" s="105" t="s">
        <v>170</v>
      </c>
      <c r="DO34" s="105" t="s">
        <v>172</v>
      </c>
      <c r="DP34" s="105">
        <v>10.8</v>
      </c>
      <c r="DQ34" s="105" t="s">
        <v>165</v>
      </c>
      <c r="DR34" s="105"/>
      <c r="DS34" s="105"/>
      <c r="DT34" s="105"/>
      <c r="DU34" s="105">
        <v>0</v>
      </c>
      <c r="DV34" s="105">
        <v>0</v>
      </c>
      <c r="DW34" s="105">
        <v>0</v>
      </c>
      <c r="DX34" s="105"/>
      <c r="DY34" s="105"/>
      <c r="DZ34" s="105"/>
      <c r="EA34" s="105"/>
      <c r="EB34" s="105">
        <v>0</v>
      </c>
      <c r="EC34" s="105"/>
      <c r="ED34" s="105"/>
      <c r="EE34" s="105"/>
      <c r="EF34" s="105" t="s">
        <v>172</v>
      </c>
      <c r="EG34" s="105">
        <v>0</v>
      </c>
      <c r="EH34" s="105">
        <v>0</v>
      </c>
      <c r="EI34" s="105">
        <v>15</v>
      </c>
      <c r="EJ34" s="105"/>
      <c r="EK34" s="107">
        <f t="shared" si="16"/>
        <v>0</v>
      </c>
      <c r="EL34" s="105"/>
      <c r="EM34" s="107">
        <f t="shared" si="17"/>
        <v>0</v>
      </c>
      <c r="EN34" s="105"/>
      <c r="EO34" s="107">
        <f t="shared" si="18"/>
        <v>0</v>
      </c>
      <c r="EP34" s="105" t="s">
        <v>170</v>
      </c>
      <c r="EQ34" s="107">
        <f t="shared" si="19"/>
        <v>1</v>
      </c>
      <c r="ER34" s="105"/>
      <c r="ES34" s="107" t="str">
        <f t="shared" si="20"/>
        <v/>
      </c>
      <c r="ET34" s="105"/>
      <c r="EU34" s="107" t="str">
        <f t="shared" si="21"/>
        <v/>
      </c>
      <c r="EV34" s="105"/>
      <c r="EW34" s="107" t="str">
        <f t="shared" si="22"/>
        <v/>
      </c>
      <c r="EX34" s="105" t="s">
        <v>3767</v>
      </c>
      <c r="EY34" s="107">
        <f t="shared" si="23"/>
        <v>9.2592592592592587E-2</v>
      </c>
      <c r="EZ34" s="105" t="s">
        <v>3768</v>
      </c>
      <c r="FA34" t="s">
        <v>3295</v>
      </c>
      <c r="FB34" t="s">
        <v>3296</v>
      </c>
      <c r="FC34" t="s">
        <v>3297</v>
      </c>
      <c r="FD34" t="s">
        <v>3298</v>
      </c>
      <c r="FE34" t="s">
        <v>3299</v>
      </c>
      <c r="FF34">
        <v>103856556</v>
      </c>
      <c r="FG34" t="s">
        <v>3769</v>
      </c>
      <c r="FH34" t="s">
        <v>3770</v>
      </c>
      <c r="FJ34" t="s">
        <v>215</v>
      </c>
      <c r="FK34" t="s">
        <v>216</v>
      </c>
      <c r="FN34">
        <v>33</v>
      </c>
    </row>
    <row r="35" spans="1:170" x14ac:dyDescent="0.35">
      <c r="A35" s="2" t="s">
        <v>3771</v>
      </c>
      <c r="B35" s="2" t="s">
        <v>3772</v>
      </c>
      <c r="C35" s="2" t="s">
        <v>3281</v>
      </c>
      <c r="D35" s="2" t="s">
        <v>152</v>
      </c>
      <c r="E35" s="2" t="s">
        <v>3773</v>
      </c>
      <c r="F35" s="2" t="s">
        <v>628</v>
      </c>
      <c r="G35" s="2">
        <v>31</v>
      </c>
      <c r="H35" s="2" t="s">
        <v>306</v>
      </c>
      <c r="I35" s="2" t="s">
        <v>3774</v>
      </c>
      <c r="J35" s="2" t="s">
        <v>3775</v>
      </c>
      <c r="K35" s="2" t="s">
        <v>3776</v>
      </c>
      <c r="L35" s="2" t="s">
        <v>3777</v>
      </c>
      <c r="M35" s="2" t="s">
        <v>280</v>
      </c>
      <c r="N35" s="2"/>
      <c r="O35" s="2" t="s">
        <v>164</v>
      </c>
      <c r="P35" s="2"/>
      <c r="Q35" s="4" t="s">
        <v>3360</v>
      </c>
      <c r="R35" s="4" t="s">
        <v>3288</v>
      </c>
      <c r="S35" s="4"/>
      <c r="T35" s="4"/>
      <c r="U35" s="4"/>
      <c r="V35" s="4" t="s">
        <v>172</v>
      </c>
      <c r="W35" s="4">
        <v>0</v>
      </c>
      <c r="X35" s="4">
        <v>0</v>
      </c>
      <c r="Y35" s="4">
        <v>20</v>
      </c>
      <c r="Z35" s="4"/>
      <c r="AA35" s="97" t="s">
        <v>3778</v>
      </c>
      <c r="AB35" s="97" t="s">
        <v>233</v>
      </c>
      <c r="AC35" s="97" t="s">
        <v>233</v>
      </c>
      <c r="AD35" s="97" t="s">
        <v>233</v>
      </c>
      <c r="AE35" s="97" t="s">
        <v>172</v>
      </c>
      <c r="AF35" s="97" t="s">
        <v>172</v>
      </c>
      <c r="AG35" s="97">
        <v>5.2</v>
      </c>
      <c r="AH35" s="97" t="s">
        <v>165</v>
      </c>
      <c r="AI35" s="97"/>
      <c r="AJ35" s="97"/>
      <c r="AK35" s="97"/>
      <c r="AL35" s="97">
        <v>0</v>
      </c>
      <c r="AM35" s="97">
        <v>0</v>
      </c>
      <c r="AN35" s="97">
        <v>0</v>
      </c>
      <c r="AO35" s="97"/>
      <c r="AP35" s="97"/>
      <c r="AQ35" s="97"/>
      <c r="AR35" s="97"/>
      <c r="AS35" s="97">
        <v>0</v>
      </c>
      <c r="AT35" s="97"/>
      <c r="AU35" s="97"/>
      <c r="AV35" s="97"/>
      <c r="AW35" s="97" t="s">
        <v>172</v>
      </c>
      <c r="AX35" s="97">
        <v>0</v>
      </c>
      <c r="AY35" s="97">
        <v>0</v>
      </c>
      <c r="AZ35" s="97">
        <v>19.3</v>
      </c>
      <c r="BA35" s="97">
        <v>1</v>
      </c>
      <c r="BB35" s="97"/>
      <c r="BC35" s="107">
        <f t="shared" si="0"/>
        <v>0</v>
      </c>
      <c r="BD35" s="97"/>
      <c r="BE35" s="107">
        <f t="shared" si="1"/>
        <v>0</v>
      </c>
      <c r="BF35" s="97"/>
      <c r="BG35" s="107">
        <f t="shared" si="2"/>
        <v>0</v>
      </c>
      <c r="BH35" s="97">
        <v>0.69999999999999896</v>
      </c>
      <c r="BI35" s="107">
        <f t="shared" si="3"/>
        <v>0.69999999999999929</v>
      </c>
      <c r="BJ35" s="97"/>
      <c r="BK35" s="107" t="str">
        <f t="shared" si="4"/>
        <v/>
      </c>
      <c r="BL35" s="97"/>
      <c r="BM35" s="107" t="str">
        <f t="shared" si="5"/>
        <v/>
      </c>
      <c r="BN35" s="97"/>
      <c r="BO35" s="107" t="str">
        <f t="shared" si="6"/>
        <v/>
      </c>
      <c r="BP35" s="97">
        <v>0.134615384615384</v>
      </c>
      <c r="BQ35" s="107">
        <f t="shared" si="7"/>
        <v>0.13461538461538447</v>
      </c>
      <c r="BR35" s="97"/>
      <c r="BS35" s="98" t="s">
        <v>3779</v>
      </c>
      <c r="BT35" s="98" t="s">
        <v>233</v>
      </c>
      <c r="BU35" s="98" t="s">
        <v>233</v>
      </c>
      <c r="BV35" s="98" t="s">
        <v>233</v>
      </c>
      <c r="BW35" s="98" t="s">
        <v>170</v>
      </c>
      <c r="BX35" s="98" t="s">
        <v>172</v>
      </c>
      <c r="BY35" s="98">
        <v>7.2</v>
      </c>
      <c r="BZ35" s="98" t="s">
        <v>165</v>
      </c>
      <c r="CA35" s="98"/>
      <c r="CB35" s="98"/>
      <c r="CC35" s="98"/>
      <c r="CD35" s="98">
        <v>0</v>
      </c>
      <c r="CE35" s="98">
        <v>0</v>
      </c>
      <c r="CF35" s="98">
        <v>0</v>
      </c>
      <c r="CG35" s="98"/>
      <c r="CH35" s="98"/>
      <c r="CI35" s="98"/>
      <c r="CJ35" s="98"/>
      <c r="CK35" s="98">
        <v>0</v>
      </c>
      <c r="CL35" s="98"/>
      <c r="CM35" s="98"/>
      <c r="CN35" s="98"/>
      <c r="CO35" s="98" t="s">
        <v>172</v>
      </c>
      <c r="CP35" s="98">
        <v>0</v>
      </c>
      <c r="CQ35" s="98">
        <v>0</v>
      </c>
      <c r="CR35" s="98">
        <v>17</v>
      </c>
      <c r="CS35" s="98"/>
      <c r="CT35" s="107">
        <f t="shared" si="8"/>
        <v>0</v>
      </c>
      <c r="CU35" s="98"/>
      <c r="CV35" s="107">
        <f t="shared" si="9"/>
        <v>0</v>
      </c>
      <c r="CW35" s="98"/>
      <c r="CX35" s="107">
        <f t="shared" si="10"/>
        <v>0</v>
      </c>
      <c r="CY35" s="98"/>
      <c r="CZ35" s="107">
        <f t="shared" si="11"/>
        <v>2.3000000000000007</v>
      </c>
      <c r="DA35" s="98"/>
      <c r="DB35" s="107" t="str">
        <f t="shared" si="12"/>
        <v/>
      </c>
      <c r="DC35" s="98"/>
      <c r="DD35" s="107" t="str">
        <f t="shared" si="13"/>
        <v/>
      </c>
      <c r="DE35" s="98"/>
      <c r="DF35" s="107" t="str">
        <f t="shared" si="14"/>
        <v/>
      </c>
      <c r="DG35" s="98"/>
      <c r="DH35" s="107">
        <f t="shared" si="15"/>
        <v>0.31944444444444453</v>
      </c>
      <c r="DI35" s="98"/>
      <c r="DJ35" s="105" t="s">
        <v>3780</v>
      </c>
      <c r="DK35" s="105" t="s">
        <v>173</v>
      </c>
      <c r="DL35" s="105" t="s">
        <v>233</v>
      </c>
      <c r="DM35" s="105" t="s">
        <v>233</v>
      </c>
      <c r="DN35" s="105" t="s">
        <v>170</v>
      </c>
      <c r="DO35" s="105" t="s">
        <v>172</v>
      </c>
      <c r="DP35" s="105">
        <v>10.8</v>
      </c>
      <c r="DQ35" s="105" t="s">
        <v>165</v>
      </c>
      <c r="DR35" s="105"/>
      <c r="DS35" s="105"/>
      <c r="DT35" s="105"/>
      <c r="DU35" s="105">
        <v>0</v>
      </c>
      <c r="DV35" s="105">
        <v>0</v>
      </c>
      <c r="DW35" s="105">
        <v>0</v>
      </c>
      <c r="DX35" s="105"/>
      <c r="DY35" s="105"/>
      <c r="DZ35" s="105"/>
      <c r="EA35" s="105"/>
      <c r="EB35" s="105">
        <v>0</v>
      </c>
      <c r="EC35" s="105"/>
      <c r="ED35" s="105"/>
      <c r="EE35" s="105"/>
      <c r="EF35" s="105" t="s">
        <v>172</v>
      </c>
      <c r="EG35" s="105">
        <v>0</v>
      </c>
      <c r="EH35" s="105">
        <v>0</v>
      </c>
      <c r="EI35" s="105">
        <v>16</v>
      </c>
      <c r="EJ35" s="105"/>
      <c r="EK35" s="107">
        <f t="shared" si="16"/>
        <v>0</v>
      </c>
      <c r="EL35" s="105"/>
      <c r="EM35" s="107">
        <f t="shared" si="17"/>
        <v>0</v>
      </c>
      <c r="EN35" s="105"/>
      <c r="EO35" s="107">
        <f t="shared" si="18"/>
        <v>0</v>
      </c>
      <c r="EP35" s="105" t="s">
        <v>170</v>
      </c>
      <c r="EQ35" s="107">
        <f t="shared" si="19"/>
        <v>1</v>
      </c>
      <c r="ER35" s="105"/>
      <c r="ES35" s="107" t="str">
        <f t="shared" si="20"/>
        <v/>
      </c>
      <c r="ET35" s="105"/>
      <c r="EU35" s="107" t="str">
        <f t="shared" si="21"/>
        <v/>
      </c>
      <c r="EV35" s="105"/>
      <c r="EW35" s="107" t="str">
        <f t="shared" si="22"/>
        <v/>
      </c>
      <c r="EX35" s="105" t="s">
        <v>3767</v>
      </c>
      <c r="EY35" s="107">
        <f t="shared" si="23"/>
        <v>9.2592592592592587E-2</v>
      </c>
      <c r="EZ35" s="105" t="s">
        <v>3781</v>
      </c>
      <c r="FA35" t="s">
        <v>3295</v>
      </c>
      <c r="FB35" t="s">
        <v>3296</v>
      </c>
      <c r="FC35" t="s">
        <v>3297</v>
      </c>
      <c r="FD35" t="s">
        <v>3298</v>
      </c>
      <c r="FE35" t="s">
        <v>3299</v>
      </c>
      <c r="FF35">
        <v>103856561</v>
      </c>
      <c r="FG35" t="s">
        <v>3782</v>
      </c>
      <c r="FH35" t="s">
        <v>3783</v>
      </c>
      <c r="FJ35" t="s">
        <v>215</v>
      </c>
      <c r="FK35" t="s">
        <v>216</v>
      </c>
      <c r="FN35">
        <v>34</v>
      </c>
    </row>
    <row r="36" spans="1:170" x14ac:dyDescent="0.35">
      <c r="A36" s="2" t="s">
        <v>3784</v>
      </c>
      <c r="B36" s="2" t="s">
        <v>3785</v>
      </c>
      <c r="C36" s="2" t="s">
        <v>3281</v>
      </c>
      <c r="D36" s="2" t="s">
        <v>152</v>
      </c>
      <c r="E36" s="2" t="s">
        <v>3786</v>
      </c>
      <c r="F36" s="2" t="s">
        <v>3787</v>
      </c>
      <c r="G36" s="2">
        <v>55</v>
      </c>
      <c r="H36" s="2" t="s">
        <v>306</v>
      </c>
      <c r="I36" s="2" t="s">
        <v>3788</v>
      </c>
      <c r="J36" s="2" t="s">
        <v>3789</v>
      </c>
      <c r="K36" s="2" t="s">
        <v>3790</v>
      </c>
      <c r="L36" s="2" t="s">
        <v>3791</v>
      </c>
      <c r="M36" s="2" t="s">
        <v>3792</v>
      </c>
      <c r="N36" s="2"/>
      <c r="O36" s="2" t="s">
        <v>164</v>
      </c>
      <c r="P36" s="2"/>
      <c r="Q36" s="4" t="s">
        <v>3793</v>
      </c>
      <c r="R36" s="4" t="s">
        <v>3288</v>
      </c>
      <c r="S36" s="4"/>
      <c r="T36" s="4"/>
      <c r="U36" s="4"/>
      <c r="V36" s="4" t="s">
        <v>172</v>
      </c>
      <c r="W36" s="4">
        <v>0</v>
      </c>
      <c r="X36" s="4">
        <v>0</v>
      </c>
      <c r="Y36" s="4">
        <v>15</v>
      </c>
      <c r="Z36" s="4"/>
      <c r="AA36" s="97" t="s">
        <v>3794</v>
      </c>
      <c r="AB36" s="97" t="s">
        <v>233</v>
      </c>
      <c r="AC36" s="97" t="s">
        <v>233</v>
      </c>
      <c r="AD36" s="97" t="s">
        <v>170</v>
      </c>
      <c r="AE36" s="97" t="s">
        <v>170</v>
      </c>
      <c r="AF36" s="97" t="s">
        <v>172</v>
      </c>
      <c r="AG36" s="97">
        <v>5.6</v>
      </c>
      <c r="AH36" s="97" t="s">
        <v>165</v>
      </c>
      <c r="AI36" s="97"/>
      <c r="AJ36" s="97"/>
      <c r="AK36" s="97"/>
      <c r="AL36" s="97">
        <v>0</v>
      </c>
      <c r="AM36" s="97">
        <v>0</v>
      </c>
      <c r="AN36" s="97">
        <v>0</v>
      </c>
      <c r="AO36" s="97"/>
      <c r="AP36" s="97"/>
      <c r="AQ36" s="97"/>
      <c r="AR36" s="97"/>
      <c r="AS36" s="97">
        <v>0</v>
      </c>
      <c r="AT36" s="97"/>
      <c r="AU36" s="97"/>
      <c r="AV36" s="97"/>
      <c r="AW36" s="97" t="s">
        <v>172</v>
      </c>
      <c r="AX36" s="97">
        <v>0</v>
      </c>
      <c r="AY36" s="97">
        <v>0</v>
      </c>
      <c r="AZ36" s="97">
        <v>14.5</v>
      </c>
      <c r="BA36" s="97">
        <v>1</v>
      </c>
      <c r="BB36" s="97"/>
      <c r="BC36" s="107">
        <f t="shared" si="0"/>
        <v>0</v>
      </c>
      <c r="BD36" s="97"/>
      <c r="BE36" s="107">
        <f t="shared" si="1"/>
        <v>0</v>
      </c>
      <c r="BF36" s="97"/>
      <c r="BG36" s="107">
        <f t="shared" si="2"/>
        <v>0</v>
      </c>
      <c r="BH36" s="97">
        <v>0.5</v>
      </c>
      <c r="BI36" s="107">
        <f t="shared" si="3"/>
        <v>0.5</v>
      </c>
      <c r="BJ36" s="97"/>
      <c r="BK36" s="107" t="str">
        <f t="shared" si="4"/>
        <v/>
      </c>
      <c r="BL36" s="97"/>
      <c r="BM36" s="107" t="str">
        <f t="shared" si="5"/>
        <v/>
      </c>
      <c r="BN36" s="97"/>
      <c r="BO36" s="107" t="str">
        <f t="shared" si="6"/>
        <v/>
      </c>
      <c r="BP36" s="97">
        <v>8.9285714285714204E-2</v>
      </c>
      <c r="BQ36" s="107">
        <f t="shared" si="7"/>
        <v>8.9285714285714288E-2</v>
      </c>
      <c r="BR36" s="97"/>
      <c r="BS36" s="98" t="s">
        <v>3512</v>
      </c>
      <c r="BT36" s="98" t="s">
        <v>173</v>
      </c>
      <c r="BU36" s="98" t="s">
        <v>233</v>
      </c>
      <c r="BV36" s="98" t="s">
        <v>170</v>
      </c>
      <c r="BW36" s="98" t="s">
        <v>172</v>
      </c>
      <c r="BX36" s="98" t="s">
        <v>170</v>
      </c>
      <c r="BY36" s="98">
        <v>7.8</v>
      </c>
      <c r="BZ36" s="98" t="s">
        <v>165</v>
      </c>
      <c r="CA36" s="98"/>
      <c r="CB36" s="98"/>
      <c r="CC36" s="98"/>
      <c r="CD36" s="98">
        <v>0</v>
      </c>
      <c r="CE36" s="98">
        <v>0</v>
      </c>
      <c r="CF36" s="98">
        <v>0</v>
      </c>
      <c r="CG36" s="98"/>
      <c r="CH36" s="98"/>
      <c r="CI36" s="98"/>
      <c r="CJ36" s="98"/>
      <c r="CK36" s="98">
        <v>0</v>
      </c>
      <c r="CL36" s="98"/>
      <c r="CM36" s="98"/>
      <c r="CN36" s="98"/>
      <c r="CO36" s="98" t="s">
        <v>172</v>
      </c>
      <c r="CP36" s="98">
        <v>0</v>
      </c>
      <c r="CQ36" s="98">
        <v>0</v>
      </c>
      <c r="CR36" s="98">
        <v>13</v>
      </c>
      <c r="CS36" s="98"/>
      <c r="CT36" s="107">
        <f t="shared" si="8"/>
        <v>0</v>
      </c>
      <c r="CU36" s="98"/>
      <c r="CV36" s="107">
        <f t="shared" si="9"/>
        <v>0</v>
      </c>
      <c r="CW36" s="98"/>
      <c r="CX36" s="107">
        <f t="shared" si="10"/>
        <v>0</v>
      </c>
      <c r="CY36" s="98"/>
      <c r="CZ36" s="107">
        <f t="shared" si="11"/>
        <v>1.5</v>
      </c>
      <c r="DA36" s="98"/>
      <c r="DB36" s="107" t="str">
        <f t="shared" si="12"/>
        <v/>
      </c>
      <c r="DC36" s="98"/>
      <c r="DD36" s="107" t="str">
        <f t="shared" si="13"/>
        <v/>
      </c>
      <c r="DE36" s="98"/>
      <c r="DF36" s="107" t="str">
        <f t="shared" si="14"/>
        <v/>
      </c>
      <c r="DG36" s="98"/>
      <c r="DH36" s="107">
        <f t="shared" si="15"/>
        <v>0.19230769230769232</v>
      </c>
      <c r="DI36" s="98"/>
      <c r="DJ36" s="105" t="s">
        <v>3795</v>
      </c>
      <c r="DK36" s="105" t="s">
        <v>173</v>
      </c>
      <c r="DL36" s="105" t="s">
        <v>233</v>
      </c>
      <c r="DM36" s="105" t="s">
        <v>170</v>
      </c>
      <c r="DN36" s="105" t="s">
        <v>170</v>
      </c>
      <c r="DO36" s="105" t="s">
        <v>172</v>
      </c>
      <c r="DP36" s="105">
        <v>8.3999999999999897</v>
      </c>
      <c r="DQ36" s="105" t="s">
        <v>165</v>
      </c>
      <c r="DR36" s="105"/>
      <c r="DS36" s="105"/>
      <c r="DT36" s="105"/>
      <c r="DU36" s="105">
        <v>0</v>
      </c>
      <c r="DV36" s="105">
        <v>0</v>
      </c>
      <c r="DW36" s="105">
        <v>0</v>
      </c>
      <c r="DX36" s="105"/>
      <c r="DY36" s="105"/>
      <c r="DZ36" s="105"/>
      <c r="EA36" s="105"/>
      <c r="EB36" s="105">
        <v>0</v>
      </c>
      <c r="EC36" s="105"/>
      <c r="ED36" s="105"/>
      <c r="EE36" s="105"/>
      <c r="EF36" s="105" t="s">
        <v>172</v>
      </c>
      <c r="EG36" s="105">
        <v>0</v>
      </c>
      <c r="EH36" s="105">
        <v>0</v>
      </c>
      <c r="EI36" s="105">
        <v>11.5</v>
      </c>
      <c r="EJ36" s="105"/>
      <c r="EK36" s="107">
        <f t="shared" si="16"/>
        <v>0</v>
      </c>
      <c r="EL36" s="105"/>
      <c r="EM36" s="107">
        <f t="shared" si="17"/>
        <v>0</v>
      </c>
      <c r="EN36" s="105"/>
      <c r="EO36" s="107">
        <f t="shared" si="18"/>
        <v>0</v>
      </c>
      <c r="EP36" s="105" t="s">
        <v>3313</v>
      </c>
      <c r="EQ36" s="107">
        <f t="shared" si="19"/>
        <v>1.5</v>
      </c>
      <c r="ER36" s="105"/>
      <c r="ES36" s="107" t="str">
        <f t="shared" si="20"/>
        <v/>
      </c>
      <c r="ET36" s="105"/>
      <c r="EU36" s="107" t="str">
        <f t="shared" si="21"/>
        <v/>
      </c>
      <c r="EV36" s="105"/>
      <c r="EW36" s="107" t="str">
        <f t="shared" si="22"/>
        <v/>
      </c>
      <c r="EX36" s="105" t="s">
        <v>3796</v>
      </c>
      <c r="EY36" s="107">
        <f t="shared" si="23"/>
        <v>0.1785714285714288</v>
      </c>
      <c r="EZ36" s="105" t="s">
        <v>3797</v>
      </c>
      <c r="FA36" t="s">
        <v>3295</v>
      </c>
      <c r="FB36" t="s">
        <v>3296</v>
      </c>
      <c r="FC36" t="s">
        <v>3297</v>
      </c>
      <c r="FD36" t="s">
        <v>3298</v>
      </c>
      <c r="FE36" t="s">
        <v>3299</v>
      </c>
      <c r="FF36">
        <v>103856565</v>
      </c>
      <c r="FG36" t="s">
        <v>3798</v>
      </c>
      <c r="FH36" t="s">
        <v>3799</v>
      </c>
      <c r="FJ36" t="s">
        <v>215</v>
      </c>
      <c r="FK36" t="s">
        <v>216</v>
      </c>
      <c r="FN36">
        <v>35</v>
      </c>
    </row>
    <row r="37" spans="1:170" x14ac:dyDescent="0.35">
      <c r="A37" s="2" t="s">
        <v>3800</v>
      </c>
      <c r="B37" s="2" t="s">
        <v>3801</v>
      </c>
      <c r="C37" s="2" t="s">
        <v>3281</v>
      </c>
      <c r="D37" s="2" t="s">
        <v>152</v>
      </c>
      <c r="E37" s="2" t="s">
        <v>3802</v>
      </c>
      <c r="F37" s="2" t="s">
        <v>3803</v>
      </c>
      <c r="G37" s="2">
        <v>13</v>
      </c>
      <c r="H37" s="2" t="s">
        <v>168</v>
      </c>
      <c r="I37" s="2" t="s">
        <v>3804</v>
      </c>
      <c r="J37" s="2" t="s">
        <v>3805</v>
      </c>
      <c r="K37" s="2" t="s">
        <v>3806</v>
      </c>
      <c r="L37" s="2" t="s">
        <v>3807</v>
      </c>
      <c r="M37" s="2" t="s">
        <v>682</v>
      </c>
      <c r="N37" s="2"/>
      <c r="O37" s="2" t="s">
        <v>164</v>
      </c>
      <c r="P37" s="2"/>
      <c r="Q37" s="4" t="s">
        <v>3808</v>
      </c>
      <c r="R37" s="4" t="s">
        <v>3288</v>
      </c>
      <c r="S37" s="4"/>
      <c r="T37" s="4"/>
      <c r="U37" s="4"/>
      <c r="V37" s="4" t="s">
        <v>172</v>
      </c>
      <c r="W37" s="4">
        <v>0</v>
      </c>
      <c r="X37" s="4">
        <v>0</v>
      </c>
      <c r="Y37" s="4">
        <v>20</v>
      </c>
      <c r="Z37" s="4"/>
      <c r="AA37" s="97" t="s">
        <v>3809</v>
      </c>
      <c r="AB37" s="97" t="s">
        <v>170</v>
      </c>
      <c r="AC37" s="97" t="s">
        <v>172</v>
      </c>
      <c r="AD37" s="97" t="s">
        <v>170</v>
      </c>
      <c r="AE37" s="97" t="s">
        <v>173</v>
      </c>
      <c r="AF37" s="97" t="s">
        <v>172</v>
      </c>
      <c r="AG37" s="97">
        <v>3.8</v>
      </c>
      <c r="AH37" s="97" t="s">
        <v>165</v>
      </c>
      <c r="AI37" s="97"/>
      <c r="AJ37" s="97"/>
      <c r="AK37" s="97"/>
      <c r="AL37" s="97">
        <v>0</v>
      </c>
      <c r="AM37" s="97">
        <v>0</v>
      </c>
      <c r="AN37" s="97">
        <v>0</v>
      </c>
      <c r="AO37" s="97"/>
      <c r="AP37" s="97"/>
      <c r="AQ37" s="97"/>
      <c r="AR37" s="97"/>
      <c r="AS37" s="97">
        <v>0</v>
      </c>
      <c r="AT37" s="97"/>
      <c r="AU37" s="97"/>
      <c r="AV37" s="97"/>
      <c r="AW37" s="97" t="s">
        <v>172</v>
      </c>
      <c r="AX37" s="97">
        <v>0</v>
      </c>
      <c r="AY37" s="97">
        <v>0</v>
      </c>
      <c r="AZ37" s="97">
        <v>19.3</v>
      </c>
      <c r="BA37" s="97">
        <v>1</v>
      </c>
      <c r="BB37" s="97"/>
      <c r="BC37" s="107">
        <f t="shared" si="0"/>
        <v>0</v>
      </c>
      <c r="BD37" s="97"/>
      <c r="BE37" s="107">
        <f t="shared" si="1"/>
        <v>0</v>
      </c>
      <c r="BF37" s="97"/>
      <c r="BG37" s="107">
        <f t="shared" si="2"/>
        <v>0</v>
      </c>
      <c r="BH37" s="97">
        <v>0.69999999999999896</v>
      </c>
      <c r="BI37" s="107">
        <f t="shared" si="3"/>
        <v>0.69999999999999929</v>
      </c>
      <c r="BJ37" s="97"/>
      <c r="BK37" s="107" t="str">
        <f t="shared" si="4"/>
        <v/>
      </c>
      <c r="BL37" s="97"/>
      <c r="BM37" s="107" t="str">
        <f t="shared" si="5"/>
        <v/>
      </c>
      <c r="BN37" s="97"/>
      <c r="BO37" s="107" t="str">
        <f t="shared" si="6"/>
        <v/>
      </c>
      <c r="BP37" s="97">
        <v>0.18421052631578899</v>
      </c>
      <c r="BQ37" s="107">
        <f t="shared" si="7"/>
        <v>0.1842105263157893</v>
      </c>
      <c r="BR37" s="97"/>
      <c r="BS37" s="98" t="s">
        <v>3810</v>
      </c>
      <c r="BT37" s="98" t="s">
        <v>173</v>
      </c>
      <c r="BU37" s="98" t="s">
        <v>172</v>
      </c>
      <c r="BV37" s="98" t="s">
        <v>170</v>
      </c>
      <c r="BW37" s="98" t="s">
        <v>173</v>
      </c>
      <c r="BX37" s="98" t="s">
        <v>172</v>
      </c>
      <c r="BY37" s="98">
        <v>11.399999999999901</v>
      </c>
      <c r="BZ37" s="98" t="s">
        <v>165</v>
      </c>
      <c r="CA37" s="98"/>
      <c r="CB37" s="98"/>
      <c r="CC37" s="98"/>
      <c r="CD37" s="98">
        <v>0</v>
      </c>
      <c r="CE37" s="98">
        <v>0</v>
      </c>
      <c r="CF37" s="98">
        <v>0</v>
      </c>
      <c r="CG37" s="98"/>
      <c r="CH37" s="98"/>
      <c r="CI37" s="98"/>
      <c r="CJ37" s="98"/>
      <c r="CK37" s="98">
        <v>0</v>
      </c>
      <c r="CL37" s="98"/>
      <c r="CM37" s="98"/>
      <c r="CN37" s="98"/>
      <c r="CO37" s="98" t="s">
        <v>172</v>
      </c>
      <c r="CP37" s="98">
        <v>0</v>
      </c>
      <c r="CQ37" s="98">
        <v>0</v>
      </c>
      <c r="CR37" s="98">
        <v>17.5</v>
      </c>
      <c r="CS37" s="98"/>
      <c r="CT37" s="107">
        <f t="shared" si="8"/>
        <v>0</v>
      </c>
      <c r="CU37" s="98"/>
      <c r="CV37" s="107">
        <f t="shared" si="9"/>
        <v>0</v>
      </c>
      <c r="CW37" s="98"/>
      <c r="CX37" s="107">
        <f t="shared" si="10"/>
        <v>0</v>
      </c>
      <c r="CY37" s="98"/>
      <c r="CZ37" s="107">
        <f t="shared" si="11"/>
        <v>1.8000000000000007</v>
      </c>
      <c r="DA37" s="98"/>
      <c r="DB37" s="107" t="str">
        <f t="shared" si="12"/>
        <v/>
      </c>
      <c r="DC37" s="98"/>
      <c r="DD37" s="107" t="str">
        <f t="shared" si="13"/>
        <v/>
      </c>
      <c r="DE37" s="98"/>
      <c r="DF37" s="107" t="str">
        <f t="shared" si="14"/>
        <v/>
      </c>
      <c r="DG37" s="98"/>
      <c r="DH37" s="107">
        <f t="shared" si="15"/>
        <v>0.1578947368421067</v>
      </c>
      <c r="DI37" s="98"/>
      <c r="DJ37" s="105" t="s">
        <v>3811</v>
      </c>
      <c r="DK37" s="105" t="s">
        <v>233</v>
      </c>
      <c r="DL37" s="105" t="s">
        <v>172</v>
      </c>
      <c r="DM37" s="105" t="s">
        <v>170</v>
      </c>
      <c r="DN37" s="105" t="s">
        <v>173</v>
      </c>
      <c r="DO37" s="105" t="s">
        <v>172</v>
      </c>
      <c r="DP37" s="105">
        <v>7.6</v>
      </c>
      <c r="DQ37" s="105" t="s">
        <v>165</v>
      </c>
      <c r="DR37" s="105"/>
      <c r="DS37" s="105"/>
      <c r="DT37" s="105"/>
      <c r="DU37" s="105">
        <v>0</v>
      </c>
      <c r="DV37" s="105">
        <v>0</v>
      </c>
      <c r="DW37" s="105">
        <v>0</v>
      </c>
      <c r="DX37" s="105"/>
      <c r="DY37" s="105"/>
      <c r="DZ37" s="105"/>
      <c r="EA37" s="105"/>
      <c r="EB37" s="105">
        <v>0</v>
      </c>
      <c r="EC37" s="105"/>
      <c r="ED37" s="105"/>
      <c r="EE37" s="105"/>
      <c r="EF37" s="105" t="s">
        <v>172</v>
      </c>
      <c r="EG37" s="105">
        <v>0</v>
      </c>
      <c r="EH37" s="105">
        <v>0</v>
      </c>
      <c r="EI37" s="105">
        <v>15</v>
      </c>
      <c r="EJ37" s="105"/>
      <c r="EK37" s="107">
        <f t="shared" si="16"/>
        <v>0</v>
      </c>
      <c r="EL37" s="105"/>
      <c r="EM37" s="107">
        <f t="shared" si="17"/>
        <v>0</v>
      </c>
      <c r="EN37" s="105"/>
      <c r="EO37" s="107">
        <f t="shared" si="18"/>
        <v>0</v>
      </c>
      <c r="EP37" s="105" t="s">
        <v>3464</v>
      </c>
      <c r="EQ37" s="107">
        <f t="shared" si="19"/>
        <v>2.5</v>
      </c>
      <c r="ER37" s="105"/>
      <c r="ES37" s="107" t="str">
        <f t="shared" si="20"/>
        <v/>
      </c>
      <c r="ET37" s="105"/>
      <c r="EU37" s="107" t="str">
        <f t="shared" si="21"/>
        <v/>
      </c>
      <c r="EV37" s="105"/>
      <c r="EW37" s="107" t="str">
        <f t="shared" si="22"/>
        <v/>
      </c>
      <c r="EX37" s="105" t="s">
        <v>3812</v>
      </c>
      <c r="EY37" s="107">
        <f t="shared" si="23"/>
        <v>0.32894736842105265</v>
      </c>
      <c r="EZ37" s="105" t="s">
        <v>3813</v>
      </c>
      <c r="FA37" t="s">
        <v>3295</v>
      </c>
      <c r="FB37" t="s">
        <v>3296</v>
      </c>
      <c r="FC37" t="s">
        <v>3297</v>
      </c>
      <c r="FD37" t="s">
        <v>3298</v>
      </c>
      <c r="FE37" t="s">
        <v>3299</v>
      </c>
      <c r="FF37">
        <v>103856572</v>
      </c>
      <c r="FG37" t="s">
        <v>3814</v>
      </c>
      <c r="FH37" t="s">
        <v>3815</v>
      </c>
      <c r="FJ37" t="s">
        <v>215</v>
      </c>
      <c r="FK37" t="s">
        <v>216</v>
      </c>
      <c r="FN37">
        <v>36</v>
      </c>
    </row>
    <row r="38" spans="1:170" x14ac:dyDescent="0.35">
      <c r="A38" s="2" t="s">
        <v>3816</v>
      </c>
      <c r="B38" s="2" t="s">
        <v>3817</v>
      </c>
      <c r="C38" s="2" t="s">
        <v>3281</v>
      </c>
      <c r="D38" s="2" t="s">
        <v>152</v>
      </c>
      <c r="E38" s="2" t="s">
        <v>864</v>
      </c>
      <c r="F38" s="2" t="s">
        <v>3818</v>
      </c>
      <c r="G38" s="2">
        <v>35</v>
      </c>
      <c r="H38" s="2" t="s">
        <v>306</v>
      </c>
      <c r="I38" s="2" t="s">
        <v>3819</v>
      </c>
      <c r="J38" s="2" t="s">
        <v>3820</v>
      </c>
      <c r="K38" s="2" t="s">
        <v>3821</v>
      </c>
      <c r="L38" s="2" t="s">
        <v>3822</v>
      </c>
      <c r="M38" s="2" t="s">
        <v>3823</v>
      </c>
      <c r="N38" s="2"/>
      <c r="O38" s="2" t="s">
        <v>164</v>
      </c>
      <c r="P38" s="2"/>
      <c r="Q38" s="4" t="s">
        <v>3824</v>
      </c>
      <c r="R38" s="4" t="s">
        <v>3288</v>
      </c>
      <c r="S38" s="4"/>
      <c r="T38" s="4"/>
      <c r="U38" s="4"/>
      <c r="V38" s="4" t="s">
        <v>172</v>
      </c>
      <c r="W38" s="4">
        <v>0</v>
      </c>
      <c r="X38" s="4">
        <v>0</v>
      </c>
      <c r="Y38" s="4">
        <v>20</v>
      </c>
      <c r="Z38" s="4"/>
      <c r="AA38" s="97" t="s">
        <v>3825</v>
      </c>
      <c r="AB38" s="97" t="s">
        <v>170</v>
      </c>
      <c r="AC38" s="97" t="s">
        <v>233</v>
      </c>
      <c r="AD38" s="97" t="s">
        <v>173</v>
      </c>
      <c r="AE38" s="97" t="s">
        <v>173</v>
      </c>
      <c r="AF38" s="97" t="s">
        <v>172</v>
      </c>
      <c r="AG38" s="97">
        <v>6.4</v>
      </c>
      <c r="AH38" s="97" t="s">
        <v>165</v>
      </c>
      <c r="AI38" s="97"/>
      <c r="AJ38" s="97"/>
      <c r="AK38" s="97"/>
      <c r="AL38" s="97">
        <v>0</v>
      </c>
      <c r="AM38" s="97">
        <v>0</v>
      </c>
      <c r="AN38" s="97">
        <v>0</v>
      </c>
      <c r="AO38" s="97"/>
      <c r="AP38" s="97"/>
      <c r="AQ38" s="97"/>
      <c r="AR38" s="97"/>
      <c r="AS38" s="97">
        <v>0</v>
      </c>
      <c r="AT38" s="97"/>
      <c r="AU38" s="97"/>
      <c r="AV38" s="97"/>
      <c r="AW38" s="97" t="s">
        <v>172</v>
      </c>
      <c r="AX38" s="97">
        <v>0</v>
      </c>
      <c r="AY38" s="97">
        <v>0</v>
      </c>
      <c r="AZ38" s="97">
        <v>19.010000000000002</v>
      </c>
      <c r="BA38" s="97">
        <v>1</v>
      </c>
      <c r="BB38" s="97"/>
      <c r="BC38" s="107">
        <f t="shared" si="0"/>
        <v>0</v>
      </c>
      <c r="BD38" s="97"/>
      <c r="BE38" s="107">
        <f t="shared" si="1"/>
        <v>0</v>
      </c>
      <c r="BF38" s="97"/>
      <c r="BG38" s="107">
        <f t="shared" si="2"/>
        <v>0</v>
      </c>
      <c r="BH38" s="97">
        <v>0.98999999999999799</v>
      </c>
      <c r="BI38" s="107">
        <f t="shared" si="3"/>
        <v>0.98999999999999844</v>
      </c>
      <c r="BJ38" s="97"/>
      <c r="BK38" s="107" t="str">
        <f t="shared" si="4"/>
        <v/>
      </c>
      <c r="BL38" s="97"/>
      <c r="BM38" s="107" t="str">
        <f t="shared" si="5"/>
        <v/>
      </c>
      <c r="BN38" s="97"/>
      <c r="BO38" s="107" t="str">
        <f t="shared" si="6"/>
        <v/>
      </c>
      <c r="BP38" s="97">
        <v>0.15468749999999901</v>
      </c>
      <c r="BQ38" s="107">
        <f t="shared" si="7"/>
        <v>0.15468749999999976</v>
      </c>
      <c r="BR38" s="97"/>
      <c r="BS38" s="98" t="s">
        <v>3826</v>
      </c>
      <c r="BT38" s="98" t="s">
        <v>233</v>
      </c>
      <c r="BU38" s="98" t="s">
        <v>233</v>
      </c>
      <c r="BV38" s="98" t="s">
        <v>173</v>
      </c>
      <c r="BW38" s="98" t="s">
        <v>193</v>
      </c>
      <c r="BX38" s="98" t="s">
        <v>172</v>
      </c>
      <c r="BY38" s="98">
        <v>14.8</v>
      </c>
      <c r="BZ38" s="98" t="s">
        <v>165</v>
      </c>
      <c r="CA38" s="98"/>
      <c r="CB38" s="98"/>
      <c r="CC38" s="98"/>
      <c r="CD38" s="98">
        <v>0</v>
      </c>
      <c r="CE38" s="98">
        <v>0</v>
      </c>
      <c r="CF38" s="98">
        <v>0</v>
      </c>
      <c r="CG38" s="98"/>
      <c r="CH38" s="98"/>
      <c r="CI38" s="98"/>
      <c r="CJ38" s="98"/>
      <c r="CK38" s="98">
        <v>0</v>
      </c>
      <c r="CL38" s="98"/>
      <c r="CM38" s="98"/>
      <c r="CN38" s="98"/>
      <c r="CO38" s="98" t="s">
        <v>172</v>
      </c>
      <c r="CP38" s="98">
        <v>0</v>
      </c>
      <c r="CQ38" s="98">
        <v>0</v>
      </c>
      <c r="CR38" s="98">
        <v>18.5</v>
      </c>
      <c r="CS38" s="98"/>
      <c r="CT38" s="107">
        <f t="shared" si="8"/>
        <v>0</v>
      </c>
      <c r="CU38" s="98"/>
      <c r="CV38" s="107">
        <f t="shared" si="9"/>
        <v>0</v>
      </c>
      <c r="CW38" s="98"/>
      <c r="CX38" s="107">
        <f t="shared" si="10"/>
        <v>0</v>
      </c>
      <c r="CY38" s="98"/>
      <c r="CZ38" s="107">
        <f t="shared" si="11"/>
        <v>0.51000000000000156</v>
      </c>
      <c r="DA38" s="98"/>
      <c r="DB38" s="107" t="str">
        <f t="shared" si="12"/>
        <v/>
      </c>
      <c r="DC38" s="98"/>
      <c r="DD38" s="107" t="str">
        <f t="shared" si="13"/>
        <v/>
      </c>
      <c r="DE38" s="98"/>
      <c r="DF38" s="107" t="str">
        <f t="shared" si="14"/>
        <v/>
      </c>
      <c r="DG38" s="98"/>
      <c r="DH38" s="107">
        <f t="shared" si="15"/>
        <v>3.4459459459459565E-2</v>
      </c>
      <c r="DI38" s="98"/>
      <c r="DJ38" s="105" t="s">
        <v>3827</v>
      </c>
      <c r="DK38" s="105" t="s">
        <v>233</v>
      </c>
      <c r="DL38" s="105" t="s">
        <v>173</v>
      </c>
      <c r="DM38" s="105" t="s">
        <v>233</v>
      </c>
      <c r="DN38" s="105" t="s">
        <v>233</v>
      </c>
      <c r="DO38" s="105" t="s">
        <v>172</v>
      </c>
      <c r="DP38" s="105">
        <v>10.199999999999999</v>
      </c>
      <c r="DQ38" s="105" t="s">
        <v>165</v>
      </c>
      <c r="DR38" s="105"/>
      <c r="DS38" s="105"/>
      <c r="DT38" s="105"/>
      <c r="DU38" s="105">
        <v>0</v>
      </c>
      <c r="DV38" s="105">
        <v>0</v>
      </c>
      <c r="DW38" s="105">
        <v>0</v>
      </c>
      <c r="DX38" s="105"/>
      <c r="DY38" s="105"/>
      <c r="DZ38" s="105"/>
      <c r="EA38" s="105"/>
      <c r="EB38" s="105">
        <v>0</v>
      </c>
      <c r="EC38" s="105"/>
      <c r="ED38" s="105"/>
      <c r="EE38" s="105"/>
      <c r="EF38" s="105" t="s">
        <v>172</v>
      </c>
      <c r="EG38" s="105">
        <v>0</v>
      </c>
      <c r="EH38" s="105">
        <v>0</v>
      </c>
      <c r="EI38" s="105">
        <v>17</v>
      </c>
      <c r="EJ38" s="105"/>
      <c r="EK38" s="107">
        <f t="shared" si="16"/>
        <v>0</v>
      </c>
      <c r="EL38" s="105"/>
      <c r="EM38" s="107">
        <f t="shared" si="17"/>
        <v>0</v>
      </c>
      <c r="EN38" s="105"/>
      <c r="EO38" s="107">
        <f t="shared" si="18"/>
        <v>0</v>
      </c>
      <c r="EP38" s="105" t="s">
        <v>3313</v>
      </c>
      <c r="EQ38" s="107">
        <f t="shared" si="19"/>
        <v>1.5</v>
      </c>
      <c r="ER38" s="105"/>
      <c r="ES38" s="107" t="str">
        <f t="shared" si="20"/>
        <v/>
      </c>
      <c r="ET38" s="105"/>
      <c r="EU38" s="107" t="str">
        <f t="shared" si="21"/>
        <v/>
      </c>
      <c r="EV38" s="105"/>
      <c r="EW38" s="107" t="str">
        <f t="shared" si="22"/>
        <v/>
      </c>
      <c r="EX38" s="105" t="s">
        <v>3828</v>
      </c>
      <c r="EY38" s="107">
        <f t="shared" si="23"/>
        <v>0.14705882352941177</v>
      </c>
      <c r="EZ38" s="105" t="s">
        <v>3829</v>
      </c>
      <c r="FA38" t="s">
        <v>3295</v>
      </c>
      <c r="FB38" t="s">
        <v>3296</v>
      </c>
      <c r="FC38" t="s">
        <v>3297</v>
      </c>
      <c r="FD38" t="s">
        <v>3298</v>
      </c>
      <c r="FE38" t="s">
        <v>3299</v>
      </c>
      <c r="FF38">
        <v>103856579</v>
      </c>
      <c r="FG38" t="s">
        <v>3830</v>
      </c>
      <c r="FH38" t="s">
        <v>3831</v>
      </c>
      <c r="FJ38" t="s">
        <v>215</v>
      </c>
      <c r="FK38" t="s">
        <v>216</v>
      </c>
      <c r="FN38">
        <v>37</v>
      </c>
    </row>
    <row r="39" spans="1:170" x14ac:dyDescent="0.35">
      <c r="A39" s="2" t="s">
        <v>3832</v>
      </c>
      <c r="B39" s="2" t="s">
        <v>3833</v>
      </c>
      <c r="C39" s="2" t="s">
        <v>3647</v>
      </c>
      <c r="D39" s="2" t="s">
        <v>152</v>
      </c>
      <c r="E39" s="2" t="s">
        <v>3834</v>
      </c>
      <c r="F39" s="2" t="s">
        <v>3835</v>
      </c>
      <c r="G39" s="2">
        <v>25</v>
      </c>
      <c r="H39" s="2" t="s">
        <v>168</v>
      </c>
      <c r="I39" s="2" t="s">
        <v>3836</v>
      </c>
      <c r="J39" s="2" t="s">
        <v>3837</v>
      </c>
      <c r="K39" s="2" t="s">
        <v>3838</v>
      </c>
      <c r="L39" s="2" t="s">
        <v>3839</v>
      </c>
      <c r="M39" s="2" t="s">
        <v>942</v>
      </c>
      <c r="N39" s="2"/>
      <c r="O39" s="2" t="s">
        <v>164</v>
      </c>
      <c r="P39" s="2"/>
      <c r="Q39" s="4" t="s">
        <v>3840</v>
      </c>
      <c r="R39" s="4" t="s">
        <v>3288</v>
      </c>
      <c r="S39" s="4"/>
      <c r="T39" s="4"/>
      <c r="U39" s="4"/>
      <c r="V39" s="4" t="s">
        <v>172</v>
      </c>
      <c r="W39" s="4">
        <v>0</v>
      </c>
      <c r="X39" s="4">
        <v>0</v>
      </c>
      <c r="Y39" s="4">
        <v>16.5</v>
      </c>
      <c r="Z39" s="4"/>
      <c r="AA39" s="97" t="s">
        <v>3841</v>
      </c>
      <c r="AB39" s="97" t="s">
        <v>173</v>
      </c>
      <c r="AC39" s="97" t="s">
        <v>233</v>
      </c>
      <c r="AD39" s="97" t="s">
        <v>170</v>
      </c>
      <c r="AE39" s="97" t="s">
        <v>170</v>
      </c>
      <c r="AF39" s="97" t="s">
        <v>172</v>
      </c>
      <c r="AG39" s="97">
        <v>8.3999999999999897</v>
      </c>
      <c r="AH39" s="97" t="s">
        <v>165</v>
      </c>
      <c r="AI39" s="97"/>
      <c r="AJ39" s="97"/>
      <c r="AK39" s="97"/>
      <c r="AL39" s="97">
        <v>0</v>
      </c>
      <c r="AM39" s="97">
        <v>0</v>
      </c>
      <c r="AN39" s="97">
        <v>0</v>
      </c>
      <c r="AO39" s="97"/>
      <c r="AP39" s="97"/>
      <c r="AQ39" s="97"/>
      <c r="AR39" s="97"/>
      <c r="AS39" s="97">
        <v>0</v>
      </c>
      <c r="AT39" s="97"/>
      <c r="AU39" s="97"/>
      <c r="AV39" s="97"/>
      <c r="AW39" s="97" t="s">
        <v>172</v>
      </c>
      <c r="AX39" s="97">
        <v>0</v>
      </c>
      <c r="AY39" s="97">
        <v>0</v>
      </c>
      <c r="AZ39" s="97">
        <v>16</v>
      </c>
      <c r="BA39" s="97">
        <v>1</v>
      </c>
      <c r="BB39" s="97"/>
      <c r="BC39" s="107">
        <f t="shared" si="0"/>
        <v>0</v>
      </c>
      <c r="BD39" s="97"/>
      <c r="BE39" s="107">
        <f t="shared" si="1"/>
        <v>0</v>
      </c>
      <c r="BF39" s="97"/>
      <c r="BG39" s="107">
        <f t="shared" si="2"/>
        <v>0</v>
      </c>
      <c r="BH39" s="97">
        <v>0.5</v>
      </c>
      <c r="BI39" s="107">
        <f t="shared" si="3"/>
        <v>0.5</v>
      </c>
      <c r="BJ39" s="97"/>
      <c r="BK39" s="107" t="str">
        <f t="shared" si="4"/>
        <v/>
      </c>
      <c r="BL39" s="97"/>
      <c r="BM39" s="107" t="str">
        <f t="shared" si="5"/>
        <v/>
      </c>
      <c r="BN39" s="97"/>
      <c r="BO39" s="107" t="str">
        <f t="shared" si="6"/>
        <v/>
      </c>
      <c r="BP39" s="97">
        <v>5.95238095238095E-2</v>
      </c>
      <c r="BQ39" s="107">
        <f t="shared" si="7"/>
        <v>5.9523809523809597E-2</v>
      </c>
      <c r="BR39" s="97"/>
      <c r="BS39" s="98" t="s">
        <v>3480</v>
      </c>
      <c r="BT39" s="98" t="s">
        <v>233</v>
      </c>
      <c r="BU39" s="98" t="s">
        <v>233</v>
      </c>
      <c r="BV39" s="98" t="s">
        <v>170</v>
      </c>
      <c r="BW39" s="98" t="s">
        <v>170</v>
      </c>
      <c r="BX39" s="98" t="s">
        <v>172</v>
      </c>
      <c r="BY39" s="98">
        <v>5.6</v>
      </c>
      <c r="BZ39" s="98" t="s">
        <v>165</v>
      </c>
      <c r="CA39" s="98"/>
      <c r="CB39" s="98"/>
      <c r="CC39" s="98"/>
      <c r="CD39" s="98">
        <v>0</v>
      </c>
      <c r="CE39" s="98">
        <v>0</v>
      </c>
      <c r="CF39" s="98">
        <v>0</v>
      </c>
      <c r="CG39" s="98"/>
      <c r="CH39" s="98"/>
      <c r="CI39" s="98"/>
      <c r="CJ39" s="98"/>
      <c r="CK39" s="98">
        <v>0</v>
      </c>
      <c r="CL39" s="98"/>
      <c r="CM39" s="98"/>
      <c r="CN39" s="98"/>
      <c r="CO39" s="98" t="s">
        <v>172</v>
      </c>
      <c r="CP39" s="98">
        <v>0</v>
      </c>
      <c r="CQ39" s="98">
        <v>0</v>
      </c>
      <c r="CR39" s="98">
        <v>15</v>
      </c>
      <c r="CS39" s="98"/>
      <c r="CT39" s="107">
        <f t="shared" si="8"/>
        <v>0</v>
      </c>
      <c r="CU39" s="98"/>
      <c r="CV39" s="107">
        <f t="shared" si="9"/>
        <v>0</v>
      </c>
      <c r="CW39" s="98"/>
      <c r="CX39" s="107">
        <f t="shared" si="10"/>
        <v>0</v>
      </c>
      <c r="CY39" s="98"/>
      <c r="CZ39" s="107">
        <f t="shared" si="11"/>
        <v>1</v>
      </c>
      <c r="DA39" s="98"/>
      <c r="DB39" s="107" t="str">
        <f t="shared" si="12"/>
        <v/>
      </c>
      <c r="DC39" s="98"/>
      <c r="DD39" s="107" t="str">
        <f t="shared" si="13"/>
        <v/>
      </c>
      <c r="DE39" s="98"/>
      <c r="DF39" s="107" t="str">
        <f t="shared" si="14"/>
        <v/>
      </c>
      <c r="DG39" s="98"/>
      <c r="DH39" s="107">
        <f t="shared" si="15"/>
        <v>0.17857142857142858</v>
      </c>
      <c r="DI39" s="98"/>
      <c r="DJ39" s="105" t="s">
        <v>3842</v>
      </c>
      <c r="DK39" s="105" t="s">
        <v>233</v>
      </c>
      <c r="DL39" s="105" t="s">
        <v>233</v>
      </c>
      <c r="DM39" s="105" t="s">
        <v>170</v>
      </c>
      <c r="DN39" s="105" t="s">
        <v>170</v>
      </c>
      <c r="DO39" s="105" t="s">
        <v>172</v>
      </c>
      <c r="DP39" s="105">
        <v>5.6</v>
      </c>
      <c r="DQ39" s="105" t="s">
        <v>165</v>
      </c>
      <c r="DR39" s="105"/>
      <c r="DS39" s="105"/>
      <c r="DT39" s="105"/>
      <c r="DU39" s="105">
        <v>0</v>
      </c>
      <c r="DV39" s="105">
        <v>0</v>
      </c>
      <c r="DW39" s="105">
        <v>0</v>
      </c>
      <c r="DX39" s="105"/>
      <c r="DY39" s="105"/>
      <c r="DZ39" s="105"/>
      <c r="EA39" s="105"/>
      <c r="EB39" s="105">
        <v>0</v>
      </c>
      <c r="EC39" s="105"/>
      <c r="ED39" s="105"/>
      <c r="EE39" s="105"/>
      <c r="EF39" s="105" t="s">
        <v>172</v>
      </c>
      <c r="EG39" s="105">
        <v>0</v>
      </c>
      <c r="EH39" s="105">
        <v>0</v>
      </c>
      <c r="EI39" s="105">
        <v>14</v>
      </c>
      <c r="EJ39" s="105"/>
      <c r="EK39" s="107">
        <f t="shared" si="16"/>
        <v>0</v>
      </c>
      <c r="EL39" s="105"/>
      <c r="EM39" s="107">
        <f t="shared" si="17"/>
        <v>0</v>
      </c>
      <c r="EN39" s="105"/>
      <c r="EO39" s="107">
        <f t="shared" si="18"/>
        <v>0</v>
      </c>
      <c r="EP39" s="105" t="s">
        <v>170</v>
      </c>
      <c r="EQ39" s="107">
        <f t="shared" si="19"/>
        <v>1</v>
      </c>
      <c r="ER39" s="105"/>
      <c r="ES39" s="107" t="str">
        <f t="shared" si="20"/>
        <v/>
      </c>
      <c r="ET39" s="105"/>
      <c r="EU39" s="107" t="str">
        <f t="shared" si="21"/>
        <v/>
      </c>
      <c r="EV39" s="105"/>
      <c r="EW39" s="107" t="str">
        <f t="shared" si="22"/>
        <v/>
      </c>
      <c r="EX39" s="105" t="s">
        <v>3665</v>
      </c>
      <c r="EY39" s="107">
        <f t="shared" si="23"/>
        <v>0.17857142857142858</v>
      </c>
      <c r="EZ39" s="105" t="s">
        <v>3843</v>
      </c>
      <c r="FA39" t="s">
        <v>3295</v>
      </c>
      <c r="FB39" t="s">
        <v>3296</v>
      </c>
      <c r="FC39" t="s">
        <v>3297</v>
      </c>
      <c r="FD39" t="s">
        <v>3298</v>
      </c>
      <c r="FE39" t="s">
        <v>3299</v>
      </c>
      <c r="FF39">
        <v>103856587</v>
      </c>
      <c r="FG39" t="s">
        <v>3844</v>
      </c>
      <c r="FH39" t="s">
        <v>3845</v>
      </c>
      <c r="FJ39" t="s">
        <v>215</v>
      </c>
      <c r="FK39" t="s">
        <v>216</v>
      </c>
      <c r="FN39">
        <v>38</v>
      </c>
    </row>
    <row r="40" spans="1:170" x14ac:dyDescent="0.35">
      <c r="A40" s="2" t="s">
        <v>3846</v>
      </c>
      <c r="B40" s="2" t="s">
        <v>3847</v>
      </c>
      <c r="C40" s="2" t="s">
        <v>3647</v>
      </c>
      <c r="D40" s="2" t="s">
        <v>152</v>
      </c>
      <c r="E40" s="2" t="s">
        <v>3848</v>
      </c>
      <c r="F40" s="2" t="s">
        <v>3849</v>
      </c>
      <c r="G40" s="2">
        <v>345</v>
      </c>
      <c r="H40" s="2" t="s">
        <v>306</v>
      </c>
      <c r="I40" s="2" t="s">
        <v>3850</v>
      </c>
      <c r="J40" s="2" t="s">
        <v>3851</v>
      </c>
      <c r="K40" s="2" t="s">
        <v>3852</v>
      </c>
      <c r="L40" s="2" t="s">
        <v>3853</v>
      </c>
      <c r="M40" s="2" t="s">
        <v>3854</v>
      </c>
      <c r="N40" s="2"/>
      <c r="O40" s="2" t="s">
        <v>164</v>
      </c>
      <c r="P40" s="2"/>
      <c r="Q40" s="4" t="s">
        <v>3855</v>
      </c>
      <c r="R40" s="4" t="s">
        <v>3288</v>
      </c>
      <c r="S40" s="4"/>
      <c r="T40" s="4"/>
      <c r="U40" s="4"/>
      <c r="V40" s="4" t="s">
        <v>172</v>
      </c>
      <c r="W40" s="4">
        <v>0</v>
      </c>
      <c r="X40" s="4">
        <v>0</v>
      </c>
      <c r="Y40" s="4">
        <v>15</v>
      </c>
      <c r="Z40" s="4"/>
      <c r="AA40" s="97" t="s">
        <v>3856</v>
      </c>
      <c r="AB40" s="97" t="s">
        <v>233</v>
      </c>
      <c r="AC40" s="97" t="s">
        <v>170</v>
      </c>
      <c r="AD40" s="97" t="s">
        <v>170</v>
      </c>
      <c r="AE40" s="97" t="s">
        <v>233</v>
      </c>
      <c r="AF40" s="97" t="s">
        <v>172</v>
      </c>
      <c r="AG40" s="97">
        <v>6.6</v>
      </c>
      <c r="AH40" s="97" t="s">
        <v>165</v>
      </c>
      <c r="AI40" s="97"/>
      <c r="AJ40" s="97"/>
      <c r="AK40" s="97"/>
      <c r="AL40" s="97">
        <v>0</v>
      </c>
      <c r="AM40" s="97">
        <v>0</v>
      </c>
      <c r="AN40" s="97">
        <v>0</v>
      </c>
      <c r="AO40" s="97"/>
      <c r="AP40" s="97"/>
      <c r="AQ40" s="97"/>
      <c r="AR40" s="97"/>
      <c r="AS40" s="97">
        <v>0</v>
      </c>
      <c r="AT40" s="97"/>
      <c r="AU40" s="97"/>
      <c r="AV40" s="97"/>
      <c r="AW40" s="97" t="s">
        <v>172</v>
      </c>
      <c r="AX40" s="97">
        <v>0</v>
      </c>
      <c r="AY40" s="97">
        <v>0</v>
      </c>
      <c r="AZ40" s="97">
        <v>12.5</v>
      </c>
      <c r="BA40" s="97">
        <v>1</v>
      </c>
      <c r="BB40" s="97"/>
      <c r="BC40" s="107">
        <f t="shared" si="0"/>
        <v>0</v>
      </c>
      <c r="BD40" s="97"/>
      <c r="BE40" s="107">
        <f t="shared" si="1"/>
        <v>0</v>
      </c>
      <c r="BF40" s="97"/>
      <c r="BG40" s="107">
        <f t="shared" si="2"/>
        <v>0</v>
      </c>
      <c r="BH40" s="97">
        <v>2.5</v>
      </c>
      <c r="BI40" s="107">
        <f t="shared" si="3"/>
        <v>2.5</v>
      </c>
      <c r="BJ40" s="97"/>
      <c r="BK40" s="107" t="str">
        <f t="shared" si="4"/>
        <v/>
      </c>
      <c r="BL40" s="97"/>
      <c r="BM40" s="107" t="str">
        <f t="shared" si="5"/>
        <v/>
      </c>
      <c r="BN40" s="97"/>
      <c r="BO40" s="107" t="str">
        <f t="shared" si="6"/>
        <v/>
      </c>
      <c r="BP40" s="97">
        <v>0.37878787878787801</v>
      </c>
      <c r="BQ40" s="107">
        <f t="shared" si="7"/>
        <v>0.37878787878787878</v>
      </c>
      <c r="BR40" s="97"/>
      <c r="BS40" s="98" t="s">
        <v>3857</v>
      </c>
      <c r="BT40" s="98" t="s">
        <v>233</v>
      </c>
      <c r="BU40" s="98" t="s">
        <v>233</v>
      </c>
      <c r="BV40" s="98" t="s">
        <v>170</v>
      </c>
      <c r="BW40" s="98" t="s">
        <v>233</v>
      </c>
      <c r="BX40" s="98" t="s">
        <v>172</v>
      </c>
      <c r="BY40" s="98">
        <v>7.6</v>
      </c>
      <c r="BZ40" s="98" t="s">
        <v>165</v>
      </c>
      <c r="CA40" s="98"/>
      <c r="CB40" s="98"/>
      <c r="CC40" s="98"/>
      <c r="CD40" s="98">
        <v>0</v>
      </c>
      <c r="CE40" s="98">
        <v>0</v>
      </c>
      <c r="CF40" s="98">
        <v>0</v>
      </c>
      <c r="CG40" s="98"/>
      <c r="CH40" s="98"/>
      <c r="CI40" s="98"/>
      <c r="CJ40" s="98"/>
      <c r="CK40" s="98">
        <v>0</v>
      </c>
      <c r="CL40" s="98"/>
      <c r="CM40" s="98"/>
      <c r="CN40" s="98"/>
      <c r="CO40" s="98" t="s">
        <v>172</v>
      </c>
      <c r="CP40" s="98">
        <v>0</v>
      </c>
      <c r="CQ40" s="98">
        <v>0</v>
      </c>
      <c r="CR40" s="98">
        <v>11</v>
      </c>
      <c r="CS40" s="98"/>
      <c r="CT40" s="107">
        <f t="shared" si="8"/>
        <v>0</v>
      </c>
      <c r="CU40" s="98"/>
      <c r="CV40" s="107">
        <f t="shared" si="9"/>
        <v>0</v>
      </c>
      <c r="CW40" s="98"/>
      <c r="CX40" s="107">
        <f t="shared" si="10"/>
        <v>0</v>
      </c>
      <c r="CY40" s="98"/>
      <c r="CZ40" s="107">
        <f t="shared" si="11"/>
        <v>1.5</v>
      </c>
      <c r="DA40" s="98"/>
      <c r="DB40" s="107" t="str">
        <f t="shared" si="12"/>
        <v/>
      </c>
      <c r="DC40" s="98"/>
      <c r="DD40" s="107" t="str">
        <f t="shared" si="13"/>
        <v/>
      </c>
      <c r="DE40" s="98"/>
      <c r="DF40" s="107" t="str">
        <f t="shared" si="14"/>
        <v/>
      </c>
      <c r="DG40" s="98"/>
      <c r="DH40" s="107">
        <f t="shared" si="15"/>
        <v>0.19736842105263158</v>
      </c>
      <c r="DI40" s="98"/>
      <c r="DJ40" s="105" t="s">
        <v>3858</v>
      </c>
      <c r="DK40" s="105" t="s">
        <v>233</v>
      </c>
      <c r="DL40" s="105" t="s">
        <v>233</v>
      </c>
      <c r="DM40" s="105" t="s">
        <v>170</v>
      </c>
      <c r="DN40" s="105" t="s">
        <v>233</v>
      </c>
      <c r="DO40" s="105" t="s">
        <v>172</v>
      </c>
      <c r="DP40" s="105">
        <v>7.6</v>
      </c>
      <c r="DQ40" s="105" t="s">
        <v>165</v>
      </c>
      <c r="DR40" s="105"/>
      <c r="DS40" s="105"/>
      <c r="DT40" s="105"/>
      <c r="DU40" s="105">
        <v>15</v>
      </c>
      <c r="DV40" s="105">
        <v>0</v>
      </c>
      <c r="DW40" s="105">
        <v>0</v>
      </c>
      <c r="DX40" s="105"/>
      <c r="DY40" s="105"/>
      <c r="DZ40" s="105"/>
      <c r="EA40" s="105"/>
      <c r="EB40" s="105">
        <v>0</v>
      </c>
      <c r="EC40" s="105"/>
      <c r="ED40" s="105"/>
      <c r="EE40" s="105"/>
      <c r="EF40" s="105" t="s">
        <v>172</v>
      </c>
      <c r="EG40" s="105">
        <v>0</v>
      </c>
      <c r="EH40" s="105">
        <v>0</v>
      </c>
      <c r="EI40" s="105">
        <v>10.5</v>
      </c>
      <c r="EJ40" s="105"/>
      <c r="EK40" s="107">
        <f t="shared" si="16"/>
        <v>0</v>
      </c>
      <c r="EL40" s="105"/>
      <c r="EM40" s="107">
        <f t="shared" si="17"/>
        <v>0</v>
      </c>
      <c r="EN40" s="105"/>
      <c r="EO40" s="107">
        <f t="shared" si="18"/>
        <v>0</v>
      </c>
      <c r="EP40" s="105" t="s">
        <v>3311</v>
      </c>
      <c r="EQ40" s="107">
        <f t="shared" si="19"/>
        <v>0.5</v>
      </c>
      <c r="ER40" s="105"/>
      <c r="ES40" s="107" t="str">
        <f t="shared" si="20"/>
        <v/>
      </c>
      <c r="ET40" s="105"/>
      <c r="EU40" s="107" t="str">
        <f t="shared" si="21"/>
        <v/>
      </c>
      <c r="EV40" s="105"/>
      <c r="EW40" s="107" t="str">
        <f t="shared" si="22"/>
        <v/>
      </c>
      <c r="EX40" s="105" t="s">
        <v>3859</v>
      </c>
      <c r="EY40" s="107">
        <f t="shared" si="23"/>
        <v>6.5789473684210523E-2</v>
      </c>
      <c r="EZ40" s="105" t="s">
        <v>3843</v>
      </c>
      <c r="FA40" t="s">
        <v>3295</v>
      </c>
      <c r="FB40" t="s">
        <v>3296</v>
      </c>
      <c r="FC40" t="s">
        <v>3297</v>
      </c>
      <c r="FD40" t="s">
        <v>3298</v>
      </c>
      <c r="FE40" t="s">
        <v>3299</v>
      </c>
      <c r="FF40">
        <v>103856639</v>
      </c>
      <c r="FG40" t="s">
        <v>3860</v>
      </c>
      <c r="FH40" t="s">
        <v>3861</v>
      </c>
      <c r="FJ40" t="s">
        <v>215</v>
      </c>
      <c r="FK40" t="s">
        <v>216</v>
      </c>
      <c r="FN40">
        <v>39</v>
      </c>
    </row>
    <row r="41" spans="1:170" x14ac:dyDescent="0.35">
      <c r="A41" s="2" t="s">
        <v>3862</v>
      </c>
      <c r="B41" s="2" t="s">
        <v>3863</v>
      </c>
      <c r="C41" s="2" t="s">
        <v>3647</v>
      </c>
      <c r="D41" s="2" t="s">
        <v>152</v>
      </c>
      <c r="E41" s="2" t="s">
        <v>3864</v>
      </c>
      <c r="F41" s="2" t="s">
        <v>3865</v>
      </c>
      <c r="G41" s="2">
        <v>17</v>
      </c>
      <c r="H41" s="2" t="s">
        <v>306</v>
      </c>
      <c r="I41" s="2" t="s">
        <v>3866</v>
      </c>
      <c r="J41" s="2" t="s">
        <v>3867</v>
      </c>
      <c r="K41" s="2" t="s">
        <v>3868</v>
      </c>
      <c r="L41" s="2" t="s">
        <v>3869</v>
      </c>
      <c r="M41" s="2" t="s">
        <v>942</v>
      </c>
      <c r="N41" s="2"/>
      <c r="O41" s="2" t="s">
        <v>164</v>
      </c>
      <c r="P41" s="2"/>
      <c r="Q41" s="4" t="s">
        <v>3870</v>
      </c>
      <c r="R41" s="4" t="s">
        <v>3288</v>
      </c>
      <c r="S41" s="4"/>
      <c r="T41" s="4"/>
      <c r="U41" s="4"/>
      <c r="V41" s="4" t="s">
        <v>172</v>
      </c>
      <c r="W41" s="4">
        <v>0</v>
      </c>
      <c r="X41" s="4">
        <v>0</v>
      </c>
      <c r="Y41" s="4">
        <v>20</v>
      </c>
      <c r="Z41" s="4"/>
      <c r="AA41" s="97" t="s">
        <v>3871</v>
      </c>
      <c r="AB41" s="97" t="s">
        <v>233</v>
      </c>
      <c r="AC41" s="97" t="s">
        <v>233</v>
      </c>
      <c r="AD41" s="97" t="s">
        <v>233</v>
      </c>
      <c r="AE41" s="97" t="s">
        <v>170</v>
      </c>
      <c r="AF41" s="97" t="s">
        <v>172</v>
      </c>
      <c r="AG41" s="97">
        <v>7.2</v>
      </c>
      <c r="AH41" s="97" t="s">
        <v>165</v>
      </c>
      <c r="AI41" s="97"/>
      <c r="AJ41" s="97"/>
      <c r="AK41" s="97"/>
      <c r="AL41" s="97">
        <v>0</v>
      </c>
      <c r="AM41" s="97">
        <v>0</v>
      </c>
      <c r="AN41" s="97">
        <v>0</v>
      </c>
      <c r="AO41" s="97"/>
      <c r="AP41" s="97"/>
      <c r="AQ41" s="97"/>
      <c r="AR41" s="97"/>
      <c r="AS41" s="97">
        <v>0</v>
      </c>
      <c r="AT41" s="97"/>
      <c r="AU41" s="97"/>
      <c r="AV41" s="97"/>
      <c r="AW41" s="97" t="s">
        <v>172</v>
      </c>
      <c r="AX41" s="97">
        <v>0</v>
      </c>
      <c r="AY41" s="97">
        <v>0</v>
      </c>
      <c r="AZ41" s="97">
        <v>19.5</v>
      </c>
      <c r="BA41" s="97">
        <v>1</v>
      </c>
      <c r="BB41" s="97"/>
      <c r="BC41" s="107">
        <f t="shared" si="0"/>
        <v>0</v>
      </c>
      <c r="BD41" s="97"/>
      <c r="BE41" s="107">
        <f t="shared" si="1"/>
        <v>0</v>
      </c>
      <c r="BF41" s="97"/>
      <c r="BG41" s="107">
        <f t="shared" si="2"/>
        <v>0</v>
      </c>
      <c r="BH41" s="97">
        <v>0.5</v>
      </c>
      <c r="BI41" s="107">
        <f t="shared" si="3"/>
        <v>0.5</v>
      </c>
      <c r="BJ41" s="97"/>
      <c r="BK41" s="107" t="str">
        <f t="shared" si="4"/>
        <v/>
      </c>
      <c r="BL41" s="97"/>
      <c r="BM41" s="107" t="str">
        <f t="shared" si="5"/>
        <v/>
      </c>
      <c r="BN41" s="97"/>
      <c r="BO41" s="107" t="str">
        <f t="shared" si="6"/>
        <v/>
      </c>
      <c r="BP41" s="97">
        <v>6.9444444444444406E-2</v>
      </c>
      <c r="BQ41" s="107">
        <f t="shared" si="7"/>
        <v>6.9444444444444448E-2</v>
      </c>
      <c r="BR41" s="97"/>
      <c r="BS41" s="98" t="s">
        <v>3872</v>
      </c>
      <c r="BT41" s="98" t="s">
        <v>233</v>
      </c>
      <c r="BU41" s="98" t="s">
        <v>170</v>
      </c>
      <c r="BV41" s="98" t="s">
        <v>233</v>
      </c>
      <c r="BW41" s="98" t="s">
        <v>170</v>
      </c>
      <c r="BX41" s="98" t="s">
        <v>172</v>
      </c>
      <c r="BY41" s="98">
        <v>6.2</v>
      </c>
      <c r="BZ41" s="98" t="s">
        <v>165</v>
      </c>
      <c r="CA41" s="98"/>
      <c r="CB41" s="98"/>
      <c r="CC41" s="98"/>
      <c r="CD41" s="98">
        <v>0</v>
      </c>
      <c r="CE41" s="98">
        <v>0</v>
      </c>
      <c r="CF41" s="98">
        <v>0</v>
      </c>
      <c r="CG41" s="98"/>
      <c r="CH41" s="98"/>
      <c r="CI41" s="98"/>
      <c r="CJ41" s="98"/>
      <c r="CK41" s="98">
        <v>0</v>
      </c>
      <c r="CL41" s="98"/>
      <c r="CM41" s="98"/>
      <c r="CN41" s="98"/>
      <c r="CO41" s="98" t="s">
        <v>172</v>
      </c>
      <c r="CP41" s="98">
        <v>0</v>
      </c>
      <c r="CQ41" s="98">
        <v>0</v>
      </c>
      <c r="CR41" s="98">
        <v>18</v>
      </c>
      <c r="CS41" s="98"/>
      <c r="CT41" s="107">
        <f t="shared" si="8"/>
        <v>0</v>
      </c>
      <c r="CU41" s="98"/>
      <c r="CV41" s="107">
        <f t="shared" si="9"/>
        <v>0</v>
      </c>
      <c r="CW41" s="98"/>
      <c r="CX41" s="107">
        <f t="shared" si="10"/>
        <v>0</v>
      </c>
      <c r="CY41" s="98"/>
      <c r="CZ41" s="107">
        <f t="shared" si="11"/>
        <v>1.5</v>
      </c>
      <c r="DA41" s="98"/>
      <c r="DB41" s="107" t="str">
        <f t="shared" si="12"/>
        <v/>
      </c>
      <c r="DC41" s="98"/>
      <c r="DD41" s="107" t="str">
        <f t="shared" si="13"/>
        <v/>
      </c>
      <c r="DE41" s="98"/>
      <c r="DF41" s="107" t="str">
        <f t="shared" si="14"/>
        <v/>
      </c>
      <c r="DG41" s="98"/>
      <c r="DH41" s="107">
        <f t="shared" si="15"/>
        <v>0.24193548387096772</v>
      </c>
      <c r="DI41" s="98"/>
      <c r="DJ41" s="105" t="s">
        <v>3873</v>
      </c>
      <c r="DK41" s="105" t="s">
        <v>233</v>
      </c>
      <c r="DL41" s="105" t="s">
        <v>170</v>
      </c>
      <c r="DM41" s="105" t="s">
        <v>233</v>
      </c>
      <c r="DN41" s="105" t="s">
        <v>170</v>
      </c>
      <c r="DO41" s="105" t="s">
        <v>172</v>
      </c>
      <c r="DP41" s="105">
        <v>6.2</v>
      </c>
      <c r="DQ41" s="105" t="s">
        <v>165</v>
      </c>
      <c r="DR41" s="105"/>
      <c r="DS41" s="105"/>
      <c r="DT41" s="105"/>
      <c r="DU41" s="105">
        <v>0</v>
      </c>
      <c r="DV41" s="105">
        <v>0</v>
      </c>
      <c r="DW41" s="105">
        <v>0</v>
      </c>
      <c r="DX41" s="105"/>
      <c r="DY41" s="105"/>
      <c r="DZ41" s="105"/>
      <c r="EA41" s="105"/>
      <c r="EB41" s="105">
        <v>0</v>
      </c>
      <c r="EC41" s="105"/>
      <c r="ED41" s="105"/>
      <c r="EE41" s="105"/>
      <c r="EF41" s="105" t="s">
        <v>172</v>
      </c>
      <c r="EG41" s="105">
        <v>0</v>
      </c>
      <c r="EH41" s="105">
        <v>0</v>
      </c>
      <c r="EI41" s="105">
        <v>17</v>
      </c>
      <c r="EJ41" s="105"/>
      <c r="EK41" s="107">
        <f t="shared" si="16"/>
        <v>0</v>
      </c>
      <c r="EL41" s="105"/>
      <c r="EM41" s="107">
        <f t="shared" si="17"/>
        <v>0</v>
      </c>
      <c r="EN41" s="105"/>
      <c r="EO41" s="107">
        <f t="shared" si="18"/>
        <v>0</v>
      </c>
      <c r="EP41" s="105" t="s">
        <v>170</v>
      </c>
      <c r="EQ41" s="107">
        <f t="shared" si="19"/>
        <v>1</v>
      </c>
      <c r="ER41" s="105"/>
      <c r="ES41" s="107" t="str">
        <f t="shared" si="20"/>
        <v/>
      </c>
      <c r="ET41" s="105"/>
      <c r="EU41" s="107" t="str">
        <f t="shared" si="21"/>
        <v/>
      </c>
      <c r="EV41" s="105"/>
      <c r="EW41" s="107" t="str">
        <f t="shared" si="22"/>
        <v/>
      </c>
      <c r="EX41" s="105" t="s">
        <v>3874</v>
      </c>
      <c r="EY41" s="107">
        <f t="shared" si="23"/>
        <v>0.16129032258064516</v>
      </c>
      <c r="EZ41" s="105" t="s">
        <v>3843</v>
      </c>
      <c r="FA41" t="s">
        <v>3295</v>
      </c>
      <c r="FB41" t="s">
        <v>3296</v>
      </c>
      <c r="FC41" t="s">
        <v>3297</v>
      </c>
      <c r="FD41" t="s">
        <v>3298</v>
      </c>
      <c r="FE41" t="s">
        <v>3299</v>
      </c>
      <c r="FF41">
        <v>103856642</v>
      </c>
      <c r="FG41" t="s">
        <v>3875</v>
      </c>
      <c r="FH41" t="s">
        <v>3876</v>
      </c>
      <c r="FJ41" t="s">
        <v>215</v>
      </c>
      <c r="FK41" t="s">
        <v>216</v>
      </c>
      <c r="FN41">
        <v>40</v>
      </c>
    </row>
    <row r="42" spans="1:170" x14ac:dyDescent="0.35">
      <c r="A42" s="2" t="s">
        <v>3877</v>
      </c>
      <c r="B42" s="2" t="s">
        <v>3878</v>
      </c>
      <c r="C42" s="2" t="s">
        <v>3647</v>
      </c>
      <c r="D42" s="2" t="s">
        <v>152</v>
      </c>
      <c r="E42" s="2" t="s">
        <v>883</v>
      </c>
      <c r="F42" s="2" t="s">
        <v>3879</v>
      </c>
      <c r="G42" s="2">
        <v>141</v>
      </c>
      <c r="H42" s="2" t="s">
        <v>306</v>
      </c>
      <c r="I42" s="2" t="s">
        <v>3880</v>
      </c>
      <c r="J42" s="2" t="s">
        <v>3881</v>
      </c>
      <c r="K42" s="2" t="s">
        <v>3882</v>
      </c>
      <c r="L42" s="2" t="s">
        <v>3883</v>
      </c>
      <c r="M42" s="2" t="s">
        <v>749</v>
      </c>
      <c r="N42" s="2"/>
      <c r="O42" s="2" t="s">
        <v>164</v>
      </c>
      <c r="P42" s="2"/>
      <c r="Q42" s="4" t="s">
        <v>3857</v>
      </c>
      <c r="R42" s="4" t="s">
        <v>3288</v>
      </c>
      <c r="S42" s="4"/>
      <c r="T42" s="4"/>
      <c r="U42" s="4"/>
      <c r="V42" s="4" t="s">
        <v>172</v>
      </c>
      <c r="W42" s="4">
        <v>0</v>
      </c>
      <c r="X42" s="4">
        <v>0</v>
      </c>
      <c r="Y42" s="4">
        <v>36</v>
      </c>
      <c r="Z42" s="4"/>
      <c r="AA42" s="97" t="s">
        <v>3884</v>
      </c>
      <c r="AB42" s="97" t="s">
        <v>233</v>
      </c>
      <c r="AC42" s="97" t="s">
        <v>170</v>
      </c>
      <c r="AD42" s="97" t="s">
        <v>170</v>
      </c>
      <c r="AE42" s="97" t="s">
        <v>233</v>
      </c>
      <c r="AF42" s="97" t="s">
        <v>172</v>
      </c>
      <c r="AG42" s="97">
        <v>6.6</v>
      </c>
      <c r="AH42" s="97" t="s">
        <v>165</v>
      </c>
      <c r="AI42" s="97"/>
      <c r="AJ42" s="97"/>
      <c r="AK42" s="97"/>
      <c r="AL42" s="97">
        <v>0</v>
      </c>
      <c r="AM42" s="97">
        <v>0</v>
      </c>
      <c r="AN42" s="97">
        <v>0</v>
      </c>
      <c r="AO42" s="97"/>
      <c r="AP42" s="97"/>
      <c r="AQ42" s="97"/>
      <c r="AR42" s="97"/>
      <c r="AS42" s="97">
        <v>0</v>
      </c>
      <c r="AT42" s="97"/>
      <c r="AU42" s="97"/>
      <c r="AV42" s="97"/>
      <c r="AW42" s="97" t="s">
        <v>172</v>
      </c>
      <c r="AX42" s="97">
        <v>0</v>
      </c>
      <c r="AY42" s="97">
        <v>0</v>
      </c>
      <c r="AZ42" s="97">
        <v>35</v>
      </c>
      <c r="BA42" s="97">
        <v>1</v>
      </c>
      <c r="BB42" s="97"/>
      <c r="BC42" s="107">
        <f t="shared" si="0"/>
        <v>0</v>
      </c>
      <c r="BD42" s="97"/>
      <c r="BE42" s="107">
        <f t="shared" si="1"/>
        <v>0</v>
      </c>
      <c r="BF42" s="97"/>
      <c r="BG42" s="107">
        <f t="shared" si="2"/>
        <v>0</v>
      </c>
      <c r="BH42" s="97" t="s">
        <v>170</v>
      </c>
      <c r="BI42" s="107">
        <f t="shared" si="3"/>
        <v>1</v>
      </c>
      <c r="BJ42" s="97"/>
      <c r="BK42" s="107" t="str">
        <f t="shared" si="4"/>
        <v/>
      </c>
      <c r="BL42" s="97"/>
      <c r="BM42" s="107" t="str">
        <f t="shared" si="5"/>
        <v/>
      </c>
      <c r="BN42" s="97"/>
      <c r="BO42" s="107" t="str">
        <f t="shared" si="6"/>
        <v/>
      </c>
      <c r="BP42" s="97">
        <v>0.15151515151515099</v>
      </c>
      <c r="BQ42" s="107">
        <f t="shared" si="7"/>
        <v>0.15151515151515152</v>
      </c>
      <c r="BR42" s="97"/>
      <c r="BS42" s="98" t="s">
        <v>3885</v>
      </c>
      <c r="BT42" s="98" t="s">
        <v>233</v>
      </c>
      <c r="BU42" s="98" t="s">
        <v>233</v>
      </c>
      <c r="BV42" s="98" t="s">
        <v>170</v>
      </c>
      <c r="BW42" s="98" t="s">
        <v>170</v>
      </c>
      <c r="BX42" s="98" t="s">
        <v>172</v>
      </c>
      <c r="BY42" s="98">
        <v>5.6</v>
      </c>
      <c r="BZ42" s="98" t="s">
        <v>165</v>
      </c>
      <c r="CA42" s="98"/>
      <c r="CB42" s="98"/>
      <c r="CC42" s="98"/>
      <c r="CD42" s="98">
        <v>0</v>
      </c>
      <c r="CE42" s="98">
        <v>0</v>
      </c>
      <c r="CF42" s="98">
        <v>0</v>
      </c>
      <c r="CG42" s="98"/>
      <c r="CH42" s="98"/>
      <c r="CI42" s="98"/>
      <c r="CJ42" s="98"/>
      <c r="CK42" s="98">
        <v>0</v>
      </c>
      <c r="CL42" s="98"/>
      <c r="CM42" s="98"/>
      <c r="CN42" s="98"/>
      <c r="CO42" s="98" t="s">
        <v>172</v>
      </c>
      <c r="CP42" s="98">
        <v>0</v>
      </c>
      <c r="CQ42" s="98">
        <v>0</v>
      </c>
      <c r="CR42" s="98">
        <v>33.5</v>
      </c>
      <c r="CS42" s="98"/>
      <c r="CT42" s="107">
        <f t="shared" si="8"/>
        <v>0</v>
      </c>
      <c r="CU42" s="98"/>
      <c r="CV42" s="107">
        <f t="shared" si="9"/>
        <v>0</v>
      </c>
      <c r="CW42" s="98"/>
      <c r="CX42" s="107">
        <f t="shared" si="10"/>
        <v>0</v>
      </c>
      <c r="CY42" s="98"/>
      <c r="CZ42" s="107">
        <f t="shared" si="11"/>
        <v>1.5</v>
      </c>
      <c r="DA42" s="98"/>
      <c r="DB42" s="107" t="str">
        <f t="shared" si="12"/>
        <v/>
      </c>
      <c r="DC42" s="98"/>
      <c r="DD42" s="107" t="str">
        <f t="shared" si="13"/>
        <v/>
      </c>
      <c r="DE42" s="98"/>
      <c r="DF42" s="107" t="str">
        <f t="shared" si="14"/>
        <v/>
      </c>
      <c r="DG42" s="98"/>
      <c r="DH42" s="107">
        <f t="shared" si="15"/>
        <v>0.26785714285714285</v>
      </c>
      <c r="DI42" s="98"/>
      <c r="DJ42" s="105" t="s">
        <v>3886</v>
      </c>
      <c r="DK42" s="105" t="s">
        <v>233</v>
      </c>
      <c r="DL42" s="105" t="s">
        <v>233</v>
      </c>
      <c r="DM42" s="105" t="s">
        <v>170</v>
      </c>
      <c r="DN42" s="105" t="s">
        <v>170</v>
      </c>
      <c r="DO42" s="105" t="s">
        <v>172</v>
      </c>
      <c r="DP42" s="105">
        <v>5.6</v>
      </c>
      <c r="DQ42" s="105" t="s">
        <v>165</v>
      </c>
      <c r="DR42" s="105"/>
      <c r="DS42" s="105"/>
      <c r="DT42" s="105"/>
      <c r="DU42" s="105">
        <v>0</v>
      </c>
      <c r="DV42" s="105">
        <v>0</v>
      </c>
      <c r="DW42" s="105">
        <v>0</v>
      </c>
      <c r="DX42" s="105"/>
      <c r="DY42" s="105"/>
      <c r="DZ42" s="105"/>
      <c r="EA42" s="105"/>
      <c r="EB42" s="105">
        <v>0</v>
      </c>
      <c r="EC42" s="105"/>
      <c r="ED42" s="105"/>
      <c r="EE42" s="105"/>
      <c r="EF42" s="105" t="s">
        <v>172</v>
      </c>
      <c r="EG42" s="105">
        <v>0</v>
      </c>
      <c r="EH42" s="105">
        <v>0</v>
      </c>
      <c r="EI42" s="105">
        <v>32</v>
      </c>
      <c r="EJ42" s="105"/>
      <c r="EK42" s="107">
        <f t="shared" si="16"/>
        <v>0</v>
      </c>
      <c r="EL42" s="105"/>
      <c r="EM42" s="107">
        <f t="shared" si="17"/>
        <v>0</v>
      </c>
      <c r="EN42" s="105"/>
      <c r="EO42" s="107">
        <f t="shared" si="18"/>
        <v>0</v>
      </c>
      <c r="EP42" s="105" t="s">
        <v>3313</v>
      </c>
      <c r="EQ42" s="107">
        <f t="shared" si="19"/>
        <v>1.5</v>
      </c>
      <c r="ER42" s="105"/>
      <c r="ES42" s="107" t="str">
        <f t="shared" si="20"/>
        <v/>
      </c>
      <c r="ET42" s="105"/>
      <c r="EU42" s="107" t="str">
        <f t="shared" si="21"/>
        <v/>
      </c>
      <c r="EV42" s="105"/>
      <c r="EW42" s="107" t="str">
        <f t="shared" si="22"/>
        <v/>
      </c>
      <c r="EX42" s="105" t="s">
        <v>3887</v>
      </c>
      <c r="EY42" s="107">
        <f t="shared" si="23"/>
        <v>0.26785714285714285</v>
      </c>
      <c r="EZ42" s="105" t="s">
        <v>3843</v>
      </c>
      <c r="FA42" t="s">
        <v>3295</v>
      </c>
      <c r="FB42" t="s">
        <v>3296</v>
      </c>
      <c r="FC42" t="s">
        <v>3297</v>
      </c>
      <c r="FD42" t="s">
        <v>3298</v>
      </c>
      <c r="FE42" t="s">
        <v>3299</v>
      </c>
      <c r="FF42">
        <v>103856646</v>
      </c>
      <c r="FG42" t="s">
        <v>3888</v>
      </c>
      <c r="FH42" t="s">
        <v>3876</v>
      </c>
      <c r="FJ42" t="s">
        <v>215</v>
      </c>
      <c r="FK42" t="s">
        <v>216</v>
      </c>
      <c r="FN42">
        <v>41</v>
      </c>
    </row>
    <row r="43" spans="1:170" x14ac:dyDescent="0.35">
      <c r="A43" s="2" t="s">
        <v>3889</v>
      </c>
      <c r="B43" s="2" t="s">
        <v>3890</v>
      </c>
      <c r="C43" s="2" t="s">
        <v>3647</v>
      </c>
      <c r="D43" s="2" t="s">
        <v>152</v>
      </c>
      <c r="E43" s="2" t="s">
        <v>3891</v>
      </c>
      <c r="F43" s="2" t="s">
        <v>3892</v>
      </c>
      <c r="G43" s="2">
        <v>81</v>
      </c>
      <c r="H43" s="2" t="s">
        <v>168</v>
      </c>
      <c r="I43" s="2" t="s">
        <v>3893</v>
      </c>
      <c r="J43" s="2" t="s">
        <v>3894</v>
      </c>
      <c r="K43" s="2" t="s">
        <v>3895</v>
      </c>
      <c r="L43" s="2" t="s">
        <v>3896</v>
      </c>
      <c r="M43" s="2" t="s">
        <v>942</v>
      </c>
      <c r="N43" s="2"/>
      <c r="O43" s="2" t="s">
        <v>164</v>
      </c>
      <c r="P43" s="2"/>
      <c r="Q43" s="4" t="s">
        <v>3897</v>
      </c>
      <c r="R43" s="4" t="s">
        <v>3288</v>
      </c>
      <c r="S43" s="4"/>
      <c r="T43" s="4"/>
      <c r="U43" s="4"/>
      <c r="V43" s="4" t="s">
        <v>172</v>
      </c>
      <c r="W43" s="4">
        <v>0</v>
      </c>
      <c r="X43" s="4">
        <v>0</v>
      </c>
      <c r="Y43" s="4">
        <v>20</v>
      </c>
      <c r="Z43" s="4"/>
      <c r="AA43" s="97" t="s">
        <v>3842</v>
      </c>
      <c r="AB43" s="97" t="s">
        <v>172</v>
      </c>
      <c r="AC43" s="97" t="s">
        <v>233</v>
      </c>
      <c r="AD43" s="97" t="s">
        <v>173</v>
      </c>
      <c r="AE43" s="97" t="s">
        <v>3898</v>
      </c>
      <c r="AF43" s="97" t="s">
        <v>172</v>
      </c>
      <c r="AG43" s="97" t="s">
        <v>172</v>
      </c>
      <c r="AH43" s="97" t="s">
        <v>165</v>
      </c>
      <c r="AI43" s="97"/>
      <c r="AJ43" s="97"/>
      <c r="AK43" s="97"/>
      <c r="AL43" s="97">
        <v>0</v>
      </c>
      <c r="AM43" s="97">
        <v>0</v>
      </c>
      <c r="AN43" s="97">
        <v>0</v>
      </c>
      <c r="AO43" s="97"/>
      <c r="AP43" s="97"/>
      <c r="AQ43" s="97"/>
      <c r="AR43" s="97"/>
      <c r="AS43" s="97">
        <v>0</v>
      </c>
      <c r="AT43" s="97"/>
      <c r="AU43" s="97"/>
      <c r="AV43" s="97"/>
      <c r="AW43" s="97" t="s">
        <v>172</v>
      </c>
      <c r="AX43" s="97">
        <v>0</v>
      </c>
      <c r="AY43" s="97">
        <v>0</v>
      </c>
      <c r="AZ43" s="97">
        <v>20</v>
      </c>
      <c r="BA43" s="97">
        <v>1</v>
      </c>
      <c r="BB43" s="97"/>
      <c r="BC43" s="107">
        <f t="shared" si="0"/>
        <v>0</v>
      </c>
      <c r="BD43" s="97"/>
      <c r="BE43" s="107">
        <f t="shared" si="1"/>
        <v>0</v>
      </c>
      <c r="BF43" s="97"/>
      <c r="BG43" s="107">
        <f t="shared" si="2"/>
        <v>0</v>
      </c>
      <c r="BH43" s="97" t="s">
        <v>172</v>
      </c>
      <c r="BI43" s="107">
        <f t="shared" si="3"/>
        <v>0</v>
      </c>
      <c r="BJ43" s="97"/>
      <c r="BK43" s="107" t="str">
        <f t="shared" si="4"/>
        <v/>
      </c>
      <c r="BL43" s="97"/>
      <c r="BM43" s="107" t="str">
        <f t="shared" si="5"/>
        <v/>
      </c>
      <c r="BN43" s="97"/>
      <c r="BO43" s="107" t="str">
        <f t="shared" si="6"/>
        <v/>
      </c>
      <c r="BP43" s="97"/>
      <c r="BQ43" s="107" t="str">
        <f t="shared" si="7"/>
        <v/>
      </c>
      <c r="BR43" s="97"/>
      <c r="BS43" s="98" t="s">
        <v>3870</v>
      </c>
      <c r="BT43" s="98" t="s">
        <v>172</v>
      </c>
      <c r="BU43" s="98" t="s">
        <v>170</v>
      </c>
      <c r="BV43" s="98" t="s">
        <v>170</v>
      </c>
      <c r="BW43" s="98" t="s">
        <v>261</v>
      </c>
      <c r="BX43" s="98" t="s">
        <v>172</v>
      </c>
      <c r="BY43" s="98" t="s">
        <v>172</v>
      </c>
      <c r="BZ43" s="98" t="s">
        <v>165</v>
      </c>
      <c r="CA43" s="98"/>
      <c r="CB43" s="98"/>
      <c r="CC43" s="98"/>
      <c r="CD43" s="98">
        <v>0</v>
      </c>
      <c r="CE43" s="98">
        <v>0</v>
      </c>
      <c r="CF43" s="98">
        <v>0</v>
      </c>
      <c r="CG43" s="98"/>
      <c r="CH43" s="98"/>
      <c r="CI43" s="98"/>
      <c r="CJ43" s="98"/>
      <c r="CK43" s="98">
        <v>0</v>
      </c>
      <c r="CL43" s="98"/>
      <c r="CM43" s="98"/>
      <c r="CN43" s="98"/>
      <c r="CO43" s="98" t="s">
        <v>172</v>
      </c>
      <c r="CP43" s="98">
        <v>0</v>
      </c>
      <c r="CQ43" s="98">
        <v>0</v>
      </c>
      <c r="CR43" s="98">
        <v>18.5</v>
      </c>
      <c r="CS43" s="98"/>
      <c r="CT43" s="107">
        <f t="shared" si="8"/>
        <v>0</v>
      </c>
      <c r="CU43" s="98"/>
      <c r="CV43" s="107">
        <f t="shared" si="9"/>
        <v>0</v>
      </c>
      <c r="CW43" s="98"/>
      <c r="CX43" s="107">
        <f t="shared" si="10"/>
        <v>0</v>
      </c>
      <c r="CY43" s="98"/>
      <c r="CZ43" s="107">
        <f t="shared" si="11"/>
        <v>1.5</v>
      </c>
      <c r="DA43" s="98"/>
      <c r="DB43" s="107" t="str">
        <f t="shared" si="12"/>
        <v/>
      </c>
      <c r="DC43" s="98"/>
      <c r="DD43" s="107" t="str">
        <f t="shared" si="13"/>
        <v/>
      </c>
      <c r="DE43" s="98"/>
      <c r="DF43" s="107" t="str">
        <f t="shared" si="14"/>
        <v/>
      </c>
      <c r="DG43" s="98"/>
      <c r="DH43" s="107" t="e">
        <f t="shared" si="15"/>
        <v>#DIV/0!</v>
      </c>
      <c r="DI43" s="98"/>
      <c r="DJ43" s="105" t="s">
        <v>3899</v>
      </c>
      <c r="DK43" s="105" t="s">
        <v>173</v>
      </c>
      <c r="DL43" s="105" t="s">
        <v>170</v>
      </c>
      <c r="DM43" s="105" t="s">
        <v>173</v>
      </c>
      <c r="DN43" s="105" t="s">
        <v>592</v>
      </c>
      <c r="DO43" s="105" t="s">
        <v>172</v>
      </c>
      <c r="DP43" s="105">
        <v>26.7</v>
      </c>
      <c r="DQ43" s="105" t="s">
        <v>165</v>
      </c>
      <c r="DR43" s="105"/>
      <c r="DS43" s="105"/>
      <c r="DT43" s="105"/>
      <c r="DU43" s="105">
        <v>0</v>
      </c>
      <c r="DV43" s="105">
        <v>0</v>
      </c>
      <c r="DW43" s="105">
        <v>0</v>
      </c>
      <c r="DX43" s="105"/>
      <c r="DY43" s="105"/>
      <c r="DZ43" s="105"/>
      <c r="EA43" s="105"/>
      <c r="EB43" s="105">
        <v>0</v>
      </c>
      <c r="EC43" s="105"/>
      <c r="ED43" s="105"/>
      <c r="EE43" s="105"/>
      <c r="EF43" s="105" t="s">
        <v>172</v>
      </c>
      <c r="EG43" s="105">
        <v>0</v>
      </c>
      <c r="EH43" s="105">
        <v>0</v>
      </c>
      <c r="EI43" s="105">
        <v>15</v>
      </c>
      <c r="EJ43" s="105"/>
      <c r="EK43" s="107">
        <f t="shared" si="16"/>
        <v>0</v>
      </c>
      <c r="EL43" s="105"/>
      <c r="EM43" s="107">
        <f t="shared" si="17"/>
        <v>0</v>
      </c>
      <c r="EN43" s="105"/>
      <c r="EO43" s="107">
        <f t="shared" si="18"/>
        <v>0</v>
      </c>
      <c r="EP43" s="105" t="s">
        <v>3543</v>
      </c>
      <c r="EQ43" s="107">
        <f t="shared" si="19"/>
        <v>3.5</v>
      </c>
      <c r="ER43" s="105"/>
      <c r="ES43" s="107" t="str">
        <f t="shared" si="20"/>
        <v/>
      </c>
      <c r="ET43" s="105"/>
      <c r="EU43" s="107" t="str">
        <f t="shared" si="21"/>
        <v/>
      </c>
      <c r="EV43" s="105"/>
      <c r="EW43" s="107" t="str">
        <f t="shared" si="22"/>
        <v/>
      </c>
      <c r="EX43" s="105" t="s">
        <v>3900</v>
      </c>
      <c r="EY43" s="107">
        <f t="shared" si="23"/>
        <v>0.13108614232209739</v>
      </c>
      <c r="EZ43" s="105" t="s">
        <v>3901</v>
      </c>
      <c r="FA43" t="s">
        <v>3295</v>
      </c>
      <c r="FB43" t="s">
        <v>3296</v>
      </c>
      <c r="FC43" t="s">
        <v>3297</v>
      </c>
      <c r="FD43" t="s">
        <v>3298</v>
      </c>
      <c r="FE43" t="s">
        <v>3299</v>
      </c>
      <c r="FF43">
        <v>103856649</v>
      </c>
      <c r="FG43" t="s">
        <v>3902</v>
      </c>
      <c r="FH43" t="s">
        <v>3903</v>
      </c>
      <c r="FJ43" t="s">
        <v>215</v>
      </c>
      <c r="FK43" t="s">
        <v>216</v>
      </c>
      <c r="FN43">
        <v>42</v>
      </c>
    </row>
    <row r="44" spans="1:170" x14ac:dyDescent="0.35">
      <c r="A44" s="2" t="s">
        <v>3904</v>
      </c>
      <c r="B44" s="2" t="s">
        <v>3905</v>
      </c>
      <c r="C44" s="2" t="s">
        <v>3653</v>
      </c>
      <c r="D44" s="2" t="s">
        <v>1488</v>
      </c>
      <c r="E44" s="2" t="s">
        <v>1547</v>
      </c>
      <c r="F44" s="2" t="s">
        <v>1550</v>
      </c>
      <c r="G44" s="2">
        <v>58</v>
      </c>
      <c r="H44" s="2" t="s">
        <v>168</v>
      </c>
      <c r="I44" s="2" t="s">
        <v>3906</v>
      </c>
      <c r="J44" s="2" t="s">
        <v>3907</v>
      </c>
      <c r="K44" s="2" t="s">
        <v>3908</v>
      </c>
      <c r="L44" s="2" t="s">
        <v>3909</v>
      </c>
      <c r="M44" s="2" t="s">
        <v>942</v>
      </c>
      <c r="N44" s="2"/>
      <c r="O44" s="2" t="s">
        <v>164</v>
      </c>
      <c r="P44" s="2"/>
      <c r="Q44" s="4" t="s">
        <v>3910</v>
      </c>
      <c r="R44" s="4" t="s">
        <v>3288</v>
      </c>
      <c r="S44" s="4"/>
      <c r="T44" s="4"/>
      <c r="U44" s="4"/>
      <c r="V44" s="4" t="s">
        <v>172</v>
      </c>
      <c r="W44" s="4">
        <v>0</v>
      </c>
      <c r="X44" s="4">
        <v>0</v>
      </c>
      <c r="Y44" s="4">
        <v>19.5</v>
      </c>
      <c r="Z44" s="4"/>
      <c r="AA44" s="97" t="s">
        <v>3911</v>
      </c>
      <c r="AB44" s="97" t="s">
        <v>173</v>
      </c>
      <c r="AC44" s="97" t="s">
        <v>172</v>
      </c>
      <c r="AD44" s="97" t="s">
        <v>233</v>
      </c>
      <c r="AE44" s="97" t="s">
        <v>173</v>
      </c>
      <c r="AF44" s="97" t="s">
        <v>172</v>
      </c>
      <c r="AG44" s="97">
        <v>13.799999999999899</v>
      </c>
      <c r="AH44" s="97" t="s">
        <v>165</v>
      </c>
      <c r="AI44" s="97"/>
      <c r="AJ44" s="97"/>
      <c r="AK44" s="97"/>
      <c r="AL44" s="97">
        <v>0</v>
      </c>
      <c r="AM44" s="97">
        <v>0</v>
      </c>
      <c r="AN44" s="97">
        <v>0</v>
      </c>
      <c r="AO44" s="97"/>
      <c r="AP44" s="97"/>
      <c r="AQ44" s="97"/>
      <c r="AR44" s="97"/>
      <c r="AS44" s="97">
        <v>0</v>
      </c>
      <c r="AT44" s="97"/>
      <c r="AU44" s="97"/>
      <c r="AV44" s="97"/>
      <c r="AW44" s="97" t="s">
        <v>172</v>
      </c>
      <c r="AX44" s="97">
        <v>0</v>
      </c>
      <c r="AY44" s="97">
        <v>0</v>
      </c>
      <c r="AZ44" s="97">
        <v>19</v>
      </c>
      <c r="BA44" s="97">
        <v>1</v>
      </c>
      <c r="BB44" s="97"/>
      <c r="BC44" s="107">
        <f t="shared" si="0"/>
        <v>0</v>
      </c>
      <c r="BD44" s="97"/>
      <c r="BE44" s="107">
        <f t="shared" si="1"/>
        <v>0</v>
      </c>
      <c r="BF44" s="97"/>
      <c r="BG44" s="107">
        <f t="shared" si="2"/>
        <v>0</v>
      </c>
      <c r="BH44" s="97">
        <v>0.5</v>
      </c>
      <c r="BI44" s="107">
        <f t="shared" si="3"/>
        <v>0.5</v>
      </c>
      <c r="BJ44" s="97"/>
      <c r="BK44" s="107" t="str">
        <f t="shared" si="4"/>
        <v/>
      </c>
      <c r="BL44" s="97"/>
      <c r="BM44" s="107" t="str">
        <f t="shared" si="5"/>
        <v/>
      </c>
      <c r="BN44" s="97"/>
      <c r="BO44" s="107" t="str">
        <f t="shared" si="6"/>
        <v/>
      </c>
      <c r="BP44" s="97">
        <v>3.6231884057971002E-2</v>
      </c>
      <c r="BQ44" s="107">
        <f t="shared" si="7"/>
        <v>3.6231884057971279E-2</v>
      </c>
      <c r="BR44" s="97"/>
      <c r="BS44" s="98" t="s">
        <v>3912</v>
      </c>
      <c r="BT44" s="98" t="s">
        <v>173</v>
      </c>
      <c r="BU44" s="98" t="s">
        <v>172</v>
      </c>
      <c r="BV44" s="98" t="s">
        <v>233</v>
      </c>
      <c r="BW44" s="98" t="s">
        <v>173</v>
      </c>
      <c r="BX44" s="98" t="s">
        <v>172</v>
      </c>
      <c r="BY44" s="98">
        <v>13.799999999999899</v>
      </c>
      <c r="BZ44" s="98" t="s">
        <v>165</v>
      </c>
      <c r="CA44" s="98"/>
      <c r="CB44" s="98"/>
      <c r="CC44" s="98"/>
      <c r="CD44" s="98">
        <v>0</v>
      </c>
      <c r="CE44" s="98">
        <v>0</v>
      </c>
      <c r="CF44" s="98">
        <v>0</v>
      </c>
      <c r="CG44" s="98"/>
      <c r="CH44" s="98"/>
      <c r="CI44" s="98"/>
      <c r="CJ44" s="98"/>
      <c r="CK44" s="98">
        <v>0</v>
      </c>
      <c r="CL44" s="98"/>
      <c r="CM44" s="98"/>
      <c r="CN44" s="98"/>
      <c r="CO44" s="98" t="s">
        <v>172</v>
      </c>
      <c r="CP44" s="98">
        <v>0</v>
      </c>
      <c r="CQ44" s="98">
        <v>0</v>
      </c>
      <c r="CR44" s="98">
        <v>18.5</v>
      </c>
      <c r="CS44" s="98"/>
      <c r="CT44" s="107">
        <f t="shared" si="8"/>
        <v>0</v>
      </c>
      <c r="CU44" s="98"/>
      <c r="CV44" s="107">
        <f t="shared" si="9"/>
        <v>0</v>
      </c>
      <c r="CW44" s="98"/>
      <c r="CX44" s="107">
        <f t="shared" si="10"/>
        <v>0</v>
      </c>
      <c r="CY44" s="98"/>
      <c r="CZ44" s="107">
        <f t="shared" si="11"/>
        <v>0.5</v>
      </c>
      <c r="DA44" s="98"/>
      <c r="DB44" s="107" t="str">
        <f t="shared" si="12"/>
        <v/>
      </c>
      <c r="DC44" s="98"/>
      <c r="DD44" s="107" t="str">
        <f t="shared" si="13"/>
        <v/>
      </c>
      <c r="DE44" s="98"/>
      <c r="DF44" s="107" t="str">
        <f t="shared" si="14"/>
        <v/>
      </c>
      <c r="DG44" s="98"/>
      <c r="DH44" s="107">
        <f t="shared" si="15"/>
        <v>3.6231884057971279E-2</v>
      </c>
      <c r="DI44" s="98"/>
      <c r="DJ44" s="105" t="s">
        <v>3913</v>
      </c>
      <c r="DK44" s="105" t="s">
        <v>233</v>
      </c>
      <c r="DL44" s="105" t="s">
        <v>172</v>
      </c>
      <c r="DM44" s="105" t="s">
        <v>233</v>
      </c>
      <c r="DN44" s="105" t="s">
        <v>173</v>
      </c>
      <c r="DO44" s="105" t="s">
        <v>172</v>
      </c>
      <c r="DP44" s="105">
        <v>9.1999999999999993</v>
      </c>
      <c r="DQ44" s="105" t="s">
        <v>165</v>
      </c>
      <c r="DR44" s="105"/>
      <c r="DS44" s="105"/>
      <c r="DT44" s="105"/>
      <c r="DU44" s="105">
        <v>0</v>
      </c>
      <c r="DV44" s="105">
        <v>0</v>
      </c>
      <c r="DW44" s="105">
        <v>0</v>
      </c>
      <c r="DX44" s="105"/>
      <c r="DY44" s="105"/>
      <c r="DZ44" s="105"/>
      <c r="EA44" s="105"/>
      <c r="EB44" s="105">
        <v>0</v>
      </c>
      <c r="EC44" s="105"/>
      <c r="ED44" s="105"/>
      <c r="EE44" s="105"/>
      <c r="EF44" s="105" t="s">
        <v>172</v>
      </c>
      <c r="EG44" s="105">
        <v>0</v>
      </c>
      <c r="EH44" s="105">
        <v>0</v>
      </c>
      <c r="EI44" s="105">
        <v>17.5</v>
      </c>
      <c r="EJ44" s="105"/>
      <c r="EK44" s="107">
        <f t="shared" si="16"/>
        <v>0</v>
      </c>
      <c r="EL44" s="105"/>
      <c r="EM44" s="107">
        <f t="shared" si="17"/>
        <v>0</v>
      </c>
      <c r="EN44" s="105"/>
      <c r="EO44" s="107">
        <f t="shared" si="18"/>
        <v>0</v>
      </c>
      <c r="EP44" s="105" t="s">
        <v>170</v>
      </c>
      <c r="EQ44" s="107">
        <f t="shared" si="19"/>
        <v>1</v>
      </c>
      <c r="ER44" s="105"/>
      <c r="ES44" s="107" t="str">
        <f t="shared" si="20"/>
        <v/>
      </c>
      <c r="ET44" s="105"/>
      <c r="EU44" s="107" t="str">
        <f t="shared" si="21"/>
        <v/>
      </c>
      <c r="EV44" s="105"/>
      <c r="EW44" s="107" t="str">
        <f t="shared" si="22"/>
        <v/>
      </c>
      <c r="EX44" s="105" t="s">
        <v>3914</v>
      </c>
      <c r="EY44" s="107">
        <f t="shared" si="23"/>
        <v>0.10869565217391305</v>
      </c>
      <c r="EZ44" s="105" t="s">
        <v>3915</v>
      </c>
      <c r="FA44" t="s">
        <v>3295</v>
      </c>
      <c r="FB44" t="s">
        <v>3296</v>
      </c>
      <c r="FC44" t="s">
        <v>3297</v>
      </c>
      <c r="FD44" t="s">
        <v>3298</v>
      </c>
      <c r="FE44" t="s">
        <v>3299</v>
      </c>
      <c r="FF44">
        <v>103861328</v>
      </c>
      <c r="FG44" t="s">
        <v>3916</v>
      </c>
      <c r="FH44" t="s">
        <v>3917</v>
      </c>
      <c r="FJ44" t="s">
        <v>215</v>
      </c>
      <c r="FK44" t="s">
        <v>216</v>
      </c>
      <c r="FN44">
        <v>43</v>
      </c>
    </row>
    <row r="45" spans="1:170" x14ac:dyDescent="0.35">
      <c r="A45" s="2" t="s">
        <v>3918</v>
      </c>
      <c r="B45" s="2" t="s">
        <v>3919</v>
      </c>
      <c r="C45" s="2" t="s">
        <v>3653</v>
      </c>
      <c r="D45" s="2" t="s">
        <v>1488</v>
      </c>
      <c r="E45" s="2" t="s">
        <v>1661</v>
      </c>
      <c r="F45" s="2" t="s">
        <v>1663</v>
      </c>
      <c r="G45" s="2">
        <v>56</v>
      </c>
      <c r="H45" s="2" t="s">
        <v>306</v>
      </c>
      <c r="I45" s="2" t="s">
        <v>3920</v>
      </c>
      <c r="J45" s="2" t="s">
        <v>3921</v>
      </c>
      <c r="K45" s="2" t="s">
        <v>3922</v>
      </c>
      <c r="L45" s="2" t="s">
        <v>3923</v>
      </c>
      <c r="M45" s="2" t="s">
        <v>1733</v>
      </c>
      <c r="N45" s="2"/>
      <c r="O45" s="2" t="s">
        <v>164</v>
      </c>
      <c r="P45" s="2"/>
      <c r="Q45" s="4" t="s">
        <v>3766</v>
      </c>
      <c r="R45" s="4" t="s">
        <v>3288</v>
      </c>
      <c r="S45" s="4"/>
      <c r="T45" s="4"/>
      <c r="U45" s="4"/>
      <c r="V45" s="4" t="s">
        <v>172</v>
      </c>
      <c r="W45" s="4">
        <v>12.66</v>
      </c>
      <c r="X45" s="4">
        <v>0</v>
      </c>
      <c r="Y45" s="4">
        <v>11.6</v>
      </c>
      <c r="Z45" s="4"/>
      <c r="AA45" s="97" t="s">
        <v>3508</v>
      </c>
      <c r="AB45" s="97" t="s">
        <v>233</v>
      </c>
      <c r="AC45" s="97" t="s">
        <v>233</v>
      </c>
      <c r="AD45" s="97" t="s">
        <v>233</v>
      </c>
      <c r="AE45" s="97" t="s">
        <v>170</v>
      </c>
      <c r="AF45" s="97" t="s">
        <v>172</v>
      </c>
      <c r="AG45" s="97">
        <v>7.2</v>
      </c>
      <c r="AH45" s="97" t="s">
        <v>165</v>
      </c>
      <c r="AI45" s="97"/>
      <c r="AJ45" s="97"/>
      <c r="AK45" s="97"/>
      <c r="AL45" s="97">
        <v>0</v>
      </c>
      <c r="AM45" s="97">
        <v>0</v>
      </c>
      <c r="AN45" s="97">
        <v>0</v>
      </c>
      <c r="AO45" s="97"/>
      <c r="AP45" s="97"/>
      <c r="AQ45" s="97"/>
      <c r="AR45" s="97"/>
      <c r="AS45" s="97">
        <v>0</v>
      </c>
      <c r="AT45" s="97"/>
      <c r="AU45" s="97"/>
      <c r="AV45" s="97"/>
      <c r="AW45" s="97" t="s">
        <v>172</v>
      </c>
      <c r="AX45" s="97">
        <v>10.5</v>
      </c>
      <c r="AY45" s="97">
        <v>0</v>
      </c>
      <c r="AZ45" s="97">
        <v>11</v>
      </c>
      <c r="BA45" s="97">
        <v>1</v>
      </c>
      <c r="BB45" s="97"/>
      <c r="BC45" s="107">
        <f t="shared" si="0"/>
        <v>0</v>
      </c>
      <c r="BD45" s="97">
        <v>2.16</v>
      </c>
      <c r="BE45" s="107">
        <f t="shared" si="1"/>
        <v>2.16</v>
      </c>
      <c r="BF45" s="97"/>
      <c r="BG45" s="107">
        <f t="shared" si="2"/>
        <v>0</v>
      </c>
      <c r="BH45" s="97">
        <v>0.59999999999999898</v>
      </c>
      <c r="BI45" s="107">
        <f t="shared" si="3"/>
        <v>0.59999999999999964</v>
      </c>
      <c r="BJ45" s="97"/>
      <c r="BK45" s="107" t="str">
        <f t="shared" si="4"/>
        <v/>
      </c>
      <c r="BL45" s="97">
        <v>0.3</v>
      </c>
      <c r="BM45" s="107">
        <f t="shared" si="5"/>
        <v>0.3</v>
      </c>
      <c r="BN45" s="97"/>
      <c r="BO45" s="107" t="str">
        <f t="shared" si="6"/>
        <v/>
      </c>
      <c r="BP45" s="97">
        <v>8.3333333333333204E-2</v>
      </c>
      <c r="BQ45" s="107">
        <f t="shared" si="7"/>
        <v>8.3333333333333287E-2</v>
      </c>
      <c r="BR45" s="97"/>
      <c r="BS45" s="98" t="s">
        <v>3363</v>
      </c>
      <c r="BT45" s="98" t="s">
        <v>233</v>
      </c>
      <c r="BU45" s="98" t="s">
        <v>233</v>
      </c>
      <c r="BV45" s="98" t="s">
        <v>233</v>
      </c>
      <c r="BW45" s="98" t="s">
        <v>170</v>
      </c>
      <c r="BX45" s="98" t="s">
        <v>172</v>
      </c>
      <c r="BY45" s="98">
        <v>7.2</v>
      </c>
      <c r="BZ45" s="98" t="s">
        <v>165</v>
      </c>
      <c r="CA45" s="98"/>
      <c r="CB45" s="98"/>
      <c r="CC45" s="98"/>
      <c r="CD45" s="98">
        <v>0</v>
      </c>
      <c r="CE45" s="98">
        <v>0</v>
      </c>
      <c r="CF45" s="98">
        <v>0</v>
      </c>
      <c r="CG45" s="98"/>
      <c r="CH45" s="98"/>
      <c r="CI45" s="98"/>
      <c r="CJ45" s="98"/>
      <c r="CK45" s="98">
        <v>0</v>
      </c>
      <c r="CL45" s="98"/>
      <c r="CM45" s="98"/>
      <c r="CN45" s="98"/>
      <c r="CO45" s="98" t="s">
        <v>172</v>
      </c>
      <c r="CP45" s="98">
        <v>10</v>
      </c>
      <c r="CQ45" s="98">
        <v>0</v>
      </c>
      <c r="CR45" s="98">
        <v>10.5</v>
      </c>
      <c r="CS45" s="98"/>
      <c r="CT45" s="107">
        <f t="shared" si="8"/>
        <v>0</v>
      </c>
      <c r="CU45" s="98"/>
      <c r="CV45" s="107">
        <f t="shared" si="9"/>
        <v>0.5</v>
      </c>
      <c r="CW45" s="98"/>
      <c r="CX45" s="107">
        <f t="shared" si="10"/>
        <v>0</v>
      </c>
      <c r="CY45" s="98"/>
      <c r="CZ45" s="107">
        <f t="shared" si="11"/>
        <v>0.5</v>
      </c>
      <c r="DA45" s="98"/>
      <c r="DB45" s="107" t="str">
        <f t="shared" si="12"/>
        <v/>
      </c>
      <c r="DC45" s="98"/>
      <c r="DD45" s="107">
        <f t="shared" si="13"/>
        <v>6.9444444444444448E-2</v>
      </c>
      <c r="DE45" s="98"/>
      <c r="DF45" s="107" t="str">
        <f t="shared" si="14"/>
        <v/>
      </c>
      <c r="DG45" s="98"/>
      <c r="DH45" s="107">
        <f t="shared" si="15"/>
        <v>6.9444444444444448E-2</v>
      </c>
      <c r="DI45" s="98"/>
      <c r="DJ45" s="105" t="s">
        <v>3428</v>
      </c>
      <c r="DK45" s="105" t="s">
        <v>233</v>
      </c>
      <c r="DL45" s="105" t="s">
        <v>233</v>
      </c>
      <c r="DM45" s="105" t="s">
        <v>233</v>
      </c>
      <c r="DN45" s="105" t="s">
        <v>170</v>
      </c>
      <c r="DO45" s="105" t="s">
        <v>172</v>
      </c>
      <c r="DP45" s="105">
        <v>7.2</v>
      </c>
      <c r="DQ45" s="105" t="s">
        <v>165</v>
      </c>
      <c r="DR45" s="105"/>
      <c r="DS45" s="105"/>
      <c r="DT45" s="105"/>
      <c r="DU45" s="105">
        <v>0</v>
      </c>
      <c r="DV45" s="105">
        <v>0</v>
      </c>
      <c r="DW45" s="105">
        <v>0</v>
      </c>
      <c r="DX45" s="105"/>
      <c r="DY45" s="105"/>
      <c r="DZ45" s="105"/>
      <c r="EA45" s="105"/>
      <c r="EB45" s="105">
        <v>0</v>
      </c>
      <c r="EC45" s="105"/>
      <c r="ED45" s="105"/>
      <c r="EE45" s="105"/>
      <c r="EF45" s="105" t="s">
        <v>172</v>
      </c>
      <c r="EG45" s="105">
        <v>7.5</v>
      </c>
      <c r="EH45" s="105">
        <v>0</v>
      </c>
      <c r="EI45" s="105">
        <v>10</v>
      </c>
      <c r="EJ45" s="105"/>
      <c r="EK45" s="107">
        <f t="shared" si="16"/>
        <v>0</v>
      </c>
      <c r="EL45" s="105" t="s">
        <v>3464</v>
      </c>
      <c r="EM45" s="107">
        <f t="shared" si="17"/>
        <v>2.5</v>
      </c>
      <c r="EN45" s="105"/>
      <c r="EO45" s="107">
        <f t="shared" si="18"/>
        <v>0</v>
      </c>
      <c r="EP45" s="105" t="s">
        <v>3311</v>
      </c>
      <c r="EQ45" s="107">
        <f t="shared" si="19"/>
        <v>0.5</v>
      </c>
      <c r="ER45" s="105"/>
      <c r="ES45" s="107" t="str">
        <f t="shared" si="20"/>
        <v/>
      </c>
      <c r="ET45" s="105" t="s">
        <v>3924</v>
      </c>
      <c r="EU45" s="107">
        <f t="shared" si="21"/>
        <v>0.34722222222222221</v>
      </c>
      <c r="EV45" s="105"/>
      <c r="EW45" s="107" t="str">
        <f t="shared" si="22"/>
        <v/>
      </c>
      <c r="EX45" s="105" t="s">
        <v>3529</v>
      </c>
      <c r="EY45" s="107">
        <f t="shared" si="23"/>
        <v>6.9444444444444448E-2</v>
      </c>
      <c r="EZ45" s="105" t="s">
        <v>3925</v>
      </c>
      <c r="FA45" t="s">
        <v>3295</v>
      </c>
      <c r="FB45" t="s">
        <v>3296</v>
      </c>
      <c r="FC45" t="s">
        <v>3297</v>
      </c>
      <c r="FD45" t="s">
        <v>3298</v>
      </c>
      <c r="FE45" t="s">
        <v>3299</v>
      </c>
      <c r="FF45">
        <v>103861330</v>
      </c>
      <c r="FG45" t="s">
        <v>3926</v>
      </c>
      <c r="FH45" t="s">
        <v>3927</v>
      </c>
      <c r="FJ45" t="s">
        <v>215</v>
      </c>
      <c r="FK45" t="s">
        <v>216</v>
      </c>
      <c r="FN45">
        <v>44</v>
      </c>
    </row>
    <row r="46" spans="1:170" x14ac:dyDescent="0.35">
      <c r="A46" s="2" t="s">
        <v>3928</v>
      </c>
      <c r="B46" s="2" t="s">
        <v>3929</v>
      </c>
      <c r="C46" s="2" t="s">
        <v>3653</v>
      </c>
      <c r="D46" s="2" t="s">
        <v>1488</v>
      </c>
      <c r="E46" s="2" t="s">
        <v>3930</v>
      </c>
      <c r="F46" s="2" t="s">
        <v>3931</v>
      </c>
      <c r="G46" s="2">
        <v>154</v>
      </c>
      <c r="H46" s="2" t="s">
        <v>306</v>
      </c>
      <c r="I46" s="2" t="s">
        <v>3932</v>
      </c>
      <c r="J46" s="2" t="s">
        <v>3933</v>
      </c>
      <c r="K46" s="2" t="s">
        <v>3934</v>
      </c>
      <c r="L46" s="2" t="s">
        <v>3935</v>
      </c>
      <c r="M46" s="2" t="s">
        <v>1669</v>
      </c>
      <c r="N46" s="2"/>
      <c r="O46" s="2" t="s">
        <v>164</v>
      </c>
      <c r="P46" s="2"/>
      <c r="Q46" s="4" t="s">
        <v>3936</v>
      </c>
      <c r="R46" s="4" t="s">
        <v>3288</v>
      </c>
      <c r="S46" s="4"/>
      <c r="T46" s="4"/>
      <c r="U46" s="4"/>
      <c r="V46" s="4" t="s">
        <v>172</v>
      </c>
      <c r="W46" s="4">
        <v>0</v>
      </c>
      <c r="X46" s="4">
        <v>0</v>
      </c>
      <c r="Y46" s="4">
        <v>17.5</v>
      </c>
      <c r="Z46" s="4"/>
      <c r="AA46" s="97" t="s">
        <v>3937</v>
      </c>
      <c r="AB46" s="97" t="s">
        <v>170</v>
      </c>
      <c r="AC46" s="97" t="s">
        <v>173</v>
      </c>
      <c r="AD46" s="97" t="s">
        <v>193</v>
      </c>
      <c r="AE46" s="97" t="s">
        <v>172</v>
      </c>
      <c r="AF46" s="97" t="s">
        <v>172</v>
      </c>
      <c r="AG46" s="97">
        <v>4.7</v>
      </c>
      <c r="AH46" s="97" t="s">
        <v>165</v>
      </c>
      <c r="AI46" s="97"/>
      <c r="AJ46" s="97"/>
      <c r="AK46" s="97"/>
      <c r="AL46" s="97">
        <v>0</v>
      </c>
      <c r="AM46" s="97">
        <v>0</v>
      </c>
      <c r="AN46" s="97">
        <v>0</v>
      </c>
      <c r="AO46" s="97"/>
      <c r="AP46" s="97"/>
      <c r="AQ46" s="97"/>
      <c r="AR46" s="97"/>
      <c r="AS46" s="97">
        <v>0</v>
      </c>
      <c r="AT46" s="97"/>
      <c r="AU46" s="97"/>
      <c r="AV46" s="97"/>
      <c r="AW46" s="97" t="s">
        <v>172</v>
      </c>
      <c r="AX46" s="97">
        <v>0</v>
      </c>
      <c r="AY46" s="97">
        <v>0</v>
      </c>
      <c r="AZ46" s="97">
        <v>17</v>
      </c>
      <c r="BA46" s="97">
        <v>1</v>
      </c>
      <c r="BB46" s="97"/>
      <c r="BC46" s="107">
        <f t="shared" si="0"/>
        <v>0</v>
      </c>
      <c r="BD46" s="97"/>
      <c r="BE46" s="107">
        <f t="shared" si="1"/>
        <v>0</v>
      </c>
      <c r="BF46" s="97"/>
      <c r="BG46" s="107">
        <f t="shared" si="2"/>
        <v>0</v>
      </c>
      <c r="BH46" s="97">
        <v>0.5</v>
      </c>
      <c r="BI46" s="107">
        <f t="shared" si="3"/>
        <v>0.5</v>
      </c>
      <c r="BJ46" s="97"/>
      <c r="BK46" s="107" t="str">
        <f t="shared" si="4"/>
        <v/>
      </c>
      <c r="BL46" s="97"/>
      <c r="BM46" s="107" t="str">
        <f t="shared" si="5"/>
        <v/>
      </c>
      <c r="BN46" s="97"/>
      <c r="BO46" s="107" t="str">
        <f t="shared" si="6"/>
        <v/>
      </c>
      <c r="BP46" s="97">
        <v>0.10638297872340401</v>
      </c>
      <c r="BQ46" s="107">
        <f t="shared" si="7"/>
        <v>0.10638297872340426</v>
      </c>
      <c r="BR46" s="97"/>
      <c r="BS46" s="98" t="s">
        <v>3939</v>
      </c>
      <c r="BT46" s="98" t="s">
        <v>173</v>
      </c>
      <c r="BU46" s="98" t="s">
        <v>173</v>
      </c>
      <c r="BV46" s="98" t="s">
        <v>193</v>
      </c>
      <c r="BW46" s="98" t="s">
        <v>172</v>
      </c>
      <c r="BX46" s="98" t="s">
        <v>172</v>
      </c>
      <c r="BY46" s="98">
        <v>14.1</v>
      </c>
      <c r="BZ46" s="98" t="s">
        <v>165</v>
      </c>
      <c r="CA46" s="98"/>
      <c r="CB46" s="98"/>
      <c r="CC46" s="98"/>
      <c r="CD46" s="98">
        <v>0</v>
      </c>
      <c r="CE46" s="98">
        <v>0</v>
      </c>
      <c r="CF46" s="98">
        <v>0</v>
      </c>
      <c r="CG46" s="98"/>
      <c r="CH46" s="98"/>
      <c r="CI46" s="98"/>
      <c r="CJ46" s="98"/>
      <c r="CK46" s="98">
        <v>0</v>
      </c>
      <c r="CL46" s="98"/>
      <c r="CM46" s="98"/>
      <c r="CN46" s="98"/>
      <c r="CO46" s="98" t="s">
        <v>172</v>
      </c>
      <c r="CP46" s="98">
        <v>0</v>
      </c>
      <c r="CQ46" s="98">
        <v>0</v>
      </c>
      <c r="CR46" s="98">
        <v>16.5</v>
      </c>
      <c r="CS46" s="98"/>
      <c r="CT46" s="107">
        <f t="shared" si="8"/>
        <v>0</v>
      </c>
      <c r="CU46" s="98"/>
      <c r="CV46" s="107">
        <f t="shared" si="9"/>
        <v>0</v>
      </c>
      <c r="CW46" s="98"/>
      <c r="CX46" s="107">
        <f t="shared" si="10"/>
        <v>0</v>
      </c>
      <c r="CY46" s="98"/>
      <c r="CZ46" s="107">
        <f t="shared" si="11"/>
        <v>0.5</v>
      </c>
      <c r="DA46" s="98"/>
      <c r="DB46" s="107" t="str">
        <f t="shared" si="12"/>
        <v/>
      </c>
      <c r="DC46" s="98"/>
      <c r="DD46" s="107" t="str">
        <f t="shared" si="13"/>
        <v/>
      </c>
      <c r="DE46" s="98"/>
      <c r="DF46" s="107" t="str">
        <f t="shared" si="14"/>
        <v/>
      </c>
      <c r="DG46" s="98"/>
      <c r="DH46" s="107">
        <f t="shared" si="15"/>
        <v>3.5460992907801421E-2</v>
      </c>
      <c r="DI46" s="98"/>
      <c r="DJ46" s="105" t="s">
        <v>3940</v>
      </c>
      <c r="DK46" s="105" t="s">
        <v>170</v>
      </c>
      <c r="DL46" s="105" t="s">
        <v>173</v>
      </c>
      <c r="DM46" s="105" t="s">
        <v>193</v>
      </c>
      <c r="DN46" s="105" t="s">
        <v>172</v>
      </c>
      <c r="DO46" s="105" t="s">
        <v>172</v>
      </c>
      <c r="DP46" s="105">
        <v>4.7</v>
      </c>
      <c r="DQ46" s="105" t="s">
        <v>165</v>
      </c>
      <c r="DR46" s="105"/>
      <c r="DS46" s="105"/>
      <c r="DT46" s="105"/>
      <c r="DU46" s="105">
        <v>0</v>
      </c>
      <c r="DV46" s="105">
        <v>0</v>
      </c>
      <c r="DW46" s="105">
        <v>0</v>
      </c>
      <c r="DX46" s="105"/>
      <c r="DY46" s="105"/>
      <c r="DZ46" s="105"/>
      <c r="EA46" s="105"/>
      <c r="EB46" s="105">
        <v>0</v>
      </c>
      <c r="EC46" s="105"/>
      <c r="ED46" s="105"/>
      <c r="EE46" s="105"/>
      <c r="EF46" s="105" t="s">
        <v>172</v>
      </c>
      <c r="EG46" s="105">
        <v>0</v>
      </c>
      <c r="EH46" s="105">
        <v>0</v>
      </c>
      <c r="EI46" s="105">
        <v>16</v>
      </c>
      <c r="EJ46" s="105"/>
      <c r="EK46" s="107">
        <f t="shared" si="16"/>
        <v>0</v>
      </c>
      <c r="EL46" s="105"/>
      <c r="EM46" s="107">
        <f t="shared" si="17"/>
        <v>0</v>
      </c>
      <c r="EN46" s="105"/>
      <c r="EO46" s="107">
        <f t="shared" si="18"/>
        <v>0</v>
      </c>
      <c r="EP46" s="105" t="s">
        <v>3311</v>
      </c>
      <c r="EQ46" s="107">
        <f t="shared" si="19"/>
        <v>0.5</v>
      </c>
      <c r="ER46" s="105"/>
      <c r="ES46" s="107" t="str">
        <f t="shared" si="20"/>
        <v/>
      </c>
      <c r="ET46" s="105"/>
      <c r="EU46" s="107" t="str">
        <f t="shared" si="21"/>
        <v/>
      </c>
      <c r="EV46" s="105"/>
      <c r="EW46" s="107" t="str">
        <f t="shared" si="22"/>
        <v/>
      </c>
      <c r="EX46" s="105" t="s">
        <v>3938</v>
      </c>
      <c r="EY46" s="107">
        <f t="shared" si="23"/>
        <v>0.10638297872340426</v>
      </c>
      <c r="EZ46" s="105" t="s">
        <v>3941</v>
      </c>
      <c r="FA46" t="s">
        <v>3295</v>
      </c>
      <c r="FB46" t="s">
        <v>3296</v>
      </c>
      <c r="FC46" t="s">
        <v>3297</v>
      </c>
      <c r="FD46" t="s">
        <v>3298</v>
      </c>
      <c r="FE46" t="s">
        <v>3299</v>
      </c>
      <c r="FF46">
        <v>103861333</v>
      </c>
      <c r="FG46" t="s">
        <v>3942</v>
      </c>
      <c r="FH46" t="s">
        <v>3927</v>
      </c>
      <c r="FJ46" t="s">
        <v>215</v>
      </c>
      <c r="FK46" t="s">
        <v>216</v>
      </c>
      <c r="FN46">
        <v>45</v>
      </c>
    </row>
    <row r="47" spans="1:170" x14ac:dyDescent="0.35">
      <c r="A47" s="2" t="s">
        <v>3943</v>
      </c>
      <c r="B47" s="2" t="s">
        <v>3944</v>
      </c>
      <c r="C47" s="2" t="s">
        <v>3653</v>
      </c>
      <c r="D47" s="2" t="s">
        <v>1488</v>
      </c>
      <c r="E47" s="2" t="s">
        <v>3945</v>
      </c>
      <c r="F47" s="2" t="s">
        <v>1519</v>
      </c>
      <c r="G47" s="2">
        <v>139</v>
      </c>
      <c r="H47" s="2" t="s">
        <v>306</v>
      </c>
      <c r="I47" s="2" t="s">
        <v>3946</v>
      </c>
      <c r="J47" s="2" t="s">
        <v>3947</v>
      </c>
      <c r="K47" s="2" t="s">
        <v>3948</v>
      </c>
      <c r="L47" s="2" t="s">
        <v>3949</v>
      </c>
      <c r="M47" s="2" t="s">
        <v>229</v>
      </c>
      <c r="N47" s="2"/>
      <c r="O47" s="2" t="s">
        <v>164</v>
      </c>
      <c r="P47" s="2"/>
      <c r="Q47" s="4" t="s">
        <v>3950</v>
      </c>
      <c r="R47" s="4" t="s">
        <v>3288</v>
      </c>
      <c r="S47" s="4"/>
      <c r="T47" s="4"/>
      <c r="U47" s="4"/>
      <c r="V47" s="4" t="s">
        <v>172</v>
      </c>
      <c r="W47" s="4">
        <v>1.5</v>
      </c>
      <c r="X47" s="4">
        <v>0</v>
      </c>
      <c r="Y47" s="4">
        <v>15.5</v>
      </c>
      <c r="Z47" s="4"/>
      <c r="AA47" s="97" t="s">
        <v>3951</v>
      </c>
      <c r="AB47" s="97" t="s">
        <v>170</v>
      </c>
      <c r="AC47" s="97" t="s">
        <v>170</v>
      </c>
      <c r="AD47" s="97" t="s">
        <v>233</v>
      </c>
      <c r="AE47" s="97" t="s">
        <v>172</v>
      </c>
      <c r="AF47" s="97" t="s">
        <v>172</v>
      </c>
      <c r="AG47" s="97">
        <v>2.1</v>
      </c>
      <c r="AH47" s="97" t="s">
        <v>165</v>
      </c>
      <c r="AI47" s="97"/>
      <c r="AJ47" s="97"/>
      <c r="AK47" s="97"/>
      <c r="AL47" s="97">
        <v>0</v>
      </c>
      <c r="AM47" s="97">
        <v>0</v>
      </c>
      <c r="AN47" s="97">
        <v>0</v>
      </c>
      <c r="AO47" s="97"/>
      <c r="AP47" s="97"/>
      <c r="AQ47" s="97"/>
      <c r="AR47" s="97"/>
      <c r="AS47" s="97">
        <v>0</v>
      </c>
      <c r="AT47" s="97"/>
      <c r="AU47" s="97"/>
      <c r="AV47" s="97"/>
      <c r="AW47" s="97" t="s">
        <v>172</v>
      </c>
      <c r="AX47" s="97">
        <v>1</v>
      </c>
      <c r="AY47" s="97">
        <v>0</v>
      </c>
      <c r="AZ47" s="97">
        <v>15</v>
      </c>
      <c r="BA47" s="97">
        <v>1</v>
      </c>
      <c r="BB47" s="97"/>
      <c r="BC47" s="107">
        <f t="shared" si="0"/>
        <v>0</v>
      </c>
      <c r="BD47" s="97">
        <v>0.5</v>
      </c>
      <c r="BE47" s="107">
        <f t="shared" si="1"/>
        <v>0.5</v>
      </c>
      <c r="BF47" s="97"/>
      <c r="BG47" s="107">
        <f t="shared" si="2"/>
        <v>0</v>
      </c>
      <c r="BH47" s="97">
        <v>0.5</v>
      </c>
      <c r="BI47" s="107">
        <f t="shared" si="3"/>
        <v>0.5</v>
      </c>
      <c r="BJ47" s="97"/>
      <c r="BK47" s="107" t="str">
        <f t="shared" si="4"/>
        <v/>
      </c>
      <c r="BL47" s="97">
        <v>0.238095238095238</v>
      </c>
      <c r="BM47" s="107">
        <f t="shared" si="5"/>
        <v>0.23809523809523808</v>
      </c>
      <c r="BN47" s="97"/>
      <c r="BO47" s="107" t="str">
        <f t="shared" si="6"/>
        <v/>
      </c>
      <c r="BP47" s="97">
        <v>0.238095238095238</v>
      </c>
      <c r="BQ47" s="107">
        <f t="shared" si="7"/>
        <v>0.23809523809523808</v>
      </c>
      <c r="BR47" s="97"/>
      <c r="BS47" s="98" t="s">
        <v>3953</v>
      </c>
      <c r="BT47" s="98" t="s">
        <v>233</v>
      </c>
      <c r="BU47" s="98" t="s">
        <v>170</v>
      </c>
      <c r="BV47" s="98" t="s">
        <v>233</v>
      </c>
      <c r="BW47" s="98" t="s">
        <v>172</v>
      </c>
      <c r="BX47" s="98" t="s">
        <v>172</v>
      </c>
      <c r="BY47" s="98">
        <v>4.2</v>
      </c>
      <c r="BZ47" s="98" t="s">
        <v>165</v>
      </c>
      <c r="CA47" s="98"/>
      <c r="CB47" s="98"/>
      <c r="CC47" s="98"/>
      <c r="CD47" s="98">
        <v>0</v>
      </c>
      <c r="CE47" s="98">
        <v>0</v>
      </c>
      <c r="CF47" s="98">
        <v>0</v>
      </c>
      <c r="CG47" s="98"/>
      <c r="CH47" s="98"/>
      <c r="CI47" s="98"/>
      <c r="CJ47" s="98"/>
      <c r="CK47" s="98">
        <v>0</v>
      </c>
      <c r="CL47" s="98"/>
      <c r="CM47" s="98"/>
      <c r="CN47" s="98"/>
      <c r="CO47" s="98" t="s">
        <v>172</v>
      </c>
      <c r="CP47" s="98">
        <v>0</v>
      </c>
      <c r="CQ47" s="98">
        <v>0</v>
      </c>
      <c r="CR47" s="98">
        <v>14.5</v>
      </c>
      <c r="CS47" s="98"/>
      <c r="CT47" s="107">
        <f t="shared" si="8"/>
        <v>0</v>
      </c>
      <c r="CU47" s="98"/>
      <c r="CV47" s="107">
        <f t="shared" si="9"/>
        <v>1</v>
      </c>
      <c r="CW47" s="98"/>
      <c r="CX47" s="107">
        <f t="shared" si="10"/>
        <v>0</v>
      </c>
      <c r="CY47" s="98"/>
      <c r="CZ47" s="107">
        <f t="shared" si="11"/>
        <v>0.5</v>
      </c>
      <c r="DA47" s="98"/>
      <c r="DB47" s="107" t="str">
        <f t="shared" si="12"/>
        <v/>
      </c>
      <c r="DC47" s="98"/>
      <c r="DD47" s="107">
        <f t="shared" si="13"/>
        <v>0.23809523809523808</v>
      </c>
      <c r="DE47" s="98"/>
      <c r="DF47" s="107" t="str">
        <f t="shared" si="14"/>
        <v/>
      </c>
      <c r="DG47" s="98"/>
      <c r="DH47" s="107">
        <f t="shared" si="15"/>
        <v>0.11904761904761904</v>
      </c>
      <c r="DI47" s="98"/>
      <c r="DJ47" s="105" t="s">
        <v>3954</v>
      </c>
      <c r="DK47" s="105" t="s">
        <v>170</v>
      </c>
      <c r="DL47" s="105" t="s">
        <v>170</v>
      </c>
      <c r="DM47" s="105" t="s">
        <v>233</v>
      </c>
      <c r="DN47" s="105" t="s">
        <v>172</v>
      </c>
      <c r="DO47" s="105" t="s">
        <v>172</v>
      </c>
      <c r="DP47" s="105">
        <v>2.1</v>
      </c>
      <c r="DQ47" s="105" t="s">
        <v>165</v>
      </c>
      <c r="DR47" s="105"/>
      <c r="DS47" s="105"/>
      <c r="DT47" s="105"/>
      <c r="DU47" s="105">
        <v>0</v>
      </c>
      <c r="DV47" s="105">
        <v>0</v>
      </c>
      <c r="DW47" s="105">
        <v>0</v>
      </c>
      <c r="DX47" s="105"/>
      <c r="DY47" s="105"/>
      <c r="DZ47" s="105"/>
      <c r="EA47" s="105"/>
      <c r="EB47" s="105">
        <v>0</v>
      </c>
      <c r="EC47" s="105"/>
      <c r="ED47" s="105"/>
      <c r="EE47" s="105"/>
      <c r="EF47" s="105" t="s">
        <v>172</v>
      </c>
      <c r="EG47" s="105">
        <v>0.3</v>
      </c>
      <c r="EH47" s="105">
        <v>0</v>
      </c>
      <c r="EI47" s="105">
        <v>14</v>
      </c>
      <c r="EJ47" s="105"/>
      <c r="EK47" s="107">
        <f t="shared" si="16"/>
        <v>0</v>
      </c>
      <c r="EL47" s="105"/>
      <c r="EM47" s="107">
        <f t="shared" si="17"/>
        <v>-0.3</v>
      </c>
      <c r="EN47" s="105"/>
      <c r="EO47" s="107">
        <f t="shared" si="18"/>
        <v>0</v>
      </c>
      <c r="EP47" s="105" t="s">
        <v>3311</v>
      </c>
      <c r="EQ47" s="107">
        <f t="shared" si="19"/>
        <v>0.5</v>
      </c>
      <c r="ER47" s="105"/>
      <c r="ES47" s="107" t="str">
        <f t="shared" si="20"/>
        <v/>
      </c>
      <c r="ET47" s="105"/>
      <c r="EU47" s="107">
        <f t="shared" si="21"/>
        <v>-0.14285714285714285</v>
      </c>
      <c r="EV47" s="105"/>
      <c r="EW47" s="107" t="str">
        <f t="shared" si="22"/>
        <v/>
      </c>
      <c r="EX47" s="105" t="s">
        <v>3952</v>
      </c>
      <c r="EY47" s="107">
        <f t="shared" si="23"/>
        <v>0.23809523809523808</v>
      </c>
      <c r="EZ47" s="105" t="s">
        <v>3955</v>
      </c>
      <c r="FA47" t="s">
        <v>3295</v>
      </c>
      <c r="FB47" t="s">
        <v>3296</v>
      </c>
      <c r="FC47" t="s">
        <v>3297</v>
      </c>
      <c r="FD47" t="s">
        <v>3298</v>
      </c>
      <c r="FE47" t="s">
        <v>3299</v>
      </c>
      <c r="FF47">
        <v>103861335</v>
      </c>
      <c r="FG47" t="s">
        <v>3956</v>
      </c>
      <c r="FH47" t="s">
        <v>3957</v>
      </c>
      <c r="FJ47" t="s">
        <v>215</v>
      </c>
      <c r="FK47" t="s">
        <v>216</v>
      </c>
      <c r="FN47">
        <v>46</v>
      </c>
    </row>
    <row r="48" spans="1:170" x14ac:dyDescent="0.35">
      <c r="A48" s="2" t="s">
        <v>3958</v>
      </c>
      <c r="B48" s="2" t="s">
        <v>3959</v>
      </c>
      <c r="C48" s="2" t="s">
        <v>3653</v>
      </c>
      <c r="D48" s="2" t="s">
        <v>1488</v>
      </c>
      <c r="E48" s="2" t="s">
        <v>3960</v>
      </c>
      <c r="F48" s="2" t="s">
        <v>3961</v>
      </c>
      <c r="G48" s="2">
        <v>293</v>
      </c>
      <c r="H48" s="2" t="s">
        <v>168</v>
      </c>
      <c r="I48" s="2" t="s">
        <v>3962</v>
      </c>
      <c r="J48" s="2" t="s">
        <v>3963</v>
      </c>
      <c r="K48" s="2" t="s">
        <v>3964</v>
      </c>
      <c r="L48" s="2" t="s">
        <v>3965</v>
      </c>
      <c r="M48" s="2" t="s">
        <v>3966</v>
      </c>
      <c r="N48" s="2"/>
      <c r="O48" s="2" t="s">
        <v>164</v>
      </c>
      <c r="P48" s="2"/>
      <c r="Q48" s="4" t="s">
        <v>3967</v>
      </c>
      <c r="R48" s="4" t="s">
        <v>3288</v>
      </c>
      <c r="S48" s="4"/>
      <c r="T48" s="4"/>
      <c r="U48" s="4"/>
      <c r="V48" s="4" t="s">
        <v>172</v>
      </c>
      <c r="W48" s="4">
        <v>0</v>
      </c>
      <c r="X48" s="4">
        <v>0</v>
      </c>
      <c r="Y48" s="4">
        <v>11.5</v>
      </c>
      <c r="Z48" s="4"/>
      <c r="AA48" s="97" t="s">
        <v>3968</v>
      </c>
      <c r="AB48" s="97" t="s">
        <v>170</v>
      </c>
      <c r="AC48" s="97" t="s">
        <v>172</v>
      </c>
      <c r="AD48" s="97" t="s">
        <v>233</v>
      </c>
      <c r="AE48" s="97" t="s">
        <v>172</v>
      </c>
      <c r="AF48" s="97" t="s">
        <v>172</v>
      </c>
      <c r="AG48" s="97">
        <v>1.6</v>
      </c>
      <c r="AH48" s="97" t="s">
        <v>165</v>
      </c>
      <c r="AI48" s="97"/>
      <c r="AJ48" s="97"/>
      <c r="AK48" s="97"/>
      <c r="AL48" s="97">
        <v>0</v>
      </c>
      <c r="AM48" s="97">
        <v>0</v>
      </c>
      <c r="AN48" s="97">
        <v>0</v>
      </c>
      <c r="AO48" s="97"/>
      <c r="AP48" s="97"/>
      <c r="AQ48" s="97"/>
      <c r="AR48" s="97"/>
      <c r="AS48" s="97">
        <v>0</v>
      </c>
      <c r="AT48" s="97"/>
      <c r="AU48" s="97"/>
      <c r="AV48" s="97"/>
      <c r="AW48" s="97" t="s">
        <v>172</v>
      </c>
      <c r="AX48" s="97">
        <v>0</v>
      </c>
      <c r="AY48" s="97">
        <v>0</v>
      </c>
      <c r="AZ48" s="97">
        <v>11</v>
      </c>
      <c r="BA48" s="97">
        <v>1</v>
      </c>
      <c r="BB48" s="97"/>
      <c r="BC48" s="107">
        <f t="shared" si="0"/>
        <v>0</v>
      </c>
      <c r="BD48" s="97"/>
      <c r="BE48" s="107">
        <f t="shared" si="1"/>
        <v>0</v>
      </c>
      <c r="BF48" s="97"/>
      <c r="BG48" s="107">
        <f t="shared" si="2"/>
        <v>0</v>
      </c>
      <c r="BH48" s="97">
        <v>0.5</v>
      </c>
      <c r="BI48" s="107">
        <f t="shared" si="3"/>
        <v>0.5</v>
      </c>
      <c r="BJ48" s="97"/>
      <c r="BK48" s="107" t="str">
        <f t="shared" si="4"/>
        <v/>
      </c>
      <c r="BL48" s="97"/>
      <c r="BM48" s="107" t="str">
        <f t="shared" si="5"/>
        <v/>
      </c>
      <c r="BN48" s="97"/>
      <c r="BO48" s="107" t="str">
        <f t="shared" si="6"/>
        <v/>
      </c>
      <c r="BP48" s="97">
        <v>0.3125</v>
      </c>
      <c r="BQ48" s="107">
        <f t="shared" si="7"/>
        <v>0.3125</v>
      </c>
      <c r="BR48" s="97"/>
      <c r="BS48" s="98" t="s">
        <v>3969</v>
      </c>
      <c r="BT48" s="98" t="s">
        <v>170</v>
      </c>
      <c r="BU48" s="98" t="s">
        <v>172</v>
      </c>
      <c r="BV48" s="98" t="s">
        <v>233</v>
      </c>
      <c r="BW48" s="98" t="s">
        <v>172</v>
      </c>
      <c r="BX48" s="98" t="s">
        <v>172</v>
      </c>
      <c r="BY48" s="98">
        <v>1.6</v>
      </c>
      <c r="BZ48" s="98" t="s">
        <v>165</v>
      </c>
      <c r="CA48" s="98"/>
      <c r="CB48" s="98"/>
      <c r="CC48" s="98"/>
      <c r="CD48" s="98">
        <v>0</v>
      </c>
      <c r="CE48" s="98">
        <v>0</v>
      </c>
      <c r="CF48" s="98">
        <v>0</v>
      </c>
      <c r="CG48" s="98"/>
      <c r="CH48" s="98"/>
      <c r="CI48" s="98"/>
      <c r="CJ48" s="98"/>
      <c r="CK48" s="98">
        <v>0</v>
      </c>
      <c r="CL48" s="98"/>
      <c r="CM48" s="98"/>
      <c r="CN48" s="98"/>
      <c r="CO48" s="98" t="s">
        <v>172</v>
      </c>
      <c r="CP48" s="98">
        <v>0</v>
      </c>
      <c r="CQ48" s="98">
        <v>0</v>
      </c>
      <c r="CR48" s="98">
        <v>10.5</v>
      </c>
      <c r="CS48" s="98"/>
      <c r="CT48" s="107">
        <f t="shared" si="8"/>
        <v>0</v>
      </c>
      <c r="CU48" s="98"/>
      <c r="CV48" s="107">
        <f t="shared" si="9"/>
        <v>0</v>
      </c>
      <c r="CW48" s="98"/>
      <c r="CX48" s="107">
        <f t="shared" si="10"/>
        <v>0</v>
      </c>
      <c r="CY48" s="98"/>
      <c r="CZ48" s="107">
        <f t="shared" si="11"/>
        <v>0.5</v>
      </c>
      <c r="DA48" s="98"/>
      <c r="DB48" s="107" t="str">
        <f t="shared" si="12"/>
        <v/>
      </c>
      <c r="DC48" s="98"/>
      <c r="DD48" s="107" t="str">
        <f t="shared" si="13"/>
        <v/>
      </c>
      <c r="DE48" s="98"/>
      <c r="DF48" s="107" t="str">
        <f t="shared" si="14"/>
        <v/>
      </c>
      <c r="DG48" s="98"/>
      <c r="DH48" s="107">
        <f t="shared" si="15"/>
        <v>0.3125</v>
      </c>
      <c r="DI48" s="98"/>
      <c r="DJ48" s="105" t="s">
        <v>3970</v>
      </c>
      <c r="DK48" s="105" t="s">
        <v>170</v>
      </c>
      <c r="DL48" s="105" t="s">
        <v>172</v>
      </c>
      <c r="DM48" s="105" t="s">
        <v>233</v>
      </c>
      <c r="DN48" s="105" t="s">
        <v>172</v>
      </c>
      <c r="DO48" s="105" t="s">
        <v>172</v>
      </c>
      <c r="DP48" s="105">
        <v>1.6</v>
      </c>
      <c r="DQ48" s="105" t="s">
        <v>165</v>
      </c>
      <c r="DR48" s="105"/>
      <c r="DS48" s="105"/>
      <c r="DT48" s="105"/>
      <c r="DU48" s="105">
        <v>0</v>
      </c>
      <c r="DV48" s="105">
        <v>0</v>
      </c>
      <c r="DW48" s="105">
        <v>0</v>
      </c>
      <c r="DX48" s="105"/>
      <c r="DY48" s="105"/>
      <c r="DZ48" s="105"/>
      <c r="EA48" s="105"/>
      <c r="EB48" s="105">
        <v>0</v>
      </c>
      <c r="EC48" s="105"/>
      <c r="ED48" s="105"/>
      <c r="EE48" s="105"/>
      <c r="EF48" s="105" t="s">
        <v>172</v>
      </c>
      <c r="EG48" s="105">
        <v>0</v>
      </c>
      <c r="EH48" s="105">
        <v>0</v>
      </c>
      <c r="EI48" s="105">
        <v>10</v>
      </c>
      <c r="EJ48" s="105"/>
      <c r="EK48" s="107">
        <f t="shared" si="16"/>
        <v>0</v>
      </c>
      <c r="EL48" s="105"/>
      <c r="EM48" s="107">
        <f t="shared" si="17"/>
        <v>0</v>
      </c>
      <c r="EN48" s="105"/>
      <c r="EO48" s="107">
        <f t="shared" si="18"/>
        <v>0</v>
      </c>
      <c r="EP48" s="105" t="s">
        <v>3311</v>
      </c>
      <c r="EQ48" s="107">
        <f t="shared" si="19"/>
        <v>0.5</v>
      </c>
      <c r="ER48" s="105"/>
      <c r="ES48" s="107" t="str">
        <f t="shared" si="20"/>
        <v/>
      </c>
      <c r="ET48" s="105"/>
      <c r="EU48" s="107" t="str">
        <f t="shared" si="21"/>
        <v/>
      </c>
      <c r="EV48" s="105"/>
      <c r="EW48" s="107" t="str">
        <f t="shared" si="22"/>
        <v/>
      </c>
      <c r="EX48" s="105" t="s">
        <v>3739</v>
      </c>
      <c r="EY48" s="107">
        <f t="shared" si="23"/>
        <v>0.3125</v>
      </c>
      <c r="EZ48" s="105" t="s">
        <v>3971</v>
      </c>
      <c r="FA48" t="s">
        <v>3295</v>
      </c>
      <c r="FB48" t="s">
        <v>3296</v>
      </c>
      <c r="FC48" t="s">
        <v>3297</v>
      </c>
      <c r="FD48" t="s">
        <v>3298</v>
      </c>
      <c r="FE48" t="s">
        <v>3299</v>
      </c>
      <c r="FF48">
        <v>103861434</v>
      </c>
      <c r="FG48" t="s">
        <v>3972</v>
      </c>
      <c r="FH48" t="s">
        <v>3973</v>
      </c>
      <c r="FJ48" t="s">
        <v>215</v>
      </c>
      <c r="FK48" t="s">
        <v>216</v>
      </c>
      <c r="FN48">
        <v>47</v>
      </c>
    </row>
    <row r="49" spans="1:170" x14ac:dyDescent="0.35">
      <c r="A49" s="2" t="s">
        <v>3974</v>
      </c>
      <c r="B49" s="2" t="s">
        <v>3975</v>
      </c>
      <c r="C49" s="2" t="s">
        <v>3653</v>
      </c>
      <c r="D49" s="2" t="s">
        <v>1723</v>
      </c>
      <c r="E49" s="2" t="s">
        <v>3976</v>
      </c>
      <c r="F49" s="2" t="s">
        <v>3977</v>
      </c>
      <c r="G49" s="2">
        <v>292</v>
      </c>
      <c r="H49" s="2" t="s">
        <v>168</v>
      </c>
      <c r="I49" s="2" t="s">
        <v>3978</v>
      </c>
      <c r="J49" s="2" t="s">
        <v>3979</v>
      </c>
      <c r="K49" s="2" t="s">
        <v>3980</v>
      </c>
      <c r="L49" s="2" t="s">
        <v>3981</v>
      </c>
      <c r="M49" s="2" t="s">
        <v>942</v>
      </c>
      <c r="N49" s="2"/>
      <c r="O49" s="2" t="s">
        <v>164</v>
      </c>
      <c r="P49" s="2"/>
      <c r="Q49" s="4" t="s">
        <v>3982</v>
      </c>
      <c r="R49" s="4" t="s">
        <v>3288</v>
      </c>
      <c r="S49" s="4"/>
      <c r="T49" s="4"/>
      <c r="U49" s="4"/>
      <c r="V49" s="4" t="s">
        <v>172</v>
      </c>
      <c r="W49" s="4">
        <v>0</v>
      </c>
      <c r="X49" s="4">
        <v>0</v>
      </c>
      <c r="Y49" s="4">
        <v>19.5</v>
      </c>
      <c r="Z49" s="4"/>
      <c r="AA49" s="97" t="s">
        <v>3983</v>
      </c>
      <c r="AB49" s="97" t="s">
        <v>173</v>
      </c>
      <c r="AC49" s="97" t="s">
        <v>170</v>
      </c>
      <c r="AD49" s="97" t="s">
        <v>193</v>
      </c>
      <c r="AE49" s="97" t="s">
        <v>233</v>
      </c>
      <c r="AF49" s="97" t="s">
        <v>172</v>
      </c>
      <c r="AG49" s="97">
        <v>17.100000000000001</v>
      </c>
      <c r="AH49" s="97" t="s">
        <v>165</v>
      </c>
      <c r="AI49" s="97"/>
      <c r="AJ49" s="97"/>
      <c r="AK49" s="97"/>
      <c r="AL49" s="97">
        <v>0</v>
      </c>
      <c r="AM49" s="97">
        <v>0</v>
      </c>
      <c r="AN49" s="97">
        <v>0</v>
      </c>
      <c r="AO49" s="97"/>
      <c r="AP49" s="97"/>
      <c r="AQ49" s="97"/>
      <c r="AR49" s="97"/>
      <c r="AS49" s="97">
        <v>0</v>
      </c>
      <c r="AT49" s="97"/>
      <c r="AU49" s="97"/>
      <c r="AV49" s="97"/>
      <c r="AW49" s="97" t="s">
        <v>172</v>
      </c>
      <c r="AX49" s="97">
        <v>0</v>
      </c>
      <c r="AY49" s="97">
        <v>0</v>
      </c>
      <c r="AZ49" s="97">
        <v>19</v>
      </c>
      <c r="BA49" s="97">
        <v>1</v>
      </c>
      <c r="BB49" s="97"/>
      <c r="BC49" s="107">
        <f t="shared" si="0"/>
        <v>0</v>
      </c>
      <c r="BD49" s="97"/>
      <c r="BE49" s="107">
        <f t="shared" si="1"/>
        <v>0</v>
      </c>
      <c r="BF49" s="97"/>
      <c r="BG49" s="107">
        <f t="shared" si="2"/>
        <v>0</v>
      </c>
      <c r="BH49" s="97">
        <v>0.5</v>
      </c>
      <c r="BI49" s="107">
        <f t="shared" si="3"/>
        <v>0.5</v>
      </c>
      <c r="BJ49" s="97"/>
      <c r="BK49" s="107" t="str">
        <f t="shared" si="4"/>
        <v/>
      </c>
      <c r="BL49" s="97"/>
      <c r="BM49" s="107" t="str">
        <f t="shared" si="5"/>
        <v/>
      </c>
      <c r="BN49" s="97"/>
      <c r="BO49" s="107" t="str">
        <f t="shared" si="6"/>
        <v/>
      </c>
      <c r="BP49" s="97">
        <v>2.9239766081871298E-2</v>
      </c>
      <c r="BQ49" s="107">
        <f t="shared" si="7"/>
        <v>2.9239766081871343E-2</v>
      </c>
      <c r="BR49" s="97"/>
      <c r="BS49" s="98" t="s">
        <v>3984</v>
      </c>
      <c r="BT49" s="98" t="s">
        <v>170</v>
      </c>
      <c r="BU49" s="98" t="s">
        <v>170</v>
      </c>
      <c r="BV49" s="98" t="s">
        <v>193</v>
      </c>
      <c r="BW49" s="98" t="s">
        <v>233</v>
      </c>
      <c r="BX49" s="98" t="s">
        <v>172</v>
      </c>
      <c r="BY49" s="98">
        <v>5.7</v>
      </c>
      <c r="BZ49" s="98" t="s">
        <v>165</v>
      </c>
      <c r="CA49" s="98"/>
      <c r="CB49" s="98"/>
      <c r="CC49" s="98"/>
      <c r="CD49" s="98">
        <v>15</v>
      </c>
      <c r="CE49" s="98">
        <v>0</v>
      </c>
      <c r="CF49" s="98">
        <v>0</v>
      </c>
      <c r="CG49" s="98"/>
      <c r="CH49" s="98"/>
      <c r="CI49" s="98"/>
      <c r="CJ49" s="98"/>
      <c r="CK49" s="98">
        <v>0</v>
      </c>
      <c r="CL49" s="98"/>
      <c r="CM49" s="98"/>
      <c r="CN49" s="98"/>
      <c r="CO49" s="98" t="s">
        <v>172</v>
      </c>
      <c r="CP49" s="98">
        <v>0</v>
      </c>
      <c r="CQ49" s="98">
        <v>0</v>
      </c>
      <c r="CR49" s="98">
        <v>18.5</v>
      </c>
      <c r="CS49" s="98"/>
      <c r="CT49" s="107">
        <f t="shared" si="8"/>
        <v>0</v>
      </c>
      <c r="CU49" s="98"/>
      <c r="CV49" s="107">
        <f t="shared" si="9"/>
        <v>0</v>
      </c>
      <c r="CW49" s="98"/>
      <c r="CX49" s="107">
        <f t="shared" si="10"/>
        <v>0</v>
      </c>
      <c r="CY49" s="98"/>
      <c r="CZ49" s="107">
        <f t="shared" si="11"/>
        <v>0.5</v>
      </c>
      <c r="DA49" s="98"/>
      <c r="DB49" s="107" t="str">
        <f t="shared" si="12"/>
        <v/>
      </c>
      <c r="DC49" s="98"/>
      <c r="DD49" s="107" t="str">
        <f t="shared" si="13"/>
        <v/>
      </c>
      <c r="DE49" s="98"/>
      <c r="DF49" s="107" t="str">
        <f t="shared" si="14"/>
        <v/>
      </c>
      <c r="DG49" s="98"/>
      <c r="DH49" s="107">
        <f t="shared" si="15"/>
        <v>8.771929824561403E-2</v>
      </c>
      <c r="DI49" s="98"/>
      <c r="DJ49" s="105" t="s">
        <v>3985</v>
      </c>
      <c r="DK49" s="105" t="s">
        <v>170</v>
      </c>
      <c r="DL49" s="105" t="s">
        <v>170</v>
      </c>
      <c r="DM49" s="105" t="s">
        <v>193</v>
      </c>
      <c r="DN49" s="105" t="s">
        <v>233</v>
      </c>
      <c r="DO49" s="105" t="s">
        <v>172</v>
      </c>
      <c r="DP49" s="105">
        <v>5.7</v>
      </c>
      <c r="DQ49" s="105" t="s">
        <v>165</v>
      </c>
      <c r="DR49" s="105"/>
      <c r="DS49" s="105"/>
      <c r="DT49" s="105"/>
      <c r="DU49" s="105">
        <v>0</v>
      </c>
      <c r="DV49" s="105">
        <v>0</v>
      </c>
      <c r="DW49" s="105">
        <v>0</v>
      </c>
      <c r="DX49" s="105"/>
      <c r="DY49" s="105"/>
      <c r="DZ49" s="105"/>
      <c r="EA49" s="105"/>
      <c r="EB49" s="105">
        <v>0</v>
      </c>
      <c r="EC49" s="105"/>
      <c r="ED49" s="105"/>
      <c r="EE49" s="105"/>
      <c r="EF49" s="105" t="s">
        <v>172</v>
      </c>
      <c r="EG49" s="105">
        <v>0</v>
      </c>
      <c r="EH49" s="105">
        <v>0</v>
      </c>
      <c r="EI49" s="105">
        <v>18</v>
      </c>
      <c r="EJ49" s="105"/>
      <c r="EK49" s="107">
        <f t="shared" si="16"/>
        <v>0</v>
      </c>
      <c r="EL49" s="105"/>
      <c r="EM49" s="107">
        <f t="shared" si="17"/>
        <v>0</v>
      </c>
      <c r="EN49" s="105"/>
      <c r="EO49" s="107">
        <f t="shared" si="18"/>
        <v>0</v>
      </c>
      <c r="EP49" s="105" t="s">
        <v>3311</v>
      </c>
      <c r="EQ49" s="107">
        <f t="shared" si="19"/>
        <v>0.5</v>
      </c>
      <c r="ER49" s="105"/>
      <c r="ES49" s="107" t="str">
        <f t="shared" si="20"/>
        <v/>
      </c>
      <c r="ET49" s="105"/>
      <c r="EU49" s="107" t="str">
        <f t="shared" si="21"/>
        <v/>
      </c>
      <c r="EV49" s="105"/>
      <c r="EW49" s="107" t="str">
        <f t="shared" si="22"/>
        <v/>
      </c>
      <c r="EX49" s="105" t="s">
        <v>3986</v>
      </c>
      <c r="EY49" s="107">
        <f t="shared" si="23"/>
        <v>8.771929824561403E-2</v>
      </c>
      <c r="EZ49" s="105" t="s">
        <v>3987</v>
      </c>
      <c r="FA49" t="s">
        <v>3295</v>
      </c>
      <c r="FB49" t="s">
        <v>3296</v>
      </c>
      <c r="FC49" t="s">
        <v>3297</v>
      </c>
      <c r="FD49" t="s">
        <v>3298</v>
      </c>
      <c r="FE49" t="s">
        <v>3299</v>
      </c>
      <c r="FF49">
        <v>103865112</v>
      </c>
      <c r="FG49" t="s">
        <v>3988</v>
      </c>
      <c r="FH49" t="s">
        <v>3989</v>
      </c>
      <c r="FJ49" t="s">
        <v>215</v>
      </c>
      <c r="FK49" t="s">
        <v>216</v>
      </c>
      <c r="FN49">
        <v>48</v>
      </c>
    </row>
    <row r="50" spans="1:170" x14ac:dyDescent="0.35">
      <c r="A50" s="2" t="s">
        <v>3990</v>
      </c>
      <c r="B50" s="2" t="s">
        <v>3991</v>
      </c>
      <c r="C50" s="2" t="s">
        <v>3653</v>
      </c>
      <c r="D50" s="2" t="s">
        <v>1723</v>
      </c>
      <c r="E50" s="2" t="s">
        <v>3992</v>
      </c>
      <c r="F50" s="2" t="s">
        <v>3993</v>
      </c>
      <c r="G50" s="2">
        <v>266</v>
      </c>
      <c r="H50" s="2" t="s">
        <v>168</v>
      </c>
      <c r="I50" s="2" t="s">
        <v>3994</v>
      </c>
      <c r="J50" s="2" t="s">
        <v>3995</v>
      </c>
      <c r="K50" s="2" t="s">
        <v>3996</v>
      </c>
      <c r="L50" s="2" t="s">
        <v>3997</v>
      </c>
      <c r="M50" s="2" t="s">
        <v>439</v>
      </c>
      <c r="N50" s="2"/>
      <c r="O50" s="2" t="s">
        <v>164</v>
      </c>
      <c r="P50" s="2"/>
      <c r="Q50" s="4" t="s">
        <v>3692</v>
      </c>
      <c r="R50" s="4" t="s">
        <v>3288</v>
      </c>
      <c r="S50" s="4"/>
      <c r="T50" s="4"/>
      <c r="U50" s="4"/>
      <c r="V50" s="4" t="s">
        <v>172</v>
      </c>
      <c r="W50" s="4">
        <v>0.5</v>
      </c>
      <c r="X50" s="4">
        <v>0</v>
      </c>
      <c r="Y50" s="4">
        <v>20</v>
      </c>
      <c r="Z50" s="4"/>
      <c r="AA50" s="97" t="s">
        <v>3412</v>
      </c>
      <c r="AB50" s="97" t="s">
        <v>170</v>
      </c>
      <c r="AC50" s="97" t="s">
        <v>170</v>
      </c>
      <c r="AD50" s="97" t="s">
        <v>592</v>
      </c>
      <c r="AE50" s="97" t="s">
        <v>233</v>
      </c>
      <c r="AF50" s="97" t="s">
        <v>172</v>
      </c>
      <c r="AG50" s="97">
        <v>7.3</v>
      </c>
      <c r="AH50" s="97" t="s">
        <v>165</v>
      </c>
      <c r="AI50" s="97"/>
      <c r="AJ50" s="97"/>
      <c r="AK50" s="97"/>
      <c r="AL50" s="97">
        <v>15</v>
      </c>
      <c r="AM50" s="97">
        <v>15</v>
      </c>
      <c r="AN50" s="97">
        <v>15</v>
      </c>
      <c r="AO50" s="97"/>
      <c r="AP50" s="97"/>
      <c r="AQ50" s="97"/>
      <c r="AR50" s="97"/>
      <c r="AS50" s="97">
        <v>0</v>
      </c>
      <c r="AT50" s="97"/>
      <c r="AU50" s="97"/>
      <c r="AV50" s="97"/>
      <c r="AW50" s="97" t="s">
        <v>172</v>
      </c>
      <c r="AX50" s="97">
        <v>0</v>
      </c>
      <c r="AY50" s="97">
        <v>0</v>
      </c>
      <c r="AZ50" s="97">
        <v>19.5</v>
      </c>
      <c r="BA50" s="97">
        <v>1</v>
      </c>
      <c r="BB50" s="97"/>
      <c r="BC50" s="107">
        <f t="shared" si="0"/>
        <v>0</v>
      </c>
      <c r="BD50" s="97">
        <v>0.5</v>
      </c>
      <c r="BE50" s="107">
        <f t="shared" si="1"/>
        <v>0.5</v>
      </c>
      <c r="BF50" s="97"/>
      <c r="BG50" s="107">
        <f t="shared" si="2"/>
        <v>0</v>
      </c>
      <c r="BH50" s="97">
        <v>0.5</v>
      </c>
      <c r="BI50" s="107">
        <f t="shared" si="3"/>
        <v>0.5</v>
      </c>
      <c r="BJ50" s="97"/>
      <c r="BK50" s="107" t="str">
        <f t="shared" si="4"/>
        <v/>
      </c>
      <c r="BL50" s="97">
        <v>6.8493150684931503E-2</v>
      </c>
      <c r="BM50" s="107">
        <f t="shared" si="5"/>
        <v>6.8493150684931503E-2</v>
      </c>
      <c r="BN50" s="97"/>
      <c r="BO50" s="107" t="str">
        <f t="shared" si="6"/>
        <v/>
      </c>
      <c r="BP50" s="97">
        <v>6.8493150684931503E-2</v>
      </c>
      <c r="BQ50" s="107">
        <f t="shared" si="7"/>
        <v>6.8493150684931503E-2</v>
      </c>
      <c r="BR50" s="97"/>
      <c r="BS50" s="98" t="s">
        <v>3595</v>
      </c>
      <c r="BT50" s="98" t="s">
        <v>170</v>
      </c>
      <c r="BU50" s="98" t="s">
        <v>170</v>
      </c>
      <c r="BV50" s="98" t="s">
        <v>592</v>
      </c>
      <c r="BW50" s="98" t="s">
        <v>233</v>
      </c>
      <c r="BX50" s="98" t="s">
        <v>172</v>
      </c>
      <c r="BY50" s="98">
        <v>7.3</v>
      </c>
      <c r="BZ50" s="98" t="s">
        <v>165</v>
      </c>
      <c r="CA50" s="98"/>
      <c r="CB50" s="98"/>
      <c r="CC50" s="98"/>
      <c r="CD50" s="98">
        <v>15</v>
      </c>
      <c r="CE50" s="98">
        <v>15</v>
      </c>
      <c r="CF50" s="98">
        <v>15</v>
      </c>
      <c r="CG50" s="98"/>
      <c r="CH50" s="98"/>
      <c r="CI50" s="98"/>
      <c r="CJ50" s="98"/>
      <c r="CK50" s="98">
        <v>0</v>
      </c>
      <c r="CL50" s="98"/>
      <c r="CM50" s="98"/>
      <c r="CN50" s="98"/>
      <c r="CO50" s="98" t="s">
        <v>172</v>
      </c>
      <c r="CP50" s="98">
        <v>0</v>
      </c>
      <c r="CQ50" s="98">
        <v>0</v>
      </c>
      <c r="CR50" s="98">
        <v>19</v>
      </c>
      <c r="CS50" s="98"/>
      <c r="CT50" s="107">
        <f t="shared" si="8"/>
        <v>0</v>
      </c>
      <c r="CU50" s="98"/>
      <c r="CV50" s="107">
        <f t="shared" si="9"/>
        <v>0</v>
      </c>
      <c r="CW50" s="98"/>
      <c r="CX50" s="107">
        <f t="shared" si="10"/>
        <v>0</v>
      </c>
      <c r="CY50" s="98"/>
      <c r="CZ50" s="107">
        <f t="shared" si="11"/>
        <v>0.5</v>
      </c>
      <c r="DA50" s="98"/>
      <c r="DB50" s="107" t="str">
        <f t="shared" si="12"/>
        <v/>
      </c>
      <c r="DC50" s="98"/>
      <c r="DD50" s="107" t="str">
        <f t="shared" si="13"/>
        <v/>
      </c>
      <c r="DE50" s="98"/>
      <c r="DF50" s="107" t="str">
        <f t="shared" si="14"/>
        <v/>
      </c>
      <c r="DG50" s="98"/>
      <c r="DH50" s="107">
        <f t="shared" si="15"/>
        <v>6.8493150684931503E-2</v>
      </c>
      <c r="DI50" s="98"/>
      <c r="DJ50" s="105" t="s">
        <v>3998</v>
      </c>
      <c r="DK50" s="105" t="s">
        <v>233</v>
      </c>
      <c r="DL50" s="105" t="s">
        <v>170</v>
      </c>
      <c r="DM50" s="105" t="s">
        <v>592</v>
      </c>
      <c r="DN50" s="105" t="s">
        <v>233</v>
      </c>
      <c r="DO50" s="105" t="s">
        <v>172</v>
      </c>
      <c r="DP50" s="105">
        <v>14.6</v>
      </c>
      <c r="DQ50" s="105" t="s">
        <v>165</v>
      </c>
      <c r="DR50" s="105"/>
      <c r="DS50" s="105"/>
      <c r="DT50" s="105"/>
      <c r="DU50" s="105">
        <v>15</v>
      </c>
      <c r="DV50" s="105">
        <v>15</v>
      </c>
      <c r="DW50" s="105">
        <v>15</v>
      </c>
      <c r="DX50" s="105"/>
      <c r="DY50" s="105"/>
      <c r="DZ50" s="105"/>
      <c r="EA50" s="105"/>
      <c r="EB50" s="105">
        <v>0</v>
      </c>
      <c r="EC50" s="105"/>
      <c r="ED50" s="105"/>
      <c r="EE50" s="105"/>
      <c r="EF50" s="105" t="s">
        <v>172</v>
      </c>
      <c r="EG50" s="105">
        <v>0</v>
      </c>
      <c r="EH50" s="105">
        <v>0</v>
      </c>
      <c r="EI50" s="105">
        <v>18.5</v>
      </c>
      <c r="EJ50" s="105"/>
      <c r="EK50" s="107">
        <f t="shared" si="16"/>
        <v>0</v>
      </c>
      <c r="EL50" s="105"/>
      <c r="EM50" s="107">
        <f t="shared" si="17"/>
        <v>0</v>
      </c>
      <c r="EN50" s="105"/>
      <c r="EO50" s="107">
        <f t="shared" si="18"/>
        <v>0</v>
      </c>
      <c r="EP50" s="105" t="s">
        <v>3311</v>
      </c>
      <c r="EQ50" s="107">
        <f t="shared" si="19"/>
        <v>0.5</v>
      </c>
      <c r="ER50" s="105"/>
      <c r="ES50" s="107" t="str">
        <f t="shared" si="20"/>
        <v/>
      </c>
      <c r="ET50" s="105"/>
      <c r="EU50" s="107" t="str">
        <f t="shared" si="21"/>
        <v/>
      </c>
      <c r="EV50" s="105"/>
      <c r="EW50" s="107" t="str">
        <f t="shared" si="22"/>
        <v/>
      </c>
      <c r="EX50" s="105" t="s">
        <v>3999</v>
      </c>
      <c r="EY50" s="107">
        <f t="shared" si="23"/>
        <v>3.4246575342465752E-2</v>
      </c>
      <c r="EZ50" s="105" t="s">
        <v>4000</v>
      </c>
      <c r="FA50" t="s">
        <v>3295</v>
      </c>
      <c r="FB50" t="s">
        <v>3296</v>
      </c>
      <c r="FC50" t="s">
        <v>3297</v>
      </c>
      <c r="FD50" t="s">
        <v>3298</v>
      </c>
      <c r="FE50" t="s">
        <v>3299</v>
      </c>
      <c r="FF50">
        <v>103865114</v>
      </c>
      <c r="FG50" t="s">
        <v>4001</v>
      </c>
      <c r="FH50" t="s">
        <v>3989</v>
      </c>
      <c r="FJ50" t="s">
        <v>215</v>
      </c>
      <c r="FK50" t="s">
        <v>216</v>
      </c>
      <c r="FN50">
        <v>49</v>
      </c>
    </row>
    <row r="51" spans="1:170" x14ac:dyDescent="0.35">
      <c r="A51" s="2" t="s">
        <v>4002</v>
      </c>
      <c r="B51" s="2" t="s">
        <v>4003</v>
      </c>
      <c r="C51" s="2" t="s">
        <v>3653</v>
      </c>
      <c r="D51" s="2" t="s">
        <v>1723</v>
      </c>
      <c r="E51" s="2" t="s">
        <v>1909</v>
      </c>
      <c r="F51" s="2" t="s">
        <v>4004</v>
      </c>
      <c r="G51" s="2">
        <v>384</v>
      </c>
      <c r="H51" s="2" t="s">
        <v>306</v>
      </c>
      <c r="I51" s="2" t="s">
        <v>4005</v>
      </c>
      <c r="J51" s="2" t="s">
        <v>4006</v>
      </c>
      <c r="K51" s="2" t="s">
        <v>4007</v>
      </c>
      <c r="L51" s="2" t="s">
        <v>4008</v>
      </c>
      <c r="M51" s="2" t="s">
        <v>749</v>
      </c>
      <c r="N51" s="2"/>
      <c r="O51" s="2" t="s">
        <v>164</v>
      </c>
      <c r="P51" s="2"/>
      <c r="Q51" s="4" t="s">
        <v>3360</v>
      </c>
      <c r="R51" s="4" t="s">
        <v>3288</v>
      </c>
      <c r="S51" s="4"/>
      <c r="T51" s="4"/>
      <c r="U51" s="4"/>
      <c r="V51" s="4" t="s">
        <v>172</v>
      </c>
      <c r="W51" s="4">
        <v>0</v>
      </c>
      <c r="X51" s="4">
        <v>0</v>
      </c>
      <c r="Y51" s="4">
        <v>18.5</v>
      </c>
      <c r="Z51" s="4"/>
      <c r="AA51" s="97" t="s">
        <v>4009</v>
      </c>
      <c r="AB51" s="97" t="s">
        <v>233</v>
      </c>
      <c r="AC51" s="97" t="s">
        <v>170</v>
      </c>
      <c r="AD51" s="97" t="s">
        <v>173</v>
      </c>
      <c r="AE51" s="97" t="s">
        <v>233</v>
      </c>
      <c r="AF51" s="97" t="s">
        <v>172</v>
      </c>
      <c r="AG51" s="97">
        <v>9.8000000000000007</v>
      </c>
      <c r="AH51" s="97" t="s">
        <v>165</v>
      </c>
      <c r="AI51" s="97"/>
      <c r="AJ51" s="97"/>
      <c r="AK51" s="97"/>
      <c r="AL51" s="97">
        <v>0</v>
      </c>
      <c r="AM51" s="97">
        <v>0</v>
      </c>
      <c r="AN51" s="97">
        <v>0</v>
      </c>
      <c r="AO51" s="97"/>
      <c r="AP51" s="97"/>
      <c r="AQ51" s="97"/>
      <c r="AR51" s="97"/>
      <c r="AS51" s="97">
        <v>0</v>
      </c>
      <c r="AT51" s="97"/>
      <c r="AU51" s="97"/>
      <c r="AV51" s="97"/>
      <c r="AW51" s="97" t="s">
        <v>172</v>
      </c>
      <c r="AX51" s="97">
        <v>0</v>
      </c>
      <c r="AY51" s="97">
        <v>0</v>
      </c>
      <c r="AZ51" s="97">
        <v>17.5</v>
      </c>
      <c r="BA51" s="97">
        <v>1</v>
      </c>
      <c r="BB51" s="97"/>
      <c r="BC51" s="107">
        <f t="shared" si="0"/>
        <v>0</v>
      </c>
      <c r="BD51" s="97"/>
      <c r="BE51" s="107">
        <f t="shared" si="1"/>
        <v>0</v>
      </c>
      <c r="BF51" s="97"/>
      <c r="BG51" s="107">
        <f t="shared" si="2"/>
        <v>0</v>
      </c>
      <c r="BH51" s="97" t="s">
        <v>170</v>
      </c>
      <c r="BI51" s="107">
        <f t="shared" si="3"/>
        <v>1</v>
      </c>
      <c r="BJ51" s="97"/>
      <c r="BK51" s="107" t="str">
        <f t="shared" si="4"/>
        <v/>
      </c>
      <c r="BL51" s="97"/>
      <c r="BM51" s="107" t="str">
        <f t="shared" si="5"/>
        <v/>
      </c>
      <c r="BN51" s="97"/>
      <c r="BO51" s="107" t="str">
        <f t="shared" si="6"/>
        <v/>
      </c>
      <c r="BP51" s="97">
        <v>0.10204081632653</v>
      </c>
      <c r="BQ51" s="107">
        <f t="shared" si="7"/>
        <v>0.1020408163265306</v>
      </c>
      <c r="BR51" s="97"/>
      <c r="BS51" s="98" t="s">
        <v>4010</v>
      </c>
      <c r="BT51" s="98" t="s">
        <v>233</v>
      </c>
      <c r="BU51" s="98" t="s">
        <v>170</v>
      </c>
      <c r="BV51" s="98" t="s">
        <v>173</v>
      </c>
      <c r="BW51" s="98" t="s">
        <v>233</v>
      </c>
      <c r="BX51" s="98" t="s">
        <v>172</v>
      </c>
      <c r="BY51" s="98">
        <v>9.8000000000000007</v>
      </c>
      <c r="BZ51" s="98" t="s">
        <v>165</v>
      </c>
      <c r="CA51" s="98"/>
      <c r="CB51" s="98"/>
      <c r="CC51" s="98"/>
      <c r="CD51" s="98">
        <v>0</v>
      </c>
      <c r="CE51" s="98">
        <v>0</v>
      </c>
      <c r="CF51" s="98">
        <v>0</v>
      </c>
      <c r="CG51" s="98"/>
      <c r="CH51" s="98"/>
      <c r="CI51" s="98"/>
      <c r="CJ51" s="98"/>
      <c r="CK51" s="98">
        <v>0</v>
      </c>
      <c r="CL51" s="98"/>
      <c r="CM51" s="98"/>
      <c r="CN51" s="98"/>
      <c r="CO51" s="98" t="s">
        <v>172</v>
      </c>
      <c r="CP51" s="98">
        <v>0</v>
      </c>
      <c r="CQ51" s="98">
        <v>0</v>
      </c>
      <c r="CR51" s="98">
        <v>17</v>
      </c>
      <c r="CS51" s="98"/>
      <c r="CT51" s="107">
        <f t="shared" si="8"/>
        <v>0</v>
      </c>
      <c r="CU51" s="98"/>
      <c r="CV51" s="107">
        <f t="shared" si="9"/>
        <v>0</v>
      </c>
      <c r="CW51" s="98"/>
      <c r="CX51" s="107">
        <f t="shared" si="10"/>
        <v>0</v>
      </c>
      <c r="CY51" s="98"/>
      <c r="CZ51" s="107">
        <f t="shared" si="11"/>
        <v>0.5</v>
      </c>
      <c r="DA51" s="98"/>
      <c r="DB51" s="107" t="str">
        <f t="shared" si="12"/>
        <v/>
      </c>
      <c r="DC51" s="98"/>
      <c r="DD51" s="107" t="str">
        <f t="shared" si="13"/>
        <v/>
      </c>
      <c r="DE51" s="98"/>
      <c r="DF51" s="107" t="str">
        <f t="shared" si="14"/>
        <v/>
      </c>
      <c r="DG51" s="98"/>
      <c r="DH51" s="107">
        <f t="shared" si="15"/>
        <v>5.10204081632653E-2</v>
      </c>
      <c r="DI51" s="98"/>
      <c r="DJ51" s="105" t="s">
        <v>4011</v>
      </c>
      <c r="DK51" s="105" t="s">
        <v>233</v>
      </c>
      <c r="DL51" s="105" t="s">
        <v>170</v>
      </c>
      <c r="DM51" s="105" t="s">
        <v>173</v>
      </c>
      <c r="DN51" s="105" t="s">
        <v>233</v>
      </c>
      <c r="DO51" s="105" t="s">
        <v>172</v>
      </c>
      <c r="DP51" s="105">
        <v>9.8000000000000007</v>
      </c>
      <c r="DQ51" s="105" t="s">
        <v>165</v>
      </c>
      <c r="DR51" s="105"/>
      <c r="DS51" s="105"/>
      <c r="DT51" s="105"/>
      <c r="DU51" s="105">
        <v>15</v>
      </c>
      <c r="DV51" s="105">
        <v>15</v>
      </c>
      <c r="DW51" s="105">
        <v>15</v>
      </c>
      <c r="DX51" s="105"/>
      <c r="DY51" s="105"/>
      <c r="DZ51" s="105"/>
      <c r="EA51" s="105"/>
      <c r="EB51" s="105">
        <v>0</v>
      </c>
      <c r="EC51" s="105"/>
      <c r="ED51" s="105"/>
      <c r="EE51" s="105"/>
      <c r="EF51" s="105" t="s">
        <v>172</v>
      </c>
      <c r="EG51" s="105">
        <v>0</v>
      </c>
      <c r="EH51" s="105">
        <v>0</v>
      </c>
      <c r="EI51" s="105">
        <v>16.5</v>
      </c>
      <c r="EJ51" s="105"/>
      <c r="EK51" s="107">
        <f t="shared" si="16"/>
        <v>0</v>
      </c>
      <c r="EL51" s="105"/>
      <c r="EM51" s="107">
        <f t="shared" si="17"/>
        <v>0</v>
      </c>
      <c r="EN51" s="105"/>
      <c r="EO51" s="107">
        <f t="shared" si="18"/>
        <v>0</v>
      </c>
      <c r="EP51" s="105" t="s">
        <v>3311</v>
      </c>
      <c r="EQ51" s="107">
        <f t="shared" si="19"/>
        <v>0.5</v>
      </c>
      <c r="ER51" s="105"/>
      <c r="ES51" s="107" t="str">
        <f t="shared" si="20"/>
        <v/>
      </c>
      <c r="ET51" s="105"/>
      <c r="EU51" s="107" t="str">
        <f t="shared" si="21"/>
        <v/>
      </c>
      <c r="EV51" s="105"/>
      <c r="EW51" s="107" t="str">
        <f t="shared" si="22"/>
        <v/>
      </c>
      <c r="EX51" s="105" t="s">
        <v>4012</v>
      </c>
      <c r="EY51" s="107">
        <f t="shared" si="23"/>
        <v>5.10204081632653E-2</v>
      </c>
      <c r="EZ51" s="105" t="s">
        <v>4013</v>
      </c>
      <c r="FA51" t="s">
        <v>3295</v>
      </c>
      <c r="FB51" t="s">
        <v>3296</v>
      </c>
      <c r="FC51" t="s">
        <v>3297</v>
      </c>
      <c r="FD51" t="s">
        <v>3298</v>
      </c>
      <c r="FE51" t="s">
        <v>3299</v>
      </c>
      <c r="FF51">
        <v>103865115</v>
      </c>
      <c r="FG51" t="s">
        <v>4014</v>
      </c>
      <c r="FH51" t="s">
        <v>3989</v>
      </c>
      <c r="FJ51" t="s">
        <v>215</v>
      </c>
      <c r="FK51" t="s">
        <v>216</v>
      </c>
      <c r="FN51">
        <v>50</v>
      </c>
    </row>
    <row r="52" spans="1:170" x14ac:dyDescent="0.35">
      <c r="A52" s="2" t="s">
        <v>4015</v>
      </c>
      <c r="B52" s="2" t="s">
        <v>4016</v>
      </c>
      <c r="C52" s="2" t="s">
        <v>3653</v>
      </c>
      <c r="D52" s="2" t="s">
        <v>1723</v>
      </c>
      <c r="E52" s="2" t="s">
        <v>4017</v>
      </c>
      <c r="F52" s="2" t="s">
        <v>1797</v>
      </c>
      <c r="G52" s="2">
        <v>392</v>
      </c>
      <c r="H52" s="2" t="s">
        <v>168</v>
      </c>
      <c r="I52" s="2" t="s">
        <v>4018</v>
      </c>
      <c r="J52" s="2" t="s">
        <v>4019</v>
      </c>
      <c r="K52" s="2" t="s">
        <v>4020</v>
      </c>
      <c r="L52" s="2" t="s">
        <v>4021</v>
      </c>
      <c r="M52" s="2" t="s">
        <v>257</v>
      </c>
      <c r="N52" s="2"/>
      <c r="O52" s="2" t="s">
        <v>164</v>
      </c>
      <c r="P52" s="2"/>
      <c r="Q52" s="4" t="s">
        <v>3545</v>
      </c>
      <c r="R52" s="4" t="s">
        <v>3288</v>
      </c>
      <c r="S52" s="4"/>
      <c r="T52" s="4"/>
      <c r="U52" s="4"/>
      <c r="V52" s="4" t="s">
        <v>172</v>
      </c>
      <c r="W52" s="4">
        <v>0</v>
      </c>
      <c r="X52" s="4">
        <v>0</v>
      </c>
      <c r="Y52" s="4">
        <v>12.5</v>
      </c>
      <c r="Z52" s="4"/>
      <c r="AA52" s="97" t="s">
        <v>4022</v>
      </c>
      <c r="AB52" s="97" t="s">
        <v>170</v>
      </c>
      <c r="AC52" s="97" t="s">
        <v>170</v>
      </c>
      <c r="AD52" s="97" t="s">
        <v>170</v>
      </c>
      <c r="AE52" s="97" t="s">
        <v>192</v>
      </c>
      <c r="AF52" s="97" t="s">
        <v>172</v>
      </c>
      <c r="AG52" s="97">
        <v>6.3</v>
      </c>
      <c r="AH52" s="97" t="s">
        <v>165</v>
      </c>
      <c r="AI52" s="97"/>
      <c r="AJ52" s="97"/>
      <c r="AK52" s="97"/>
      <c r="AL52" s="97">
        <v>0</v>
      </c>
      <c r="AM52" s="97">
        <v>0</v>
      </c>
      <c r="AN52" s="97">
        <v>0</v>
      </c>
      <c r="AO52" s="97"/>
      <c r="AP52" s="97"/>
      <c r="AQ52" s="97"/>
      <c r="AR52" s="97"/>
      <c r="AS52" s="97">
        <v>0</v>
      </c>
      <c r="AT52" s="97"/>
      <c r="AU52" s="97"/>
      <c r="AV52" s="97"/>
      <c r="AW52" s="97" t="s">
        <v>172</v>
      </c>
      <c r="AX52" s="97">
        <v>0</v>
      </c>
      <c r="AY52" s="97">
        <v>0</v>
      </c>
      <c r="AZ52" s="97">
        <v>12</v>
      </c>
      <c r="BA52" s="97">
        <v>1</v>
      </c>
      <c r="BB52" s="97"/>
      <c r="BC52" s="107">
        <f t="shared" si="0"/>
        <v>0</v>
      </c>
      <c r="BD52" s="97"/>
      <c r="BE52" s="107">
        <f t="shared" si="1"/>
        <v>0</v>
      </c>
      <c r="BF52" s="97"/>
      <c r="BG52" s="107">
        <f t="shared" si="2"/>
        <v>0</v>
      </c>
      <c r="BH52" s="97">
        <v>0.5</v>
      </c>
      <c r="BI52" s="107">
        <f t="shared" si="3"/>
        <v>0.5</v>
      </c>
      <c r="BJ52" s="97"/>
      <c r="BK52" s="107" t="str">
        <f t="shared" si="4"/>
        <v/>
      </c>
      <c r="BL52" s="97"/>
      <c r="BM52" s="107" t="str">
        <f t="shared" si="5"/>
        <v/>
      </c>
      <c r="BN52" s="97"/>
      <c r="BO52" s="107" t="str">
        <f t="shared" si="6"/>
        <v/>
      </c>
      <c r="BP52" s="97">
        <v>7.9365079365079305E-2</v>
      </c>
      <c r="BQ52" s="107">
        <f t="shared" si="7"/>
        <v>7.9365079365079361E-2</v>
      </c>
      <c r="BR52" s="97"/>
      <c r="BS52" s="98" t="s">
        <v>4024</v>
      </c>
      <c r="BT52" s="98" t="s">
        <v>170</v>
      </c>
      <c r="BU52" s="98" t="s">
        <v>170</v>
      </c>
      <c r="BV52" s="98" t="s">
        <v>170</v>
      </c>
      <c r="BW52" s="98" t="s">
        <v>192</v>
      </c>
      <c r="BX52" s="98" t="s">
        <v>172</v>
      </c>
      <c r="BY52" s="98">
        <v>6.3</v>
      </c>
      <c r="BZ52" s="98" t="s">
        <v>165</v>
      </c>
      <c r="CA52" s="98"/>
      <c r="CB52" s="98"/>
      <c r="CC52" s="98"/>
      <c r="CD52" s="98">
        <v>0</v>
      </c>
      <c r="CE52" s="98">
        <v>0</v>
      </c>
      <c r="CF52" s="98">
        <v>0</v>
      </c>
      <c r="CG52" s="98"/>
      <c r="CH52" s="98"/>
      <c r="CI52" s="98"/>
      <c r="CJ52" s="98"/>
      <c r="CK52" s="98">
        <v>0</v>
      </c>
      <c r="CL52" s="98"/>
      <c r="CM52" s="98"/>
      <c r="CN52" s="98"/>
      <c r="CO52" s="98" t="s">
        <v>172</v>
      </c>
      <c r="CP52" s="98">
        <v>0</v>
      </c>
      <c r="CQ52" s="98">
        <v>0</v>
      </c>
      <c r="CR52" s="98">
        <v>11.5</v>
      </c>
      <c r="CS52" s="98"/>
      <c r="CT52" s="107">
        <f t="shared" si="8"/>
        <v>0</v>
      </c>
      <c r="CU52" s="98"/>
      <c r="CV52" s="107">
        <f t="shared" si="9"/>
        <v>0</v>
      </c>
      <c r="CW52" s="98"/>
      <c r="CX52" s="107">
        <f t="shared" si="10"/>
        <v>0</v>
      </c>
      <c r="CY52" s="98"/>
      <c r="CZ52" s="107">
        <f t="shared" si="11"/>
        <v>0.5</v>
      </c>
      <c r="DA52" s="98"/>
      <c r="DB52" s="107" t="str">
        <f t="shared" si="12"/>
        <v/>
      </c>
      <c r="DC52" s="98"/>
      <c r="DD52" s="107" t="str">
        <f t="shared" si="13"/>
        <v/>
      </c>
      <c r="DE52" s="98"/>
      <c r="DF52" s="107" t="str">
        <f t="shared" si="14"/>
        <v/>
      </c>
      <c r="DG52" s="98"/>
      <c r="DH52" s="107">
        <f t="shared" si="15"/>
        <v>7.9365079365079361E-2</v>
      </c>
      <c r="DI52" s="98"/>
      <c r="DJ52" s="105" t="s">
        <v>4025</v>
      </c>
      <c r="DK52" s="105" t="s">
        <v>170</v>
      </c>
      <c r="DL52" s="105" t="s">
        <v>170</v>
      </c>
      <c r="DM52" s="105" t="s">
        <v>170</v>
      </c>
      <c r="DN52" s="105" t="s">
        <v>192</v>
      </c>
      <c r="DO52" s="105" t="s">
        <v>172</v>
      </c>
      <c r="DP52" s="105">
        <v>6.3</v>
      </c>
      <c r="DQ52" s="105" t="s">
        <v>165</v>
      </c>
      <c r="DR52" s="105"/>
      <c r="DS52" s="105"/>
      <c r="DT52" s="105"/>
      <c r="DU52" s="105">
        <v>0</v>
      </c>
      <c r="DV52" s="105">
        <v>0</v>
      </c>
      <c r="DW52" s="105">
        <v>0</v>
      </c>
      <c r="DX52" s="105"/>
      <c r="DY52" s="105"/>
      <c r="DZ52" s="105"/>
      <c r="EA52" s="105"/>
      <c r="EB52" s="105">
        <v>0</v>
      </c>
      <c r="EC52" s="105"/>
      <c r="ED52" s="105"/>
      <c r="EE52" s="105"/>
      <c r="EF52" s="105" t="s">
        <v>172</v>
      </c>
      <c r="EG52" s="105">
        <v>0</v>
      </c>
      <c r="EH52" s="105">
        <v>0</v>
      </c>
      <c r="EI52" s="105">
        <v>11</v>
      </c>
      <c r="EJ52" s="105"/>
      <c r="EK52" s="107">
        <f t="shared" si="16"/>
        <v>0</v>
      </c>
      <c r="EL52" s="105"/>
      <c r="EM52" s="107">
        <f t="shared" si="17"/>
        <v>0</v>
      </c>
      <c r="EN52" s="105"/>
      <c r="EO52" s="107">
        <f t="shared" si="18"/>
        <v>0</v>
      </c>
      <c r="EP52" s="105" t="s">
        <v>3311</v>
      </c>
      <c r="EQ52" s="107">
        <f t="shared" si="19"/>
        <v>0.5</v>
      </c>
      <c r="ER52" s="105"/>
      <c r="ES52" s="107" t="str">
        <f t="shared" si="20"/>
        <v/>
      </c>
      <c r="ET52" s="105"/>
      <c r="EU52" s="107" t="str">
        <f t="shared" si="21"/>
        <v/>
      </c>
      <c r="EV52" s="105"/>
      <c r="EW52" s="107" t="str">
        <f t="shared" si="22"/>
        <v/>
      </c>
      <c r="EX52" s="105" t="s">
        <v>4023</v>
      </c>
      <c r="EY52" s="107">
        <f t="shared" si="23"/>
        <v>7.9365079365079361E-2</v>
      </c>
      <c r="EZ52" s="105" t="s">
        <v>4026</v>
      </c>
      <c r="FA52" t="s">
        <v>3295</v>
      </c>
      <c r="FB52" t="s">
        <v>3296</v>
      </c>
      <c r="FC52" t="s">
        <v>3297</v>
      </c>
      <c r="FD52" t="s">
        <v>3298</v>
      </c>
      <c r="FE52" t="s">
        <v>3299</v>
      </c>
      <c r="FF52">
        <v>103865117</v>
      </c>
      <c r="FG52" t="s">
        <v>4027</v>
      </c>
      <c r="FH52" t="s">
        <v>4028</v>
      </c>
      <c r="FJ52" t="s">
        <v>215</v>
      </c>
      <c r="FK52" t="s">
        <v>216</v>
      </c>
      <c r="FN52">
        <v>51</v>
      </c>
    </row>
    <row r="53" spans="1:170" x14ac:dyDescent="0.35">
      <c r="A53" s="2" t="s">
        <v>4029</v>
      </c>
      <c r="B53" s="2" t="s">
        <v>4030</v>
      </c>
      <c r="C53" s="2" t="s">
        <v>3653</v>
      </c>
      <c r="D53" s="2" t="s">
        <v>1723</v>
      </c>
      <c r="E53" s="2" t="s">
        <v>4031</v>
      </c>
      <c r="F53" s="2" t="s">
        <v>4032</v>
      </c>
      <c r="G53" s="2">
        <v>204</v>
      </c>
      <c r="H53" s="2" t="s">
        <v>306</v>
      </c>
      <c r="I53" s="2" t="s">
        <v>4033</v>
      </c>
      <c r="J53" s="2" t="s">
        <v>4034</v>
      </c>
      <c r="K53" s="2" t="s">
        <v>4035</v>
      </c>
      <c r="L53" s="2" t="s">
        <v>4036</v>
      </c>
      <c r="M53" s="2" t="s">
        <v>1556</v>
      </c>
      <c r="N53" s="2"/>
      <c r="O53" s="2" t="s">
        <v>164</v>
      </c>
      <c r="P53" s="2"/>
      <c r="Q53" s="4" t="s">
        <v>3511</v>
      </c>
      <c r="R53" s="4" t="s">
        <v>3288</v>
      </c>
      <c r="S53" s="4"/>
      <c r="T53" s="4"/>
      <c r="U53" s="4"/>
      <c r="V53" s="4" t="s">
        <v>172</v>
      </c>
      <c r="W53" s="4">
        <v>0</v>
      </c>
      <c r="X53" s="4">
        <v>0</v>
      </c>
      <c r="Y53" s="4">
        <v>22</v>
      </c>
      <c r="Z53" s="4"/>
      <c r="AA53" s="97" t="s">
        <v>4037</v>
      </c>
      <c r="AB53" s="97" t="s">
        <v>233</v>
      </c>
      <c r="AC53" s="97" t="s">
        <v>172</v>
      </c>
      <c r="AD53" s="97" t="s">
        <v>233</v>
      </c>
      <c r="AE53" s="97" t="s">
        <v>170</v>
      </c>
      <c r="AF53" s="97" t="s">
        <v>172</v>
      </c>
      <c r="AG53" s="97">
        <v>5.2</v>
      </c>
      <c r="AH53" s="97" t="s">
        <v>165</v>
      </c>
      <c r="AI53" s="97"/>
      <c r="AJ53" s="97"/>
      <c r="AK53" s="97"/>
      <c r="AL53" s="97">
        <v>0</v>
      </c>
      <c r="AM53" s="97">
        <v>0</v>
      </c>
      <c r="AN53" s="97">
        <v>0</v>
      </c>
      <c r="AO53" s="97"/>
      <c r="AP53" s="97"/>
      <c r="AQ53" s="97"/>
      <c r="AR53" s="97"/>
      <c r="AS53" s="97">
        <v>0</v>
      </c>
      <c r="AT53" s="97"/>
      <c r="AU53" s="97"/>
      <c r="AV53" s="97"/>
      <c r="AW53" s="97" t="s">
        <v>172</v>
      </c>
      <c r="AX53" s="97">
        <v>0</v>
      </c>
      <c r="AY53" s="97">
        <v>0</v>
      </c>
      <c r="AZ53" s="97">
        <v>21.5</v>
      </c>
      <c r="BA53" s="97">
        <v>1</v>
      </c>
      <c r="BB53" s="97"/>
      <c r="BC53" s="107">
        <f t="shared" si="0"/>
        <v>0</v>
      </c>
      <c r="BD53" s="97"/>
      <c r="BE53" s="107">
        <f t="shared" si="1"/>
        <v>0</v>
      </c>
      <c r="BF53" s="97"/>
      <c r="BG53" s="107">
        <f t="shared" si="2"/>
        <v>0</v>
      </c>
      <c r="BH53" s="97">
        <v>0.5</v>
      </c>
      <c r="BI53" s="107">
        <f t="shared" si="3"/>
        <v>0.5</v>
      </c>
      <c r="BJ53" s="97"/>
      <c r="BK53" s="107" t="str">
        <f t="shared" si="4"/>
        <v/>
      </c>
      <c r="BL53" s="97"/>
      <c r="BM53" s="107" t="str">
        <f t="shared" si="5"/>
        <v/>
      </c>
      <c r="BN53" s="97"/>
      <c r="BO53" s="107" t="str">
        <f t="shared" si="6"/>
        <v/>
      </c>
      <c r="BP53" s="97">
        <v>9.6153846153846104E-2</v>
      </c>
      <c r="BQ53" s="107">
        <f t="shared" si="7"/>
        <v>9.6153846153846145E-2</v>
      </c>
      <c r="BR53" s="97"/>
      <c r="BS53" s="98" t="s">
        <v>4038</v>
      </c>
      <c r="BT53" s="98" t="s">
        <v>170</v>
      </c>
      <c r="BU53" s="98" t="s">
        <v>172</v>
      </c>
      <c r="BV53" s="98" t="s">
        <v>233</v>
      </c>
      <c r="BW53" s="98" t="s">
        <v>170</v>
      </c>
      <c r="BX53" s="98" t="s">
        <v>172</v>
      </c>
      <c r="BY53" s="98">
        <v>2.6</v>
      </c>
      <c r="BZ53" s="98" t="s">
        <v>165</v>
      </c>
      <c r="CA53" s="98"/>
      <c r="CB53" s="98"/>
      <c r="CC53" s="98"/>
      <c r="CD53" s="98">
        <v>0</v>
      </c>
      <c r="CE53" s="98">
        <v>0</v>
      </c>
      <c r="CF53" s="98">
        <v>0</v>
      </c>
      <c r="CG53" s="98"/>
      <c r="CH53" s="98"/>
      <c r="CI53" s="98"/>
      <c r="CJ53" s="98"/>
      <c r="CK53" s="98">
        <v>0</v>
      </c>
      <c r="CL53" s="98"/>
      <c r="CM53" s="98"/>
      <c r="CN53" s="98"/>
      <c r="CO53" s="98" t="s">
        <v>172</v>
      </c>
      <c r="CP53" s="98">
        <v>0</v>
      </c>
      <c r="CQ53" s="98">
        <v>0</v>
      </c>
      <c r="CR53" s="98">
        <v>21</v>
      </c>
      <c r="CS53" s="98"/>
      <c r="CT53" s="107">
        <f t="shared" si="8"/>
        <v>0</v>
      </c>
      <c r="CU53" s="98"/>
      <c r="CV53" s="107">
        <f t="shared" si="9"/>
        <v>0</v>
      </c>
      <c r="CW53" s="98"/>
      <c r="CX53" s="107">
        <f t="shared" si="10"/>
        <v>0</v>
      </c>
      <c r="CY53" s="98"/>
      <c r="CZ53" s="107">
        <f t="shared" si="11"/>
        <v>0.5</v>
      </c>
      <c r="DA53" s="98"/>
      <c r="DB53" s="107" t="str">
        <f t="shared" si="12"/>
        <v/>
      </c>
      <c r="DC53" s="98"/>
      <c r="DD53" s="107" t="str">
        <f t="shared" si="13"/>
        <v/>
      </c>
      <c r="DE53" s="98"/>
      <c r="DF53" s="107" t="str">
        <f t="shared" si="14"/>
        <v/>
      </c>
      <c r="DG53" s="98"/>
      <c r="DH53" s="107">
        <f t="shared" si="15"/>
        <v>0.19230769230769229</v>
      </c>
      <c r="DI53" s="98"/>
      <c r="DJ53" s="105" t="s">
        <v>4039</v>
      </c>
      <c r="DK53" s="105" t="s">
        <v>170</v>
      </c>
      <c r="DL53" s="105" t="s">
        <v>172</v>
      </c>
      <c r="DM53" s="105" t="s">
        <v>233</v>
      </c>
      <c r="DN53" s="105" t="s">
        <v>170</v>
      </c>
      <c r="DO53" s="105" t="s">
        <v>172</v>
      </c>
      <c r="DP53" s="105">
        <v>2.6</v>
      </c>
      <c r="DQ53" s="105" t="s">
        <v>165</v>
      </c>
      <c r="DR53" s="105"/>
      <c r="DS53" s="105"/>
      <c r="DT53" s="105"/>
      <c r="DU53" s="105">
        <v>0</v>
      </c>
      <c r="DV53" s="105">
        <v>0</v>
      </c>
      <c r="DW53" s="105">
        <v>0</v>
      </c>
      <c r="DX53" s="105"/>
      <c r="DY53" s="105"/>
      <c r="DZ53" s="105"/>
      <c r="EA53" s="105"/>
      <c r="EB53" s="105">
        <v>0</v>
      </c>
      <c r="EC53" s="105"/>
      <c r="ED53" s="105"/>
      <c r="EE53" s="105"/>
      <c r="EF53" s="105" t="s">
        <v>172</v>
      </c>
      <c r="EG53" s="105">
        <v>0</v>
      </c>
      <c r="EH53" s="105">
        <v>0</v>
      </c>
      <c r="EI53" s="105">
        <v>20</v>
      </c>
      <c r="EJ53" s="105"/>
      <c r="EK53" s="107">
        <f t="shared" si="16"/>
        <v>0</v>
      </c>
      <c r="EL53" s="105"/>
      <c r="EM53" s="107">
        <f t="shared" si="17"/>
        <v>0</v>
      </c>
      <c r="EN53" s="105"/>
      <c r="EO53" s="107">
        <f t="shared" si="18"/>
        <v>0</v>
      </c>
      <c r="EP53" s="105" t="s">
        <v>170</v>
      </c>
      <c r="EQ53" s="107">
        <f t="shared" si="19"/>
        <v>1</v>
      </c>
      <c r="ER53" s="105"/>
      <c r="ES53" s="107" t="str">
        <f t="shared" si="20"/>
        <v/>
      </c>
      <c r="ET53" s="105"/>
      <c r="EU53" s="107" t="str">
        <f t="shared" si="21"/>
        <v/>
      </c>
      <c r="EV53" s="105"/>
      <c r="EW53" s="107" t="str">
        <f t="shared" si="22"/>
        <v/>
      </c>
      <c r="EX53" s="105" t="s">
        <v>4040</v>
      </c>
      <c r="EY53" s="107">
        <f t="shared" si="23"/>
        <v>0.38461538461538458</v>
      </c>
      <c r="EZ53" s="105" t="s">
        <v>4041</v>
      </c>
      <c r="FA53" t="s">
        <v>3295</v>
      </c>
      <c r="FB53" t="s">
        <v>3296</v>
      </c>
      <c r="FC53" t="s">
        <v>3297</v>
      </c>
      <c r="FD53" t="s">
        <v>3298</v>
      </c>
      <c r="FE53" t="s">
        <v>3299</v>
      </c>
      <c r="FF53">
        <v>103865118</v>
      </c>
      <c r="FG53" t="s">
        <v>4042</v>
      </c>
      <c r="FH53" t="s">
        <v>4028</v>
      </c>
      <c r="FJ53" t="s">
        <v>215</v>
      </c>
      <c r="FK53" t="s">
        <v>216</v>
      </c>
      <c r="FN53">
        <v>52</v>
      </c>
    </row>
    <row r="54" spans="1:170" x14ac:dyDescent="0.35">
      <c r="A54" s="2" t="s">
        <v>4043</v>
      </c>
      <c r="B54" s="2" t="s">
        <v>4044</v>
      </c>
      <c r="C54" s="2" t="s">
        <v>3647</v>
      </c>
      <c r="D54" s="2" t="s">
        <v>343</v>
      </c>
      <c r="E54" s="2" t="s">
        <v>4045</v>
      </c>
      <c r="F54" s="2" t="s">
        <v>4046</v>
      </c>
      <c r="G54" s="2">
        <v>105</v>
      </c>
      <c r="H54" s="2" t="s">
        <v>306</v>
      </c>
      <c r="I54" s="2" t="s">
        <v>4047</v>
      </c>
      <c r="J54" s="2" t="s">
        <v>4048</v>
      </c>
      <c r="K54" s="2" t="s">
        <v>4049</v>
      </c>
      <c r="L54" s="2" t="s">
        <v>4050</v>
      </c>
      <c r="M54" s="2" t="s">
        <v>257</v>
      </c>
      <c r="N54" s="2"/>
      <c r="O54" s="2" t="s">
        <v>164</v>
      </c>
      <c r="P54" s="2"/>
      <c r="Q54" s="4" t="s">
        <v>3940</v>
      </c>
      <c r="R54" s="4" t="s">
        <v>3288</v>
      </c>
      <c r="S54" s="4"/>
      <c r="T54" s="4"/>
      <c r="U54" s="4"/>
      <c r="V54" s="4" t="s">
        <v>172</v>
      </c>
      <c r="W54" s="4">
        <v>0</v>
      </c>
      <c r="X54" s="4">
        <v>0</v>
      </c>
      <c r="Y54" s="4">
        <v>12.5</v>
      </c>
      <c r="Z54" s="4"/>
      <c r="AA54" s="97" t="s">
        <v>4051</v>
      </c>
      <c r="AB54" s="97" t="s">
        <v>172</v>
      </c>
      <c r="AC54" s="97" t="s">
        <v>172</v>
      </c>
      <c r="AD54" s="97" t="s">
        <v>172</v>
      </c>
      <c r="AE54" s="97" t="s">
        <v>172</v>
      </c>
      <c r="AF54" s="97" t="s">
        <v>172</v>
      </c>
      <c r="AG54" s="97" t="s">
        <v>172</v>
      </c>
      <c r="AH54" s="97" t="s">
        <v>164</v>
      </c>
      <c r="AI54" s="97" t="s">
        <v>165</v>
      </c>
      <c r="AJ54" s="97"/>
      <c r="AK54" s="97">
        <v>0</v>
      </c>
      <c r="AL54" s="97"/>
      <c r="AM54" s="97"/>
      <c r="AN54" s="97"/>
      <c r="AO54" s="97" t="s">
        <v>172</v>
      </c>
      <c r="AP54" s="97">
        <v>0</v>
      </c>
      <c r="AQ54" s="97">
        <v>19</v>
      </c>
      <c r="AR54" s="97">
        <v>0</v>
      </c>
      <c r="AS54" s="97">
        <v>0</v>
      </c>
      <c r="AT54" s="97"/>
      <c r="AU54" s="97"/>
      <c r="AV54" s="97"/>
      <c r="AW54" s="97" t="s">
        <v>172</v>
      </c>
      <c r="AX54" s="97">
        <v>0</v>
      </c>
      <c r="AY54" s="97">
        <v>0</v>
      </c>
      <c r="AZ54" s="97">
        <v>19</v>
      </c>
      <c r="BA54" s="97">
        <v>1</v>
      </c>
      <c r="BB54" s="97"/>
      <c r="BC54" s="107">
        <f t="shared" si="0"/>
        <v>0</v>
      </c>
      <c r="BD54" s="97"/>
      <c r="BE54" s="107">
        <f t="shared" si="1"/>
        <v>0</v>
      </c>
      <c r="BF54" s="97"/>
      <c r="BG54" s="107">
        <f t="shared" si="2"/>
        <v>0</v>
      </c>
      <c r="BH54" s="97">
        <v>-6.5</v>
      </c>
      <c r="BI54" s="107">
        <f t="shared" si="3"/>
        <v>-6.5</v>
      </c>
      <c r="BJ54" s="97"/>
      <c r="BK54" s="107" t="str">
        <f t="shared" si="4"/>
        <v/>
      </c>
      <c r="BL54" s="97"/>
      <c r="BM54" s="107" t="str">
        <f t="shared" si="5"/>
        <v/>
      </c>
      <c r="BN54" s="97"/>
      <c r="BO54" s="107" t="str">
        <f t="shared" si="6"/>
        <v/>
      </c>
      <c r="BP54" s="97" t="s">
        <v>4052</v>
      </c>
      <c r="BQ54" s="107" t="e">
        <f t="shared" si="7"/>
        <v>#DIV/0!</v>
      </c>
      <c r="BR54" s="97"/>
      <c r="BS54" s="98" t="s">
        <v>4053</v>
      </c>
      <c r="BT54" s="98" t="s">
        <v>170</v>
      </c>
      <c r="BU54" s="98" t="s">
        <v>172</v>
      </c>
      <c r="BV54" s="98" t="s">
        <v>170</v>
      </c>
      <c r="BW54" s="98" t="s">
        <v>172</v>
      </c>
      <c r="BX54" s="98" t="s">
        <v>172</v>
      </c>
      <c r="BY54" s="98">
        <v>0.8</v>
      </c>
      <c r="BZ54" s="98" t="s">
        <v>165</v>
      </c>
      <c r="CA54" s="98"/>
      <c r="CB54" s="98"/>
      <c r="CC54" s="98"/>
      <c r="CD54" s="98">
        <v>0</v>
      </c>
      <c r="CE54" s="98">
        <v>0</v>
      </c>
      <c r="CF54" s="98">
        <v>0</v>
      </c>
      <c r="CG54" s="98"/>
      <c r="CH54" s="98"/>
      <c r="CI54" s="98"/>
      <c r="CJ54" s="98"/>
      <c r="CK54" s="98">
        <v>0</v>
      </c>
      <c r="CL54" s="98"/>
      <c r="CM54" s="98"/>
      <c r="CN54" s="98"/>
      <c r="CO54" s="98" t="s">
        <v>172</v>
      </c>
      <c r="CP54" s="98">
        <v>0</v>
      </c>
      <c r="CQ54" s="98">
        <v>0</v>
      </c>
      <c r="CR54" s="98">
        <v>18.5</v>
      </c>
      <c r="CS54" s="98"/>
      <c r="CT54" s="107">
        <f t="shared" si="8"/>
        <v>0</v>
      </c>
      <c r="CU54" s="98"/>
      <c r="CV54" s="107">
        <f t="shared" si="9"/>
        <v>0</v>
      </c>
      <c r="CW54" s="98"/>
      <c r="CX54" s="107">
        <f t="shared" si="10"/>
        <v>0</v>
      </c>
      <c r="CY54" s="98">
        <v>19.5</v>
      </c>
      <c r="CZ54" s="107">
        <f t="shared" si="11"/>
        <v>0.5</v>
      </c>
      <c r="DA54" s="98"/>
      <c r="DB54" s="107" t="str">
        <f t="shared" si="12"/>
        <v/>
      </c>
      <c r="DC54" s="98"/>
      <c r="DD54" s="107" t="str">
        <f t="shared" si="13"/>
        <v/>
      </c>
      <c r="DE54" s="98"/>
      <c r="DF54" s="107" t="str">
        <f t="shared" si="14"/>
        <v/>
      </c>
      <c r="DG54" s="98" t="s">
        <v>4054</v>
      </c>
      <c r="DH54" s="107">
        <f t="shared" si="15"/>
        <v>0.625</v>
      </c>
      <c r="DI54" s="98"/>
      <c r="DJ54" s="105" t="s">
        <v>4055</v>
      </c>
      <c r="DK54" s="105" t="s">
        <v>233</v>
      </c>
      <c r="DL54" s="105" t="s">
        <v>172</v>
      </c>
      <c r="DM54" s="105" t="s">
        <v>170</v>
      </c>
      <c r="DN54" s="105" t="s">
        <v>172</v>
      </c>
      <c r="DO54" s="105" t="s">
        <v>172</v>
      </c>
      <c r="DP54" s="105">
        <v>1.6</v>
      </c>
      <c r="DQ54" s="105" t="s">
        <v>165</v>
      </c>
      <c r="DR54" s="105"/>
      <c r="DS54" s="105"/>
      <c r="DT54" s="105"/>
      <c r="DU54" s="105">
        <v>0</v>
      </c>
      <c r="DV54" s="105">
        <v>0</v>
      </c>
      <c r="DW54" s="105">
        <v>0</v>
      </c>
      <c r="DX54" s="105"/>
      <c r="DY54" s="105"/>
      <c r="DZ54" s="105"/>
      <c r="EA54" s="105"/>
      <c r="EB54" s="105">
        <v>0</v>
      </c>
      <c r="EC54" s="105"/>
      <c r="ED54" s="105"/>
      <c r="EE54" s="105"/>
      <c r="EF54" s="105" t="s">
        <v>172</v>
      </c>
      <c r="EG54" s="105">
        <v>0</v>
      </c>
      <c r="EH54" s="105">
        <v>0</v>
      </c>
      <c r="EI54" s="105">
        <v>17.5</v>
      </c>
      <c r="EJ54" s="105"/>
      <c r="EK54" s="107">
        <f t="shared" si="16"/>
        <v>0</v>
      </c>
      <c r="EL54" s="105"/>
      <c r="EM54" s="107">
        <f t="shared" si="17"/>
        <v>0</v>
      </c>
      <c r="EN54" s="105"/>
      <c r="EO54" s="107">
        <f t="shared" si="18"/>
        <v>0</v>
      </c>
      <c r="EP54" s="105" t="s">
        <v>170</v>
      </c>
      <c r="EQ54" s="107">
        <f t="shared" si="19"/>
        <v>1</v>
      </c>
      <c r="ER54" s="105"/>
      <c r="ES54" s="107" t="str">
        <f t="shared" si="20"/>
        <v/>
      </c>
      <c r="ET54" s="105"/>
      <c r="EU54" s="107" t="str">
        <f t="shared" si="21"/>
        <v/>
      </c>
      <c r="EV54" s="105"/>
      <c r="EW54" s="107" t="str">
        <f t="shared" si="22"/>
        <v/>
      </c>
      <c r="EX54" s="105" t="s">
        <v>4056</v>
      </c>
      <c r="EY54" s="107">
        <f t="shared" si="23"/>
        <v>0.625</v>
      </c>
      <c r="EZ54" s="105" t="s">
        <v>4057</v>
      </c>
      <c r="FA54" t="s">
        <v>3295</v>
      </c>
      <c r="FB54" t="s">
        <v>3296</v>
      </c>
      <c r="FC54" t="s">
        <v>3297</v>
      </c>
      <c r="FD54" t="s">
        <v>3298</v>
      </c>
      <c r="FE54" t="s">
        <v>3299</v>
      </c>
      <c r="FF54">
        <v>103879732</v>
      </c>
      <c r="FG54" t="s">
        <v>4058</v>
      </c>
      <c r="FH54" t="s">
        <v>4059</v>
      </c>
      <c r="FJ54" t="s">
        <v>215</v>
      </c>
      <c r="FK54" t="s">
        <v>216</v>
      </c>
      <c r="FN54">
        <v>53</v>
      </c>
    </row>
    <row r="55" spans="1:170" x14ac:dyDescent="0.35">
      <c r="A55" s="2" t="s">
        <v>4060</v>
      </c>
      <c r="B55" s="2" t="s">
        <v>4061</v>
      </c>
      <c r="C55" s="2" t="s">
        <v>3647</v>
      </c>
      <c r="D55" s="2" t="s">
        <v>343</v>
      </c>
      <c r="E55" s="2" t="s">
        <v>4062</v>
      </c>
      <c r="F55" s="2" t="s">
        <v>1128</v>
      </c>
      <c r="G55" s="2">
        <v>434</v>
      </c>
      <c r="H55" s="2" t="s">
        <v>306</v>
      </c>
      <c r="I55" s="2" t="s">
        <v>4063</v>
      </c>
      <c r="J55" s="2" t="s">
        <v>4064</v>
      </c>
      <c r="K55" s="2" t="s">
        <v>4065</v>
      </c>
      <c r="L55" s="2" t="s">
        <v>4066</v>
      </c>
      <c r="M55" s="2" t="s">
        <v>749</v>
      </c>
      <c r="N55" s="2"/>
      <c r="O55" s="2" t="s">
        <v>164</v>
      </c>
      <c r="P55" s="2"/>
      <c r="Q55" s="4" t="s">
        <v>4067</v>
      </c>
      <c r="R55" s="4" t="s">
        <v>3288</v>
      </c>
      <c r="S55" s="4"/>
      <c r="T55" s="4"/>
      <c r="U55" s="4"/>
      <c r="V55" s="4" t="s">
        <v>172</v>
      </c>
      <c r="W55" s="4">
        <v>0</v>
      </c>
      <c r="X55" s="4">
        <v>0</v>
      </c>
      <c r="Y55" s="4">
        <v>16.5</v>
      </c>
      <c r="Z55" s="4"/>
      <c r="AA55" s="97" t="s">
        <v>3677</v>
      </c>
      <c r="AB55" s="97" t="s">
        <v>170</v>
      </c>
      <c r="AC55" s="97" t="s">
        <v>170</v>
      </c>
      <c r="AD55" s="97" t="s">
        <v>233</v>
      </c>
      <c r="AE55" s="97" t="s">
        <v>170</v>
      </c>
      <c r="AF55" s="97" t="s">
        <v>170</v>
      </c>
      <c r="AG55" s="97">
        <v>3.9</v>
      </c>
      <c r="AH55" s="97" t="s">
        <v>164</v>
      </c>
      <c r="AI55" s="97" t="s">
        <v>164</v>
      </c>
      <c r="AJ55" s="97"/>
      <c r="AK55" s="97">
        <v>0</v>
      </c>
      <c r="AL55" s="97"/>
      <c r="AM55" s="97"/>
      <c r="AN55" s="97"/>
      <c r="AO55" s="97" t="s">
        <v>172</v>
      </c>
      <c r="AP55" s="97">
        <v>0</v>
      </c>
      <c r="AQ55" s="97">
        <v>23.5</v>
      </c>
      <c r="AR55" s="97">
        <v>0</v>
      </c>
      <c r="AS55" s="97">
        <v>0</v>
      </c>
      <c r="AT55" s="97"/>
      <c r="AU55" s="97"/>
      <c r="AV55" s="97"/>
      <c r="AW55" s="97" t="s">
        <v>172</v>
      </c>
      <c r="AX55" s="97">
        <v>0</v>
      </c>
      <c r="AY55" s="97">
        <v>0</v>
      </c>
      <c r="AZ55" s="97">
        <v>23.5</v>
      </c>
      <c r="BA55" s="97">
        <v>1</v>
      </c>
      <c r="BB55" s="97"/>
      <c r="BC55" s="107">
        <f t="shared" si="0"/>
        <v>0</v>
      </c>
      <c r="BD55" s="97"/>
      <c r="BE55" s="107">
        <f t="shared" si="1"/>
        <v>0</v>
      </c>
      <c r="BF55" s="97"/>
      <c r="BG55" s="107">
        <f t="shared" si="2"/>
        <v>0</v>
      </c>
      <c r="BH55" s="97"/>
      <c r="BI55" s="107">
        <f t="shared" si="3"/>
        <v>-7</v>
      </c>
      <c r="BJ55" s="97"/>
      <c r="BK55" s="107" t="str">
        <f t="shared" si="4"/>
        <v/>
      </c>
      <c r="BL55" s="97"/>
      <c r="BM55" s="107" t="str">
        <f t="shared" si="5"/>
        <v/>
      </c>
      <c r="BN55" s="97"/>
      <c r="BO55" s="107" t="str">
        <f t="shared" si="6"/>
        <v/>
      </c>
      <c r="BP55" s="97"/>
      <c r="BQ55" s="107">
        <f t="shared" si="7"/>
        <v>-1.7948717948717949</v>
      </c>
      <c r="BR55" s="97"/>
      <c r="BS55" s="98" t="s">
        <v>4068</v>
      </c>
      <c r="BT55" s="98" t="s">
        <v>172</v>
      </c>
      <c r="BU55" s="98" t="s">
        <v>172</v>
      </c>
      <c r="BV55" s="98" t="s">
        <v>172</v>
      </c>
      <c r="BW55" s="98" t="s">
        <v>172</v>
      </c>
      <c r="BX55" s="98" t="s">
        <v>172</v>
      </c>
      <c r="BY55" s="98" t="s">
        <v>172</v>
      </c>
      <c r="BZ55" s="98" t="s">
        <v>165</v>
      </c>
      <c r="CA55" s="98"/>
      <c r="CB55" s="98"/>
      <c r="CC55" s="98"/>
      <c r="CD55" s="98">
        <v>0</v>
      </c>
      <c r="CE55" s="98">
        <v>0</v>
      </c>
      <c r="CF55" s="98">
        <v>0</v>
      </c>
      <c r="CG55" s="98"/>
      <c r="CH55" s="98"/>
      <c r="CI55" s="98"/>
      <c r="CJ55" s="98"/>
      <c r="CK55" s="98">
        <v>0</v>
      </c>
      <c r="CL55" s="98"/>
      <c r="CM55" s="98"/>
      <c r="CN55" s="98"/>
      <c r="CO55" s="98" t="s">
        <v>172</v>
      </c>
      <c r="CP55" s="98">
        <v>0</v>
      </c>
      <c r="CQ55" s="98">
        <v>0</v>
      </c>
      <c r="CR55" s="98">
        <v>23.5</v>
      </c>
      <c r="CS55" s="98"/>
      <c r="CT55" s="107">
        <f t="shared" si="8"/>
        <v>0</v>
      </c>
      <c r="CU55" s="98"/>
      <c r="CV55" s="107">
        <f t="shared" si="9"/>
        <v>0</v>
      </c>
      <c r="CW55" s="98"/>
      <c r="CX55" s="107">
        <f t="shared" si="10"/>
        <v>0</v>
      </c>
      <c r="CY55" s="98">
        <v>23.5</v>
      </c>
      <c r="CZ55" s="107">
        <f t="shared" si="11"/>
        <v>0</v>
      </c>
      <c r="DA55" s="98"/>
      <c r="DB55" s="107" t="str">
        <f t="shared" si="12"/>
        <v/>
      </c>
      <c r="DC55" s="98"/>
      <c r="DD55" s="107" t="str">
        <f t="shared" si="13"/>
        <v/>
      </c>
      <c r="DE55" s="98"/>
      <c r="DF55" s="107" t="str">
        <f t="shared" si="14"/>
        <v/>
      </c>
      <c r="DG55" s="98" t="s">
        <v>4069</v>
      </c>
      <c r="DH55" s="107" t="str">
        <f t="shared" si="15"/>
        <v/>
      </c>
      <c r="DI55" s="98"/>
      <c r="DJ55" s="105" t="s">
        <v>3512</v>
      </c>
      <c r="DK55" s="105" t="s">
        <v>172</v>
      </c>
      <c r="DL55" s="105" t="s">
        <v>172</v>
      </c>
      <c r="DM55" s="105" t="s">
        <v>172</v>
      </c>
      <c r="DN55" s="105" t="s">
        <v>172</v>
      </c>
      <c r="DO55" s="105" t="s">
        <v>172</v>
      </c>
      <c r="DP55" s="105" t="s">
        <v>172</v>
      </c>
      <c r="DQ55" s="105" t="s">
        <v>165</v>
      </c>
      <c r="DR55" s="105"/>
      <c r="DS55" s="105"/>
      <c r="DT55" s="105"/>
      <c r="DU55" s="105">
        <v>0</v>
      </c>
      <c r="DV55" s="105">
        <v>0</v>
      </c>
      <c r="DW55" s="105">
        <v>0</v>
      </c>
      <c r="DX55" s="105"/>
      <c r="DY55" s="105"/>
      <c r="DZ55" s="105"/>
      <c r="EA55" s="105"/>
      <c r="EB55" s="105">
        <v>0</v>
      </c>
      <c r="EC55" s="105"/>
      <c r="ED55" s="105"/>
      <c r="EE55" s="105"/>
      <c r="EF55" s="105" t="s">
        <v>172</v>
      </c>
      <c r="EG55" s="105">
        <v>0</v>
      </c>
      <c r="EH55" s="105">
        <v>0</v>
      </c>
      <c r="EI55" s="105">
        <v>22.6</v>
      </c>
      <c r="EJ55" s="105"/>
      <c r="EK55" s="107">
        <f t="shared" si="16"/>
        <v>0</v>
      </c>
      <c r="EL55" s="105"/>
      <c r="EM55" s="107">
        <f t="shared" si="17"/>
        <v>0</v>
      </c>
      <c r="EN55" s="105"/>
      <c r="EO55" s="107">
        <f t="shared" si="18"/>
        <v>0</v>
      </c>
      <c r="EP55" s="105" t="s">
        <v>3627</v>
      </c>
      <c r="EQ55" s="107">
        <f t="shared" si="19"/>
        <v>0.89999999999999858</v>
      </c>
      <c r="ER55" s="105"/>
      <c r="ES55" s="107" t="str">
        <f t="shared" si="20"/>
        <v/>
      </c>
      <c r="ET55" s="105"/>
      <c r="EU55" s="107" t="str">
        <f t="shared" si="21"/>
        <v/>
      </c>
      <c r="EV55" s="105"/>
      <c r="EW55" s="107" t="str">
        <f t="shared" si="22"/>
        <v/>
      </c>
      <c r="EX55" s="105" t="s">
        <v>4069</v>
      </c>
      <c r="EY55" s="107"/>
      <c r="EZ55" s="105" t="s">
        <v>4070</v>
      </c>
      <c r="FA55" t="s">
        <v>3295</v>
      </c>
      <c r="FB55" t="s">
        <v>3296</v>
      </c>
      <c r="FC55" t="s">
        <v>3297</v>
      </c>
      <c r="FD55" t="s">
        <v>3298</v>
      </c>
      <c r="FE55" t="s">
        <v>3299</v>
      </c>
      <c r="FF55">
        <v>103879734</v>
      </c>
      <c r="FG55" t="s">
        <v>4071</v>
      </c>
      <c r="FH55" t="s">
        <v>4059</v>
      </c>
      <c r="FJ55" t="s">
        <v>215</v>
      </c>
      <c r="FK55" t="s">
        <v>216</v>
      </c>
      <c r="FN55">
        <v>54</v>
      </c>
    </row>
    <row r="56" spans="1:170" x14ac:dyDescent="0.35">
      <c r="A56" s="2" t="s">
        <v>4072</v>
      </c>
      <c r="B56" s="2" t="s">
        <v>4073</v>
      </c>
      <c r="C56" s="2" t="s">
        <v>3647</v>
      </c>
      <c r="D56" s="2" t="s">
        <v>343</v>
      </c>
      <c r="E56" s="2" t="s">
        <v>4074</v>
      </c>
      <c r="F56" s="2" t="s">
        <v>4075</v>
      </c>
      <c r="G56" s="2">
        <v>247</v>
      </c>
      <c r="H56" s="2" t="s">
        <v>306</v>
      </c>
      <c r="I56" s="2" t="s">
        <v>4076</v>
      </c>
      <c r="J56" s="2" t="s">
        <v>4077</v>
      </c>
      <c r="K56" s="2" t="s">
        <v>4078</v>
      </c>
      <c r="L56" s="2" t="s">
        <v>4079</v>
      </c>
      <c r="M56" s="2" t="s">
        <v>942</v>
      </c>
      <c r="N56" s="2"/>
      <c r="O56" s="2" t="s">
        <v>164</v>
      </c>
      <c r="P56" s="2"/>
      <c r="Q56" s="4" t="s">
        <v>4080</v>
      </c>
      <c r="R56" s="4" t="s">
        <v>3288</v>
      </c>
      <c r="S56" s="4"/>
      <c r="T56" s="4"/>
      <c r="U56" s="4"/>
      <c r="V56" s="4" t="s">
        <v>172</v>
      </c>
      <c r="W56" s="4">
        <v>0</v>
      </c>
      <c r="X56" s="4">
        <v>0</v>
      </c>
      <c r="Y56" s="4">
        <v>19.5</v>
      </c>
      <c r="Z56" s="4"/>
      <c r="AA56" s="97" t="s">
        <v>4081</v>
      </c>
      <c r="AB56" s="97" t="s">
        <v>233</v>
      </c>
      <c r="AC56" s="97" t="s">
        <v>172</v>
      </c>
      <c r="AD56" s="97" t="s">
        <v>173</v>
      </c>
      <c r="AE56" s="97" t="s">
        <v>170</v>
      </c>
      <c r="AF56" s="97" t="s">
        <v>172</v>
      </c>
      <c r="AG56" s="97">
        <v>6.8</v>
      </c>
      <c r="AH56" s="97" t="s">
        <v>165</v>
      </c>
      <c r="AI56" s="97"/>
      <c r="AJ56" s="97"/>
      <c r="AK56" s="97"/>
      <c r="AL56" s="97">
        <v>0</v>
      </c>
      <c r="AM56" s="97">
        <v>0</v>
      </c>
      <c r="AN56" s="97">
        <v>0</v>
      </c>
      <c r="AO56" s="97"/>
      <c r="AP56" s="97"/>
      <c r="AQ56" s="97"/>
      <c r="AR56" s="97"/>
      <c r="AS56" s="97">
        <v>0</v>
      </c>
      <c r="AT56" s="97"/>
      <c r="AU56" s="97"/>
      <c r="AV56" s="97"/>
      <c r="AW56" s="97" t="s">
        <v>172</v>
      </c>
      <c r="AX56" s="97">
        <v>0</v>
      </c>
      <c r="AY56" s="97">
        <v>0</v>
      </c>
      <c r="AZ56" s="97">
        <v>18.5</v>
      </c>
      <c r="BA56" s="97">
        <v>1</v>
      </c>
      <c r="BB56" s="97"/>
      <c r="BC56" s="107">
        <f t="shared" si="0"/>
        <v>0</v>
      </c>
      <c r="BD56" s="97"/>
      <c r="BE56" s="107">
        <f t="shared" si="1"/>
        <v>0</v>
      </c>
      <c r="BF56" s="97"/>
      <c r="BG56" s="107">
        <f t="shared" si="2"/>
        <v>0</v>
      </c>
      <c r="BH56" s="97" t="s">
        <v>170</v>
      </c>
      <c r="BI56" s="107">
        <f t="shared" si="3"/>
        <v>1</v>
      </c>
      <c r="BJ56" s="97"/>
      <c r="BK56" s="107" t="str">
        <f t="shared" si="4"/>
        <v/>
      </c>
      <c r="BL56" s="97"/>
      <c r="BM56" s="107" t="str">
        <f t="shared" si="5"/>
        <v/>
      </c>
      <c r="BN56" s="97"/>
      <c r="BO56" s="107" t="str">
        <f t="shared" si="6"/>
        <v/>
      </c>
      <c r="BP56" s="97">
        <v>0.14705882352941099</v>
      </c>
      <c r="BQ56" s="107">
        <f t="shared" si="7"/>
        <v>0.14705882352941177</v>
      </c>
      <c r="BR56" s="97"/>
      <c r="BS56" s="98" t="s">
        <v>4083</v>
      </c>
      <c r="BT56" s="98" t="s">
        <v>233</v>
      </c>
      <c r="BU56" s="98" t="s">
        <v>172</v>
      </c>
      <c r="BV56" s="98" t="s">
        <v>173</v>
      </c>
      <c r="BW56" s="98" t="s">
        <v>170</v>
      </c>
      <c r="BX56" s="98" t="s">
        <v>172</v>
      </c>
      <c r="BY56" s="98">
        <v>6.8</v>
      </c>
      <c r="BZ56" s="98" t="s">
        <v>165</v>
      </c>
      <c r="CA56" s="98"/>
      <c r="CB56" s="98"/>
      <c r="CC56" s="98"/>
      <c r="CD56" s="98">
        <v>0</v>
      </c>
      <c r="CE56" s="98">
        <v>0</v>
      </c>
      <c r="CF56" s="98">
        <v>0</v>
      </c>
      <c r="CG56" s="98"/>
      <c r="CH56" s="98"/>
      <c r="CI56" s="98"/>
      <c r="CJ56" s="98"/>
      <c r="CK56" s="98">
        <v>0</v>
      </c>
      <c r="CL56" s="98"/>
      <c r="CM56" s="98"/>
      <c r="CN56" s="98"/>
      <c r="CO56" s="98" t="s">
        <v>172</v>
      </c>
      <c r="CP56" s="98">
        <v>0</v>
      </c>
      <c r="CQ56" s="98">
        <v>0</v>
      </c>
      <c r="CR56" s="98">
        <v>17.5</v>
      </c>
      <c r="CS56" s="98"/>
      <c r="CT56" s="107">
        <f t="shared" si="8"/>
        <v>0</v>
      </c>
      <c r="CU56" s="98"/>
      <c r="CV56" s="107">
        <f t="shared" si="9"/>
        <v>0</v>
      </c>
      <c r="CW56" s="98"/>
      <c r="CX56" s="107">
        <f t="shared" si="10"/>
        <v>0</v>
      </c>
      <c r="CY56" s="98"/>
      <c r="CZ56" s="107">
        <f t="shared" si="11"/>
        <v>1</v>
      </c>
      <c r="DA56" s="98"/>
      <c r="DB56" s="107" t="str">
        <f t="shared" si="12"/>
        <v/>
      </c>
      <c r="DC56" s="98"/>
      <c r="DD56" s="107" t="str">
        <f t="shared" si="13"/>
        <v/>
      </c>
      <c r="DE56" s="98"/>
      <c r="DF56" s="107" t="str">
        <f t="shared" si="14"/>
        <v/>
      </c>
      <c r="DG56" s="98"/>
      <c r="DH56" s="107">
        <f t="shared" si="15"/>
        <v>0.14705882352941177</v>
      </c>
      <c r="DI56" s="98"/>
      <c r="DJ56" s="105" t="s">
        <v>4084</v>
      </c>
      <c r="DK56" s="105" t="s">
        <v>233</v>
      </c>
      <c r="DL56" s="105" t="s">
        <v>172</v>
      </c>
      <c r="DM56" s="105" t="s">
        <v>173</v>
      </c>
      <c r="DN56" s="105" t="s">
        <v>170</v>
      </c>
      <c r="DO56" s="105" t="s">
        <v>172</v>
      </c>
      <c r="DP56" s="105">
        <v>6.8</v>
      </c>
      <c r="DQ56" s="105" t="s">
        <v>165</v>
      </c>
      <c r="DR56" s="105"/>
      <c r="DS56" s="105"/>
      <c r="DT56" s="105"/>
      <c r="DU56" s="105">
        <v>0</v>
      </c>
      <c r="DV56" s="105">
        <v>0</v>
      </c>
      <c r="DW56" s="105">
        <v>0</v>
      </c>
      <c r="DX56" s="105"/>
      <c r="DY56" s="105"/>
      <c r="DZ56" s="105"/>
      <c r="EA56" s="105"/>
      <c r="EB56" s="105">
        <v>0</v>
      </c>
      <c r="EC56" s="105"/>
      <c r="ED56" s="105"/>
      <c r="EE56" s="105"/>
      <c r="EF56" s="105" t="s">
        <v>172</v>
      </c>
      <c r="EG56" s="105">
        <v>0</v>
      </c>
      <c r="EH56" s="105">
        <v>0</v>
      </c>
      <c r="EI56" s="105">
        <v>16.5</v>
      </c>
      <c r="EJ56" s="105"/>
      <c r="EK56" s="107">
        <f t="shared" si="16"/>
        <v>0</v>
      </c>
      <c r="EL56" s="105"/>
      <c r="EM56" s="107">
        <f t="shared" si="17"/>
        <v>0</v>
      </c>
      <c r="EN56" s="105"/>
      <c r="EO56" s="107">
        <f t="shared" si="18"/>
        <v>0</v>
      </c>
      <c r="EP56" s="105" t="s">
        <v>170</v>
      </c>
      <c r="EQ56" s="107">
        <f t="shared" si="19"/>
        <v>1</v>
      </c>
      <c r="ER56" s="105"/>
      <c r="ES56" s="107" t="str">
        <f t="shared" si="20"/>
        <v/>
      </c>
      <c r="ET56" s="105"/>
      <c r="EU56" s="107" t="str">
        <f t="shared" si="21"/>
        <v/>
      </c>
      <c r="EV56" s="105"/>
      <c r="EW56" s="107" t="str">
        <f t="shared" si="22"/>
        <v/>
      </c>
      <c r="EX56" s="105" t="s">
        <v>4082</v>
      </c>
      <c r="EY56" s="107">
        <f t="shared" si="23"/>
        <v>0.14705882352941177</v>
      </c>
      <c r="EZ56" s="105" t="s">
        <v>4085</v>
      </c>
      <c r="FA56" t="s">
        <v>3295</v>
      </c>
      <c r="FB56" t="s">
        <v>3296</v>
      </c>
      <c r="FC56" t="s">
        <v>3297</v>
      </c>
      <c r="FD56" t="s">
        <v>3298</v>
      </c>
      <c r="FE56" t="s">
        <v>3299</v>
      </c>
      <c r="FF56">
        <v>103879735</v>
      </c>
      <c r="FG56" t="s">
        <v>4086</v>
      </c>
      <c r="FH56" t="s">
        <v>4087</v>
      </c>
      <c r="FJ56" t="s">
        <v>215</v>
      </c>
      <c r="FK56" t="s">
        <v>216</v>
      </c>
      <c r="FN56">
        <v>55</v>
      </c>
    </row>
    <row r="57" spans="1:170" x14ac:dyDescent="0.35">
      <c r="A57" s="2" t="s">
        <v>4088</v>
      </c>
      <c r="B57" s="2" t="s">
        <v>4089</v>
      </c>
      <c r="C57" s="2" t="s">
        <v>3647</v>
      </c>
      <c r="D57" s="2" t="s">
        <v>343</v>
      </c>
      <c r="E57" s="2" t="s">
        <v>368</v>
      </c>
      <c r="F57" s="2" t="s">
        <v>372</v>
      </c>
      <c r="G57" s="2">
        <v>7019919670100020</v>
      </c>
      <c r="H57" s="2" t="s">
        <v>306</v>
      </c>
      <c r="I57" s="2" t="s">
        <v>4090</v>
      </c>
      <c r="J57" s="2" t="s">
        <v>4091</v>
      </c>
      <c r="K57" s="2" t="s">
        <v>4092</v>
      </c>
      <c r="L57" s="2" t="s">
        <v>4093</v>
      </c>
      <c r="M57" s="2" t="s">
        <v>4094</v>
      </c>
      <c r="N57" s="2"/>
      <c r="O57" s="2" t="s">
        <v>164</v>
      </c>
      <c r="P57" s="2"/>
      <c r="Q57" s="4" t="s">
        <v>4095</v>
      </c>
      <c r="R57" s="4" t="s">
        <v>3288</v>
      </c>
      <c r="S57" s="4"/>
      <c r="T57" s="4"/>
      <c r="U57" s="4"/>
      <c r="V57" s="4" t="s">
        <v>172</v>
      </c>
      <c r="W57" s="4">
        <v>0</v>
      </c>
      <c r="X57" s="4">
        <v>0</v>
      </c>
      <c r="Y57" s="4">
        <v>13.5</v>
      </c>
      <c r="Z57" s="4"/>
      <c r="AA57" s="97" t="s">
        <v>3911</v>
      </c>
      <c r="AB57" s="97" t="s">
        <v>233</v>
      </c>
      <c r="AC57" s="97" t="s">
        <v>233</v>
      </c>
      <c r="AD57" s="97" t="s">
        <v>170</v>
      </c>
      <c r="AE57" s="97" t="s">
        <v>172</v>
      </c>
      <c r="AF57" s="97" t="s">
        <v>172</v>
      </c>
      <c r="AG57" s="97">
        <v>3.6</v>
      </c>
      <c r="AH57" s="97" t="s">
        <v>165</v>
      </c>
      <c r="AI57" s="97"/>
      <c r="AJ57" s="97"/>
      <c r="AK57" s="97"/>
      <c r="AL57" s="97">
        <v>0</v>
      </c>
      <c r="AM57" s="97">
        <v>0</v>
      </c>
      <c r="AN57" s="97">
        <v>0</v>
      </c>
      <c r="AO57" s="97"/>
      <c r="AP57" s="97"/>
      <c r="AQ57" s="97"/>
      <c r="AR57" s="97"/>
      <c r="AS57" s="97">
        <v>0</v>
      </c>
      <c r="AT57" s="97"/>
      <c r="AU57" s="97"/>
      <c r="AV57" s="97"/>
      <c r="AW57" s="97" t="s">
        <v>172</v>
      </c>
      <c r="AX57" s="97">
        <v>0</v>
      </c>
      <c r="AY57" s="97">
        <v>0</v>
      </c>
      <c r="AZ57" s="97">
        <v>13</v>
      </c>
      <c r="BA57" s="97">
        <v>1</v>
      </c>
      <c r="BB57" s="97"/>
      <c r="BC57" s="107">
        <f t="shared" si="0"/>
        <v>0</v>
      </c>
      <c r="BD57" s="97"/>
      <c r="BE57" s="107">
        <f t="shared" si="1"/>
        <v>0</v>
      </c>
      <c r="BF57" s="97"/>
      <c r="BG57" s="107">
        <f t="shared" si="2"/>
        <v>0</v>
      </c>
      <c r="BH57" s="97">
        <v>0.5</v>
      </c>
      <c r="BI57" s="107">
        <f t="shared" si="3"/>
        <v>0.5</v>
      </c>
      <c r="BJ57" s="97"/>
      <c r="BK57" s="107" t="str">
        <f t="shared" si="4"/>
        <v/>
      </c>
      <c r="BL57" s="97"/>
      <c r="BM57" s="107" t="str">
        <f t="shared" si="5"/>
        <v/>
      </c>
      <c r="BN57" s="97"/>
      <c r="BO57" s="107" t="str">
        <f t="shared" si="6"/>
        <v/>
      </c>
      <c r="BP57" s="97">
        <v>0.13888888888888801</v>
      </c>
      <c r="BQ57" s="107">
        <f t="shared" si="7"/>
        <v>0.1388888888888889</v>
      </c>
      <c r="BR57" s="97"/>
      <c r="BS57" s="98" t="s">
        <v>4096</v>
      </c>
      <c r="BT57" s="98" t="s">
        <v>170</v>
      </c>
      <c r="BU57" s="98" t="s">
        <v>233</v>
      </c>
      <c r="BV57" s="98" t="s">
        <v>170</v>
      </c>
      <c r="BW57" s="98" t="s">
        <v>172</v>
      </c>
      <c r="BX57" s="98" t="s">
        <v>172</v>
      </c>
      <c r="BY57" s="98">
        <v>1.8</v>
      </c>
      <c r="BZ57" s="98" t="s">
        <v>165</v>
      </c>
      <c r="CA57" s="98"/>
      <c r="CB57" s="98"/>
      <c r="CC57" s="98"/>
      <c r="CD57" s="98">
        <v>0</v>
      </c>
      <c r="CE57" s="98">
        <v>0</v>
      </c>
      <c r="CF57" s="98">
        <v>0</v>
      </c>
      <c r="CG57" s="98"/>
      <c r="CH57" s="98"/>
      <c r="CI57" s="98"/>
      <c r="CJ57" s="98"/>
      <c r="CK57" s="98">
        <v>0</v>
      </c>
      <c r="CL57" s="98"/>
      <c r="CM57" s="98"/>
      <c r="CN57" s="98"/>
      <c r="CO57" s="98" t="s">
        <v>172</v>
      </c>
      <c r="CP57" s="98">
        <v>0</v>
      </c>
      <c r="CQ57" s="98">
        <v>0</v>
      </c>
      <c r="CR57" s="98">
        <v>12.08</v>
      </c>
      <c r="CS57" s="98"/>
      <c r="CT57" s="107">
        <f t="shared" si="8"/>
        <v>0</v>
      </c>
      <c r="CU57" s="98"/>
      <c r="CV57" s="107">
        <f t="shared" si="9"/>
        <v>0</v>
      </c>
      <c r="CW57" s="98"/>
      <c r="CX57" s="107">
        <f t="shared" si="10"/>
        <v>0</v>
      </c>
      <c r="CY57" s="98"/>
      <c r="CZ57" s="107">
        <f t="shared" si="11"/>
        <v>0.91999999999999993</v>
      </c>
      <c r="DA57" s="98"/>
      <c r="DB57" s="107" t="str">
        <f t="shared" si="12"/>
        <v/>
      </c>
      <c r="DC57" s="98"/>
      <c r="DD57" s="107" t="str">
        <f t="shared" si="13"/>
        <v/>
      </c>
      <c r="DE57" s="98"/>
      <c r="DF57" s="107" t="str">
        <f t="shared" si="14"/>
        <v/>
      </c>
      <c r="DG57" s="98"/>
      <c r="DH57" s="107">
        <f t="shared" si="15"/>
        <v>0.51111111111111107</v>
      </c>
      <c r="DI57" s="98"/>
      <c r="DJ57" s="105" t="s">
        <v>4097</v>
      </c>
      <c r="DK57" s="105" t="s">
        <v>170</v>
      </c>
      <c r="DL57" s="105" t="s">
        <v>233</v>
      </c>
      <c r="DM57" s="105" t="s">
        <v>170</v>
      </c>
      <c r="DN57" s="105" t="s">
        <v>172</v>
      </c>
      <c r="DO57" s="105" t="s">
        <v>172</v>
      </c>
      <c r="DP57" s="105">
        <v>1.8</v>
      </c>
      <c r="DQ57" s="105" t="s">
        <v>165</v>
      </c>
      <c r="DR57" s="105"/>
      <c r="DS57" s="105"/>
      <c r="DT57" s="105"/>
      <c r="DU57" s="105">
        <v>0</v>
      </c>
      <c r="DV57" s="105">
        <v>0</v>
      </c>
      <c r="DW57" s="105">
        <v>0</v>
      </c>
      <c r="DX57" s="105"/>
      <c r="DY57" s="105"/>
      <c r="DZ57" s="105"/>
      <c r="EA57" s="105"/>
      <c r="EB57" s="105">
        <v>0</v>
      </c>
      <c r="EC57" s="105"/>
      <c r="ED57" s="105"/>
      <c r="EE57" s="105"/>
      <c r="EF57" s="105" t="s">
        <v>172</v>
      </c>
      <c r="EG57" s="105">
        <v>0</v>
      </c>
      <c r="EH57" s="105">
        <v>0</v>
      </c>
      <c r="EI57" s="105">
        <v>12.5</v>
      </c>
      <c r="EJ57" s="105"/>
      <c r="EK57" s="107">
        <f t="shared" si="16"/>
        <v>0</v>
      </c>
      <c r="EL57" s="105"/>
      <c r="EM57" s="107">
        <f t="shared" si="17"/>
        <v>0</v>
      </c>
      <c r="EN57" s="105"/>
      <c r="EO57" s="107">
        <f t="shared" si="18"/>
        <v>0</v>
      </c>
      <c r="EP57" s="105" t="s">
        <v>4098</v>
      </c>
      <c r="EQ57" s="107">
        <f t="shared" si="19"/>
        <v>-0.41999999999999993</v>
      </c>
      <c r="ER57" s="105"/>
      <c r="ES57" s="107" t="str">
        <f t="shared" si="20"/>
        <v/>
      </c>
      <c r="ET57" s="105"/>
      <c r="EU57" s="107" t="str">
        <f t="shared" si="21"/>
        <v/>
      </c>
      <c r="EV57" s="105"/>
      <c r="EW57" s="107" t="str">
        <f t="shared" si="22"/>
        <v/>
      </c>
      <c r="EX57" s="105" t="s">
        <v>4099</v>
      </c>
      <c r="EY57" s="107">
        <f t="shared" si="23"/>
        <v>-0.23333333333333328</v>
      </c>
      <c r="EZ57" s="105" t="s">
        <v>4100</v>
      </c>
      <c r="FA57" t="s">
        <v>3295</v>
      </c>
      <c r="FB57" t="s">
        <v>3296</v>
      </c>
      <c r="FC57" t="s">
        <v>3297</v>
      </c>
      <c r="FD57" t="s">
        <v>3298</v>
      </c>
      <c r="FE57" t="s">
        <v>3299</v>
      </c>
      <c r="FF57">
        <v>103879736</v>
      </c>
      <c r="FG57" t="s">
        <v>4101</v>
      </c>
      <c r="FH57" t="s">
        <v>4087</v>
      </c>
      <c r="FJ57" t="s">
        <v>215</v>
      </c>
      <c r="FK57" t="s">
        <v>216</v>
      </c>
      <c r="FN57">
        <v>56</v>
      </c>
    </row>
    <row r="58" spans="1:170" x14ac:dyDescent="0.35">
      <c r="A58" s="2" t="s">
        <v>4102</v>
      </c>
      <c r="B58" s="2" t="s">
        <v>4103</v>
      </c>
      <c r="C58" s="2" t="s">
        <v>4104</v>
      </c>
      <c r="D58" s="2" t="s">
        <v>343</v>
      </c>
      <c r="E58" s="2" t="s">
        <v>1361</v>
      </c>
      <c r="F58" s="2" t="s">
        <v>1363</v>
      </c>
      <c r="G58" s="2">
        <v>422</v>
      </c>
      <c r="H58" s="2" t="s">
        <v>306</v>
      </c>
      <c r="I58" s="2" t="s">
        <v>4105</v>
      </c>
      <c r="J58" s="2" t="s">
        <v>4106</v>
      </c>
      <c r="K58" s="2" t="s">
        <v>4107</v>
      </c>
      <c r="L58" s="2" t="s">
        <v>4108</v>
      </c>
      <c r="M58" s="2" t="s">
        <v>4109</v>
      </c>
      <c r="N58" s="2"/>
      <c r="O58" s="2" t="s">
        <v>165</v>
      </c>
      <c r="P58" s="2"/>
      <c r="Q58" s="4"/>
      <c r="R58" s="4"/>
      <c r="S58" s="4"/>
      <c r="T58" s="4"/>
      <c r="U58" s="4"/>
      <c r="V58" s="4"/>
      <c r="W58" s="4"/>
      <c r="X58" s="4"/>
      <c r="Y58" s="4"/>
      <c r="Z58" s="4"/>
      <c r="AA58" s="97"/>
      <c r="AB58" s="97"/>
      <c r="AC58" s="97"/>
      <c r="AD58" s="97"/>
      <c r="AE58" s="97"/>
      <c r="AF58" s="97"/>
      <c r="AG58" s="97"/>
      <c r="AH58" s="97"/>
      <c r="AI58" s="97"/>
      <c r="AJ58" s="97"/>
      <c r="AK58" s="97"/>
      <c r="AL58" s="97"/>
      <c r="AM58" s="97"/>
      <c r="AN58" s="97"/>
      <c r="AO58" s="97"/>
      <c r="AP58" s="97"/>
      <c r="AQ58" s="97"/>
      <c r="AR58" s="97"/>
      <c r="AS58" s="97"/>
      <c r="AT58" s="97"/>
      <c r="AU58" s="97"/>
      <c r="AV58" s="97"/>
      <c r="AW58" s="97"/>
      <c r="AX58" s="97"/>
      <c r="AY58" s="97"/>
      <c r="AZ58" s="97"/>
      <c r="BA58" s="97">
        <v>1</v>
      </c>
      <c r="BB58" s="97"/>
      <c r="BC58" s="107">
        <f t="shared" si="0"/>
        <v>0</v>
      </c>
      <c r="BD58" s="97"/>
      <c r="BE58" s="107">
        <f t="shared" si="1"/>
        <v>0</v>
      </c>
      <c r="BF58" s="97"/>
      <c r="BG58" s="107">
        <f t="shared" si="2"/>
        <v>0</v>
      </c>
      <c r="BH58" s="97"/>
      <c r="BI58" s="107">
        <f t="shared" si="3"/>
        <v>0</v>
      </c>
      <c r="BJ58" s="97"/>
      <c r="BK58" s="107" t="str">
        <f t="shared" si="4"/>
        <v/>
      </c>
      <c r="BL58" s="97"/>
      <c r="BM58" s="107" t="str">
        <f t="shared" si="5"/>
        <v/>
      </c>
      <c r="BN58" s="97"/>
      <c r="BO58" s="107" t="str">
        <f t="shared" si="6"/>
        <v/>
      </c>
      <c r="BP58" s="97"/>
      <c r="BQ58" s="107" t="str">
        <f t="shared" si="7"/>
        <v/>
      </c>
      <c r="BR58" s="97"/>
      <c r="BS58" s="98"/>
      <c r="BT58" s="98"/>
      <c r="BU58" s="98"/>
      <c r="BV58" s="98"/>
      <c r="BW58" s="98"/>
      <c r="BX58" s="98"/>
      <c r="BY58" s="98"/>
      <c r="BZ58" s="98"/>
      <c r="CA58" s="98"/>
      <c r="CB58" s="98"/>
      <c r="CC58" s="98"/>
      <c r="CD58" s="98"/>
      <c r="CE58" s="98"/>
      <c r="CF58" s="98"/>
      <c r="CG58" s="98"/>
      <c r="CH58" s="98"/>
      <c r="CI58" s="98"/>
      <c r="CJ58" s="98"/>
      <c r="CK58" s="98"/>
      <c r="CL58" s="98"/>
      <c r="CM58" s="98"/>
      <c r="CN58" s="98"/>
      <c r="CO58" s="98"/>
      <c r="CP58" s="98"/>
      <c r="CQ58" s="98"/>
      <c r="CR58" s="98"/>
      <c r="CS58" s="98"/>
      <c r="CT58" s="107">
        <f t="shared" si="8"/>
        <v>0</v>
      </c>
      <c r="CU58" s="98"/>
      <c r="CV58" s="107">
        <f t="shared" si="9"/>
        <v>0</v>
      </c>
      <c r="CW58" s="98"/>
      <c r="CX58" s="107">
        <f t="shared" si="10"/>
        <v>0</v>
      </c>
      <c r="CY58" s="98"/>
      <c r="CZ58" s="107">
        <f t="shared" si="11"/>
        <v>0</v>
      </c>
      <c r="DA58" s="98"/>
      <c r="DB58" s="107" t="str">
        <f t="shared" si="12"/>
        <v/>
      </c>
      <c r="DC58" s="98"/>
      <c r="DD58" s="107" t="str">
        <f t="shared" si="13"/>
        <v/>
      </c>
      <c r="DE58" s="98"/>
      <c r="DF58" s="107" t="str">
        <f t="shared" si="14"/>
        <v/>
      </c>
      <c r="DG58" s="98"/>
      <c r="DH58" s="107" t="str">
        <f t="shared" si="15"/>
        <v/>
      </c>
      <c r="DI58" s="98"/>
      <c r="DJ58" s="105"/>
      <c r="DK58" s="105"/>
      <c r="DL58" s="105"/>
      <c r="DM58" s="105"/>
      <c r="DN58" s="105"/>
      <c r="DO58" s="105"/>
      <c r="DP58" s="105"/>
      <c r="DQ58" s="105"/>
      <c r="DR58" s="105"/>
      <c r="DS58" s="105"/>
      <c r="DT58" s="105"/>
      <c r="DU58" s="105"/>
      <c r="DV58" s="105"/>
      <c r="DW58" s="105"/>
      <c r="DX58" s="105"/>
      <c r="DY58" s="105"/>
      <c r="DZ58" s="105"/>
      <c r="EA58" s="105"/>
      <c r="EB58" s="105"/>
      <c r="EC58" s="105"/>
      <c r="ED58" s="105"/>
      <c r="EE58" s="105"/>
      <c r="EF58" s="105"/>
      <c r="EG58" s="105"/>
      <c r="EH58" s="105"/>
      <c r="EI58" s="105"/>
      <c r="EJ58" s="105"/>
      <c r="EK58" s="107">
        <f t="shared" si="16"/>
        <v>0</v>
      </c>
      <c r="EL58" s="105"/>
      <c r="EM58" s="107">
        <f t="shared" si="17"/>
        <v>0</v>
      </c>
      <c r="EN58" s="105"/>
      <c r="EO58" s="107">
        <f t="shared" si="18"/>
        <v>0</v>
      </c>
      <c r="EP58" s="105"/>
      <c r="EQ58" s="107">
        <f t="shared" si="19"/>
        <v>0</v>
      </c>
      <c r="ER58" s="105"/>
      <c r="ES58" s="107" t="str">
        <f t="shared" si="20"/>
        <v/>
      </c>
      <c r="ET58" s="105"/>
      <c r="EU58" s="107" t="str">
        <f t="shared" si="21"/>
        <v/>
      </c>
      <c r="EV58" s="105"/>
      <c r="EW58" s="107" t="str">
        <f t="shared" si="22"/>
        <v/>
      </c>
      <c r="EX58" s="105"/>
      <c r="EY58" s="107" t="str">
        <f t="shared" si="23"/>
        <v/>
      </c>
      <c r="EZ58" s="105"/>
      <c r="FA58" t="s">
        <v>3295</v>
      </c>
      <c r="FB58" t="s">
        <v>3296</v>
      </c>
      <c r="FC58" t="s">
        <v>3297</v>
      </c>
      <c r="FD58" t="s">
        <v>3298</v>
      </c>
      <c r="FE58" t="s">
        <v>3299</v>
      </c>
      <c r="FF58">
        <v>103879739</v>
      </c>
      <c r="FG58" t="s">
        <v>4110</v>
      </c>
      <c r="FH58" t="s">
        <v>4111</v>
      </c>
      <c r="FJ58" t="s">
        <v>215</v>
      </c>
      <c r="FK58" t="s">
        <v>216</v>
      </c>
      <c r="FN58">
        <v>57</v>
      </c>
    </row>
    <row r="59" spans="1:170" x14ac:dyDescent="0.35">
      <c r="A59" s="2" t="s">
        <v>4112</v>
      </c>
      <c r="B59" s="2" t="s">
        <v>4113</v>
      </c>
      <c r="C59" s="2" t="s">
        <v>3281</v>
      </c>
      <c r="D59" s="2" t="s">
        <v>343</v>
      </c>
      <c r="E59" s="2" t="s">
        <v>4114</v>
      </c>
      <c r="F59" s="2" t="s">
        <v>4115</v>
      </c>
      <c r="G59" s="2">
        <v>471</v>
      </c>
      <c r="H59" s="2" t="s">
        <v>306</v>
      </c>
      <c r="I59" s="2" t="s">
        <v>4116</v>
      </c>
      <c r="J59" s="2" t="s">
        <v>4117</v>
      </c>
      <c r="K59" s="2" t="s">
        <v>4118</v>
      </c>
      <c r="L59" s="2" t="s">
        <v>4119</v>
      </c>
      <c r="M59" s="2" t="s">
        <v>4120</v>
      </c>
      <c r="N59" s="2"/>
      <c r="O59" s="2" t="s">
        <v>164</v>
      </c>
      <c r="P59" s="2"/>
      <c r="Q59" s="4" t="s">
        <v>3617</v>
      </c>
      <c r="R59" s="4" t="s">
        <v>3288</v>
      </c>
      <c r="S59" s="4"/>
      <c r="T59" s="4"/>
      <c r="U59" s="4"/>
      <c r="V59" s="4" t="s">
        <v>172</v>
      </c>
      <c r="W59" s="4">
        <v>0</v>
      </c>
      <c r="X59" s="4">
        <v>0</v>
      </c>
      <c r="Y59" s="4">
        <v>16</v>
      </c>
      <c r="Z59" s="4"/>
      <c r="AA59" s="97" t="s">
        <v>4121</v>
      </c>
      <c r="AB59" s="97" t="s">
        <v>173</v>
      </c>
      <c r="AC59" s="97" t="s">
        <v>233</v>
      </c>
      <c r="AD59" s="97" t="s">
        <v>233</v>
      </c>
      <c r="AE59" s="97" t="s">
        <v>233</v>
      </c>
      <c r="AF59" s="97" t="s">
        <v>172</v>
      </c>
      <c r="AG59" s="97">
        <v>13.799999999999899</v>
      </c>
      <c r="AH59" s="97" t="s">
        <v>165</v>
      </c>
      <c r="AI59" s="97"/>
      <c r="AJ59" s="97"/>
      <c r="AK59" s="97"/>
      <c r="AL59" s="97">
        <v>0</v>
      </c>
      <c r="AM59" s="97">
        <v>0</v>
      </c>
      <c r="AN59" s="97">
        <v>0</v>
      </c>
      <c r="AO59" s="97"/>
      <c r="AP59" s="97"/>
      <c r="AQ59" s="97"/>
      <c r="AR59" s="97"/>
      <c r="AS59" s="97">
        <v>0</v>
      </c>
      <c r="AT59" s="97"/>
      <c r="AU59" s="97"/>
      <c r="AV59" s="97"/>
      <c r="AW59" s="97" t="s">
        <v>172</v>
      </c>
      <c r="AX59" s="97">
        <v>0</v>
      </c>
      <c r="AY59" s="97">
        <v>0</v>
      </c>
      <c r="AZ59" s="97">
        <v>15.45</v>
      </c>
      <c r="BA59" s="97">
        <v>1</v>
      </c>
      <c r="BB59" s="97"/>
      <c r="BC59" s="107">
        <f t="shared" si="0"/>
        <v>0</v>
      </c>
      <c r="BD59" s="97"/>
      <c r="BE59" s="107">
        <f t="shared" si="1"/>
        <v>0</v>
      </c>
      <c r="BF59" s="97"/>
      <c r="BG59" s="107">
        <f t="shared" si="2"/>
        <v>0</v>
      </c>
      <c r="BH59" s="97">
        <v>0.55000000000000004</v>
      </c>
      <c r="BI59" s="107">
        <f t="shared" si="3"/>
        <v>0.55000000000000071</v>
      </c>
      <c r="BJ59" s="97"/>
      <c r="BK59" s="107" t="str">
        <f t="shared" si="4"/>
        <v/>
      </c>
      <c r="BL59" s="97"/>
      <c r="BM59" s="107" t="str">
        <f t="shared" si="5"/>
        <v/>
      </c>
      <c r="BN59" s="97"/>
      <c r="BO59" s="107" t="str">
        <f t="shared" si="6"/>
        <v/>
      </c>
      <c r="BP59" s="97">
        <v>3.9855072463768099E-2</v>
      </c>
      <c r="BQ59" s="107">
        <f t="shared" si="7"/>
        <v>3.9855072463768459E-2</v>
      </c>
      <c r="BR59" s="97"/>
      <c r="BS59" s="98" t="s">
        <v>4122</v>
      </c>
      <c r="BT59" s="98" t="s">
        <v>233</v>
      </c>
      <c r="BU59" s="98" t="s">
        <v>233</v>
      </c>
      <c r="BV59" s="98" t="s">
        <v>233</v>
      </c>
      <c r="BW59" s="98" t="s">
        <v>233</v>
      </c>
      <c r="BX59" s="98" t="s">
        <v>172</v>
      </c>
      <c r="BY59" s="98">
        <v>9.1999999999999993</v>
      </c>
      <c r="BZ59" s="98" t="s">
        <v>165</v>
      </c>
      <c r="CA59" s="98"/>
      <c r="CB59" s="98"/>
      <c r="CC59" s="98"/>
      <c r="CD59" s="98">
        <v>0</v>
      </c>
      <c r="CE59" s="98">
        <v>0</v>
      </c>
      <c r="CF59" s="98">
        <v>0</v>
      </c>
      <c r="CG59" s="98"/>
      <c r="CH59" s="98"/>
      <c r="CI59" s="98"/>
      <c r="CJ59" s="98"/>
      <c r="CK59" s="98">
        <v>0</v>
      </c>
      <c r="CL59" s="98"/>
      <c r="CM59" s="98"/>
      <c r="CN59" s="98"/>
      <c r="CO59" s="98" t="s">
        <v>172</v>
      </c>
      <c r="CP59" s="98">
        <v>0</v>
      </c>
      <c r="CQ59" s="98">
        <v>0</v>
      </c>
      <c r="CR59" s="98">
        <v>15.5</v>
      </c>
      <c r="CS59" s="98"/>
      <c r="CT59" s="107">
        <f t="shared" si="8"/>
        <v>0</v>
      </c>
      <c r="CU59" s="98"/>
      <c r="CV59" s="107">
        <f t="shared" si="9"/>
        <v>0</v>
      </c>
      <c r="CW59" s="98"/>
      <c r="CX59" s="107">
        <f t="shared" si="10"/>
        <v>0</v>
      </c>
      <c r="CY59" s="98"/>
      <c r="CZ59" s="107">
        <f t="shared" si="11"/>
        <v>-5.0000000000000711E-2</v>
      </c>
      <c r="DA59" s="98"/>
      <c r="DB59" s="107" t="str">
        <f t="shared" si="12"/>
        <v/>
      </c>
      <c r="DC59" s="98"/>
      <c r="DD59" s="107" t="str">
        <f t="shared" si="13"/>
        <v/>
      </c>
      <c r="DE59" s="98"/>
      <c r="DF59" s="107" t="str">
        <f t="shared" si="14"/>
        <v/>
      </c>
      <c r="DG59" s="98"/>
      <c r="DH59" s="107">
        <f t="shared" si="15"/>
        <v>-5.4347826086957301E-3</v>
      </c>
      <c r="DI59" s="98"/>
      <c r="DJ59" s="105" t="s">
        <v>4123</v>
      </c>
      <c r="DK59" s="105" t="s">
        <v>173</v>
      </c>
      <c r="DL59" s="105" t="s">
        <v>233</v>
      </c>
      <c r="DM59" s="105" t="s">
        <v>233</v>
      </c>
      <c r="DN59" s="105" t="s">
        <v>233</v>
      </c>
      <c r="DO59" s="105" t="s">
        <v>172</v>
      </c>
      <c r="DP59" s="105">
        <v>13.799999999999899</v>
      </c>
      <c r="DQ59" s="105" t="s">
        <v>165</v>
      </c>
      <c r="DR59" s="105"/>
      <c r="DS59" s="105"/>
      <c r="DT59" s="105"/>
      <c r="DU59" s="105">
        <v>0</v>
      </c>
      <c r="DV59" s="105">
        <v>0</v>
      </c>
      <c r="DW59" s="105">
        <v>0</v>
      </c>
      <c r="DX59" s="105"/>
      <c r="DY59" s="105"/>
      <c r="DZ59" s="105"/>
      <c r="EA59" s="105"/>
      <c r="EB59" s="105">
        <v>0</v>
      </c>
      <c r="EC59" s="105"/>
      <c r="ED59" s="105"/>
      <c r="EE59" s="105"/>
      <c r="EF59" s="105" t="s">
        <v>172</v>
      </c>
      <c r="EG59" s="105">
        <v>0</v>
      </c>
      <c r="EH59" s="105">
        <v>0</v>
      </c>
      <c r="EI59" s="105">
        <v>14.55</v>
      </c>
      <c r="EJ59" s="105"/>
      <c r="EK59" s="107">
        <f t="shared" si="16"/>
        <v>0</v>
      </c>
      <c r="EL59" s="105"/>
      <c r="EM59" s="107">
        <f t="shared" si="17"/>
        <v>0</v>
      </c>
      <c r="EN59" s="105"/>
      <c r="EO59" s="107">
        <f t="shared" si="18"/>
        <v>0</v>
      </c>
      <c r="EP59" s="105" t="s">
        <v>3510</v>
      </c>
      <c r="EQ59" s="107">
        <f t="shared" si="19"/>
        <v>0.94999999999999929</v>
      </c>
      <c r="ER59" s="105"/>
      <c r="ES59" s="107" t="str">
        <f t="shared" si="20"/>
        <v/>
      </c>
      <c r="ET59" s="105"/>
      <c r="EU59" s="107" t="str">
        <f t="shared" si="21"/>
        <v/>
      </c>
      <c r="EV59" s="105"/>
      <c r="EW59" s="107" t="str">
        <f t="shared" si="22"/>
        <v/>
      </c>
      <c r="EX59" s="105" t="s">
        <v>4124</v>
      </c>
      <c r="EY59" s="107">
        <f t="shared" si="23"/>
        <v>6.8840579710145372E-2</v>
      </c>
      <c r="EZ59" s="105" t="s">
        <v>4125</v>
      </c>
      <c r="FA59" t="s">
        <v>3295</v>
      </c>
      <c r="FB59" t="s">
        <v>3296</v>
      </c>
      <c r="FC59" t="s">
        <v>3297</v>
      </c>
      <c r="FD59" t="s">
        <v>3298</v>
      </c>
      <c r="FE59" t="s">
        <v>3299</v>
      </c>
      <c r="FF59">
        <v>103884354</v>
      </c>
      <c r="FG59" t="s">
        <v>4126</v>
      </c>
      <c r="FH59" t="s">
        <v>4127</v>
      </c>
      <c r="FJ59" t="s">
        <v>215</v>
      </c>
      <c r="FK59" t="s">
        <v>216</v>
      </c>
      <c r="FN59">
        <v>58</v>
      </c>
    </row>
    <row r="60" spans="1:170" x14ac:dyDescent="0.35">
      <c r="A60" s="2" t="s">
        <v>4128</v>
      </c>
      <c r="B60" s="2" t="s">
        <v>4129</v>
      </c>
      <c r="C60" s="2" t="s">
        <v>3281</v>
      </c>
      <c r="D60" s="2" t="s">
        <v>343</v>
      </c>
      <c r="E60" s="2" t="s">
        <v>4130</v>
      </c>
      <c r="F60" s="2" t="s">
        <v>4131</v>
      </c>
      <c r="G60" s="2">
        <v>193</v>
      </c>
      <c r="H60" s="2" t="s">
        <v>306</v>
      </c>
      <c r="I60" s="2" t="s">
        <v>4132</v>
      </c>
      <c r="J60" s="2" t="s">
        <v>4133</v>
      </c>
      <c r="K60" s="2" t="s">
        <v>4134</v>
      </c>
      <c r="L60" s="2" t="s">
        <v>4135</v>
      </c>
      <c r="M60" s="2" t="s">
        <v>4136</v>
      </c>
      <c r="N60" s="2"/>
      <c r="O60" s="2" t="s">
        <v>164</v>
      </c>
      <c r="P60" s="2"/>
      <c r="Q60" s="4" t="s">
        <v>4137</v>
      </c>
      <c r="R60" s="4" t="s">
        <v>3288</v>
      </c>
      <c r="S60" s="4"/>
      <c r="T60" s="4"/>
      <c r="U60" s="4"/>
      <c r="V60" s="4" t="s">
        <v>172</v>
      </c>
      <c r="W60" s="4">
        <v>0</v>
      </c>
      <c r="X60" s="4">
        <v>0</v>
      </c>
      <c r="Y60" s="4">
        <v>15</v>
      </c>
      <c r="Z60" s="4"/>
      <c r="AA60" s="97" t="s">
        <v>4138</v>
      </c>
      <c r="AB60" s="97" t="s">
        <v>170</v>
      </c>
      <c r="AC60" s="97" t="s">
        <v>172</v>
      </c>
      <c r="AD60" s="97" t="s">
        <v>170</v>
      </c>
      <c r="AE60" s="97" t="s">
        <v>233</v>
      </c>
      <c r="AF60" s="97" t="s">
        <v>172</v>
      </c>
      <c r="AG60" s="97">
        <v>2.8</v>
      </c>
      <c r="AH60" s="97" t="s">
        <v>165</v>
      </c>
      <c r="AI60" s="97"/>
      <c r="AJ60" s="97"/>
      <c r="AK60" s="97"/>
      <c r="AL60" s="97">
        <v>0</v>
      </c>
      <c r="AM60" s="97">
        <v>0</v>
      </c>
      <c r="AN60" s="97">
        <v>0</v>
      </c>
      <c r="AO60" s="97"/>
      <c r="AP60" s="97"/>
      <c r="AQ60" s="97"/>
      <c r="AR60" s="97"/>
      <c r="AS60" s="97">
        <v>0</v>
      </c>
      <c r="AT60" s="97"/>
      <c r="AU60" s="97"/>
      <c r="AV60" s="97"/>
      <c r="AW60" s="97" t="s">
        <v>172</v>
      </c>
      <c r="AX60" s="97">
        <v>0</v>
      </c>
      <c r="AY60" s="97">
        <v>0</v>
      </c>
      <c r="AZ60" s="97">
        <v>15</v>
      </c>
      <c r="BA60" s="97">
        <v>1</v>
      </c>
      <c r="BB60" s="97"/>
      <c r="BC60" s="107">
        <f t="shared" si="0"/>
        <v>0</v>
      </c>
      <c r="BD60" s="97"/>
      <c r="BE60" s="107">
        <f t="shared" si="1"/>
        <v>0</v>
      </c>
      <c r="BF60" s="97"/>
      <c r="BG60" s="107">
        <f t="shared" si="2"/>
        <v>0</v>
      </c>
      <c r="BH60" s="97" t="s">
        <v>172</v>
      </c>
      <c r="BI60" s="107">
        <f t="shared" si="3"/>
        <v>0</v>
      </c>
      <c r="BJ60" s="97"/>
      <c r="BK60" s="107" t="str">
        <f t="shared" si="4"/>
        <v/>
      </c>
      <c r="BL60" s="97"/>
      <c r="BM60" s="107" t="str">
        <f t="shared" si="5"/>
        <v/>
      </c>
      <c r="BN60" s="97"/>
      <c r="BO60" s="107" t="str">
        <f t="shared" si="6"/>
        <v/>
      </c>
      <c r="BP60" s="97" t="s">
        <v>172</v>
      </c>
      <c r="BQ60" s="107" t="str">
        <f t="shared" si="7"/>
        <v/>
      </c>
      <c r="BR60" s="97"/>
      <c r="BS60" s="98" t="s">
        <v>3410</v>
      </c>
      <c r="BT60" s="98" t="s">
        <v>233</v>
      </c>
      <c r="BU60" s="98" t="s">
        <v>172</v>
      </c>
      <c r="BV60" s="98" t="s">
        <v>170</v>
      </c>
      <c r="BW60" s="98" t="s">
        <v>233</v>
      </c>
      <c r="BX60" s="98" t="s">
        <v>172</v>
      </c>
      <c r="BY60" s="98">
        <v>5.6</v>
      </c>
      <c r="BZ60" s="98" t="s">
        <v>164</v>
      </c>
      <c r="CA60" s="98" t="s">
        <v>165</v>
      </c>
      <c r="CB60" s="98"/>
      <c r="CC60" s="98">
        <v>0</v>
      </c>
      <c r="CD60" s="98"/>
      <c r="CE60" s="98"/>
      <c r="CF60" s="98"/>
      <c r="CG60" s="98" t="s">
        <v>172</v>
      </c>
      <c r="CH60" s="98">
        <v>0</v>
      </c>
      <c r="CI60" s="98">
        <v>14</v>
      </c>
      <c r="CJ60" s="98">
        <v>0</v>
      </c>
      <c r="CK60" s="98">
        <v>0</v>
      </c>
      <c r="CL60" s="98"/>
      <c r="CM60" s="98"/>
      <c r="CN60" s="98"/>
      <c r="CO60" s="98" t="s">
        <v>172</v>
      </c>
      <c r="CP60" s="98">
        <v>0</v>
      </c>
      <c r="CQ60" s="98">
        <v>0</v>
      </c>
      <c r="CR60" s="98">
        <v>15</v>
      </c>
      <c r="CS60" s="98"/>
      <c r="CT60" s="107">
        <f t="shared" si="8"/>
        <v>0</v>
      </c>
      <c r="CU60" s="98"/>
      <c r="CV60" s="107">
        <f t="shared" si="9"/>
        <v>0</v>
      </c>
      <c r="CW60" s="98"/>
      <c r="CX60" s="107">
        <f t="shared" si="10"/>
        <v>0</v>
      </c>
      <c r="CY60" s="98"/>
      <c r="CZ60" s="107">
        <f t="shared" si="11"/>
        <v>0</v>
      </c>
      <c r="DA60" s="98"/>
      <c r="DB60" s="107" t="str">
        <f t="shared" si="12"/>
        <v/>
      </c>
      <c r="DC60" s="98"/>
      <c r="DD60" s="107" t="str">
        <f t="shared" si="13"/>
        <v/>
      </c>
      <c r="DE60" s="98"/>
      <c r="DF60" s="107" t="str">
        <f t="shared" si="14"/>
        <v/>
      </c>
      <c r="DG60" s="98"/>
      <c r="DH60" s="107" t="str">
        <f t="shared" si="15"/>
        <v/>
      </c>
      <c r="DI60" s="98"/>
      <c r="DJ60" s="105" t="s">
        <v>3395</v>
      </c>
      <c r="DK60" s="105" t="s">
        <v>233</v>
      </c>
      <c r="DL60" s="105" t="s">
        <v>172</v>
      </c>
      <c r="DM60" s="105" t="s">
        <v>170</v>
      </c>
      <c r="DN60" s="105" t="s">
        <v>233</v>
      </c>
      <c r="DO60" s="105" t="s">
        <v>172</v>
      </c>
      <c r="DP60" s="105">
        <v>5.6</v>
      </c>
      <c r="DQ60" s="105" t="s">
        <v>165</v>
      </c>
      <c r="DR60" s="105"/>
      <c r="DS60" s="105"/>
      <c r="DT60" s="105"/>
      <c r="DU60" s="105">
        <v>15</v>
      </c>
      <c r="DV60" s="105">
        <v>15</v>
      </c>
      <c r="DW60" s="105">
        <v>15</v>
      </c>
      <c r="DX60" s="105"/>
      <c r="DY60" s="105"/>
      <c r="DZ60" s="105"/>
      <c r="EA60" s="105"/>
      <c r="EB60" s="105">
        <v>0</v>
      </c>
      <c r="EC60" s="105"/>
      <c r="ED60" s="105"/>
      <c r="EE60" s="105"/>
      <c r="EF60" s="105" t="s">
        <v>172</v>
      </c>
      <c r="EG60" s="105">
        <v>0</v>
      </c>
      <c r="EH60" s="105">
        <v>0</v>
      </c>
      <c r="EI60" s="105">
        <v>14.5</v>
      </c>
      <c r="EJ60" s="105"/>
      <c r="EK60" s="107">
        <f t="shared" si="16"/>
        <v>0</v>
      </c>
      <c r="EL60" s="105"/>
      <c r="EM60" s="107">
        <f t="shared" si="17"/>
        <v>0</v>
      </c>
      <c r="EN60" s="105"/>
      <c r="EO60" s="107">
        <f t="shared" si="18"/>
        <v>0</v>
      </c>
      <c r="EP60" s="105" t="s">
        <v>3311</v>
      </c>
      <c r="EQ60" s="107">
        <f t="shared" si="19"/>
        <v>0.5</v>
      </c>
      <c r="ER60" s="105"/>
      <c r="ES60" s="107" t="str">
        <f t="shared" si="20"/>
        <v/>
      </c>
      <c r="ET60" s="105"/>
      <c r="EU60" s="107" t="str">
        <f t="shared" si="21"/>
        <v/>
      </c>
      <c r="EV60" s="105"/>
      <c r="EW60" s="107" t="str">
        <f t="shared" si="22"/>
        <v/>
      </c>
      <c r="EX60" s="105" t="s">
        <v>3544</v>
      </c>
      <c r="EY60" s="107">
        <f t="shared" si="23"/>
        <v>8.9285714285714288E-2</v>
      </c>
      <c r="EZ60" s="105" t="s">
        <v>4139</v>
      </c>
      <c r="FA60" t="s">
        <v>3295</v>
      </c>
      <c r="FB60" t="s">
        <v>3296</v>
      </c>
      <c r="FC60" t="s">
        <v>3297</v>
      </c>
      <c r="FD60" t="s">
        <v>3298</v>
      </c>
      <c r="FE60" t="s">
        <v>3299</v>
      </c>
      <c r="FF60">
        <v>103884355</v>
      </c>
      <c r="FG60" t="s">
        <v>4140</v>
      </c>
      <c r="FH60" t="s">
        <v>4127</v>
      </c>
      <c r="FJ60" t="s">
        <v>215</v>
      </c>
      <c r="FK60" t="s">
        <v>216</v>
      </c>
      <c r="FN60">
        <v>59</v>
      </c>
    </row>
    <row r="61" spans="1:170" x14ac:dyDescent="0.35">
      <c r="A61" s="2" t="s">
        <v>4141</v>
      </c>
      <c r="B61" s="2" t="s">
        <v>4142</v>
      </c>
      <c r="C61" s="2" t="s">
        <v>3281</v>
      </c>
      <c r="D61" s="2" t="s">
        <v>343</v>
      </c>
      <c r="E61" s="2" t="s">
        <v>4143</v>
      </c>
      <c r="F61" s="2" t="s">
        <v>4144</v>
      </c>
      <c r="G61" s="2">
        <v>412</v>
      </c>
      <c r="H61" s="2" t="s">
        <v>306</v>
      </c>
      <c r="I61" s="2" t="s">
        <v>4145</v>
      </c>
      <c r="J61" s="2" t="s">
        <v>4146</v>
      </c>
      <c r="K61" s="2" t="s">
        <v>4147</v>
      </c>
      <c r="L61" s="2" t="s">
        <v>4148</v>
      </c>
      <c r="M61" s="2" t="s">
        <v>229</v>
      </c>
      <c r="N61" s="2"/>
      <c r="O61" s="2" t="s">
        <v>164</v>
      </c>
      <c r="P61" s="2"/>
      <c r="Q61" s="4" t="s">
        <v>4149</v>
      </c>
      <c r="R61" s="4" t="s">
        <v>3288</v>
      </c>
      <c r="S61" s="4"/>
      <c r="T61" s="4"/>
      <c r="U61" s="4"/>
      <c r="V61" s="4" t="s">
        <v>172</v>
      </c>
      <c r="W61" s="4">
        <v>0</v>
      </c>
      <c r="X61" s="4">
        <v>3.5</v>
      </c>
      <c r="Y61" s="4">
        <v>15.5</v>
      </c>
      <c r="Z61" s="4"/>
      <c r="AA61" s="97" t="s">
        <v>3663</v>
      </c>
      <c r="AB61" s="97" t="s">
        <v>233</v>
      </c>
      <c r="AC61" s="97" t="s">
        <v>173</v>
      </c>
      <c r="AD61" s="97" t="s">
        <v>173</v>
      </c>
      <c r="AE61" s="97" t="s">
        <v>233</v>
      </c>
      <c r="AF61" s="97" t="s">
        <v>172</v>
      </c>
      <c r="AG61" s="97">
        <v>11.8</v>
      </c>
      <c r="AH61" s="97" t="s">
        <v>165</v>
      </c>
      <c r="AI61" s="97"/>
      <c r="AJ61" s="97"/>
      <c r="AK61" s="97"/>
      <c r="AL61" s="97">
        <v>0</v>
      </c>
      <c r="AM61" s="97">
        <v>0</v>
      </c>
      <c r="AN61" s="97">
        <v>0</v>
      </c>
      <c r="AO61" s="97"/>
      <c r="AP61" s="97"/>
      <c r="AQ61" s="97"/>
      <c r="AR61" s="97"/>
      <c r="AS61" s="97">
        <v>0</v>
      </c>
      <c r="AT61" s="97"/>
      <c r="AU61" s="97"/>
      <c r="AV61" s="97"/>
      <c r="AW61" s="97" t="s">
        <v>172</v>
      </c>
      <c r="AX61" s="97">
        <v>0</v>
      </c>
      <c r="AY61" s="97">
        <v>3</v>
      </c>
      <c r="AZ61" s="97">
        <v>15</v>
      </c>
      <c r="BA61" s="97">
        <v>1</v>
      </c>
      <c r="BB61" s="97"/>
      <c r="BC61" s="107">
        <f t="shared" si="0"/>
        <v>0</v>
      </c>
      <c r="BD61" s="97"/>
      <c r="BE61" s="107">
        <f t="shared" si="1"/>
        <v>0</v>
      </c>
      <c r="BF61" s="97">
        <v>0.5</v>
      </c>
      <c r="BG61" s="107">
        <f t="shared" si="2"/>
        <v>0.5</v>
      </c>
      <c r="BH61" s="97">
        <v>0.5</v>
      </c>
      <c r="BI61" s="107">
        <f t="shared" si="3"/>
        <v>0.5</v>
      </c>
      <c r="BJ61" s="97"/>
      <c r="BK61" s="107" t="str">
        <f t="shared" si="4"/>
        <v/>
      </c>
      <c r="BL61" s="97"/>
      <c r="BM61" s="107" t="str">
        <f t="shared" si="5"/>
        <v/>
      </c>
      <c r="BN61" s="97">
        <v>4.2372881355932202E-2</v>
      </c>
      <c r="BO61" s="107">
        <f t="shared" si="6"/>
        <v>4.2372881355932202E-2</v>
      </c>
      <c r="BP61" s="97">
        <v>4.2372881355932202E-2</v>
      </c>
      <c r="BQ61" s="107">
        <f t="shared" si="7"/>
        <v>4.2372881355932202E-2</v>
      </c>
      <c r="BR61" s="97"/>
      <c r="BS61" s="98" t="s">
        <v>3580</v>
      </c>
      <c r="BT61" s="98" t="s">
        <v>233</v>
      </c>
      <c r="BU61" s="98" t="s">
        <v>173</v>
      </c>
      <c r="BV61" s="98" t="s">
        <v>173</v>
      </c>
      <c r="BW61" s="98" t="s">
        <v>233</v>
      </c>
      <c r="BX61" s="98" t="s">
        <v>172</v>
      </c>
      <c r="BY61" s="98">
        <v>11.8</v>
      </c>
      <c r="BZ61" s="98" t="s">
        <v>165</v>
      </c>
      <c r="CA61" s="98"/>
      <c r="CB61" s="98"/>
      <c r="CC61" s="98"/>
      <c r="CD61" s="98">
        <v>0</v>
      </c>
      <c r="CE61" s="98">
        <v>0</v>
      </c>
      <c r="CF61" s="98">
        <v>0</v>
      </c>
      <c r="CG61" s="98"/>
      <c r="CH61" s="98"/>
      <c r="CI61" s="98"/>
      <c r="CJ61" s="98"/>
      <c r="CK61" s="98">
        <v>0</v>
      </c>
      <c r="CL61" s="98"/>
      <c r="CM61" s="98"/>
      <c r="CN61" s="98"/>
      <c r="CO61" s="98" t="s">
        <v>172</v>
      </c>
      <c r="CP61" s="98">
        <v>0</v>
      </c>
      <c r="CQ61" s="98">
        <v>3</v>
      </c>
      <c r="CR61" s="98">
        <v>14.5</v>
      </c>
      <c r="CS61" s="98"/>
      <c r="CT61" s="107">
        <f t="shared" si="8"/>
        <v>0</v>
      </c>
      <c r="CU61" s="98"/>
      <c r="CV61" s="107">
        <f t="shared" si="9"/>
        <v>0</v>
      </c>
      <c r="CW61" s="98"/>
      <c r="CX61" s="107">
        <f t="shared" si="10"/>
        <v>0</v>
      </c>
      <c r="CY61" s="98"/>
      <c r="CZ61" s="107">
        <f t="shared" si="11"/>
        <v>0.5</v>
      </c>
      <c r="DA61" s="98"/>
      <c r="DB61" s="107" t="str">
        <f t="shared" si="12"/>
        <v/>
      </c>
      <c r="DC61" s="98"/>
      <c r="DD61" s="107" t="str">
        <f t="shared" si="13"/>
        <v/>
      </c>
      <c r="DE61" s="98"/>
      <c r="DF61" s="107" t="str">
        <f t="shared" si="14"/>
        <v/>
      </c>
      <c r="DG61" s="98"/>
      <c r="DH61" s="107">
        <f t="shared" si="15"/>
        <v>4.2372881355932202E-2</v>
      </c>
      <c r="DI61" s="98"/>
      <c r="DJ61" s="105" t="s">
        <v>3379</v>
      </c>
      <c r="DK61" s="105" t="s">
        <v>173</v>
      </c>
      <c r="DL61" s="105" t="s">
        <v>173</v>
      </c>
      <c r="DM61" s="105" t="s">
        <v>233</v>
      </c>
      <c r="DN61" s="105" t="s">
        <v>170</v>
      </c>
      <c r="DO61" s="105" t="s">
        <v>172</v>
      </c>
      <c r="DP61" s="105">
        <v>12.299999999999899</v>
      </c>
      <c r="DQ61" s="105" t="s">
        <v>165</v>
      </c>
      <c r="DR61" s="105"/>
      <c r="DS61" s="105"/>
      <c r="DT61" s="105"/>
      <c r="DU61" s="105">
        <v>15</v>
      </c>
      <c r="DV61" s="105">
        <v>15</v>
      </c>
      <c r="DW61" s="105">
        <v>15</v>
      </c>
      <c r="DX61" s="105"/>
      <c r="DY61" s="105"/>
      <c r="DZ61" s="105"/>
      <c r="EA61" s="105"/>
      <c r="EB61" s="105">
        <v>0</v>
      </c>
      <c r="EC61" s="105"/>
      <c r="ED61" s="105"/>
      <c r="EE61" s="105"/>
      <c r="EF61" s="105" t="s">
        <v>172</v>
      </c>
      <c r="EG61" s="105">
        <v>0</v>
      </c>
      <c r="EH61" s="105">
        <v>3</v>
      </c>
      <c r="EI61" s="105">
        <v>14</v>
      </c>
      <c r="EJ61" s="105"/>
      <c r="EK61" s="107">
        <f t="shared" si="16"/>
        <v>0</v>
      </c>
      <c r="EL61" s="105"/>
      <c r="EM61" s="107">
        <f t="shared" si="17"/>
        <v>0</v>
      </c>
      <c r="EN61" s="105" t="s">
        <v>172</v>
      </c>
      <c r="EO61" s="107">
        <f t="shared" si="18"/>
        <v>0</v>
      </c>
      <c r="EP61" s="105" t="s">
        <v>3311</v>
      </c>
      <c r="EQ61" s="107">
        <f t="shared" si="19"/>
        <v>0.5</v>
      </c>
      <c r="ER61" s="105"/>
      <c r="ES61" s="107" t="str">
        <f t="shared" si="20"/>
        <v/>
      </c>
      <c r="ET61" s="105"/>
      <c r="EU61" s="107" t="str">
        <f t="shared" si="21"/>
        <v/>
      </c>
      <c r="EV61" s="105" t="s">
        <v>172</v>
      </c>
      <c r="EW61" s="107" t="str">
        <f t="shared" si="22"/>
        <v/>
      </c>
      <c r="EX61" s="105" t="s">
        <v>4150</v>
      </c>
      <c r="EY61" s="107">
        <f t="shared" si="23"/>
        <v>4.0650406504065373E-2</v>
      </c>
      <c r="EZ61" s="105" t="s">
        <v>4151</v>
      </c>
      <c r="FA61" t="s">
        <v>3295</v>
      </c>
      <c r="FB61" t="s">
        <v>3296</v>
      </c>
      <c r="FC61" t="s">
        <v>3297</v>
      </c>
      <c r="FD61" t="s">
        <v>3298</v>
      </c>
      <c r="FE61" t="s">
        <v>3299</v>
      </c>
      <c r="FF61">
        <v>103884357</v>
      </c>
      <c r="FG61" t="s">
        <v>4152</v>
      </c>
      <c r="FH61" t="s">
        <v>4153</v>
      </c>
      <c r="FJ61" t="s">
        <v>215</v>
      </c>
      <c r="FK61" t="s">
        <v>216</v>
      </c>
      <c r="FN61">
        <v>60</v>
      </c>
    </row>
    <row r="62" spans="1:170" x14ac:dyDescent="0.35">
      <c r="A62" s="2" t="s">
        <v>4154</v>
      </c>
      <c r="B62" s="2" t="s">
        <v>4155</v>
      </c>
      <c r="C62" s="2" t="s">
        <v>3281</v>
      </c>
      <c r="D62" s="2" t="s">
        <v>3570</v>
      </c>
      <c r="E62" s="2" t="s">
        <v>4156</v>
      </c>
      <c r="F62" s="2" t="s">
        <v>4157</v>
      </c>
      <c r="G62" s="2">
        <v>96</v>
      </c>
      <c r="H62" s="2" t="s">
        <v>168</v>
      </c>
      <c r="I62" s="2" t="s">
        <v>4158</v>
      </c>
      <c r="J62" s="2" t="s">
        <v>4159</v>
      </c>
      <c r="K62" s="2" t="s">
        <v>4160</v>
      </c>
      <c r="L62" s="2" t="s">
        <v>4161</v>
      </c>
      <c r="M62" s="2" t="s">
        <v>480</v>
      </c>
      <c r="N62" s="2"/>
      <c r="O62" s="2" t="s">
        <v>164</v>
      </c>
      <c r="P62" s="2"/>
      <c r="Q62" s="4" t="s">
        <v>4162</v>
      </c>
      <c r="R62" s="4" t="s">
        <v>3288</v>
      </c>
      <c r="S62" s="4"/>
      <c r="T62" s="4"/>
      <c r="U62" s="4"/>
      <c r="V62" s="4" t="s">
        <v>172</v>
      </c>
      <c r="W62" s="4">
        <v>4</v>
      </c>
      <c r="X62" s="4">
        <v>0</v>
      </c>
      <c r="Y62" s="4">
        <v>15</v>
      </c>
      <c r="Z62" s="4"/>
      <c r="AA62" s="97" t="s">
        <v>4163</v>
      </c>
      <c r="AB62" s="97" t="s">
        <v>173</v>
      </c>
      <c r="AC62" s="97" t="s">
        <v>193</v>
      </c>
      <c r="AD62" s="97" t="s">
        <v>592</v>
      </c>
      <c r="AE62" s="97" t="s">
        <v>192</v>
      </c>
      <c r="AF62" s="97" t="s">
        <v>172</v>
      </c>
      <c r="AG62" s="97">
        <v>35.4</v>
      </c>
      <c r="AH62" s="97" t="s">
        <v>164</v>
      </c>
      <c r="AI62" s="97" t="s">
        <v>165</v>
      </c>
      <c r="AJ62" s="97"/>
      <c r="AK62" s="97">
        <v>0</v>
      </c>
      <c r="AL62" s="97"/>
      <c r="AM62" s="97"/>
      <c r="AN62" s="97"/>
      <c r="AO62" s="97" t="s">
        <v>172</v>
      </c>
      <c r="AP62" s="97">
        <v>0</v>
      </c>
      <c r="AQ62" s="97">
        <v>20</v>
      </c>
      <c r="AR62" s="97">
        <v>0</v>
      </c>
      <c r="AS62" s="97">
        <v>0</v>
      </c>
      <c r="AT62" s="97"/>
      <c r="AU62" s="97"/>
      <c r="AV62" s="97"/>
      <c r="AW62" s="97" t="s">
        <v>172</v>
      </c>
      <c r="AX62" s="97">
        <v>4</v>
      </c>
      <c r="AY62" s="97">
        <v>0</v>
      </c>
      <c r="AZ62" s="97">
        <v>20</v>
      </c>
      <c r="BA62" s="97">
        <v>1</v>
      </c>
      <c r="BB62" s="97"/>
      <c r="BC62" s="107">
        <f t="shared" si="0"/>
        <v>0</v>
      </c>
      <c r="BD62" s="97" t="s">
        <v>172</v>
      </c>
      <c r="BE62" s="107">
        <f t="shared" si="1"/>
        <v>0</v>
      </c>
      <c r="BF62" s="97"/>
      <c r="BG62" s="107">
        <f t="shared" si="2"/>
        <v>0</v>
      </c>
      <c r="BH62" s="97" t="s">
        <v>4164</v>
      </c>
      <c r="BI62" s="107">
        <f t="shared" si="3"/>
        <v>-5</v>
      </c>
      <c r="BJ62" s="97"/>
      <c r="BK62" s="107" t="str">
        <f t="shared" si="4"/>
        <v/>
      </c>
      <c r="BL62" s="97" t="s">
        <v>172</v>
      </c>
      <c r="BM62" s="107" t="str">
        <f t="shared" si="5"/>
        <v/>
      </c>
      <c r="BN62" s="97"/>
      <c r="BO62" s="107" t="str">
        <f t="shared" si="6"/>
        <v/>
      </c>
      <c r="BP62" s="97">
        <v>-0.14124293785310699</v>
      </c>
      <c r="BQ62" s="107">
        <f t="shared" si="7"/>
        <v>-0.14124293785310735</v>
      </c>
      <c r="BR62" s="97"/>
      <c r="BS62" s="98" t="s">
        <v>4165</v>
      </c>
      <c r="BT62" s="98" t="s">
        <v>173</v>
      </c>
      <c r="BU62" s="98" t="s">
        <v>193</v>
      </c>
      <c r="BV62" s="98" t="s">
        <v>592</v>
      </c>
      <c r="BW62" s="98" t="s">
        <v>192</v>
      </c>
      <c r="BX62" s="98" t="s">
        <v>172</v>
      </c>
      <c r="BY62" s="98">
        <v>35.4</v>
      </c>
      <c r="BZ62" s="98" t="s">
        <v>165</v>
      </c>
      <c r="CA62" s="98"/>
      <c r="CB62" s="98"/>
      <c r="CC62" s="98"/>
      <c r="CD62" s="98">
        <v>0</v>
      </c>
      <c r="CE62" s="98">
        <v>0</v>
      </c>
      <c r="CF62" s="98">
        <v>0</v>
      </c>
      <c r="CG62" s="98"/>
      <c r="CH62" s="98"/>
      <c r="CI62" s="98"/>
      <c r="CJ62" s="98"/>
      <c r="CK62" s="98">
        <v>0</v>
      </c>
      <c r="CL62" s="98"/>
      <c r="CM62" s="98"/>
      <c r="CN62" s="98"/>
      <c r="CO62" s="98" t="s">
        <v>172</v>
      </c>
      <c r="CP62" s="98">
        <v>2.5</v>
      </c>
      <c r="CQ62" s="98">
        <v>0</v>
      </c>
      <c r="CR62" s="98">
        <v>19.5</v>
      </c>
      <c r="CS62" s="98"/>
      <c r="CT62" s="107">
        <f t="shared" si="8"/>
        <v>0</v>
      </c>
      <c r="CU62" s="98">
        <v>1.5</v>
      </c>
      <c r="CV62" s="107">
        <f t="shared" si="9"/>
        <v>1.5</v>
      </c>
      <c r="CW62" s="98"/>
      <c r="CX62" s="107">
        <f t="shared" si="10"/>
        <v>0</v>
      </c>
      <c r="CY62" s="98">
        <v>20.5</v>
      </c>
      <c r="CZ62" s="107">
        <f t="shared" si="11"/>
        <v>0.5</v>
      </c>
      <c r="DA62" s="98"/>
      <c r="DB62" s="107" t="str">
        <f t="shared" si="12"/>
        <v/>
      </c>
      <c r="DC62" s="98" t="s">
        <v>4166</v>
      </c>
      <c r="DD62" s="107">
        <f t="shared" si="13"/>
        <v>4.2372881355932208E-2</v>
      </c>
      <c r="DE62" s="98"/>
      <c r="DF62" s="107" t="str">
        <f t="shared" si="14"/>
        <v/>
      </c>
      <c r="DG62" s="98" t="s">
        <v>4167</v>
      </c>
      <c r="DH62" s="107">
        <f t="shared" si="15"/>
        <v>1.4124293785310734E-2</v>
      </c>
      <c r="DI62" s="98"/>
      <c r="DJ62" s="105" t="s">
        <v>4168</v>
      </c>
      <c r="DK62" s="105" t="s">
        <v>193</v>
      </c>
      <c r="DL62" s="105" t="s">
        <v>193</v>
      </c>
      <c r="DM62" s="105" t="s">
        <v>592</v>
      </c>
      <c r="DN62" s="105" t="s">
        <v>192</v>
      </c>
      <c r="DO62" s="105" t="s">
        <v>172</v>
      </c>
      <c r="DP62" s="105">
        <v>47.2</v>
      </c>
      <c r="DQ62" s="105" t="s">
        <v>165</v>
      </c>
      <c r="DR62" s="105"/>
      <c r="DS62" s="105"/>
      <c r="DT62" s="105"/>
      <c r="DU62" s="105">
        <v>0</v>
      </c>
      <c r="DV62" s="105">
        <v>0</v>
      </c>
      <c r="DW62" s="105">
        <v>0</v>
      </c>
      <c r="DX62" s="105"/>
      <c r="DY62" s="105"/>
      <c r="DZ62" s="105"/>
      <c r="EA62" s="105"/>
      <c r="EB62" s="105">
        <v>0</v>
      </c>
      <c r="EC62" s="105"/>
      <c r="ED62" s="105"/>
      <c r="EE62" s="105"/>
      <c r="EF62" s="105" t="s">
        <v>172</v>
      </c>
      <c r="EG62" s="105">
        <v>2.5</v>
      </c>
      <c r="EH62" s="105">
        <v>0</v>
      </c>
      <c r="EI62" s="105">
        <v>19.45</v>
      </c>
      <c r="EJ62" s="105"/>
      <c r="EK62" s="107">
        <f t="shared" si="16"/>
        <v>0</v>
      </c>
      <c r="EL62" s="105" t="s">
        <v>172</v>
      </c>
      <c r="EM62" s="107">
        <f t="shared" si="17"/>
        <v>0</v>
      </c>
      <c r="EN62" s="105"/>
      <c r="EO62" s="107">
        <f t="shared" si="18"/>
        <v>0</v>
      </c>
      <c r="EP62" s="105" t="s">
        <v>4169</v>
      </c>
      <c r="EQ62" s="107">
        <f t="shared" si="19"/>
        <v>5.0000000000000711E-2</v>
      </c>
      <c r="ER62" s="105"/>
      <c r="ES62" s="107" t="str">
        <f t="shared" si="20"/>
        <v/>
      </c>
      <c r="ET62" s="105" t="s">
        <v>172</v>
      </c>
      <c r="EU62" s="107" t="str">
        <f t="shared" si="21"/>
        <v/>
      </c>
      <c r="EV62" s="105"/>
      <c r="EW62" s="107" t="str">
        <f t="shared" si="22"/>
        <v/>
      </c>
      <c r="EX62" s="105" t="s">
        <v>4170</v>
      </c>
      <c r="EY62" s="107">
        <f t="shared" si="23"/>
        <v>1.05932203389832E-3</v>
      </c>
      <c r="EZ62" s="105" t="s">
        <v>4171</v>
      </c>
      <c r="FA62" t="s">
        <v>3295</v>
      </c>
      <c r="FB62" t="s">
        <v>3296</v>
      </c>
      <c r="FC62" t="s">
        <v>3297</v>
      </c>
      <c r="FD62" t="s">
        <v>3298</v>
      </c>
      <c r="FE62" t="s">
        <v>3299</v>
      </c>
      <c r="FF62">
        <v>103884358</v>
      </c>
      <c r="FG62" t="s">
        <v>4172</v>
      </c>
      <c r="FH62" t="s">
        <v>4153</v>
      </c>
      <c r="FJ62" t="s">
        <v>215</v>
      </c>
      <c r="FK62" t="s">
        <v>216</v>
      </c>
      <c r="FN62">
        <v>61</v>
      </c>
    </row>
    <row r="63" spans="1:170" x14ac:dyDescent="0.35">
      <c r="A63" s="2" t="s">
        <v>4173</v>
      </c>
      <c r="B63" s="2" t="s">
        <v>4174</v>
      </c>
      <c r="C63" s="2" t="s">
        <v>3647</v>
      </c>
      <c r="D63" s="2" t="s">
        <v>3570</v>
      </c>
      <c r="E63" s="2" t="s">
        <v>4175</v>
      </c>
      <c r="F63" s="2" t="s">
        <v>4176</v>
      </c>
      <c r="G63" s="2">
        <v>84</v>
      </c>
      <c r="H63" s="2" t="s">
        <v>168</v>
      </c>
      <c r="I63" s="2" t="s">
        <v>4177</v>
      </c>
      <c r="J63" s="2" t="s">
        <v>4178</v>
      </c>
      <c r="K63" s="2" t="s">
        <v>4179</v>
      </c>
      <c r="L63" s="2" t="s">
        <v>4180</v>
      </c>
      <c r="M63" s="2" t="s">
        <v>942</v>
      </c>
      <c r="N63" s="2"/>
      <c r="O63" s="2" t="s">
        <v>164</v>
      </c>
      <c r="P63" s="2"/>
      <c r="Q63" s="4" t="s">
        <v>4039</v>
      </c>
      <c r="R63" s="4" t="s">
        <v>3288</v>
      </c>
      <c r="S63" s="4"/>
      <c r="T63" s="4"/>
      <c r="U63" s="4"/>
      <c r="V63" s="4" t="s">
        <v>172</v>
      </c>
      <c r="W63" s="4">
        <v>0</v>
      </c>
      <c r="X63" s="4">
        <v>0</v>
      </c>
      <c r="Y63" s="4">
        <v>18</v>
      </c>
      <c r="Z63" s="4"/>
      <c r="AA63" s="97" t="s">
        <v>4181</v>
      </c>
      <c r="AB63" s="97" t="s">
        <v>173</v>
      </c>
      <c r="AC63" s="97" t="s">
        <v>170</v>
      </c>
      <c r="AD63" s="97" t="s">
        <v>193</v>
      </c>
      <c r="AE63" s="97" t="s">
        <v>170</v>
      </c>
      <c r="AF63" s="97" t="s">
        <v>172</v>
      </c>
      <c r="AG63" s="97">
        <v>14.1</v>
      </c>
      <c r="AH63" s="97" t="s">
        <v>165</v>
      </c>
      <c r="AI63" s="97"/>
      <c r="AJ63" s="97"/>
      <c r="AK63" s="97"/>
      <c r="AL63" s="97">
        <v>0</v>
      </c>
      <c r="AM63" s="97">
        <v>0</v>
      </c>
      <c r="AN63" s="97">
        <v>0</v>
      </c>
      <c r="AO63" s="97"/>
      <c r="AP63" s="97"/>
      <c r="AQ63" s="97"/>
      <c r="AR63" s="97"/>
      <c r="AS63" s="97">
        <v>0</v>
      </c>
      <c r="AT63" s="97"/>
      <c r="AU63" s="97"/>
      <c r="AV63" s="97"/>
      <c r="AW63" s="97" t="s">
        <v>172</v>
      </c>
      <c r="AX63" s="97">
        <v>0</v>
      </c>
      <c r="AY63" s="97">
        <v>0</v>
      </c>
      <c r="AZ63" s="97">
        <v>17.5</v>
      </c>
      <c r="BA63" s="97">
        <v>1</v>
      </c>
      <c r="BB63" s="97"/>
      <c r="BC63" s="107">
        <f t="shared" si="0"/>
        <v>0</v>
      </c>
      <c r="BD63" s="97"/>
      <c r="BE63" s="107">
        <f t="shared" si="1"/>
        <v>0</v>
      </c>
      <c r="BF63" s="97"/>
      <c r="BG63" s="107">
        <f t="shared" si="2"/>
        <v>0</v>
      </c>
      <c r="BH63" s="97">
        <v>0.5</v>
      </c>
      <c r="BI63" s="107">
        <f t="shared" si="3"/>
        <v>0.5</v>
      </c>
      <c r="BJ63" s="97"/>
      <c r="BK63" s="107" t="str">
        <f t="shared" si="4"/>
        <v/>
      </c>
      <c r="BL63" s="97"/>
      <c r="BM63" s="107" t="str">
        <f t="shared" si="5"/>
        <v/>
      </c>
      <c r="BN63" s="97"/>
      <c r="BO63" s="107" t="str">
        <f t="shared" si="6"/>
        <v/>
      </c>
      <c r="BP63" s="97">
        <v>3.54609929078014E-2</v>
      </c>
      <c r="BQ63" s="107">
        <f t="shared" si="7"/>
        <v>3.5460992907801421E-2</v>
      </c>
      <c r="BR63" s="97"/>
      <c r="BS63" s="98" t="s">
        <v>4182</v>
      </c>
      <c r="BT63" s="98" t="s">
        <v>170</v>
      </c>
      <c r="BU63" s="98" t="s">
        <v>170</v>
      </c>
      <c r="BV63" s="98" t="s">
        <v>193</v>
      </c>
      <c r="BW63" s="98" t="s">
        <v>170</v>
      </c>
      <c r="BX63" s="98" t="s">
        <v>172</v>
      </c>
      <c r="BY63" s="98">
        <v>4.7</v>
      </c>
      <c r="BZ63" s="98" t="s">
        <v>165</v>
      </c>
      <c r="CA63" s="98"/>
      <c r="CB63" s="98"/>
      <c r="CC63" s="98"/>
      <c r="CD63" s="98">
        <v>0</v>
      </c>
      <c r="CE63" s="98">
        <v>0</v>
      </c>
      <c r="CF63" s="98">
        <v>0</v>
      </c>
      <c r="CG63" s="98"/>
      <c r="CH63" s="98"/>
      <c r="CI63" s="98"/>
      <c r="CJ63" s="98"/>
      <c r="CK63" s="98">
        <v>0</v>
      </c>
      <c r="CL63" s="98"/>
      <c r="CM63" s="98"/>
      <c r="CN63" s="98"/>
      <c r="CO63" s="98" t="s">
        <v>172</v>
      </c>
      <c r="CP63" s="98">
        <v>0</v>
      </c>
      <c r="CQ63" s="98">
        <v>0</v>
      </c>
      <c r="CR63" s="98">
        <v>17</v>
      </c>
      <c r="CS63" s="98"/>
      <c r="CT63" s="107">
        <f t="shared" si="8"/>
        <v>0</v>
      </c>
      <c r="CU63" s="98"/>
      <c r="CV63" s="107">
        <f t="shared" si="9"/>
        <v>0</v>
      </c>
      <c r="CW63" s="98"/>
      <c r="CX63" s="107">
        <f t="shared" si="10"/>
        <v>0</v>
      </c>
      <c r="CY63" s="98"/>
      <c r="CZ63" s="107">
        <f t="shared" si="11"/>
        <v>0.5</v>
      </c>
      <c r="DA63" s="98"/>
      <c r="DB63" s="107" t="str">
        <f t="shared" si="12"/>
        <v/>
      </c>
      <c r="DC63" s="98"/>
      <c r="DD63" s="107" t="str">
        <f t="shared" si="13"/>
        <v/>
      </c>
      <c r="DE63" s="98"/>
      <c r="DF63" s="107" t="str">
        <f t="shared" si="14"/>
        <v/>
      </c>
      <c r="DG63" s="98"/>
      <c r="DH63" s="107">
        <f t="shared" si="15"/>
        <v>0.10638297872340426</v>
      </c>
      <c r="DI63" s="98"/>
      <c r="DJ63" s="105" t="s">
        <v>3495</v>
      </c>
      <c r="DK63" s="105" t="s">
        <v>170</v>
      </c>
      <c r="DL63" s="105" t="s">
        <v>170</v>
      </c>
      <c r="DM63" s="105" t="s">
        <v>173</v>
      </c>
      <c r="DN63" s="105" t="s">
        <v>170</v>
      </c>
      <c r="DO63" s="105" t="s">
        <v>172</v>
      </c>
      <c r="DP63" s="105">
        <v>3.9</v>
      </c>
      <c r="DQ63" s="105" t="s">
        <v>165</v>
      </c>
      <c r="DR63" s="105"/>
      <c r="DS63" s="105"/>
      <c r="DT63" s="105"/>
      <c r="DU63" s="105">
        <v>15</v>
      </c>
      <c r="DV63" s="105">
        <v>0</v>
      </c>
      <c r="DW63" s="105">
        <v>0</v>
      </c>
      <c r="DX63" s="105"/>
      <c r="DY63" s="105"/>
      <c r="DZ63" s="105"/>
      <c r="EA63" s="105"/>
      <c r="EB63" s="105">
        <v>0</v>
      </c>
      <c r="EC63" s="105"/>
      <c r="ED63" s="105"/>
      <c r="EE63" s="105"/>
      <c r="EF63" s="105" t="s">
        <v>172</v>
      </c>
      <c r="EG63" s="105">
        <v>0</v>
      </c>
      <c r="EH63" s="105">
        <v>0</v>
      </c>
      <c r="EI63" s="105">
        <v>16</v>
      </c>
      <c r="EJ63" s="105"/>
      <c r="EK63" s="107">
        <f t="shared" si="16"/>
        <v>0</v>
      </c>
      <c r="EL63" s="105"/>
      <c r="EM63" s="107">
        <f t="shared" si="17"/>
        <v>0</v>
      </c>
      <c r="EN63" s="105"/>
      <c r="EO63" s="107">
        <f t="shared" si="18"/>
        <v>0</v>
      </c>
      <c r="EP63" s="105" t="s">
        <v>170</v>
      </c>
      <c r="EQ63" s="107">
        <f t="shared" si="19"/>
        <v>1</v>
      </c>
      <c r="ER63" s="105"/>
      <c r="ES63" s="107" t="str">
        <f t="shared" si="20"/>
        <v/>
      </c>
      <c r="ET63" s="105"/>
      <c r="EU63" s="107" t="str">
        <f t="shared" si="21"/>
        <v/>
      </c>
      <c r="EV63" s="105"/>
      <c r="EW63" s="107" t="str">
        <f t="shared" si="22"/>
        <v/>
      </c>
      <c r="EX63" s="105" t="s">
        <v>4183</v>
      </c>
      <c r="EY63" s="107">
        <f t="shared" si="23"/>
        <v>0.25641025641025644</v>
      </c>
      <c r="EZ63" s="105" t="s">
        <v>4184</v>
      </c>
      <c r="FA63" t="s">
        <v>3295</v>
      </c>
      <c r="FB63" t="s">
        <v>3296</v>
      </c>
      <c r="FC63" t="s">
        <v>3297</v>
      </c>
      <c r="FD63" t="s">
        <v>3298</v>
      </c>
      <c r="FE63" t="s">
        <v>3299</v>
      </c>
      <c r="FF63">
        <v>103884363</v>
      </c>
      <c r="FG63" t="s">
        <v>4185</v>
      </c>
      <c r="FH63" t="s">
        <v>4186</v>
      </c>
      <c r="FJ63" t="s">
        <v>215</v>
      </c>
      <c r="FK63" t="s">
        <v>216</v>
      </c>
      <c r="FN63">
        <v>62</v>
      </c>
    </row>
    <row r="64" spans="1:170" x14ac:dyDescent="0.35">
      <c r="A64" s="2" t="s">
        <v>4187</v>
      </c>
      <c r="B64" s="2" t="s">
        <v>4188</v>
      </c>
      <c r="C64" s="2" t="s">
        <v>3647</v>
      </c>
      <c r="D64" s="2" t="s">
        <v>3570</v>
      </c>
      <c r="E64" s="2" t="s">
        <v>4189</v>
      </c>
      <c r="F64" s="2" t="s">
        <v>4190</v>
      </c>
      <c r="G64" s="2">
        <v>162</v>
      </c>
      <c r="H64" s="2" t="s">
        <v>168</v>
      </c>
      <c r="I64" s="2" t="s">
        <v>4191</v>
      </c>
      <c r="J64" s="2" t="s">
        <v>4192</v>
      </c>
      <c r="K64" s="2" t="s">
        <v>4193</v>
      </c>
      <c r="L64" s="2" t="s">
        <v>4194</v>
      </c>
      <c r="M64" s="2" t="s">
        <v>257</v>
      </c>
      <c r="N64" s="2"/>
      <c r="O64" s="2" t="s">
        <v>164</v>
      </c>
      <c r="P64" s="2"/>
      <c r="Q64" s="4" t="s">
        <v>4195</v>
      </c>
      <c r="R64" s="4" t="s">
        <v>3288</v>
      </c>
      <c r="S64" s="4"/>
      <c r="T64" s="4"/>
      <c r="U64" s="4"/>
      <c r="V64" s="4" t="s">
        <v>172</v>
      </c>
      <c r="W64" s="4">
        <v>0</v>
      </c>
      <c r="X64" s="4">
        <v>0</v>
      </c>
      <c r="Y64" s="4">
        <v>16</v>
      </c>
      <c r="Z64" s="4"/>
      <c r="AA64" s="97" t="s">
        <v>4196</v>
      </c>
      <c r="AB64" s="97" t="s">
        <v>233</v>
      </c>
      <c r="AC64" s="97" t="s">
        <v>233</v>
      </c>
      <c r="AD64" s="97" t="s">
        <v>173</v>
      </c>
      <c r="AE64" s="97" t="s">
        <v>233</v>
      </c>
      <c r="AF64" s="97" t="s">
        <v>172</v>
      </c>
      <c r="AG64" s="97">
        <v>10.8</v>
      </c>
      <c r="AH64" s="97" t="s">
        <v>165</v>
      </c>
      <c r="AI64" s="97"/>
      <c r="AJ64" s="97"/>
      <c r="AK64" s="97"/>
      <c r="AL64" s="97">
        <v>0</v>
      </c>
      <c r="AM64" s="97">
        <v>0</v>
      </c>
      <c r="AN64" s="97">
        <v>0</v>
      </c>
      <c r="AO64" s="97"/>
      <c r="AP64" s="97"/>
      <c r="AQ64" s="97"/>
      <c r="AR64" s="97"/>
      <c r="AS64" s="97">
        <v>0</v>
      </c>
      <c r="AT64" s="97"/>
      <c r="AU64" s="97"/>
      <c r="AV64" s="97"/>
      <c r="AW64" s="97" t="s">
        <v>172</v>
      </c>
      <c r="AX64" s="97">
        <v>0</v>
      </c>
      <c r="AY64" s="97">
        <v>0</v>
      </c>
      <c r="AZ64" s="97">
        <v>15</v>
      </c>
      <c r="BA64" s="97">
        <v>1</v>
      </c>
      <c r="BB64" s="97"/>
      <c r="BC64" s="107">
        <f t="shared" si="0"/>
        <v>0</v>
      </c>
      <c r="BD64" s="97"/>
      <c r="BE64" s="107">
        <f t="shared" si="1"/>
        <v>0</v>
      </c>
      <c r="BF64" s="97"/>
      <c r="BG64" s="107">
        <f t="shared" si="2"/>
        <v>0</v>
      </c>
      <c r="BH64" s="97" t="s">
        <v>170</v>
      </c>
      <c r="BI64" s="107">
        <f t="shared" si="3"/>
        <v>1</v>
      </c>
      <c r="BJ64" s="97"/>
      <c r="BK64" s="107" t="str">
        <f t="shared" si="4"/>
        <v/>
      </c>
      <c r="BL64" s="97"/>
      <c r="BM64" s="107" t="str">
        <f t="shared" si="5"/>
        <v/>
      </c>
      <c r="BN64" s="97"/>
      <c r="BO64" s="107" t="str">
        <f t="shared" si="6"/>
        <v/>
      </c>
      <c r="BP64" s="97">
        <v>9.2592592592592504E-2</v>
      </c>
      <c r="BQ64" s="107">
        <f t="shared" si="7"/>
        <v>9.2592592592592587E-2</v>
      </c>
      <c r="BR64" s="97"/>
      <c r="BS64" s="98" t="s">
        <v>4197</v>
      </c>
      <c r="BT64" s="98" t="s">
        <v>233</v>
      </c>
      <c r="BU64" s="98" t="s">
        <v>173</v>
      </c>
      <c r="BV64" s="98" t="s">
        <v>233</v>
      </c>
      <c r="BW64" s="98" t="s">
        <v>172</v>
      </c>
      <c r="BX64" s="98" t="s">
        <v>172</v>
      </c>
      <c r="BY64" s="98">
        <v>6.2</v>
      </c>
      <c r="BZ64" s="98" t="s">
        <v>165</v>
      </c>
      <c r="CA64" s="98"/>
      <c r="CB64" s="98"/>
      <c r="CC64" s="98"/>
      <c r="CD64" s="98">
        <v>0</v>
      </c>
      <c r="CE64" s="98">
        <v>0</v>
      </c>
      <c r="CF64" s="98">
        <v>0</v>
      </c>
      <c r="CG64" s="98"/>
      <c r="CH64" s="98"/>
      <c r="CI64" s="98"/>
      <c r="CJ64" s="98"/>
      <c r="CK64" s="98">
        <v>0</v>
      </c>
      <c r="CL64" s="98"/>
      <c r="CM64" s="98"/>
      <c r="CN64" s="98"/>
      <c r="CO64" s="98" t="s">
        <v>172</v>
      </c>
      <c r="CP64" s="98">
        <v>0</v>
      </c>
      <c r="CQ64" s="98">
        <v>0</v>
      </c>
      <c r="CR64" s="98">
        <v>14.5</v>
      </c>
      <c r="CS64" s="98"/>
      <c r="CT64" s="107">
        <f t="shared" si="8"/>
        <v>0</v>
      </c>
      <c r="CU64" s="98"/>
      <c r="CV64" s="107">
        <f t="shared" si="9"/>
        <v>0</v>
      </c>
      <c r="CW64" s="98"/>
      <c r="CX64" s="107">
        <f t="shared" si="10"/>
        <v>0</v>
      </c>
      <c r="CY64" s="98"/>
      <c r="CZ64" s="107">
        <f t="shared" si="11"/>
        <v>0.5</v>
      </c>
      <c r="DA64" s="98"/>
      <c r="DB64" s="107" t="str">
        <f t="shared" si="12"/>
        <v/>
      </c>
      <c r="DC64" s="98"/>
      <c r="DD64" s="107" t="str">
        <f t="shared" si="13"/>
        <v/>
      </c>
      <c r="DE64" s="98"/>
      <c r="DF64" s="107" t="str">
        <f t="shared" si="14"/>
        <v/>
      </c>
      <c r="DG64" s="98"/>
      <c r="DH64" s="107">
        <f t="shared" si="15"/>
        <v>8.0645161290322578E-2</v>
      </c>
      <c r="DI64" s="98"/>
      <c r="DJ64" s="105" t="s">
        <v>4198</v>
      </c>
      <c r="DK64" s="105" t="s">
        <v>173</v>
      </c>
      <c r="DL64" s="105" t="s">
        <v>233</v>
      </c>
      <c r="DM64" s="105" t="s">
        <v>173</v>
      </c>
      <c r="DN64" s="105" t="s">
        <v>233</v>
      </c>
      <c r="DO64" s="105" t="s">
        <v>172</v>
      </c>
      <c r="DP64" s="105">
        <v>16.2</v>
      </c>
      <c r="DQ64" s="105" t="s">
        <v>165</v>
      </c>
      <c r="DR64" s="105"/>
      <c r="DS64" s="105"/>
      <c r="DT64" s="105"/>
      <c r="DU64" s="105">
        <v>0</v>
      </c>
      <c r="DV64" s="105">
        <v>0</v>
      </c>
      <c r="DW64" s="105">
        <v>0</v>
      </c>
      <c r="DX64" s="105"/>
      <c r="DY64" s="105"/>
      <c r="DZ64" s="105"/>
      <c r="EA64" s="105"/>
      <c r="EB64" s="105">
        <v>0</v>
      </c>
      <c r="EC64" s="105"/>
      <c r="ED64" s="105"/>
      <c r="EE64" s="105"/>
      <c r="EF64" s="105" t="s">
        <v>172</v>
      </c>
      <c r="EG64" s="105">
        <v>0</v>
      </c>
      <c r="EH64" s="105">
        <v>0</v>
      </c>
      <c r="EI64" s="105">
        <v>13</v>
      </c>
      <c r="EJ64" s="105"/>
      <c r="EK64" s="107">
        <f t="shared" si="16"/>
        <v>0</v>
      </c>
      <c r="EL64" s="105"/>
      <c r="EM64" s="107">
        <f t="shared" si="17"/>
        <v>0</v>
      </c>
      <c r="EN64" s="105"/>
      <c r="EO64" s="107">
        <f t="shared" si="18"/>
        <v>0</v>
      </c>
      <c r="EP64" s="105" t="s">
        <v>3313</v>
      </c>
      <c r="EQ64" s="107">
        <f t="shared" si="19"/>
        <v>1.5</v>
      </c>
      <c r="ER64" s="105"/>
      <c r="ES64" s="107" t="str">
        <f t="shared" si="20"/>
        <v/>
      </c>
      <c r="ET64" s="105"/>
      <c r="EU64" s="107" t="str">
        <f t="shared" si="21"/>
        <v/>
      </c>
      <c r="EV64" s="105"/>
      <c r="EW64" s="107" t="str">
        <f t="shared" si="22"/>
        <v/>
      </c>
      <c r="EX64" s="105" t="s">
        <v>4199</v>
      </c>
      <c r="EY64" s="107">
        <f t="shared" si="23"/>
        <v>9.2592592592592601E-2</v>
      </c>
      <c r="EZ64" s="105" t="s">
        <v>4200</v>
      </c>
      <c r="FA64" t="s">
        <v>3295</v>
      </c>
      <c r="FB64" t="s">
        <v>3296</v>
      </c>
      <c r="FC64" t="s">
        <v>3297</v>
      </c>
      <c r="FD64" t="s">
        <v>3298</v>
      </c>
      <c r="FE64" t="s">
        <v>3299</v>
      </c>
      <c r="FF64">
        <v>103884367</v>
      </c>
      <c r="FG64" t="s">
        <v>4201</v>
      </c>
      <c r="FH64" t="s">
        <v>4186</v>
      </c>
      <c r="FJ64" t="s">
        <v>215</v>
      </c>
      <c r="FK64" t="s">
        <v>216</v>
      </c>
      <c r="FN64">
        <v>63</v>
      </c>
    </row>
    <row r="65" spans="1:170" x14ac:dyDescent="0.35">
      <c r="A65" s="2" t="s">
        <v>4202</v>
      </c>
      <c r="B65" s="2" t="s">
        <v>4203</v>
      </c>
      <c r="C65" s="2" t="s">
        <v>3647</v>
      </c>
      <c r="D65" s="2" t="s">
        <v>3570</v>
      </c>
      <c r="E65" s="2" t="s">
        <v>4204</v>
      </c>
      <c r="F65" s="2" t="s">
        <v>4205</v>
      </c>
      <c r="G65" s="2">
        <v>463</v>
      </c>
      <c r="H65" s="2" t="s">
        <v>306</v>
      </c>
      <c r="I65" s="2" t="s">
        <v>4206</v>
      </c>
      <c r="J65" s="2" t="s">
        <v>4207</v>
      </c>
      <c r="K65" s="2" t="s">
        <v>4208</v>
      </c>
      <c r="L65" s="2" t="s">
        <v>4209</v>
      </c>
      <c r="M65" s="2" t="s">
        <v>634</v>
      </c>
      <c r="N65" s="2"/>
      <c r="O65" s="2" t="s">
        <v>164</v>
      </c>
      <c r="P65" s="2"/>
      <c r="Q65" s="4" t="s">
        <v>4210</v>
      </c>
      <c r="R65" s="4" t="s">
        <v>3288</v>
      </c>
      <c r="S65" s="4"/>
      <c r="T65" s="4"/>
      <c r="U65" s="4"/>
      <c r="V65" s="4" t="s">
        <v>172</v>
      </c>
      <c r="W65" s="4">
        <v>0</v>
      </c>
      <c r="X65" s="4">
        <v>0</v>
      </c>
      <c r="Y65" s="4">
        <v>16</v>
      </c>
      <c r="Z65" s="4"/>
      <c r="AA65" s="97" t="s">
        <v>4211</v>
      </c>
      <c r="AB65" s="97" t="s">
        <v>233</v>
      </c>
      <c r="AC65" s="97" t="s">
        <v>233</v>
      </c>
      <c r="AD65" s="97" t="s">
        <v>193</v>
      </c>
      <c r="AE65" s="97" t="s">
        <v>170</v>
      </c>
      <c r="AF65" s="97" t="s">
        <v>172</v>
      </c>
      <c r="AG65" s="97">
        <v>10.4</v>
      </c>
      <c r="AH65" s="97" t="s">
        <v>165</v>
      </c>
      <c r="AI65" s="97"/>
      <c r="AJ65" s="97"/>
      <c r="AK65" s="97"/>
      <c r="AL65" s="97">
        <v>0</v>
      </c>
      <c r="AM65" s="97">
        <v>0</v>
      </c>
      <c r="AN65" s="97">
        <v>0</v>
      </c>
      <c r="AO65" s="97"/>
      <c r="AP65" s="97"/>
      <c r="AQ65" s="97"/>
      <c r="AR65" s="97"/>
      <c r="AS65" s="97">
        <v>0</v>
      </c>
      <c r="AT65" s="97"/>
      <c r="AU65" s="97"/>
      <c r="AV65" s="97"/>
      <c r="AW65" s="97" t="s">
        <v>172</v>
      </c>
      <c r="AX65" s="97">
        <v>0</v>
      </c>
      <c r="AY65" s="97">
        <v>0</v>
      </c>
      <c r="AZ65" s="97">
        <v>16</v>
      </c>
      <c r="BA65" s="97">
        <v>1</v>
      </c>
      <c r="BB65" s="97"/>
      <c r="BC65" s="107">
        <f t="shared" si="0"/>
        <v>0</v>
      </c>
      <c r="BD65" s="97"/>
      <c r="BE65" s="107">
        <f t="shared" si="1"/>
        <v>0</v>
      </c>
      <c r="BF65" s="97"/>
      <c r="BG65" s="107">
        <f t="shared" si="2"/>
        <v>0</v>
      </c>
      <c r="BH65" s="97" t="s">
        <v>172</v>
      </c>
      <c r="BI65" s="107">
        <f t="shared" si="3"/>
        <v>0</v>
      </c>
      <c r="BJ65" s="97"/>
      <c r="BK65" s="107" t="str">
        <f t="shared" si="4"/>
        <v/>
      </c>
      <c r="BL65" s="97"/>
      <c r="BM65" s="107" t="str">
        <f t="shared" si="5"/>
        <v/>
      </c>
      <c r="BN65" s="97"/>
      <c r="BO65" s="107" t="str">
        <f t="shared" si="6"/>
        <v/>
      </c>
      <c r="BP65" s="97" t="s">
        <v>172</v>
      </c>
      <c r="BQ65" s="107" t="str">
        <f t="shared" si="7"/>
        <v/>
      </c>
      <c r="BR65" s="97"/>
      <c r="BS65" s="98" t="s">
        <v>4212</v>
      </c>
      <c r="BT65" s="98" t="s">
        <v>170</v>
      </c>
      <c r="BU65" s="98" t="s">
        <v>233</v>
      </c>
      <c r="BV65" s="98" t="s">
        <v>173</v>
      </c>
      <c r="BW65" s="98" t="s">
        <v>170</v>
      </c>
      <c r="BX65" s="98" t="s">
        <v>172</v>
      </c>
      <c r="BY65" s="98">
        <v>4.4000000000000004</v>
      </c>
      <c r="BZ65" s="98" t="s">
        <v>165</v>
      </c>
      <c r="CA65" s="98"/>
      <c r="CB65" s="98"/>
      <c r="CC65" s="98"/>
      <c r="CD65" s="98">
        <v>0</v>
      </c>
      <c r="CE65" s="98">
        <v>0</v>
      </c>
      <c r="CF65" s="98">
        <v>0</v>
      </c>
      <c r="CG65" s="98"/>
      <c r="CH65" s="98"/>
      <c r="CI65" s="98"/>
      <c r="CJ65" s="98"/>
      <c r="CK65" s="98">
        <v>0</v>
      </c>
      <c r="CL65" s="98"/>
      <c r="CM65" s="98"/>
      <c r="CN65" s="98"/>
      <c r="CO65" s="98" t="s">
        <v>172</v>
      </c>
      <c r="CP65" s="98">
        <v>0</v>
      </c>
      <c r="CQ65" s="98">
        <v>0</v>
      </c>
      <c r="CR65" s="98">
        <v>15</v>
      </c>
      <c r="CS65" s="98"/>
      <c r="CT65" s="107">
        <f t="shared" si="8"/>
        <v>0</v>
      </c>
      <c r="CU65" s="98"/>
      <c r="CV65" s="107">
        <f t="shared" si="9"/>
        <v>0</v>
      </c>
      <c r="CW65" s="98"/>
      <c r="CX65" s="107">
        <f t="shared" si="10"/>
        <v>0</v>
      </c>
      <c r="CY65" s="98"/>
      <c r="CZ65" s="107">
        <f t="shared" si="11"/>
        <v>1</v>
      </c>
      <c r="DA65" s="98"/>
      <c r="DB65" s="107" t="str">
        <f t="shared" si="12"/>
        <v/>
      </c>
      <c r="DC65" s="98"/>
      <c r="DD65" s="107" t="str">
        <f t="shared" si="13"/>
        <v/>
      </c>
      <c r="DE65" s="98"/>
      <c r="DF65" s="107" t="str">
        <f t="shared" si="14"/>
        <v/>
      </c>
      <c r="DG65" s="98"/>
      <c r="DH65" s="107">
        <f t="shared" si="15"/>
        <v>0.22727272727272727</v>
      </c>
      <c r="DI65" s="98"/>
      <c r="DJ65" s="105" t="s">
        <v>4213</v>
      </c>
      <c r="DK65" s="105" t="s">
        <v>233</v>
      </c>
      <c r="DL65" s="105" t="s">
        <v>193</v>
      </c>
      <c r="DM65" s="105" t="s">
        <v>170</v>
      </c>
      <c r="DN65" s="105" t="s">
        <v>170</v>
      </c>
      <c r="DO65" s="105" t="s">
        <v>172</v>
      </c>
      <c r="DP65" s="105">
        <v>7.6</v>
      </c>
      <c r="DQ65" s="105" t="s">
        <v>165</v>
      </c>
      <c r="DR65" s="105"/>
      <c r="DS65" s="105"/>
      <c r="DT65" s="105"/>
      <c r="DU65" s="105">
        <v>0</v>
      </c>
      <c r="DV65" s="105">
        <v>0</v>
      </c>
      <c r="DW65" s="105">
        <v>0</v>
      </c>
      <c r="DX65" s="105"/>
      <c r="DY65" s="105"/>
      <c r="DZ65" s="105"/>
      <c r="EA65" s="105"/>
      <c r="EB65" s="105">
        <v>0</v>
      </c>
      <c r="EC65" s="105"/>
      <c r="ED65" s="105"/>
      <c r="EE65" s="105"/>
      <c r="EF65" s="105" t="s">
        <v>172</v>
      </c>
      <c r="EG65" s="105">
        <v>0</v>
      </c>
      <c r="EH65" s="105">
        <v>0</v>
      </c>
      <c r="EI65" s="105">
        <v>14</v>
      </c>
      <c r="EJ65" s="105"/>
      <c r="EK65" s="107">
        <f t="shared" si="16"/>
        <v>0</v>
      </c>
      <c r="EL65" s="105"/>
      <c r="EM65" s="107">
        <f t="shared" si="17"/>
        <v>0</v>
      </c>
      <c r="EN65" s="105"/>
      <c r="EO65" s="107">
        <f t="shared" si="18"/>
        <v>0</v>
      </c>
      <c r="EP65" s="105" t="s">
        <v>170</v>
      </c>
      <c r="EQ65" s="107">
        <f t="shared" si="19"/>
        <v>1</v>
      </c>
      <c r="ER65" s="105"/>
      <c r="ES65" s="107" t="str">
        <f t="shared" si="20"/>
        <v/>
      </c>
      <c r="ET65" s="105"/>
      <c r="EU65" s="107" t="str">
        <f t="shared" si="21"/>
        <v/>
      </c>
      <c r="EV65" s="105"/>
      <c r="EW65" s="107" t="str">
        <f t="shared" si="22"/>
        <v/>
      </c>
      <c r="EX65" s="105" t="s">
        <v>3619</v>
      </c>
      <c r="EY65" s="107">
        <f t="shared" si="23"/>
        <v>0.13157894736842105</v>
      </c>
      <c r="EZ65" s="105" t="s">
        <v>4214</v>
      </c>
      <c r="FA65" t="s">
        <v>3295</v>
      </c>
      <c r="FB65" t="s">
        <v>3296</v>
      </c>
      <c r="FC65" t="s">
        <v>3297</v>
      </c>
      <c r="FD65" t="s">
        <v>3298</v>
      </c>
      <c r="FE65" t="s">
        <v>3299</v>
      </c>
      <c r="FF65">
        <v>103884369</v>
      </c>
      <c r="FG65" t="s">
        <v>4215</v>
      </c>
      <c r="FH65" t="s">
        <v>4216</v>
      </c>
      <c r="FJ65" t="s">
        <v>215</v>
      </c>
      <c r="FK65" t="s">
        <v>216</v>
      </c>
      <c r="FN65">
        <v>64</v>
      </c>
    </row>
    <row r="66" spans="1:170" x14ac:dyDescent="0.35">
      <c r="A66" s="2" t="s">
        <v>4217</v>
      </c>
      <c r="B66" s="2" t="s">
        <v>4218</v>
      </c>
      <c r="C66" s="2" t="s">
        <v>4219</v>
      </c>
      <c r="D66" s="2" t="s">
        <v>3570</v>
      </c>
      <c r="E66" s="2" t="s">
        <v>4220</v>
      </c>
      <c r="F66" s="2" t="s">
        <v>4221</v>
      </c>
      <c r="G66" s="2">
        <v>88</v>
      </c>
      <c r="H66" s="2" t="s">
        <v>306</v>
      </c>
      <c r="I66" s="2" t="s">
        <v>4222</v>
      </c>
      <c r="J66" s="2" t="s">
        <v>4223</v>
      </c>
      <c r="K66" s="2" t="s">
        <v>4224</v>
      </c>
      <c r="L66" s="2" t="s">
        <v>4225</v>
      </c>
      <c r="M66" s="2" t="s">
        <v>1889</v>
      </c>
      <c r="N66" s="2"/>
      <c r="O66" s="2" t="s">
        <v>164</v>
      </c>
      <c r="P66" s="2"/>
      <c r="Q66" s="4" t="s">
        <v>4226</v>
      </c>
      <c r="R66" s="4" t="s">
        <v>3288</v>
      </c>
      <c r="S66" s="4"/>
      <c r="T66" s="4"/>
      <c r="U66" s="4"/>
      <c r="V66" s="4" t="s">
        <v>172</v>
      </c>
      <c r="W66" s="4">
        <v>0</v>
      </c>
      <c r="X66" s="4">
        <v>0</v>
      </c>
      <c r="Y66" s="4">
        <v>15</v>
      </c>
      <c r="Z66" s="4"/>
      <c r="AA66" s="97" t="s">
        <v>4227</v>
      </c>
      <c r="AB66" s="97" t="s">
        <v>233</v>
      </c>
      <c r="AC66" s="97" t="s">
        <v>170</v>
      </c>
      <c r="AD66" s="97" t="s">
        <v>233</v>
      </c>
      <c r="AE66" s="97" t="s">
        <v>193</v>
      </c>
      <c r="AF66" s="97" t="s">
        <v>172</v>
      </c>
      <c r="AG66" s="97">
        <v>12.2</v>
      </c>
      <c r="AH66" s="97" t="s">
        <v>165</v>
      </c>
      <c r="AI66" s="97"/>
      <c r="AJ66" s="97"/>
      <c r="AK66" s="97"/>
      <c r="AL66" s="97">
        <v>0</v>
      </c>
      <c r="AM66" s="97">
        <v>0</v>
      </c>
      <c r="AN66" s="97">
        <v>0</v>
      </c>
      <c r="AO66" s="97"/>
      <c r="AP66" s="97"/>
      <c r="AQ66" s="97"/>
      <c r="AR66" s="97"/>
      <c r="AS66" s="97">
        <v>0</v>
      </c>
      <c r="AT66" s="97"/>
      <c r="AU66" s="97"/>
      <c r="AV66" s="97"/>
      <c r="AW66" s="97" t="s">
        <v>172</v>
      </c>
      <c r="AX66" s="97">
        <v>0</v>
      </c>
      <c r="AY66" s="97">
        <v>0</v>
      </c>
      <c r="AZ66" s="97">
        <v>14.5</v>
      </c>
      <c r="BA66" s="97">
        <v>1</v>
      </c>
      <c r="BB66" s="97"/>
      <c r="BC66" s="107">
        <f t="shared" si="0"/>
        <v>0</v>
      </c>
      <c r="BD66" s="97"/>
      <c r="BE66" s="107">
        <f t="shared" si="1"/>
        <v>0</v>
      </c>
      <c r="BF66" s="97"/>
      <c r="BG66" s="107">
        <f t="shared" si="2"/>
        <v>0</v>
      </c>
      <c r="BH66" s="97">
        <v>0.5</v>
      </c>
      <c r="BI66" s="107">
        <f t="shared" si="3"/>
        <v>0.5</v>
      </c>
      <c r="BJ66" s="97"/>
      <c r="BK66" s="107" t="str">
        <f t="shared" si="4"/>
        <v/>
      </c>
      <c r="BL66" s="97"/>
      <c r="BM66" s="107" t="str">
        <f t="shared" si="5"/>
        <v/>
      </c>
      <c r="BN66" s="97"/>
      <c r="BO66" s="107" t="str">
        <f t="shared" si="6"/>
        <v/>
      </c>
      <c r="BP66" s="97">
        <v>4.0983606557376998E-2</v>
      </c>
      <c r="BQ66" s="107">
        <f t="shared" si="7"/>
        <v>4.0983606557377053E-2</v>
      </c>
      <c r="BR66" s="97"/>
      <c r="BS66" s="98" t="s">
        <v>4228</v>
      </c>
      <c r="BT66" s="98" t="s">
        <v>233</v>
      </c>
      <c r="BU66" s="98" t="s">
        <v>170</v>
      </c>
      <c r="BV66" s="98" t="s">
        <v>193</v>
      </c>
      <c r="BW66" s="98" t="s">
        <v>193</v>
      </c>
      <c r="BX66" s="98" t="s">
        <v>172</v>
      </c>
      <c r="BY66" s="98">
        <v>15.4</v>
      </c>
      <c r="BZ66" s="98" t="s">
        <v>165</v>
      </c>
      <c r="CA66" s="98"/>
      <c r="CB66" s="98"/>
      <c r="CC66" s="98"/>
      <c r="CD66" s="98">
        <v>0</v>
      </c>
      <c r="CE66" s="98">
        <v>0</v>
      </c>
      <c r="CF66" s="98">
        <v>0</v>
      </c>
      <c r="CG66" s="98"/>
      <c r="CH66" s="98"/>
      <c r="CI66" s="98"/>
      <c r="CJ66" s="98"/>
      <c r="CK66" s="98">
        <v>0</v>
      </c>
      <c r="CL66" s="98"/>
      <c r="CM66" s="98"/>
      <c r="CN66" s="98"/>
      <c r="CO66" s="98" t="s">
        <v>172</v>
      </c>
      <c r="CP66" s="98">
        <v>0</v>
      </c>
      <c r="CQ66" s="98">
        <v>0</v>
      </c>
      <c r="CR66" s="98">
        <v>13</v>
      </c>
      <c r="CS66" s="98"/>
      <c r="CT66" s="107">
        <f t="shared" si="8"/>
        <v>0</v>
      </c>
      <c r="CU66" s="98"/>
      <c r="CV66" s="107">
        <f t="shared" si="9"/>
        <v>0</v>
      </c>
      <c r="CW66" s="98"/>
      <c r="CX66" s="107">
        <f t="shared" si="10"/>
        <v>0</v>
      </c>
      <c r="CY66" s="98"/>
      <c r="CZ66" s="107">
        <f t="shared" si="11"/>
        <v>1.5</v>
      </c>
      <c r="DA66" s="98"/>
      <c r="DB66" s="107" t="str">
        <f t="shared" si="12"/>
        <v/>
      </c>
      <c r="DC66" s="98"/>
      <c r="DD66" s="107" t="str">
        <f t="shared" si="13"/>
        <v/>
      </c>
      <c r="DE66" s="98"/>
      <c r="DF66" s="107" t="str">
        <f t="shared" si="14"/>
        <v/>
      </c>
      <c r="DG66" s="98"/>
      <c r="DH66" s="107">
        <f t="shared" si="15"/>
        <v>9.7402597402597407E-2</v>
      </c>
      <c r="DI66" s="98"/>
      <c r="DJ66" s="105" t="s">
        <v>4068</v>
      </c>
      <c r="DK66" s="105" t="s">
        <v>170</v>
      </c>
      <c r="DL66" s="105" t="s">
        <v>170</v>
      </c>
      <c r="DM66" s="105" t="s">
        <v>233</v>
      </c>
      <c r="DN66" s="105" t="s">
        <v>193</v>
      </c>
      <c r="DO66" s="105" t="s">
        <v>172</v>
      </c>
      <c r="DP66" s="105">
        <v>6.1</v>
      </c>
      <c r="DQ66" s="105" t="s">
        <v>165</v>
      </c>
      <c r="DR66" s="105"/>
      <c r="DS66" s="105"/>
      <c r="DT66" s="105"/>
      <c r="DU66" s="105">
        <v>0</v>
      </c>
      <c r="DV66" s="105">
        <v>0</v>
      </c>
      <c r="DW66" s="105">
        <v>0</v>
      </c>
      <c r="DX66" s="105"/>
      <c r="DY66" s="105"/>
      <c r="DZ66" s="105"/>
      <c r="EA66" s="105"/>
      <c r="EB66" s="105">
        <v>0</v>
      </c>
      <c r="EC66" s="105"/>
      <c r="ED66" s="105"/>
      <c r="EE66" s="105"/>
      <c r="EF66" s="105" t="s">
        <v>172</v>
      </c>
      <c r="EG66" s="105">
        <v>0</v>
      </c>
      <c r="EH66" s="105">
        <v>0</v>
      </c>
      <c r="EI66" s="105">
        <v>12.55</v>
      </c>
      <c r="EJ66" s="105"/>
      <c r="EK66" s="107">
        <f t="shared" si="16"/>
        <v>0</v>
      </c>
      <c r="EL66" s="105"/>
      <c r="EM66" s="107">
        <f t="shared" si="17"/>
        <v>0</v>
      </c>
      <c r="EN66" s="105"/>
      <c r="EO66" s="107">
        <f t="shared" si="18"/>
        <v>0</v>
      </c>
      <c r="EP66" s="105" t="s">
        <v>4229</v>
      </c>
      <c r="EQ66" s="107">
        <f t="shared" si="19"/>
        <v>0.44999999999999929</v>
      </c>
      <c r="ER66" s="105"/>
      <c r="ES66" s="107" t="str">
        <f t="shared" si="20"/>
        <v/>
      </c>
      <c r="ET66" s="105"/>
      <c r="EU66" s="107" t="str">
        <f t="shared" si="21"/>
        <v/>
      </c>
      <c r="EV66" s="105"/>
      <c r="EW66" s="107" t="str">
        <f t="shared" si="22"/>
        <v/>
      </c>
      <c r="EX66" s="105" t="s">
        <v>4230</v>
      </c>
      <c r="EY66" s="107">
        <f t="shared" si="23"/>
        <v>7.3770491803278576E-2</v>
      </c>
      <c r="EZ66" s="105" t="s">
        <v>4231</v>
      </c>
      <c r="FA66" t="s">
        <v>3295</v>
      </c>
      <c r="FB66" t="s">
        <v>3296</v>
      </c>
      <c r="FC66" t="s">
        <v>3297</v>
      </c>
      <c r="FD66" t="s">
        <v>3298</v>
      </c>
      <c r="FE66" t="s">
        <v>3299</v>
      </c>
      <c r="FF66">
        <v>103884372</v>
      </c>
      <c r="FG66" t="s">
        <v>4232</v>
      </c>
      <c r="FH66" t="s">
        <v>4216</v>
      </c>
      <c r="FJ66" t="s">
        <v>215</v>
      </c>
      <c r="FK66" t="s">
        <v>216</v>
      </c>
      <c r="FN66">
        <v>65</v>
      </c>
    </row>
    <row r="67" spans="1:170" x14ac:dyDescent="0.35">
      <c r="A67" s="2" t="s">
        <v>6370</v>
      </c>
      <c r="B67" s="2" t="s">
        <v>6371</v>
      </c>
      <c r="C67" s="2" t="s">
        <v>3281</v>
      </c>
      <c r="D67" s="2" t="s">
        <v>392</v>
      </c>
      <c r="E67" s="2" t="s">
        <v>393</v>
      </c>
      <c r="F67" s="2" t="s">
        <v>6372</v>
      </c>
      <c r="G67" s="2">
        <v>1</v>
      </c>
      <c r="H67" s="2" t="s">
        <v>168</v>
      </c>
      <c r="I67" s="2" t="s">
        <v>6373</v>
      </c>
      <c r="J67" s="2" t="s">
        <v>6374</v>
      </c>
      <c r="K67" s="2" t="s">
        <v>6375</v>
      </c>
      <c r="L67" s="2" t="s">
        <v>6376</v>
      </c>
      <c r="M67" s="2" t="s">
        <v>480</v>
      </c>
      <c r="N67" s="2"/>
      <c r="O67" s="2" t="s">
        <v>164</v>
      </c>
      <c r="P67" s="2"/>
      <c r="Q67" s="4" t="s">
        <v>6377</v>
      </c>
      <c r="R67" s="4" t="s">
        <v>3288</v>
      </c>
      <c r="S67" s="4"/>
      <c r="T67" s="4"/>
      <c r="U67" s="4"/>
      <c r="V67" s="4" t="s">
        <v>172</v>
      </c>
      <c r="W67" s="4">
        <v>0</v>
      </c>
      <c r="X67" s="4">
        <v>0</v>
      </c>
      <c r="Y67" s="4">
        <v>13.22</v>
      </c>
      <c r="Z67" s="4"/>
      <c r="AA67" s="97" t="s">
        <v>6378</v>
      </c>
      <c r="AB67" s="97" t="s">
        <v>173</v>
      </c>
      <c r="AC67" s="97" t="s">
        <v>170</v>
      </c>
      <c r="AD67" s="97" t="s">
        <v>233</v>
      </c>
      <c r="AE67" s="97" t="s">
        <v>170</v>
      </c>
      <c r="AF67" s="97" t="s">
        <v>172</v>
      </c>
      <c r="AG67" s="97">
        <v>9.3000000000000007</v>
      </c>
      <c r="AH67" s="97" t="s">
        <v>164</v>
      </c>
      <c r="AI67" s="97" t="s">
        <v>164</v>
      </c>
      <c r="AJ67" s="97"/>
      <c r="AK67" s="97">
        <v>0</v>
      </c>
      <c r="AL67" s="97"/>
      <c r="AM67" s="97"/>
      <c r="AN67" s="97"/>
      <c r="AO67" s="97" t="s">
        <v>172</v>
      </c>
      <c r="AP67" s="97">
        <v>0</v>
      </c>
      <c r="AQ67" s="97">
        <v>22.8</v>
      </c>
      <c r="AR67" s="97">
        <v>0</v>
      </c>
      <c r="AS67" s="97">
        <v>0</v>
      </c>
      <c r="AT67" s="97"/>
      <c r="AU67" s="97"/>
      <c r="AV67" s="97"/>
      <c r="AW67" s="97" t="s">
        <v>172</v>
      </c>
      <c r="AX67" s="97">
        <v>0</v>
      </c>
      <c r="AY67" s="97">
        <v>0</v>
      </c>
      <c r="AZ67" s="97">
        <v>22.8</v>
      </c>
      <c r="BA67" s="97">
        <v>1</v>
      </c>
      <c r="BB67" s="97"/>
      <c r="BC67" s="107">
        <f t="shared" si="0"/>
        <v>0</v>
      </c>
      <c r="BD67" s="97"/>
      <c r="BE67" s="107">
        <f t="shared" si="1"/>
        <v>0</v>
      </c>
      <c r="BF67" s="97"/>
      <c r="BG67" s="107">
        <f t="shared" si="2"/>
        <v>0</v>
      </c>
      <c r="BH67" s="97"/>
      <c r="BI67" s="107">
        <f t="shared" si="3"/>
        <v>-9.58</v>
      </c>
      <c r="BJ67" s="97"/>
      <c r="BK67" s="107" t="str">
        <f t="shared" si="4"/>
        <v/>
      </c>
      <c r="BL67" s="97"/>
      <c r="BM67" s="107" t="str">
        <f t="shared" si="5"/>
        <v/>
      </c>
      <c r="BN67" s="97"/>
      <c r="BO67" s="107" t="str">
        <f t="shared" si="6"/>
        <v/>
      </c>
      <c r="BP67" s="97"/>
      <c r="BQ67" s="107">
        <f t="shared" si="7"/>
        <v>-1.0301075268817204</v>
      </c>
      <c r="BR67" s="97"/>
      <c r="BS67" s="98" t="s">
        <v>6379</v>
      </c>
      <c r="BT67" s="98" t="s">
        <v>173</v>
      </c>
      <c r="BU67" s="98" t="s">
        <v>170</v>
      </c>
      <c r="BV67" s="98" t="s">
        <v>233</v>
      </c>
      <c r="BW67" s="98" t="s">
        <v>170</v>
      </c>
      <c r="BX67" s="98" t="s">
        <v>172</v>
      </c>
      <c r="BY67" s="98">
        <v>9.3000000000000007</v>
      </c>
      <c r="BZ67" s="98" t="s">
        <v>165</v>
      </c>
      <c r="CA67" s="98"/>
      <c r="CB67" s="98"/>
      <c r="CC67" s="98"/>
      <c r="CD67" s="98">
        <v>0</v>
      </c>
      <c r="CE67" s="98">
        <v>0</v>
      </c>
      <c r="CF67" s="98">
        <v>0</v>
      </c>
      <c r="CG67" s="98"/>
      <c r="CH67" s="98"/>
      <c r="CI67" s="98"/>
      <c r="CJ67" s="98"/>
      <c r="CK67" s="98">
        <v>0</v>
      </c>
      <c r="CL67" s="98"/>
      <c r="CM67" s="98"/>
      <c r="CN67" s="98"/>
      <c r="CO67" s="98" t="s">
        <v>172</v>
      </c>
      <c r="CP67" s="98">
        <v>0</v>
      </c>
      <c r="CQ67" s="98">
        <v>0</v>
      </c>
      <c r="CR67" s="98">
        <v>21.3</v>
      </c>
      <c r="CS67" s="98"/>
      <c r="CT67" s="107">
        <f t="shared" si="8"/>
        <v>0</v>
      </c>
      <c r="CU67" s="98"/>
      <c r="CV67" s="107">
        <f t="shared" si="9"/>
        <v>0</v>
      </c>
      <c r="CW67" s="98"/>
      <c r="CX67" s="107">
        <f t="shared" si="10"/>
        <v>0</v>
      </c>
      <c r="CY67" s="98">
        <v>24.3</v>
      </c>
      <c r="CZ67" s="107">
        <f t="shared" si="11"/>
        <v>1.5</v>
      </c>
      <c r="DA67" s="98"/>
      <c r="DB67" s="107" t="str">
        <f t="shared" si="12"/>
        <v/>
      </c>
      <c r="DC67" s="98"/>
      <c r="DD67" s="107" t="str">
        <f t="shared" si="13"/>
        <v/>
      </c>
      <c r="DE67" s="98"/>
      <c r="DF67" s="107" t="str">
        <f t="shared" si="14"/>
        <v/>
      </c>
      <c r="DG67" s="98">
        <v>2.6129032258064502</v>
      </c>
      <c r="DH67" s="107">
        <f t="shared" si="15"/>
        <v>0.16129032258064516</v>
      </c>
      <c r="DI67" s="98"/>
      <c r="DJ67" s="105" t="s">
        <v>6380</v>
      </c>
      <c r="DK67" s="105" t="s">
        <v>173</v>
      </c>
      <c r="DL67" s="105" t="s">
        <v>170</v>
      </c>
      <c r="DM67" s="105" t="s">
        <v>233</v>
      </c>
      <c r="DN67" s="105" t="s">
        <v>170</v>
      </c>
      <c r="DO67" s="105" t="s">
        <v>172</v>
      </c>
      <c r="DP67" s="105">
        <v>9.3000000000000007</v>
      </c>
      <c r="DQ67" s="105" t="s">
        <v>165</v>
      </c>
      <c r="DR67" s="105"/>
      <c r="DS67" s="105"/>
      <c r="DT67" s="105"/>
      <c r="DU67" s="105">
        <v>0</v>
      </c>
      <c r="DV67" s="105">
        <v>0</v>
      </c>
      <c r="DW67" s="105">
        <v>0</v>
      </c>
      <c r="DX67" s="105"/>
      <c r="DY67" s="105"/>
      <c r="DZ67" s="105"/>
      <c r="EA67" s="105"/>
      <c r="EB67" s="105">
        <v>0</v>
      </c>
      <c r="EC67" s="105"/>
      <c r="ED67" s="105"/>
      <c r="EE67" s="105"/>
      <c r="EF67" s="105" t="s">
        <v>172</v>
      </c>
      <c r="EG67" s="105">
        <v>0</v>
      </c>
      <c r="EH67" s="105">
        <v>0</v>
      </c>
      <c r="EI67" s="105">
        <v>20.94</v>
      </c>
      <c r="EJ67" s="105"/>
      <c r="EK67" s="107">
        <f t="shared" si="16"/>
        <v>0</v>
      </c>
      <c r="EL67" s="105"/>
      <c r="EM67" s="107">
        <f t="shared" si="17"/>
        <v>0</v>
      </c>
      <c r="EN67" s="105"/>
      <c r="EO67" s="107">
        <f t="shared" si="18"/>
        <v>0</v>
      </c>
      <c r="EP67" s="105">
        <v>0.35999999999999899</v>
      </c>
      <c r="EQ67" s="107">
        <f t="shared" si="19"/>
        <v>0.35999999999999943</v>
      </c>
      <c r="ER67" s="105"/>
      <c r="ES67" s="107" t="str">
        <f t="shared" si="20"/>
        <v/>
      </c>
      <c r="ET67" s="105"/>
      <c r="EU67" s="107" t="str">
        <f t="shared" si="21"/>
        <v/>
      </c>
      <c r="EV67" s="105"/>
      <c r="EW67" s="107" t="str">
        <f t="shared" si="22"/>
        <v/>
      </c>
      <c r="EX67" s="105">
        <v>3.8709677419354702E-2</v>
      </c>
      <c r="EY67" s="107">
        <f t="shared" si="23"/>
        <v>3.8709677419354778E-2</v>
      </c>
      <c r="EZ67" s="105" t="s">
        <v>6381</v>
      </c>
      <c r="FA67" t="s">
        <v>3295</v>
      </c>
      <c r="FB67" t="s">
        <v>3296</v>
      </c>
      <c r="FC67" t="s">
        <v>3297</v>
      </c>
      <c r="FD67" t="s">
        <v>3298</v>
      </c>
      <c r="FE67" t="s">
        <v>3299</v>
      </c>
      <c r="FF67">
        <v>106215707</v>
      </c>
      <c r="FG67" t="s">
        <v>6382</v>
      </c>
      <c r="FH67" t="s">
        <v>6383</v>
      </c>
      <c r="FJ67" t="s">
        <v>215</v>
      </c>
      <c r="FK67" t="s">
        <v>216</v>
      </c>
      <c r="FN67">
        <v>66</v>
      </c>
    </row>
    <row r="68" spans="1:170" x14ac:dyDescent="0.35">
      <c r="A68" s="2" t="s">
        <v>6384</v>
      </c>
      <c r="B68" s="2" t="s">
        <v>6385</v>
      </c>
      <c r="C68" s="2" t="s">
        <v>3281</v>
      </c>
      <c r="D68" s="2" t="s">
        <v>392</v>
      </c>
      <c r="E68" s="2" t="s">
        <v>1233</v>
      </c>
      <c r="F68" s="2" t="s">
        <v>6386</v>
      </c>
      <c r="G68" s="2">
        <v>233</v>
      </c>
      <c r="H68" s="2" t="s">
        <v>306</v>
      </c>
      <c r="I68" s="2" t="s">
        <v>6387</v>
      </c>
      <c r="J68" s="2" t="s">
        <v>6388</v>
      </c>
      <c r="K68" s="2" t="s">
        <v>6389</v>
      </c>
      <c r="L68" s="2" t="s">
        <v>6390</v>
      </c>
      <c r="M68" s="2" t="s">
        <v>942</v>
      </c>
      <c r="N68" s="2"/>
      <c r="O68" s="2" t="s">
        <v>164</v>
      </c>
      <c r="P68" s="2"/>
      <c r="Q68" s="4" t="s">
        <v>6391</v>
      </c>
      <c r="R68" s="4" t="s">
        <v>3288</v>
      </c>
      <c r="S68" s="4"/>
      <c r="T68" s="4"/>
      <c r="U68" s="4"/>
      <c r="V68" s="4" t="s">
        <v>172</v>
      </c>
      <c r="W68" s="4">
        <v>6.08</v>
      </c>
      <c r="X68" s="4">
        <v>0</v>
      </c>
      <c r="Y68" s="4">
        <v>13.5</v>
      </c>
      <c r="Z68" s="4"/>
      <c r="AA68" s="97" t="s">
        <v>6392</v>
      </c>
      <c r="AB68" s="97" t="s">
        <v>233</v>
      </c>
      <c r="AC68" s="97" t="s">
        <v>172</v>
      </c>
      <c r="AD68" s="97" t="s">
        <v>592</v>
      </c>
      <c r="AE68" s="97" t="s">
        <v>193</v>
      </c>
      <c r="AF68" s="97" t="s">
        <v>172</v>
      </c>
      <c r="AG68" s="97">
        <v>17.600000000000001</v>
      </c>
      <c r="AH68" s="97" t="s">
        <v>165</v>
      </c>
      <c r="AI68" s="97"/>
      <c r="AJ68" s="97"/>
      <c r="AK68" s="97"/>
      <c r="AL68" s="97">
        <v>0</v>
      </c>
      <c r="AM68" s="97">
        <v>0</v>
      </c>
      <c r="AN68" s="97">
        <v>0</v>
      </c>
      <c r="AO68" s="97"/>
      <c r="AP68" s="97"/>
      <c r="AQ68" s="97"/>
      <c r="AR68" s="97"/>
      <c r="AS68" s="97">
        <v>0</v>
      </c>
      <c r="AT68" s="97"/>
      <c r="AU68" s="97"/>
      <c r="AV68" s="97"/>
      <c r="AW68" s="97" t="s">
        <v>172</v>
      </c>
      <c r="AX68" s="97">
        <v>4.72</v>
      </c>
      <c r="AY68" s="97">
        <v>0</v>
      </c>
      <c r="AZ68" s="97">
        <v>13.3</v>
      </c>
      <c r="BA68" s="97">
        <v>1</v>
      </c>
      <c r="BB68" s="97"/>
      <c r="BC68" s="107">
        <f t="shared" ref="BC68:BC77" si="24">IF(AND($AI68="Yes",V68=0),0,V68-AW68)</f>
        <v>0</v>
      </c>
      <c r="BD68" s="97">
        <v>1.36</v>
      </c>
      <c r="BE68" s="107">
        <f t="shared" ref="BE68:BE77" si="25">IF(AND($AI68="Yes",W68=0),0,W68-AX68)</f>
        <v>1.3600000000000003</v>
      </c>
      <c r="BF68" s="97"/>
      <c r="BG68" s="107">
        <f t="shared" ref="BG68:BG77" si="26">IF(AND($AI68="Yes",X68=0),0,X68-AY68)</f>
        <v>0</v>
      </c>
      <c r="BH68" s="97">
        <v>0.19999999999999901</v>
      </c>
      <c r="BI68" s="107">
        <f t="shared" ref="BI68:BI77" si="27">IF(AND($AI68="Yes",Y68=0),0,Y68-AZ68)</f>
        <v>0.19999999999999929</v>
      </c>
      <c r="BJ68" s="97"/>
      <c r="BK68" s="107" t="str">
        <f t="shared" ref="BK68:BK77" si="28">IF(BC68=0,"",BC68/$AG68)</f>
        <v/>
      </c>
      <c r="BL68" s="97">
        <v>7.7272727272727201E-2</v>
      </c>
      <c r="BM68" s="107">
        <f t="shared" ref="BM68:BM77" si="29">IF(BE68=0,"",BE68/$AG68)</f>
        <v>7.7272727272727285E-2</v>
      </c>
      <c r="BN68" s="97"/>
      <c r="BO68" s="107" t="str">
        <f t="shared" ref="BO68:BO77" si="30">IF(BG68=0,"",BG68/$AG68)</f>
        <v/>
      </c>
      <c r="BP68" s="97">
        <v>1.13636363636363E-2</v>
      </c>
      <c r="BQ68" s="107">
        <f t="shared" ref="BQ68:BQ77" si="31">IF(BI68=0,"",BI68/$AG68)</f>
        <v>1.1363636363636322E-2</v>
      </c>
      <c r="BR68" s="97"/>
      <c r="BS68" s="98" t="s">
        <v>6393</v>
      </c>
      <c r="BT68" s="98" t="s">
        <v>173</v>
      </c>
      <c r="BU68" s="98" t="s">
        <v>172</v>
      </c>
      <c r="BV68" s="98" t="s">
        <v>592</v>
      </c>
      <c r="BW68" s="98" t="s">
        <v>193</v>
      </c>
      <c r="BX68" s="98" t="s">
        <v>172</v>
      </c>
      <c r="BY68" s="98">
        <v>26.4</v>
      </c>
      <c r="BZ68" s="98" t="s">
        <v>165</v>
      </c>
      <c r="CA68" s="98"/>
      <c r="CB68" s="98"/>
      <c r="CC68" s="98"/>
      <c r="CD68" s="98">
        <v>0</v>
      </c>
      <c r="CE68" s="98">
        <v>0</v>
      </c>
      <c r="CF68" s="98">
        <v>0</v>
      </c>
      <c r="CG68" s="98"/>
      <c r="CH68" s="98"/>
      <c r="CI68" s="98"/>
      <c r="CJ68" s="98"/>
      <c r="CK68" s="98">
        <v>0</v>
      </c>
      <c r="CL68" s="98"/>
      <c r="CM68" s="98"/>
      <c r="CN68" s="98"/>
      <c r="CO68" s="98" t="s">
        <v>172</v>
      </c>
      <c r="CP68" s="98">
        <v>4.34</v>
      </c>
      <c r="CQ68" s="98">
        <v>0</v>
      </c>
      <c r="CR68" s="98">
        <v>13.2</v>
      </c>
      <c r="CS68" s="98"/>
      <c r="CT68" s="107">
        <f t="shared" ref="CT68:CT77" si="32">IF(AND($CA68="Yes",AW68=0),0,AW68-CK68)</f>
        <v>0</v>
      </c>
      <c r="CU68" s="98"/>
      <c r="CV68" s="107">
        <f t="shared" ref="CV68:CV77" si="33">IF(AND($CA68="Yes",AX68=0),0,AX68-CP68)</f>
        <v>0.37999999999999989</v>
      </c>
      <c r="CW68" s="98"/>
      <c r="CX68" s="107">
        <f t="shared" ref="CX68:CX77" si="34">IF(AND($CA68="Yes",AY68=0),0,AY68-CQ68)</f>
        <v>0</v>
      </c>
      <c r="CY68" s="98"/>
      <c r="CZ68" s="107">
        <f t="shared" ref="CZ68:CZ77" si="35">IF(AND($CA68="Yes",AZ68=0),0,AZ68-CR68)</f>
        <v>0.10000000000000142</v>
      </c>
      <c r="DA68" s="98"/>
      <c r="DB68" s="107" t="str">
        <f t="shared" ref="DB68:DB77" si="36">IF(CT68=0,"",CT68/$BY68)</f>
        <v/>
      </c>
      <c r="DC68" s="98"/>
      <c r="DD68" s="107">
        <f t="shared" ref="DD68:DD77" si="37">IF(CV68=0,"",CV68/$BY68)</f>
        <v>1.4393939393939391E-2</v>
      </c>
      <c r="DE68" s="98"/>
      <c r="DF68" s="107" t="str">
        <f t="shared" ref="DF68:DF77" si="38">IF(CX68=0,"",CX68/$BY68)</f>
        <v/>
      </c>
      <c r="DG68" s="98"/>
      <c r="DH68" s="107">
        <f t="shared" ref="DH68:DH77" si="39">IF(CZ68=0,"",CZ68/$BY68)</f>
        <v>3.7878787878788418E-3</v>
      </c>
      <c r="DI68" s="98"/>
      <c r="DJ68" s="105" t="s">
        <v>6394</v>
      </c>
      <c r="DK68" s="105" t="s">
        <v>170</v>
      </c>
      <c r="DL68" s="105" t="s">
        <v>172</v>
      </c>
      <c r="DM68" s="105" t="s">
        <v>592</v>
      </c>
      <c r="DN68" s="105" t="s">
        <v>193</v>
      </c>
      <c r="DO68" s="105" t="s">
        <v>172</v>
      </c>
      <c r="DP68" s="105">
        <v>8.8000000000000007</v>
      </c>
      <c r="DQ68" s="105" t="s">
        <v>165</v>
      </c>
      <c r="DR68" s="105"/>
      <c r="DS68" s="105"/>
      <c r="DT68" s="105"/>
      <c r="DU68" s="105">
        <v>0</v>
      </c>
      <c r="DV68" s="105">
        <v>0</v>
      </c>
      <c r="DW68" s="105">
        <v>0</v>
      </c>
      <c r="DX68" s="105"/>
      <c r="DY68" s="105"/>
      <c r="DZ68" s="105"/>
      <c r="EA68" s="105"/>
      <c r="EB68" s="105">
        <v>0</v>
      </c>
      <c r="EC68" s="105"/>
      <c r="ED68" s="105"/>
      <c r="EE68" s="105"/>
      <c r="EF68" s="105" t="s">
        <v>172</v>
      </c>
      <c r="EG68" s="105">
        <v>4.28</v>
      </c>
      <c r="EH68" s="105">
        <v>0</v>
      </c>
      <c r="EI68" s="105">
        <v>13.1</v>
      </c>
      <c r="EJ68" s="105"/>
      <c r="EK68" s="107">
        <f t="shared" ref="EK68:EK77" si="40">IF(AND($CA68="Yes",CO68=0),0,CO68-EF68)</f>
        <v>0</v>
      </c>
      <c r="EL68" s="105">
        <v>5.9999999999999602E-2</v>
      </c>
      <c r="EM68" s="107">
        <f t="shared" ref="EM68:EM77" si="41">IF(AND($CA68="Yes",CP68=0),0,CP68-EG68)</f>
        <v>5.9999999999999609E-2</v>
      </c>
      <c r="EN68" s="105"/>
      <c r="EO68" s="107">
        <f t="shared" ref="EO68:EO77" si="42">IF(AND($CA68="Yes",CQ68=0),0,CQ68-EH68)</f>
        <v>0</v>
      </c>
      <c r="EP68" s="105">
        <v>9.9999999999999603E-2</v>
      </c>
      <c r="EQ68" s="107">
        <f t="shared" ref="EQ68:EQ77" si="43">IF(AND($CA68="Yes",CR68=0),0,CR68-EI68)</f>
        <v>9.9999999999999645E-2</v>
      </c>
      <c r="ER68" s="105"/>
      <c r="ES68" s="107" t="str">
        <f t="shared" ref="ES68:ES77" si="44">IF(EK68=0,"",EK68/$DP68)</f>
        <v/>
      </c>
      <c r="ET68" s="105">
        <v>6.8181818181817701E-3</v>
      </c>
      <c r="EU68" s="107">
        <f t="shared" ref="EU68:EU77" si="45">IF(EM68=0,"",EM68/$DP68)</f>
        <v>6.8181818181817736E-3</v>
      </c>
      <c r="EV68" s="105"/>
      <c r="EW68" s="107" t="str">
        <f t="shared" ref="EW68:EW77" si="46">IF(EO68=0,"",EO68/$DP68)</f>
        <v/>
      </c>
      <c r="EX68" s="105">
        <v>1.13636363636363E-2</v>
      </c>
      <c r="EY68" s="107">
        <f t="shared" ref="EY68:EY77" si="47">IF(EQ68=0,"",EQ68/$DP68)</f>
        <v>1.1363636363636322E-2</v>
      </c>
      <c r="EZ68" s="105" t="s">
        <v>3843</v>
      </c>
      <c r="FA68" t="s">
        <v>3295</v>
      </c>
      <c r="FB68" t="s">
        <v>3296</v>
      </c>
      <c r="FC68" t="s">
        <v>3297</v>
      </c>
      <c r="FD68" t="s">
        <v>3298</v>
      </c>
      <c r="FE68" t="s">
        <v>3299</v>
      </c>
      <c r="FF68">
        <v>106215740</v>
      </c>
      <c r="FG68" t="s">
        <v>6395</v>
      </c>
      <c r="FH68" t="s">
        <v>6396</v>
      </c>
      <c r="FJ68" t="s">
        <v>215</v>
      </c>
      <c r="FK68" t="s">
        <v>216</v>
      </c>
      <c r="FN68">
        <v>67</v>
      </c>
    </row>
    <row r="69" spans="1:170" x14ac:dyDescent="0.35">
      <c r="A69" s="2" t="s">
        <v>6397</v>
      </c>
      <c r="B69" s="2" t="s">
        <v>6398</v>
      </c>
      <c r="C69" s="2" t="s">
        <v>3281</v>
      </c>
      <c r="D69" s="2" t="s">
        <v>392</v>
      </c>
      <c r="E69" s="2" t="s">
        <v>1381</v>
      </c>
      <c r="F69" s="2" t="s">
        <v>1384</v>
      </c>
      <c r="G69" s="2">
        <v>358</v>
      </c>
      <c r="H69" s="2" t="s">
        <v>168</v>
      </c>
      <c r="I69" s="2" t="s">
        <v>6399</v>
      </c>
      <c r="J69" s="2" t="s">
        <v>6400</v>
      </c>
      <c r="K69" s="2" t="s">
        <v>6401</v>
      </c>
      <c r="L69" s="2" t="s">
        <v>6402</v>
      </c>
      <c r="M69" s="2" t="s">
        <v>480</v>
      </c>
      <c r="N69" s="2"/>
      <c r="O69" s="2" t="s">
        <v>164</v>
      </c>
      <c r="P69" s="2"/>
      <c r="Q69" s="4" t="s">
        <v>3427</v>
      </c>
      <c r="R69" s="4" t="s">
        <v>3288</v>
      </c>
      <c r="S69" s="4"/>
      <c r="T69" s="4"/>
      <c r="U69" s="4"/>
      <c r="V69" s="4" t="s">
        <v>172</v>
      </c>
      <c r="W69" s="4">
        <v>0</v>
      </c>
      <c r="X69" s="4">
        <v>0</v>
      </c>
      <c r="Y69" s="4">
        <v>13.22</v>
      </c>
      <c r="Z69" s="4"/>
      <c r="AA69" s="97" t="s">
        <v>6403</v>
      </c>
      <c r="AB69" s="97" t="s">
        <v>170</v>
      </c>
      <c r="AC69" s="97" t="s">
        <v>173</v>
      </c>
      <c r="AD69" s="97" t="s">
        <v>173</v>
      </c>
      <c r="AE69" s="97" t="s">
        <v>233</v>
      </c>
      <c r="AF69" s="97" t="s">
        <v>172</v>
      </c>
      <c r="AG69" s="97">
        <v>5.9</v>
      </c>
      <c r="AH69" s="97" t="s">
        <v>164</v>
      </c>
      <c r="AI69" s="97" t="s">
        <v>165</v>
      </c>
      <c r="AJ69" s="97"/>
      <c r="AK69" s="97">
        <v>0</v>
      </c>
      <c r="AL69" s="97"/>
      <c r="AM69" s="97"/>
      <c r="AN69" s="97"/>
      <c r="AO69" s="97" t="s">
        <v>172</v>
      </c>
      <c r="AP69" s="97">
        <v>0</v>
      </c>
      <c r="AQ69" s="97">
        <v>22.3</v>
      </c>
      <c r="AR69" s="97">
        <v>0</v>
      </c>
      <c r="AS69" s="97">
        <v>0</v>
      </c>
      <c r="AT69" s="97"/>
      <c r="AU69" s="97"/>
      <c r="AV69" s="97"/>
      <c r="AW69" s="97" t="s">
        <v>172</v>
      </c>
      <c r="AX69" s="97">
        <v>0</v>
      </c>
      <c r="AY69" s="97">
        <v>0</v>
      </c>
      <c r="AZ69" s="97">
        <v>22.3</v>
      </c>
      <c r="BA69" s="97">
        <v>1</v>
      </c>
      <c r="BB69" s="97"/>
      <c r="BC69" s="107">
        <f t="shared" si="24"/>
        <v>0</v>
      </c>
      <c r="BD69" s="97"/>
      <c r="BE69" s="107">
        <f t="shared" si="25"/>
        <v>0</v>
      </c>
      <c r="BF69" s="97"/>
      <c r="BG69" s="107">
        <f t="shared" si="26"/>
        <v>0</v>
      </c>
      <c r="BH69" s="97">
        <v>-9.08</v>
      </c>
      <c r="BI69" s="107">
        <f t="shared" si="27"/>
        <v>-9.08</v>
      </c>
      <c r="BJ69" s="97"/>
      <c r="BK69" s="107" t="str">
        <f t="shared" si="28"/>
        <v/>
      </c>
      <c r="BL69" s="97"/>
      <c r="BM69" s="107" t="str">
        <f t="shared" si="29"/>
        <v/>
      </c>
      <c r="BN69" s="97"/>
      <c r="BO69" s="107" t="str">
        <f t="shared" si="30"/>
        <v/>
      </c>
      <c r="BP69" s="97">
        <v>-1.53898305084745</v>
      </c>
      <c r="BQ69" s="107">
        <f t="shared" si="31"/>
        <v>-1.5389830508474576</v>
      </c>
      <c r="BR69" s="97"/>
      <c r="BS69" s="98" t="s">
        <v>6404</v>
      </c>
      <c r="BT69" s="98" t="s">
        <v>170</v>
      </c>
      <c r="BU69" s="98" t="s">
        <v>173</v>
      </c>
      <c r="BV69" s="98" t="s">
        <v>173</v>
      </c>
      <c r="BW69" s="98" t="s">
        <v>233</v>
      </c>
      <c r="BX69" s="98" t="s">
        <v>172</v>
      </c>
      <c r="BY69" s="98">
        <v>5.9</v>
      </c>
      <c r="BZ69" s="98" t="s">
        <v>165</v>
      </c>
      <c r="CA69" s="98"/>
      <c r="CB69" s="98"/>
      <c r="CC69" s="98"/>
      <c r="CD69" s="98">
        <v>0</v>
      </c>
      <c r="CE69" s="98">
        <v>0</v>
      </c>
      <c r="CF69" s="98">
        <v>0</v>
      </c>
      <c r="CG69" s="98"/>
      <c r="CH69" s="98"/>
      <c r="CI69" s="98"/>
      <c r="CJ69" s="98"/>
      <c r="CK69" s="98">
        <v>0</v>
      </c>
      <c r="CL69" s="98"/>
      <c r="CM69" s="98"/>
      <c r="CN69" s="98"/>
      <c r="CO69" s="98" t="s">
        <v>172</v>
      </c>
      <c r="CP69" s="98">
        <v>0</v>
      </c>
      <c r="CQ69" s="98">
        <v>0</v>
      </c>
      <c r="CR69" s="98">
        <v>22.2</v>
      </c>
      <c r="CS69" s="98"/>
      <c r="CT69" s="107">
        <f t="shared" si="32"/>
        <v>0</v>
      </c>
      <c r="CU69" s="98"/>
      <c r="CV69" s="107">
        <f t="shared" si="33"/>
        <v>0</v>
      </c>
      <c r="CW69" s="98"/>
      <c r="CX69" s="107">
        <f t="shared" si="34"/>
        <v>0</v>
      </c>
      <c r="CY69" s="98">
        <v>22.4</v>
      </c>
      <c r="CZ69" s="107">
        <f t="shared" si="35"/>
        <v>0.10000000000000142</v>
      </c>
      <c r="DA69" s="98"/>
      <c r="DB69" s="107" t="str">
        <f t="shared" si="36"/>
        <v/>
      </c>
      <c r="DC69" s="98"/>
      <c r="DD69" s="107" t="str">
        <f t="shared" si="37"/>
        <v/>
      </c>
      <c r="DE69" s="98"/>
      <c r="DF69" s="107" t="str">
        <f t="shared" si="38"/>
        <v/>
      </c>
      <c r="DG69" s="98">
        <v>3.7966101694915202</v>
      </c>
      <c r="DH69" s="107">
        <f t="shared" si="39"/>
        <v>1.6949152542373121E-2</v>
      </c>
      <c r="DI69" s="98"/>
      <c r="DJ69" s="105" t="s">
        <v>6405</v>
      </c>
      <c r="DK69" s="105" t="s">
        <v>233</v>
      </c>
      <c r="DL69" s="105" t="s">
        <v>173</v>
      </c>
      <c r="DM69" s="105" t="s">
        <v>173</v>
      </c>
      <c r="DN69" s="105" t="s">
        <v>233</v>
      </c>
      <c r="DO69" s="105" t="s">
        <v>172</v>
      </c>
      <c r="DP69" s="105">
        <v>11.8</v>
      </c>
      <c r="DQ69" s="105" t="s">
        <v>165</v>
      </c>
      <c r="DR69" s="105"/>
      <c r="DS69" s="105"/>
      <c r="DT69" s="105"/>
      <c r="DU69" s="105">
        <v>0</v>
      </c>
      <c r="DV69" s="105">
        <v>0</v>
      </c>
      <c r="DW69" s="105">
        <v>0</v>
      </c>
      <c r="DX69" s="105"/>
      <c r="DY69" s="105"/>
      <c r="DZ69" s="105"/>
      <c r="EA69" s="105"/>
      <c r="EB69" s="105">
        <v>0</v>
      </c>
      <c r="EC69" s="105"/>
      <c r="ED69" s="105"/>
      <c r="EE69" s="105"/>
      <c r="EF69" s="105" t="s">
        <v>172</v>
      </c>
      <c r="EG69" s="105">
        <v>0</v>
      </c>
      <c r="EH69" s="105">
        <v>0</v>
      </c>
      <c r="EI69" s="105">
        <v>21.5</v>
      </c>
      <c r="EJ69" s="105"/>
      <c r="EK69" s="107">
        <f t="shared" si="40"/>
        <v>0</v>
      </c>
      <c r="EL69" s="105"/>
      <c r="EM69" s="107">
        <f t="shared" si="41"/>
        <v>0</v>
      </c>
      <c r="EN69" s="105"/>
      <c r="EO69" s="107">
        <f t="shared" si="42"/>
        <v>0</v>
      </c>
      <c r="EP69" s="105">
        <v>0.69999999999999896</v>
      </c>
      <c r="EQ69" s="107">
        <f t="shared" si="43"/>
        <v>0.69999999999999929</v>
      </c>
      <c r="ER69" s="105"/>
      <c r="ES69" s="107" t="str">
        <f t="shared" si="44"/>
        <v/>
      </c>
      <c r="ET69" s="105"/>
      <c r="EU69" s="107" t="str">
        <f t="shared" si="45"/>
        <v/>
      </c>
      <c r="EV69" s="105"/>
      <c r="EW69" s="107" t="str">
        <f t="shared" si="46"/>
        <v/>
      </c>
      <c r="EX69" s="105">
        <v>5.9322033898305003E-2</v>
      </c>
      <c r="EY69" s="107">
        <f t="shared" si="47"/>
        <v>5.9322033898305024E-2</v>
      </c>
      <c r="EZ69" s="105" t="s">
        <v>6406</v>
      </c>
      <c r="FA69" t="s">
        <v>3295</v>
      </c>
      <c r="FB69" t="s">
        <v>3296</v>
      </c>
      <c r="FC69" t="s">
        <v>3297</v>
      </c>
      <c r="FD69" t="s">
        <v>3298</v>
      </c>
      <c r="FE69" t="s">
        <v>3299</v>
      </c>
      <c r="FF69">
        <v>106215742</v>
      </c>
      <c r="FG69" t="s">
        <v>6407</v>
      </c>
      <c r="FH69" t="s">
        <v>6396</v>
      </c>
      <c r="FJ69" t="s">
        <v>215</v>
      </c>
      <c r="FK69" t="s">
        <v>216</v>
      </c>
      <c r="FN69">
        <v>68</v>
      </c>
    </row>
    <row r="70" spans="1:170" x14ac:dyDescent="0.35">
      <c r="A70" s="2" t="s">
        <v>6408</v>
      </c>
      <c r="B70" s="2" t="s">
        <v>6409</v>
      </c>
      <c r="C70" s="2" t="s">
        <v>3281</v>
      </c>
      <c r="D70" s="2" t="s">
        <v>392</v>
      </c>
      <c r="E70" s="2" t="s">
        <v>6410</v>
      </c>
      <c r="F70" s="2" t="s">
        <v>591</v>
      </c>
      <c r="G70" s="2">
        <v>6</v>
      </c>
      <c r="H70" s="2" t="s">
        <v>306</v>
      </c>
      <c r="I70" s="2" t="s">
        <v>6411</v>
      </c>
      <c r="J70" s="2" t="s">
        <v>6412</v>
      </c>
      <c r="K70" s="2" t="s">
        <v>6413</v>
      </c>
      <c r="L70" s="2" t="s">
        <v>6414</v>
      </c>
      <c r="M70" s="2" t="s">
        <v>480</v>
      </c>
      <c r="N70" s="2"/>
      <c r="O70" s="2" t="s">
        <v>164</v>
      </c>
      <c r="P70" s="2"/>
      <c r="Q70" s="4" t="s">
        <v>6415</v>
      </c>
      <c r="R70" s="4" t="s">
        <v>3288</v>
      </c>
      <c r="S70" s="4"/>
      <c r="T70" s="4"/>
      <c r="U70" s="4"/>
      <c r="V70" s="4" t="s">
        <v>172</v>
      </c>
      <c r="W70" s="4">
        <v>0</v>
      </c>
      <c r="X70" s="4">
        <v>0</v>
      </c>
      <c r="Y70" s="4">
        <v>15.7</v>
      </c>
      <c r="Z70" s="4"/>
      <c r="AA70" s="97" t="s">
        <v>6416</v>
      </c>
      <c r="AB70" s="97" t="s">
        <v>170</v>
      </c>
      <c r="AC70" s="97" t="s">
        <v>172</v>
      </c>
      <c r="AD70" s="97" t="s">
        <v>173</v>
      </c>
      <c r="AE70" s="97" t="s">
        <v>170</v>
      </c>
      <c r="AF70" s="97" t="s">
        <v>172</v>
      </c>
      <c r="AG70" s="97">
        <v>3.4</v>
      </c>
      <c r="AH70" s="97" t="s">
        <v>165</v>
      </c>
      <c r="AI70" s="97"/>
      <c r="AJ70" s="97"/>
      <c r="AK70" s="97"/>
      <c r="AL70" s="97">
        <v>0</v>
      </c>
      <c r="AM70" s="97">
        <v>0</v>
      </c>
      <c r="AN70" s="97">
        <v>0</v>
      </c>
      <c r="AO70" s="97"/>
      <c r="AP70" s="97"/>
      <c r="AQ70" s="97"/>
      <c r="AR70" s="97"/>
      <c r="AS70" s="97">
        <v>0</v>
      </c>
      <c r="AT70" s="97"/>
      <c r="AU70" s="97"/>
      <c r="AV70" s="97"/>
      <c r="AW70" s="97" t="s">
        <v>172</v>
      </c>
      <c r="AX70" s="97">
        <v>0</v>
      </c>
      <c r="AY70" s="97">
        <v>0</v>
      </c>
      <c r="AZ70" s="97">
        <v>15.38</v>
      </c>
      <c r="BA70" s="97">
        <v>1</v>
      </c>
      <c r="BB70" s="97"/>
      <c r="BC70" s="107">
        <f t="shared" si="24"/>
        <v>0</v>
      </c>
      <c r="BD70" s="97"/>
      <c r="BE70" s="107">
        <f t="shared" si="25"/>
        <v>0</v>
      </c>
      <c r="BF70" s="97"/>
      <c r="BG70" s="107">
        <f t="shared" si="26"/>
        <v>0</v>
      </c>
      <c r="BH70" s="97">
        <v>0.31999999999999801</v>
      </c>
      <c r="BI70" s="107">
        <f t="shared" si="27"/>
        <v>0.31999999999999851</v>
      </c>
      <c r="BJ70" s="97"/>
      <c r="BK70" s="107" t="str">
        <f t="shared" si="28"/>
        <v/>
      </c>
      <c r="BL70" s="97"/>
      <c r="BM70" s="107" t="str">
        <f t="shared" si="29"/>
        <v/>
      </c>
      <c r="BN70" s="97"/>
      <c r="BO70" s="107" t="str">
        <f t="shared" si="30"/>
        <v/>
      </c>
      <c r="BP70" s="97">
        <v>9.4117647058823001E-2</v>
      </c>
      <c r="BQ70" s="107">
        <f t="shared" si="31"/>
        <v>9.4117647058823098E-2</v>
      </c>
      <c r="BR70" s="97"/>
      <c r="BS70" s="98" t="s">
        <v>6417</v>
      </c>
      <c r="BT70" s="98" t="s">
        <v>233</v>
      </c>
      <c r="BU70" s="98" t="s">
        <v>172</v>
      </c>
      <c r="BV70" s="98" t="s">
        <v>173</v>
      </c>
      <c r="BW70" s="98" t="s">
        <v>170</v>
      </c>
      <c r="BX70" s="98" t="s">
        <v>172</v>
      </c>
      <c r="BY70" s="98">
        <v>6.8</v>
      </c>
      <c r="BZ70" s="98" t="s">
        <v>165</v>
      </c>
      <c r="CA70" s="98"/>
      <c r="CB70" s="98"/>
      <c r="CC70" s="98"/>
      <c r="CD70" s="98">
        <v>0</v>
      </c>
      <c r="CE70" s="98">
        <v>0</v>
      </c>
      <c r="CF70" s="98">
        <v>0</v>
      </c>
      <c r="CG70" s="98"/>
      <c r="CH70" s="98"/>
      <c r="CI70" s="98"/>
      <c r="CJ70" s="98"/>
      <c r="CK70" s="98">
        <v>0</v>
      </c>
      <c r="CL70" s="98"/>
      <c r="CM70" s="98"/>
      <c r="CN70" s="98"/>
      <c r="CO70" s="98" t="s">
        <v>172</v>
      </c>
      <c r="CP70" s="98">
        <v>0</v>
      </c>
      <c r="CQ70" s="98">
        <v>0</v>
      </c>
      <c r="CR70" s="98">
        <v>15.08</v>
      </c>
      <c r="CS70" s="98"/>
      <c r="CT70" s="107">
        <f t="shared" si="32"/>
        <v>0</v>
      </c>
      <c r="CU70" s="98"/>
      <c r="CV70" s="107">
        <f t="shared" si="33"/>
        <v>0</v>
      </c>
      <c r="CW70" s="98"/>
      <c r="CX70" s="107">
        <f t="shared" si="34"/>
        <v>0</v>
      </c>
      <c r="CY70" s="98"/>
      <c r="CZ70" s="107">
        <f t="shared" si="35"/>
        <v>0.30000000000000071</v>
      </c>
      <c r="DA70" s="98"/>
      <c r="DB70" s="107" t="str">
        <f t="shared" si="36"/>
        <v/>
      </c>
      <c r="DC70" s="98"/>
      <c r="DD70" s="107" t="str">
        <f t="shared" si="37"/>
        <v/>
      </c>
      <c r="DE70" s="98"/>
      <c r="DF70" s="107" t="str">
        <f t="shared" si="38"/>
        <v/>
      </c>
      <c r="DG70" s="98"/>
      <c r="DH70" s="107">
        <f t="shared" si="39"/>
        <v>4.4117647058823636E-2</v>
      </c>
      <c r="DI70" s="98"/>
      <c r="DJ70" s="105" t="s">
        <v>6418</v>
      </c>
      <c r="DK70" s="105" t="s">
        <v>233</v>
      </c>
      <c r="DL70" s="105" t="s">
        <v>172</v>
      </c>
      <c r="DM70" s="105" t="s">
        <v>173</v>
      </c>
      <c r="DN70" s="105" t="s">
        <v>170</v>
      </c>
      <c r="DO70" s="105" t="s">
        <v>172</v>
      </c>
      <c r="DP70" s="105">
        <v>6.8</v>
      </c>
      <c r="DQ70" s="105" t="s">
        <v>165</v>
      </c>
      <c r="DR70" s="105"/>
      <c r="DS70" s="105"/>
      <c r="DT70" s="105"/>
      <c r="DU70" s="105">
        <v>0</v>
      </c>
      <c r="DV70" s="105">
        <v>0</v>
      </c>
      <c r="DW70" s="105">
        <v>0</v>
      </c>
      <c r="DX70" s="105"/>
      <c r="DY70" s="105"/>
      <c r="DZ70" s="105"/>
      <c r="EA70" s="105"/>
      <c r="EB70" s="105">
        <v>0</v>
      </c>
      <c r="EC70" s="105"/>
      <c r="ED70" s="105"/>
      <c r="EE70" s="105"/>
      <c r="EF70" s="105" t="s">
        <v>172</v>
      </c>
      <c r="EG70" s="105">
        <v>0</v>
      </c>
      <c r="EH70" s="105">
        <v>0</v>
      </c>
      <c r="EI70" s="105">
        <v>14.7</v>
      </c>
      <c r="EJ70" s="105"/>
      <c r="EK70" s="107">
        <f t="shared" si="40"/>
        <v>0</v>
      </c>
      <c r="EL70" s="105"/>
      <c r="EM70" s="107">
        <f t="shared" si="41"/>
        <v>0</v>
      </c>
      <c r="EN70" s="105"/>
      <c r="EO70" s="107">
        <f t="shared" si="42"/>
        <v>0</v>
      </c>
      <c r="EP70" s="105">
        <v>0.38</v>
      </c>
      <c r="EQ70" s="107">
        <f t="shared" si="43"/>
        <v>0.38000000000000078</v>
      </c>
      <c r="ER70" s="105"/>
      <c r="ES70" s="107" t="str">
        <f t="shared" si="44"/>
        <v/>
      </c>
      <c r="ET70" s="105"/>
      <c r="EU70" s="107" t="str">
        <f t="shared" si="45"/>
        <v/>
      </c>
      <c r="EV70" s="105"/>
      <c r="EW70" s="107" t="str">
        <f t="shared" si="46"/>
        <v/>
      </c>
      <c r="EX70" s="105">
        <v>5.5882352941176501E-2</v>
      </c>
      <c r="EY70" s="107">
        <f t="shared" si="47"/>
        <v>5.5882352941176584E-2</v>
      </c>
      <c r="EZ70" s="105" t="s">
        <v>3843</v>
      </c>
      <c r="FA70" t="s">
        <v>3295</v>
      </c>
      <c r="FB70" t="s">
        <v>3296</v>
      </c>
      <c r="FC70" t="s">
        <v>3297</v>
      </c>
      <c r="FD70" t="s">
        <v>3298</v>
      </c>
      <c r="FE70" t="s">
        <v>3299</v>
      </c>
      <c r="FF70">
        <v>106215743</v>
      </c>
      <c r="FG70" t="s">
        <v>6419</v>
      </c>
      <c r="FH70" t="s">
        <v>6396</v>
      </c>
      <c r="FJ70" t="s">
        <v>215</v>
      </c>
      <c r="FK70" t="s">
        <v>216</v>
      </c>
      <c r="FN70">
        <v>69</v>
      </c>
    </row>
    <row r="71" spans="1:170" x14ac:dyDescent="0.35">
      <c r="A71" s="2" t="s">
        <v>6420</v>
      </c>
      <c r="B71" s="2" t="s">
        <v>6421</v>
      </c>
      <c r="C71" s="2" t="s">
        <v>3281</v>
      </c>
      <c r="D71" s="2" t="s">
        <v>392</v>
      </c>
      <c r="E71" s="2" t="s">
        <v>1198</v>
      </c>
      <c r="F71" s="2" t="s">
        <v>6422</v>
      </c>
      <c r="G71" s="2">
        <v>288</v>
      </c>
      <c r="H71" s="2" t="s">
        <v>168</v>
      </c>
      <c r="I71" s="2" t="s">
        <v>6423</v>
      </c>
      <c r="J71" s="2" t="s">
        <v>6424</v>
      </c>
      <c r="K71" s="2" t="s">
        <v>6425</v>
      </c>
      <c r="L71" s="2" t="s">
        <v>6426</v>
      </c>
      <c r="M71" s="2" t="s">
        <v>6427</v>
      </c>
      <c r="N71" s="2"/>
      <c r="O71" s="2" t="s">
        <v>164</v>
      </c>
      <c r="P71" s="2"/>
      <c r="Q71" s="4" t="s">
        <v>3528</v>
      </c>
      <c r="R71" s="4" t="s">
        <v>3288</v>
      </c>
      <c r="S71" s="4"/>
      <c r="T71" s="4"/>
      <c r="U71" s="4"/>
      <c r="V71" s="4" t="s">
        <v>172</v>
      </c>
      <c r="W71" s="4">
        <v>0</v>
      </c>
      <c r="X71" s="4">
        <v>0</v>
      </c>
      <c r="Y71" s="4">
        <v>14.8</v>
      </c>
      <c r="Z71" s="4"/>
      <c r="AA71" s="97" t="s">
        <v>6428</v>
      </c>
      <c r="AB71" s="97" t="s">
        <v>173</v>
      </c>
      <c r="AC71" s="97" t="s">
        <v>233</v>
      </c>
      <c r="AD71" s="97" t="s">
        <v>233</v>
      </c>
      <c r="AE71" s="97" t="s">
        <v>170</v>
      </c>
      <c r="AF71" s="97" t="s">
        <v>172</v>
      </c>
      <c r="AG71" s="97">
        <v>10.8</v>
      </c>
      <c r="AH71" s="97" t="s">
        <v>164</v>
      </c>
      <c r="AI71" s="97" t="s">
        <v>165</v>
      </c>
      <c r="AJ71" s="97"/>
      <c r="AK71" s="97">
        <v>0.12</v>
      </c>
      <c r="AL71" s="97">
        <v>0</v>
      </c>
      <c r="AM71" s="97">
        <v>0</v>
      </c>
      <c r="AN71" s="97">
        <v>0</v>
      </c>
      <c r="AO71" s="97">
        <v>0.12</v>
      </c>
      <c r="AP71" s="97">
        <v>0</v>
      </c>
      <c r="AQ71" s="97">
        <v>0</v>
      </c>
      <c r="AR71" s="97">
        <v>0</v>
      </c>
      <c r="AS71" s="97">
        <v>0</v>
      </c>
      <c r="AT71" s="97"/>
      <c r="AU71" s="97"/>
      <c r="AV71" s="97"/>
      <c r="AW71" s="97" t="s">
        <v>172</v>
      </c>
      <c r="AX71" s="97">
        <v>0.12</v>
      </c>
      <c r="AY71" s="97">
        <v>0</v>
      </c>
      <c r="AZ71" s="97">
        <v>14.1</v>
      </c>
      <c r="BA71" s="97">
        <v>1</v>
      </c>
      <c r="BB71" s="97"/>
      <c r="BC71" s="107">
        <f t="shared" si="24"/>
        <v>0</v>
      </c>
      <c r="BD71" s="97"/>
      <c r="BE71" s="107">
        <f t="shared" si="25"/>
        <v>-0.12</v>
      </c>
      <c r="BF71" s="97"/>
      <c r="BG71" s="107">
        <f t="shared" si="26"/>
        <v>0</v>
      </c>
      <c r="BH71" s="97">
        <v>0.70000000000000095</v>
      </c>
      <c r="BI71" s="107">
        <f t="shared" si="27"/>
        <v>0.70000000000000107</v>
      </c>
      <c r="BJ71" s="97"/>
      <c r="BK71" s="107" t="str">
        <f t="shared" si="28"/>
        <v/>
      </c>
      <c r="BL71" s="97"/>
      <c r="BM71" s="107">
        <f t="shared" si="29"/>
        <v>-1.111111111111111E-2</v>
      </c>
      <c r="BN71" s="97"/>
      <c r="BO71" s="107" t="str">
        <f t="shared" si="30"/>
        <v/>
      </c>
      <c r="BP71" s="97">
        <v>6.4814814814814894E-2</v>
      </c>
      <c r="BQ71" s="107">
        <f t="shared" si="31"/>
        <v>6.4814814814814908E-2</v>
      </c>
      <c r="BR71" s="97"/>
      <c r="BS71" s="98" t="s">
        <v>6429</v>
      </c>
      <c r="BT71" s="98" t="s">
        <v>233</v>
      </c>
      <c r="BU71" s="98" t="s">
        <v>233</v>
      </c>
      <c r="BV71" s="98" t="s">
        <v>233</v>
      </c>
      <c r="BW71" s="98" t="s">
        <v>170</v>
      </c>
      <c r="BX71" s="98" t="s">
        <v>172</v>
      </c>
      <c r="BY71" s="98">
        <v>7.2</v>
      </c>
      <c r="BZ71" s="98" t="s">
        <v>165</v>
      </c>
      <c r="CA71" s="98"/>
      <c r="CB71" s="98"/>
      <c r="CC71" s="98"/>
      <c r="CD71" s="98">
        <v>0</v>
      </c>
      <c r="CE71" s="98">
        <v>0</v>
      </c>
      <c r="CF71" s="98">
        <v>0</v>
      </c>
      <c r="CG71" s="98"/>
      <c r="CH71" s="98"/>
      <c r="CI71" s="98"/>
      <c r="CJ71" s="98"/>
      <c r="CK71" s="98">
        <v>0</v>
      </c>
      <c r="CL71" s="98"/>
      <c r="CM71" s="98"/>
      <c r="CN71" s="98"/>
      <c r="CO71" s="98" t="s">
        <v>172</v>
      </c>
      <c r="CP71" s="98">
        <v>0</v>
      </c>
      <c r="CQ71" s="98">
        <v>0</v>
      </c>
      <c r="CR71" s="98">
        <v>14.1</v>
      </c>
      <c r="CS71" s="98"/>
      <c r="CT71" s="107">
        <f t="shared" si="32"/>
        <v>0</v>
      </c>
      <c r="CU71" s="98">
        <v>0.12</v>
      </c>
      <c r="CV71" s="107">
        <f t="shared" si="33"/>
        <v>0.12</v>
      </c>
      <c r="CW71" s="98"/>
      <c r="CX71" s="107">
        <f t="shared" si="34"/>
        <v>0</v>
      </c>
      <c r="CY71" s="98" t="s">
        <v>172</v>
      </c>
      <c r="CZ71" s="107">
        <f t="shared" si="35"/>
        <v>0</v>
      </c>
      <c r="DA71" s="98"/>
      <c r="DB71" s="107" t="str">
        <f t="shared" si="36"/>
        <v/>
      </c>
      <c r="DC71" s="98">
        <v>1.6666666666666601E-2</v>
      </c>
      <c r="DD71" s="107">
        <f t="shared" si="37"/>
        <v>1.6666666666666666E-2</v>
      </c>
      <c r="DE71" s="98"/>
      <c r="DF71" s="107" t="str">
        <f t="shared" si="38"/>
        <v/>
      </c>
      <c r="DG71" s="98" t="s">
        <v>172</v>
      </c>
      <c r="DH71" s="107" t="str">
        <f t="shared" si="39"/>
        <v/>
      </c>
      <c r="DI71" s="98"/>
      <c r="DJ71" s="105" t="s">
        <v>6430</v>
      </c>
      <c r="DK71" s="105" t="s">
        <v>233</v>
      </c>
      <c r="DL71" s="105" t="s">
        <v>233</v>
      </c>
      <c r="DM71" s="105" t="s">
        <v>233</v>
      </c>
      <c r="DN71" s="105" t="s">
        <v>170</v>
      </c>
      <c r="DO71" s="105" t="s">
        <v>172</v>
      </c>
      <c r="DP71" s="105">
        <v>7.2</v>
      </c>
      <c r="DQ71" s="105" t="s">
        <v>165</v>
      </c>
      <c r="DR71" s="105"/>
      <c r="DS71" s="105"/>
      <c r="DT71" s="105"/>
      <c r="DU71" s="105">
        <v>0</v>
      </c>
      <c r="DV71" s="105">
        <v>0</v>
      </c>
      <c r="DW71" s="105">
        <v>0</v>
      </c>
      <c r="DX71" s="105"/>
      <c r="DY71" s="105"/>
      <c r="DZ71" s="105"/>
      <c r="EA71" s="105"/>
      <c r="EB71" s="105">
        <v>0</v>
      </c>
      <c r="EC71" s="105"/>
      <c r="ED71" s="105"/>
      <c r="EE71" s="105"/>
      <c r="EF71" s="105" t="s">
        <v>172</v>
      </c>
      <c r="EG71" s="105">
        <v>0</v>
      </c>
      <c r="EH71" s="105">
        <v>0</v>
      </c>
      <c r="EI71" s="105">
        <v>14.1</v>
      </c>
      <c r="EJ71" s="105"/>
      <c r="EK71" s="107">
        <f t="shared" si="40"/>
        <v>0</v>
      </c>
      <c r="EL71" s="105"/>
      <c r="EM71" s="107">
        <f t="shared" si="41"/>
        <v>0</v>
      </c>
      <c r="EN71" s="105"/>
      <c r="EO71" s="107">
        <f t="shared" si="42"/>
        <v>0</v>
      </c>
      <c r="EP71" s="105" t="s">
        <v>172</v>
      </c>
      <c r="EQ71" s="107">
        <f t="shared" si="43"/>
        <v>0</v>
      </c>
      <c r="ER71" s="105"/>
      <c r="ES71" s="107" t="str">
        <f t="shared" si="44"/>
        <v/>
      </c>
      <c r="ET71" s="105"/>
      <c r="EU71" s="107" t="str">
        <f t="shared" si="45"/>
        <v/>
      </c>
      <c r="EV71" s="105"/>
      <c r="EW71" s="107" t="str">
        <f t="shared" si="46"/>
        <v/>
      </c>
      <c r="EX71" s="105" t="s">
        <v>172</v>
      </c>
      <c r="EY71" s="107" t="str">
        <f t="shared" si="47"/>
        <v/>
      </c>
      <c r="EZ71" s="105" t="s">
        <v>6431</v>
      </c>
      <c r="FA71" t="s">
        <v>3295</v>
      </c>
      <c r="FB71" t="s">
        <v>3296</v>
      </c>
      <c r="FC71" t="s">
        <v>3297</v>
      </c>
      <c r="FD71" t="s">
        <v>3298</v>
      </c>
      <c r="FE71" t="s">
        <v>3299</v>
      </c>
      <c r="FF71">
        <v>106215744</v>
      </c>
      <c r="FG71" t="s">
        <v>6432</v>
      </c>
      <c r="FH71" t="s">
        <v>6396</v>
      </c>
      <c r="FJ71" t="s">
        <v>215</v>
      </c>
      <c r="FK71" t="s">
        <v>216</v>
      </c>
      <c r="FN71">
        <v>70</v>
      </c>
    </row>
    <row r="72" spans="1:170" x14ac:dyDescent="0.35">
      <c r="A72" s="2" t="s">
        <v>6433</v>
      </c>
      <c r="B72" s="2" t="s">
        <v>6434</v>
      </c>
      <c r="C72" s="2" t="s">
        <v>3281</v>
      </c>
      <c r="D72" s="2" t="s">
        <v>392</v>
      </c>
      <c r="E72" s="2" t="s">
        <v>6435</v>
      </c>
      <c r="F72" s="2" t="s">
        <v>6436</v>
      </c>
      <c r="G72" s="2">
        <v>313</v>
      </c>
      <c r="H72" s="2" t="s">
        <v>306</v>
      </c>
      <c r="I72" s="2" t="s">
        <v>6437</v>
      </c>
      <c r="J72" s="2" t="s">
        <v>6438</v>
      </c>
      <c r="K72" s="2" t="s">
        <v>6439</v>
      </c>
      <c r="L72" s="2" t="s">
        <v>6440</v>
      </c>
      <c r="M72" s="2" t="s">
        <v>1331</v>
      </c>
      <c r="N72" s="2"/>
      <c r="O72" s="2" t="s">
        <v>164</v>
      </c>
      <c r="P72" s="2"/>
      <c r="Q72" s="4" t="s">
        <v>6441</v>
      </c>
      <c r="R72" s="4" t="s">
        <v>3288</v>
      </c>
      <c r="S72" s="4"/>
      <c r="T72" s="4"/>
      <c r="U72" s="4"/>
      <c r="V72" s="4" t="s">
        <v>172</v>
      </c>
      <c r="W72" s="4">
        <v>0</v>
      </c>
      <c r="X72" s="4">
        <v>0</v>
      </c>
      <c r="Y72" s="4">
        <v>22.8</v>
      </c>
      <c r="Z72" s="4"/>
      <c r="AA72" s="97" t="s">
        <v>6442</v>
      </c>
      <c r="AB72" s="97" t="s">
        <v>170</v>
      </c>
      <c r="AC72" s="97" t="s">
        <v>172</v>
      </c>
      <c r="AD72" s="97" t="s">
        <v>172</v>
      </c>
      <c r="AE72" s="97" t="s">
        <v>170</v>
      </c>
      <c r="AF72" s="97" t="s">
        <v>172</v>
      </c>
      <c r="AG72" s="97" t="s">
        <v>170</v>
      </c>
      <c r="AH72" s="97" t="s">
        <v>165</v>
      </c>
      <c r="AI72" s="97"/>
      <c r="AJ72" s="97"/>
      <c r="AK72" s="97"/>
      <c r="AL72" s="97">
        <v>0</v>
      </c>
      <c r="AM72" s="97">
        <v>0</v>
      </c>
      <c r="AN72" s="97">
        <v>0</v>
      </c>
      <c r="AO72" s="97"/>
      <c r="AP72" s="97"/>
      <c r="AQ72" s="97"/>
      <c r="AR72" s="97"/>
      <c r="AS72" s="97">
        <v>0</v>
      </c>
      <c r="AT72" s="97"/>
      <c r="AU72" s="97"/>
      <c r="AV72" s="97"/>
      <c r="AW72" s="97" t="s">
        <v>172</v>
      </c>
      <c r="AX72" s="97">
        <v>0</v>
      </c>
      <c r="AY72" s="97">
        <v>0</v>
      </c>
      <c r="AZ72" s="97">
        <v>22.7</v>
      </c>
      <c r="BA72" s="97">
        <v>1</v>
      </c>
      <c r="BB72" s="97"/>
      <c r="BC72" s="107">
        <f t="shared" si="24"/>
        <v>0</v>
      </c>
      <c r="BD72" s="97"/>
      <c r="BE72" s="107">
        <f t="shared" si="25"/>
        <v>0</v>
      </c>
      <c r="BF72" s="97"/>
      <c r="BG72" s="107">
        <f t="shared" si="26"/>
        <v>0</v>
      </c>
      <c r="BH72" s="97">
        <v>0.100000000000001</v>
      </c>
      <c r="BI72" s="107">
        <f t="shared" si="27"/>
        <v>0.10000000000000142</v>
      </c>
      <c r="BJ72" s="97"/>
      <c r="BK72" s="107" t="str">
        <f t="shared" si="28"/>
        <v/>
      </c>
      <c r="BL72" s="97"/>
      <c r="BM72" s="107" t="str">
        <f t="shared" si="29"/>
        <v/>
      </c>
      <c r="BN72" s="97"/>
      <c r="BO72" s="107" t="str">
        <f t="shared" si="30"/>
        <v/>
      </c>
      <c r="BP72" s="97">
        <v>0.100000000000001</v>
      </c>
      <c r="BQ72" s="107">
        <f t="shared" si="31"/>
        <v>0.10000000000000142</v>
      </c>
      <c r="BR72" s="97"/>
      <c r="BS72" s="98" t="s">
        <v>6443</v>
      </c>
      <c r="BT72" s="98" t="s">
        <v>172</v>
      </c>
      <c r="BU72" s="98" t="s">
        <v>172</v>
      </c>
      <c r="BV72" s="98" t="s">
        <v>172</v>
      </c>
      <c r="BW72" s="98" t="s">
        <v>170</v>
      </c>
      <c r="BX72" s="98" t="s">
        <v>172</v>
      </c>
      <c r="BY72" s="98" t="s">
        <v>172</v>
      </c>
      <c r="BZ72" s="98" t="s">
        <v>165</v>
      </c>
      <c r="CA72" s="98"/>
      <c r="CB72" s="98"/>
      <c r="CC72" s="98"/>
      <c r="CD72" s="98">
        <v>0</v>
      </c>
      <c r="CE72" s="98">
        <v>0</v>
      </c>
      <c r="CF72" s="98">
        <v>0</v>
      </c>
      <c r="CG72" s="98"/>
      <c r="CH72" s="98"/>
      <c r="CI72" s="98"/>
      <c r="CJ72" s="98"/>
      <c r="CK72" s="98">
        <v>0</v>
      </c>
      <c r="CL72" s="98"/>
      <c r="CM72" s="98"/>
      <c r="CN72" s="98"/>
      <c r="CO72" s="98" t="s">
        <v>172</v>
      </c>
      <c r="CP72" s="98">
        <v>0</v>
      </c>
      <c r="CQ72" s="98">
        <v>0</v>
      </c>
      <c r="CR72" s="98">
        <v>22.7</v>
      </c>
      <c r="CS72" s="98"/>
      <c r="CT72" s="107">
        <f t="shared" si="32"/>
        <v>0</v>
      </c>
      <c r="CU72" s="98"/>
      <c r="CV72" s="107">
        <f t="shared" si="33"/>
        <v>0</v>
      </c>
      <c r="CW72" s="98"/>
      <c r="CX72" s="107">
        <f t="shared" si="34"/>
        <v>0</v>
      </c>
      <c r="CY72" s="98"/>
      <c r="CZ72" s="107">
        <f t="shared" si="35"/>
        <v>0</v>
      </c>
      <c r="DA72" s="98"/>
      <c r="DB72" s="107" t="str">
        <f t="shared" si="36"/>
        <v/>
      </c>
      <c r="DC72" s="98"/>
      <c r="DD72" s="107" t="str">
        <f t="shared" si="37"/>
        <v/>
      </c>
      <c r="DE72" s="98"/>
      <c r="DF72" s="107" t="str">
        <f t="shared" si="38"/>
        <v/>
      </c>
      <c r="DG72" s="98"/>
      <c r="DH72" s="107" t="str">
        <f t="shared" si="39"/>
        <v/>
      </c>
      <c r="DI72" s="98"/>
      <c r="DJ72" s="105" t="s">
        <v>6444</v>
      </c>
      <c r="DK72" s="105" t="s">
        <v>172</v>
      </c>
      <c r="DL72" s="105" t="s">
        <v>172</v>
      </c>
      <c r="DM72" s="105" t="s">
        <v>172</v>
      </c>
      <c r="DN72" s="105" t="s">
        <v>170</v>
      </c>
      <c r="DO72" s="105" t="s">
        <v>172</v>
      </c>
      <c r="DP72" s="105" t="s">
        <v>172</v>
      </c>
      <c r="DQ72" s="105" t="s">
        <v>165</v>
      </c>
      <c r="DR72" s="105"/>
      <c r="DS72" s="105"/>
      <c r="DT72" s="105"/>
      <c r="DU72" s="105">
        <v>0</v>
      </c>
      <c r="DV72" s="105">
        <v>0</v>
      </c>
      <c r="DW72" s="105">
        <v>0</v>
      </c>
      <c r="DX72" s="105"/>
      <c r="DY72" s="105"/>
      <c r="DZ72" s="105"/>
      <c r="EA72" s="105"/>
      <c r="EB72" s="105">
        <v>0</v>
      </c>
      <c r="EC72" s="105"/>
      <c r="ED72" s="105"/>
      <c r="EE72" s="105"/>
      <c r="EF72" s="105" t="s">
        <v>172</v>
      </c>
      <c r="EG72" s="105">
        <v>0</v>
      </c>
      <c r="EH72" s="105">
        <v>0</v>
      </c>
      <c r="EI72" s="105">
        <v>22.7</v>
      </c>
      <c r="EJ72" s="105"/>
      <c r="EK72" s="107">
        <f t="shared" si="40"/>
        <v>0</v>
      </c>
      <c r="EL72" s="105"/>
      <c r="EM72" s="107">
        <f t="shared" si="41"/>
        <v>0</v>
      </c>
      <c r="EN72" s="105"/>
      <c r="EO72" s="107">
        <f t="shared" si="42"/>
        <v>0</v>
      </c>
      <c r="EP72" s="105" t="s">
        <v>172</v>
      </c>
      <c r="EQ72" s="107">
        <f t="shared" si="43"/>
        <v>0</v>
      </c>
      <c r="ER72" s="105"/>
      <c r="ES72" s="107" t="str">
        <f t="shared" si="44"/>
        <v/>
      </c>
      <c r="ET72" s="105"/>
      <c r="EU72" s="107" t="str">
        <f t="shared" si="45"/>
        <v/>
      </c>
      <c r="EV72" s="105"/>
      <c r="EW72" s="107" t="str">
        <f t="shared" si="46"/>
        <v/>
      </c>
      <c r="EX72" s="105"/>
      <c r="EY72" s="107" t="str">
        <f t="shared" si="47"/>
        <v/>
      </c>
      <c r="EZ72" s="105" t="s">
        <v>6445</v>
      </c>
      <c r="FA72" t="s">
        <v>3295</v>
      </c>
      <c r="FB72" t="s">
        <v>3296</v>
      </c>
      <c r="FC72" t="s">
        <v>3297</v>
      </c>
      <c r="FD72" t="s">
        <v>3298</v>
      </c>
      <c r="FE72" t="s">
        <v>3299</v>
      </c>
      <c r="FF72">
        <v>106215747</v>
      </c>
      <c r="FG72" t="s">
        <v>6446</v>
      </c>
      <c r="FH72" t="s">
        <v>6447</v>
      </c>
      <c r="FJ72" t="s">
        <v>215</v>
      </c>
      <c r="FK72" t="s">
        <v>216</v>
      </c>
      <c r="FN72">
        <v>71</v>
      </c>
    </row>
    <row r="73" spans="1:170" x14ac:dyDescent="0.35">
      <c r="A73" s="2" t="s">
        <v>6448</v>
      </c>
      <c r="B73" s="2" t="s">
        <v>6449</v>
      </c>
      <c r="C73" s="2" t="s">
        <v>3647</v>
      </c>
      <c r="D73" s="2" t="s">
        <v>392</v>
      </c>
      <c r="E73" s="2" t="s">
        <v>6450</v>
      </c>
      <c r="F73" s="2" t="s">
        <v>6451</v>
      </c>
      <c r="G73" s="2">
        <v>3</v>
      </c>
      <c r="H73" s="2" t="s">
        <v>306</v>
      </c>
      <c r="I73" s="2" t="s">
        <v>6452</v>
      </c>
      <c r="J73" s="2" t="s">
        <v>6453</v>
      </c>
      <c r="K73" s="2" t="s">
        <v>6454</v>
      </c>
      <c r="L73" s="2" t="s">
        <v>6455</v>
      </c>
      <c r="M73" s="2" t="s">
        <v>6456</v>
      </c>
      <c r="N73" s="2"/>
      <c r="O73" s="2" t="s">
        <v>164</v>
      </c>
      <c r="P73" s="2"/>
      <c r="Q73" s="4" t="s">
        <v>6457</v>
      </c>
      <c r="R73" s="4" t="s">
        <v>3288</v>
      </c>
      <c r="S73" s="4"/>
      <c r="T73" s="4"/>
      <c r="U73" s="4"/>
      <c r="V73" s="4" t="s">
        <v>172</v>
      </c>
      <c r="W73" s="4">
        <v>9.02</v>
      </c>
      <c r="X73" s="4">
        <v>0</v>
      </c>
      <c r="Y73" s="4">
        <v>14.68</v>
      </c>
      <c r="Z73" s="4"/>
      <c r="AA73" s="97" t="s">
        <v>6458</v>
      </c>
      <c r="AB73" s="97" t="s">
        <v>172</v>
      </c>
      <c r="AC73" s="97" t="s">
        <v>170</v>
      </c>
      <c r="AD73" s="97" t="s">
        <v>233</v>
      </c>
      <c r="AE73" s="97" t="s">
        <v>172</v>
      </c>
      <c r="AF73" s="97" t="s">
        <v>172</v>
      </c>
      <c r="AG73" s="97" t="s">
        <v>172</v>
      </c>
      <c r="AH73" s="97" t="s">
        <v>164</v>
      </c>
      <c r="AI73" s="97" t="s">
        <v>165</v>
      </c>
      <c r="AJ73" s="97"/>
      <c r="AK73" s="97">
        <v>0</v>
      </c>
      <c r="AL73" s="97"/>
      <c r="AM73" s="97"/>
      <c r="AN73" s="97"/>
      <c r="AO73" s="97" t="s">
        <v>172</v>
      </c>
      <c r="AP73" s="97">
        <v>0</v>
      </c>
      <c r="AQ73" s="97">
        <v>24.06</v>
      </c>
      <c r="AR73" s="97">
        <v>0</v>
      </c>
      <c r="AS73" s="97">
        <v>0</v>
      </c>
      <c r="AT73" s="97"/>
      <c r="AU73" s="97"/>
      <c r="AV73" s="97"/>
      <c r="AW73" s="97" t="s">
        <v>172</v>
      </c>
      <c r="AX73" s="97">
        <v>9.02</v>
      </c>
      <c r="AY73" s="97">
        <v>0</v>
      </c>
      <c r="AZ73" s="97">
        <v>24.06</v>
      </c>
      <c r="BA73" s="97">
        <v>1</v>
      </c>
      <c r="BB73" s="97"/>
      <c r="BC73" s="107">
        <f t="shared" si="24"/>
        <v>0</v>
      </c>
      <c r="BD73" s="97" t="s">
        <v>172</v>
      </c>
      <c r="BE73" s="107">
        <f t="shared" si="25"/>
        <v>0</v>
      </c>
      <c r="BF73" s="97"/>
      <c r="BG73" s="107">
        <f t="shared" si="26"/>
        <v>0</v>
      </c>
      <c r="BH73" s="97">
        <v>-9.3799999999999901</v>
      </c>
      <c r="BI73" s="107">
        <f t="shared" si="27"/>
        <v>-9.379999999999999</v>
      </c>
      <c r="BJ73" s="97"/>
      <c r="BK73" s="107" t="str">
        <f t="shared" si="28"/>
        <v/>
      </c>
      <c r="BL73" s="97"/>
      <c r="BM73" s="107" t="str">
        <f t="shared" si="29"/>
        <v/>
      </c>
      <c r="BN73" s="97"/>
      <c r="BO73" s="107" t="str">
        <f t="shared" si="30"/>
        <v/>
      </c>
      <c r="BP73" s="97" t="s">
        <v>4052</v>
      </c>
      <c r="BQ73" s="107" t="e">
        <f t="shared" si="31"/>
        <v>#DIV/0!</v>
      </c>
      <c r="BR73" s="97"/>
      <c r="BS73" s="98" t="s">
        <v>6459</v>
      </c>
      <c r="BT73" s="98" t="s">
        <v>170</v>
      </c>
      <c r="BU73" s="98" t="s">
        <v>170</v>
      </c>
      <c r="BV73" s="98" t="s">
        <v>233</v>
      </c>
      <c r="BW73" s="98" t="s">
        <v>172</v>
      </c>
      <c r="BX73" s="98" t="s">
        <v>172</v>
      </c>
      <c r="BY73" s="98">
        <v>2.1</v>
      </c>
      <c r="BZ73" s="98" t="s">
        <v>165</v>
      </c>
      <c r="CA73" s="98"/>
      <c r="CB73" s="98"/>
      <c r="CC73" s="98"/>
      <c r="CD73" s="98">
        <v>0</v>
      </c>
      <c r="CE73" s="98">
        <v>0</v>
      </c>
      <c r="CF73" s="98">
        <v>0</v>
      </c>
      <c r="CG73" s="98"/>
      <c r="CH73" s="98"/>
      <c r="CI73" s="98"/>
      <c r="CJ73" s="98"/>
      <c r="CK73" s="98">
        <v>0</v>
      </c>
      <c r="CL73" s="98"/>
      <c r="CM73" s="98"/>
      <c r="CN73" s="98"/>
      <c r="CO73" s="98" t="s">
        <v>172</v>
      </c>
      <c r="CP73" s="98">
        <v>9.02</v>
      </c>
      <c r="CQ73" s="98">
        <v>0</v>
      </c>
      <c r="CR73" s="98">
        <v>23.98</v>
      </c>
      <c r="CS73" s="98"/>
      <c r="CT73" s="107">
        <f t="shared" si="32"/>
        <v>0</v>
      </c>
      <c r="CU73" s="98" t="s">
        <v>172</v>
      </c>
      <c r="CV73" s="107">
        <f t="shared" si="33"/>
        <v>0</v>
      </c>
      <c r="CW73" s="98"/>
      <c r="CX73" s="107">
        <f t="shared" si="34"/>
        <v>0</v>
      </c>
      <c r="CY73" s="98">
        <v>24.139999999999901</v>
      </c>
      <c r="CZ73" s="107">
        <f t="shared" si="35"/>
        <v>7.9999999999998295E-2</v>
      </c>
      <c r="DA73" s="98"/>
      <c r="DB73" s="107" t="str">
        <f t="shared" si="36"/>
        <v/>
      </c>
      <c r="DC73" s="98" t="s">
        <v>172</v>
      </c>
      <c r="DD73" s="107" t="str">
        <f t="shared" si="37"/>
        <v/>
      </c>
      <c r="DE73" s="98"/>
      <c r="DF73" s="107" t="str">
        <f t="shared" si="38"/>
        <v/>
      </c>
      <c r="DG73" s="98">
        <v>11.495238095237999</v>
      </c>
      <c r="DH73" s="107">
        <f t="shared" si="39"/>
        <v>3.809523809523728E-2</v>
      </c>
      <c r="DI73" s="98"/>
      <c r="DJ73" s="105" t="s">
        <v>6460</v>
      </c>
      <c r="DK73" s="105" t="s">
        <v>233</v>
      </c>
      <c r="DL73" s="105" t="s">
        <v>170</v>
      </c>
      <c r="DM73" s="105" t="s">
        <v>233</v>
      </c>
      <c r="DN73" s="105" t="s">
        <v>172</v>
      </c>
      <c r="DO73" s="105" t="s">
        <v>172</v>
      </c>
      <c r="DP73" s="105">
        <v>4.2</v>
      </c>
      <c r="DQ73" s="105" t="s">
        <v>165</v>
      </c>
      <c r="DR73" s="105"/>
      <c r="DS73" s="105"/>
      <c r="DT73" s="105"/>
      <c r="DU73" s="105">
        <v>0</v>
      </c>
      <c r="DV73" s="105">
        <v>0</v>
      </c>
      <c r="DW73" s="105">
        <v>0</v>
      </c>
      <c r="DX73" s="105"/>
      <c r="DY73" s="105"/>
      <c r="DZ73" s="105"/>
      <c r="EA73" s="105"/>
      <c r="EB73" s="105">
        <v>0</v>
      </c>
      <c r="EC73" s="105"/>
      <c r="ED73" s="105"/>
      <c r="EE73" s="105"/>
      <c r="EF73" s="105" t="s">
        <v>172</v>
      </c>
      <c r="EG73" s="105">
        <v>0</v>
      </c>
      <c r="EH73" s="105">
        <v>0</v>
      </c>
      <c r="EI73" s="105">
        <v>23.44</v>
      </c>
      <c r="EJ73" s="105"/>
      <c r="EK73" s="107">
        <f t="shared" si="40"/>
        <v>0</v>
      </c>
      <c r="EL73" s="105">
        <v>9.02</v>
      </c>
      <c r="EM73" s="107">
        <f t="shared" si="41"/>
        <v>9.02</v>
      </c>
      <c r="EN73" s="105"/>
      <c r="EO73" s="107">
        <f t="shared" si="42"/>
        <v>0</v>
      </c>
      <c r="EP73" s="105">
        <v>0.53999999999999904</v>
      </c>
      <c r="EQ73" s="107">
        <f t="shared" si="43"/>
        <v>0.53999999999999915</v>
      </c>
      <c r="ER73" s="105"/>
      <c r="ES73" s="107" t="str">
        <f t="shared" si="44"/>
        <v/>
      </c>
      <c r="ET73" s="105">
        <v>2.14761904761904</v>
      </c>
      <c r="EU73" s="107">
        <f t="shared" si="45"/>
        <v>2.1476190476190475</v>
      </c>
      <c r="EV73" s="105"/>
      <c r="EW73" s="107" t="str">
        <f t="shared" si="46"/>
        <v/>
      </c>
      <c r="EX73" s="105">
        <v>0.128571428571428</v>
      </c>
      <c r="EY73" s="107">
        <f t="shared" si="47"/>
        <v>0.12857142857142836</v>
      </c>
      <c r="EZ73" s="105" t="s">
        <v>3843</v>
      </c>
      <c r="FA73" t="s">
        <v>3295</v>
      </c>
      <c r="FB73" t="s">
        <v>3296</v>
      </c>
      <c r="FC73" t="s">
        <v>3297</v>
      </c>
      <c r="FD73" t="s">
        <v>3298</v>
      </c>
      <c r="FE73" t="s">
        <v>3299</v>
      </c>
      <c r="FF73">
        <v>106215748</v>
      </c>
      <c r="FG73" t="s">
        <v>6461</v>
      </c>
      <c r="FH73" t="s">
        <v>6447</v>
      </c>
      <c r="FJ73" t="s">
        <v>215</v>
      </c>
      <c r="FK73" t="s">
        <v>216</v>
      </c>
      <c r="FN73">
        <v>72</v>
      </c>
    </row>
    <row r="74" spans="1:170" x14ac:dyDescent="0.35">
      <c r="A74" s="2" t="s">
        <v>6462</v>
      </c>
      <c r="B74" s="2" t="s">
        <v>6463</v>
      </c>
      <c r="C74" s="2" t="s">
        <v>3647</v>
      </c>
      <c r="D74" s="2" t="s">
        <v>392</v>
      </c>
      <c r="E74" s="2" t="s">
        <v>1418</v>
      </c>
      <c r="F74" s="2" t="s">
        <v>1421</v>
      </c>
      <c r="G74" s="2">
        <v>403</v>
      </c>
      <c r="H74" s="2" t="s">
        <v>168</v>
      </c>
      <c r="I74" s="2" t="s">
        <v>6464</v>
      </c>
      <c r="J74" s="2" t="s">
        <v>6465</v>
      </c>
      <c r="K74" s="2" t="s">
        <v>6466</v>
      </c>
      <c r="L74" s="2" t="s">
        <v>6455</v>
      </c>
      <c r="M74" s="2" t="s">
        <v>6467</v>
      </c>
      <c r="N74" s="2"/>
      <c r="O74" s="2" t="s">
        <v>164</v>
      </c>
      <c r="P74" s="2"/>
      <c r="Q74" s="4" t="s">
        <v>6468</v>
      </c>
      <c r="R74" s="4" t="s">
        <v>3288</v>
      </c>
      <c r="S74" s="4"/>
      <c r="T74" s="4"/>
      <c r="U74" s="4"/>
      <c r="V74" s="4" t="s">
        <v>172</v>
      </c>
      <c r="W74" s="4">
        <v>0</v>
      </c>
      <c r="X74" s="4">
        <v>0</v>
      </c>
      <c r="Y74" s="4">
        <v>9.3000000000000007</v>
      </c>
      <c r="Z74" s="4"/>
      <c r="AA74" s="97" t="s">
        <v>6469</v>
      </c>
      <c r="AB74" s="97" t="s">
        <v>233</v>
      </c>
      <c r="AC74" s="97" t="s">
        <v>193</v>
      </c>
      <c r="AD74" s="97" t="s">
        <v>173</v>
      </c>
      <c r="AE74" s="97" t="s">
        <v>173</v>
      </c>
      <c r="AF74" s="97" t="s">
        <v>172</v>
      </c>
      <c r="AG74" s="97">
        <v>14.8</v>
      </c>
      <c r="AH74" s="97" t="s">
        <v>165</v>
      </c>
      <c r="AI74" s="97"/>
      <c r="AJ74" s="97"/>
      <c r="AK74" s="97"/>
      <c r="AL74" s="97">
        <v>0</v>
      </c>
      <c r="AM74" s="97">
        <v>0</v>
      </c>
      <c r="AN74" s="97">
        <v>0</v>
      </c>
      <c r="AO74" s="97"/>
      <c r="AP74" s="97"/>
      <c r="AQ74" s="97"/>
      <c r="AR74" s="97"/>
      <c r="AS74" s="97">
        <v>0</v>
      </c>
      <c r="AT74" s="97"/>
      <c r="AU74" s="97"/>
      <c r="AV74" s="97"/>
      <c r="AW74" s="97" t="s">
        <v>172</v>
      </c>
      <c r="AX74" s="97">
        <v>0</v>
      </c>
      <c r="AY74" s="97">
        <v>0</v>
      </c>
      <c r="AZ74" s="97">
        <v>8.9</v>
      </c>
      <c r="BA74" s="97">
        <v>1</v>
      </c>
      <c r="BB74" s="97"/>
      <c r="BC74" s="107">
        <f t="shared" si="24"/>
        <v>0</v>
      </c>
      <c r="BD74" s="97"/>
      <c r="BE74" s="107">
        <f t="shared" si="25"/>
        <v>0</v>
      </c>
      <c r="BF74" s="97"/>
      <c r="BG74" s="107">
        <f t="shared" si="26"/>
        <v>0</v>
      </c>
      <c r="BH74" s="97">
        <v>0.4</v>
      </c>
      <c r="BI74" s="107">
        <f t="shared" si="27"/>
        <v>0.40000000000000036</v>
      </c>
      <c r="BJ74" s="97"/>
      <c r="BK74" s="107" t="str">
        <f t="shared" si="28"/>
        <v/>
      </c>
      <c r="BL74" s="97"/>
      <c r="BM74" s="107" t="str">
        <f t="shared" si="29"/>
        <v/>
      </c>
      <c r="BN74" s="97"/>
      <c r="BO74" s="107" t="str">
        <f t="shared" si="30"/>
        <v/>
      </c>
      <c r="BP74" s="97">
        <v>2.7027027027027001E-2</v>
      </c>
      <c r="BQ74" s="107">
        <f t="shared" si="31"/>
        <v>2.7027027027027049E-2</v>
      </c>
      <c r="BR74" s="97"/>
      <c r="BS74" s="98" t="s">
        <v>6470</v>
      </c>
      <c r="BT74" s="98" t="s">
        <v>170</v>
      </c>
      <c r="BU74" s="98" t="s">
        <v>193</v>
      </c>
      <c r="BV74" s="98" t="s">
        <v>173</v>
      </c>
      <c r="BW74" s="98" t="s">
        <v>173</v>
      </c>
      <c r="BX74" s="98" t="s">
        <v>172</v>
      </c>
      <c r="BY74" s="98">
        <v>7.4</v>
      </c>
      <c r="BZ74" s="98" t="s">
        <v>165</v>
      </c>
      <c r="CA74" s="98"/>
      <c r="CB74" s="98"/>
      <c r="CC74" s="98"/>
      <c r="CD74" s="98">
        <v>0</v>
      </c>
      <c r="CE74" s="98">
        <v>0</v>
      </c>
      <c r="CF74" s="98">
        <v>0</v>
      </c>
      <c r="CG74" s="98"/>
      <c r="CH74" s="98"/>
      <c r="CI74" s="98"/>
      <c r="CJ74" s="98"/>
      <c r="CK74" s="98">
        <v>0</v>
      </c>
      <c r="CL74" s="98"/>
      <c r="CM74" s="98"/>
      <c r="CN74" s="98"/>
      <c r="CO74" s="98" t="s">
        <v>172</v>
      </c>
      <c r="CP74" s="98">
        <v>0</v>
      </c>
      <c r="CQ74" s="98">
        <v>0</v>
      </c>
      <c r="CR74" s="98">
        <v>8.68</v>
      </c>
      <c r="CS74" s="98"/>
      <c r="CT74" s="107">
        <f t="shared" si="32"/>
        <v>0</v>
      </c>
      <c r="CU74" s="98"/>
      <c r="CV74" s="107">
        <f t="shared" si="33"/>
        <v>0</v>
      </c>
      <c r="CW74" s="98"/>
      <c r="CX74" s="107">
        <f t="shared" si="34"/>
        <v>0</v>
      </c>
      <c r="CY74" s="98"/>
      <c r="CZ74" s="107">
        <f t="shared" si="35"/>
        <v>0.22000000000000064</v>
      </c>
      <c r="DA74" s="98"/>
      <c r="DB74" s="107" t="str">
        <f t="shared" si="36"/>
        <v/>
      </c>
      <c r="DC74" s="98"/>
      <c r="DD74" s="107" t="str">
        <f t="shared" si="37"/>
        <v/>
      </c>
      <c r="DE74" s="98"/>
      <c r="DF74" s="107" t="str">
        <f t="shared" si="38"/>
        <v/>
      </c>
      <c r="DG74" s="98"/>
      <c r="DH74" s="107">
        <f t="shared" si="39"/>
        <v>2.9729729729729815E-2</v>
      </c>
      <c r="DI74" s="98"/>
      <c r="DJ74" s="105" t="s">
        <v>6471</v>
      </c>
      <c r="DK74" s="105" t="s">
        <v>233</v>
      </c>
      <c r="DL74" s="105" t="s">
        <v>193</v>
      </c>
      <c r="DM74" s="105" t="s">
        <v>173</v>
      </c>
      <c r="DN74" s="105" t="s">
        <v>173</v>
      </c>
      <c r="DO74" s="105" t="s">
        <v>172</v>
      </c>
      <c r="DP74" s="105">
        <v>14.8</v>
      </c>
      <c r="DQ74" s="105" t="s">
        <v>165</v>
      </c>
      <c r="DR74" s="105"/>
      <c r="DS74" s="105"/>
      <c r="DT74" s="105"/>
      <c r="DU74" s="105">
        <v>0</v>
      </c>
      <c r="DV74" s="105">
        <v>0</v>
      </c>
      <c r="DW74" s="105">
        <v>0</v>
      </c>
      <c r="DX74" s="105"/>
      <c r="DY74" s="105"/>
      <c r="DZ74" s="105"/>
      <c r="EA74" s="105"/>
      <c r="EB74" s="105">
        <v>0</v>
      </c>
      <c r="EC74" s="105"/>
      <c r="ED74" s="105"/>
      <c r="EE74" s="105"/>
      <c r="EF74" s="105" t="s">
        <v>172</v>
      </c>
      <c r="EG74" s="105">
        <v>0</v>
      </c>
      <c r="EH74" s="105">
        <v>0</v>
      </c>
      <c r="EI74" s="105">
        <v>8.44</v>
      </c>
      <c r="EJ74" s="105"/>
      <c r="EK74" s="107">
        <f t="shared" si="40"/>
        <v>0</v>
      </c>
      <c r="EL74" s="105"/>
      <c r="EM74" s="107">
        <f t="shared" si="41"/>
        <v>0</v>
      </c>
      <c r="EN74" s="105"/>
      <c r="EO74" s="107">
        <f t="shared" si="42"/>
        <v>0</v>
      </c>
      <c r="EP74" s="105">
        <v>0.24</v>
      </c>
      <c r="EQ74" s="107">
        <f t="shared" si="43"/>
        <v>0.24000000000000021</v>
      </c>
      <c r="ER74" s="105"/>
      <c r="ES74" s="107" t="str">
        <f t="shared" si="44"/>
        <v/>
      </c>
      <c r="ET74" s="105"/>
      <c r="EU74" s="107" t="str">
        <f t="shared" si="45"/>
        <v/>
      </c>
      <c r="EV74" s="105"/>
      <c r="EW74" s="107" t="str">
        <f t="shared" si="46"/>
        <v/>
      </c>
      <c r="EX74" s="105">
        <v>1.62162162162162E-2</v>
      </c>
      <c r="EY74" s="107">
        <f t="shared" si="47"/>
        <v>1.6216216216216231E-2</v>
      </c>
      <c r="EZ74" s="105" t="s">
        <v>3843</v>
      </c>
      <c r="FA74" t="s">
        <v>3295</v>
      </c>
      <c r="FB74" t="s">
        <v>3296</v>
      </c>
      <c r="FC74" t="s">
        <v>3297</v>
      </c>
      <c r="FD74" t="s">
        <v>3298</v>
      </c>
      <c r="FE74" t="s">
        <v>3299</v>
      </c>
      <c r="FF74">
        <v>106215749</v>
      </c>
      <c r="FG74" t="s">
        <v>6472</v>
      </c>
      <c r="FH74" t="s">
        <v>6447</v>
      </c>
      <c r="FJ74" t="s">
        <v>215</v>
      </c>
      <c r="FK74" t="s">
        <v>216</v>
      </c>
      <c r="FN74">
        <v>73</v>
      </c>
    </row>
    <row r="75" spans="1:170" x14ac:dyDescent="0.35">
      <c r="A75" s="2" t="s">
        <v>6473</v>
      </c>
      <c r="B75" s="2" t="s">
        <v>6474</v>
      </c>
      <c r="C75" s="2" t="s">
        <v>3647</v>
      </c>
      <c r="D75" s="2" t="s">
        <v>392</v>
      </c>
      <c r="E75" s="2" t="s">
        <v>1162</v>
      </c>
      <c r="F75" s="2" t="s">
        <v>1165</v>
      </c>
      <c r="G75" s="2">
        <v>329</v>
      </c>
      <c r="H75" s="2" t="s">
        <v>168</v>
      </c>
      <c r="I75" s="2" t="s">
        <v>6475</v>
      </c>
      <c r="J75" s="2" t="s">
        <v>6476</v>
      </c>
      <c r="K75" s="2" t="s">
        <v>6477</v>
      </c>
      <c r="L75" s="2" t="s">
        <v>6478</v>
      </c>
      <c r="M75" s="2" t="s">
        <v>963</v>
      </c>
      <c r="N75" s="2"/>
      <c r="O75" s="2" t="s">
        <v>164</v>
      </c>
      <c r="P75" s="2"/>
      <c r="Q75" s="4" t="s">
        <v>6479</v>
      </c>
      <c r="R75" s="4" t="s">
        <v>3288</v>
      </c>
      <c r="S75" s="4"/>
      <c r="T75" s="4"/>
      <c r="U75" s="4"/>
      <c r="V75" s="4" t="s">
        <v>172</v>
      </c>
      <c r="W75" s="4">
        <v>4.5199999999999996</v>
      </c>
      <c r="X75" s="4">
        <v>0</v>
      </c>
      <c r="Y75" s="4">
        <v>18.7</v>
      </c>
      <c r="Z75" s="4"/>
      <c r="AA75" s="97" t="s">
        <v>6480</v>
      </c>
      <c r="AB75" s="97" t="s">
        <v>173</v>
      </c>
      <c r="AC75" s="97" t="s">
        <v>172</v>
      </c>
      <c r="AD75" s="97" t="s">
        <v>233</v>
      </c>
      <c r="AE75" s="97" t="s">
        <v>193</v>
      </c>
      <c r="AF75" s="97" t="s">
        <v>170</v>
      </c>
      <c r="AG75" s="97">
        <v>19.2</v>
      </c>
      <c r="AH75" s="97" t="s">
        <v>165</v>
      </c>
      <c r="AI75" s="97"/>
      <c r="AJ75" s="97"/>
      <c r="AK75" s="97"/>
      <c r="AL75" s="97">
        <v>0</v>
      </c>
      <c r="AM75" s="97">
        <v>0</v>
      </c>
      <c r="AN75" s="97">
        <v>0</v>
      </c>
      <c r="AO75" s="97"/>
      <c r="AP75" s="97"/>
      <c r="AQ75" s="97"/>
      <c r="AR75" s="97"/>
      <c r="AS75" s="97">
        <v>0</v>
      </c>
      <c r="AT75" s="97"/>
      <c r="AU75" s="97"/>
      <c r="AV75" s="97"/>
      <c r="AW75" s="97" t="s">
        <v>172</v>
      </c>
      <c r="AX75" s="97">
        <v>4.5199999999999996</v>
      </c>
      <c r="AY75" s="97">
        <v>0</v>
      </c>
      <c r="AZ75" s="97">
        <v>18.600000000000001</v>
      </c>
      <c r="BA75" s="97">
        <v>1</v>
      </c>
      <c r="BB75" s="97"/>
      <c r="BC75" s="107">
        <f t="shared" si="24"/>
        <v>0</v>
      </c>
      <c r="BD75" s="97" t="s">
        <v>172</v>
      </c>
      <c r="BE75" s="107">
        <f t="shared" si="25"/>
        <v>0</v>
      </c>
      <c r="BF75" s="97"/>
      <c r="BG75" s="107">
        <f t="shared" si="26"/>
        <v>0</v>
      </c>
      <c r="BH75" s="97">
        <v>9.9999999999997799E-2</v>
      </c>
      <c r="BI75" s="107">
        <f t="shared" si="27"/>
        <v>9.9999999999997868E-2</v>
      </c>
      <c r="BJ75" s="97"/>
      <c r="BK75" s="107" t="str">
        <f t="shared" si="28"/>
        <v/>
      </c>
      <c r="BL75" s="97" t="s">
        <v>172</v>
      </c>
      <c r="BM75" s="107" t="str">
        <f t="shared" si="29"/>
        <v/>
      </c>
      <c r="BN75" s="97"/>
      <c r="BO75" s="107" t="str">
        <f t="shared" si="30"/>
        <v/>
      </c>
      <c r="BP75" s="97">
        <v>5.2083333333332203E-3</v>
      </c>
      <c r="BQ75" s="107">
        <f t="shared" si="31"/>
        <v>5.2083333333332229E-3</v>
      </c>
      <c r="BR75" s="97"/>
      <c r="BS75" s="98" t="s">
        <v>6481</v>
      </c>
      <c r="BT75" s="98" t="s">
        <v>193</v>
      </c>
      <c r="BU75" s="98" t="s">
        <v>172</v>
      </c>
      <c r="BV75" s="98" t="s">
        <v>233</v>
      </c>
      <c r="BW75" s="98" t="s">
        <v>193</v>
      </c>
      <c r="BX75" s="98" t="s">
        <v>170</v>
      </c>
      <c r="BY75" s="98">
        <v>25.6</v>
      </c>
      <c r="BZ75" s="98" t="s">
        <v>165</v>
      </c>
      <c r="CA75" s="98"/>
      <c r="CB75" s="98"/>
      <c r="CC75" s="98"/>
      <c r="CD75" s="98">
        <v>0</v>
      </c>
      <c r="CE75" s="98">
        <v>0</v>
      </c>
      <c r="CF75" s="98">
        <v>0</v>
      </c>
      <c r="CG75" s="98"/>
      <c r="CH75" s="98"/>
      <c r="CI75" s="98"/>
      <c r="CJ75" s="98"/>
      <c r="CK75" s="98">
        <v>0</v>
      </c>
      <c r="CL75" s="98"/>
      <c r="CM75" s="98"/>
      <c r="CN75" s="98"/>
      <c r="CO75" s="98" t="s">
        <v>172</v>
      </c>
      <c r="CP75" s="98">
        <v>3.76</v>
      </c>
      <c r="CQ75" s="98">
        <v>0</v>
      </c>
      <c r="CR75" s="98">
        <v>18.100000000000001</v>
      </c>
      <c r="CS75" s="98"/>
      <c r="CT75" s="107">
        <f t="shared" si="32"/>
        <v>0</v>
      </c>
      <c r="CU75" s="98"/>
      <c r="CV75" s="107">
        <f t="shared" si="33"/>
        <v>0.75999999999999979</v>
      </c>
      <c r="CW75" s="98"/>
      <c r="CX75" s="107">
        <f t="shared" si="34"/>
        <v>0</v>
      </c>
      <c r="CY75" s="98"/>
      <c r="CZ75" s="107">
        <f t="shared" si="35"/>
        <v>0.5</v>
      </c>
      <c r="DA75" s="98"/>
      <c r="DB75" s="107" t="str">
        <f t="shared" si="36"/>
        <v/>
      </c>
      <c r="DC75" s="98"/>
      <c r="DD75" s="107">
        <f t="shared" si="37"/>
        <v>2.9687499999999992E-2</v>
      </c>
      <c r="DE75" s="98"/>
      <c r="DF75" s="107" t="str">
        <f t="shared" si="38"/>
        <v/>
      </c>
      <c r="DG75" s="98"/>
      <c r="DH75" s="107">
        <f t="shared" si="39"/>
        <v>1.953125E-2</v>
      </c>
      <c r="DI75" s="98"/>
      <c r="DJ75" s="105" t="s">
        <v>6416</v>
      </c>
      <c r="DK75" s="105" t="s">
        <v>233</v>
      </c>
      <c r="DL75" s="105" t="s">
        <v>172</v>
      </c>
      <c r="DM75" s="105" t="s">
        <v>233</v>
      </c>
      <c r="DN75" s="105" t="s">
        <v>193</v>
      </c>
      <c r="DO75" s="105" t="s">
        <v>170</v>
      </c>
      <c r="DP75" s="105">
        <v>12.8</v>
      </c>
      <c r="DQ75" s="105" t="s">
        <v>165</v>
      </c>
      <c r="DR75" s="105"/>
      <c r="DS75" s="105"/>
      <c r="DT75" s="105"/>
      <c r="DU75" s="105">
        <v>0</v>
      </c>
      <c r="DV75" s="105">
        <v>0</v>
      </c>
      <c r="DW75" s="105">
        <v>0</v>
      </c>
      <c r="DX75" s="105"/>
      <c r="DY75" s="105"/>
      <c r="DZ75" s="105"/>
      <c r="EA75" s="105"/>
      <c r="EB75" s="105">
        <v>0</v>
      </c>
      <c r="EC75" s="105"/>
      <c r="ED75" s="105"/>
      <c r="EE75" s="105"/>
      <c r="EF75" s="105" t="s">
        <v>172</v>
      </c>
      <c r="EG75" s="105">
        <v>3.5</v>
      </c>
      <c r="EH75" s="105">
        <v>0</v>
      </c>
      <c r="EI75" s="105">
        <v>17.600000000000001</v>
      </c>
      <c r="EJ75" s="105"/>
      <c r="EK75" s="107">
        <f t="shared" si="40"/>
        <v>0</v>
      </c>
      <c r="EL75" s="105">
        <v>0.25999999999999901</v>
      </c>
      <c r="EM75" s="107">
        <f t="shared" si="41"/>
        <v>0.25999999999999979</v>
      </c>
      <c r="EN75" s="105"/>
      <c r="EO75" s="107">
        <f t="shared" si="42"/>
        <v>0</v>
      </c>
      <c r="EP75" s="105">
        <v>0.5</v>
      </c>
      <c r="EQ75" s="107">
        <f t="shared" si="43"/>
        <v>0.5</v>
      </c>
      <c r="ER75" s="105"/>
      <c r="ES75" s="107" t="str">
        <f t="shared" si="44"/>
        <v/>
      </c>
      <c r="ET75" s="105">
        <v>2.03124999999999E-2</v>
      </c>
      <c r="EU75" s="107">
        <f t="shared" si="45"/>
        <v>2.0312499999999983E-2</v>
      </c>
      <c r="EV75" s="105"/>
      <c r="EW75" s="107" t="str">
        <f t="shared" si="46"/>
        <v/>
      </c>
      <c r="EX75" s="105">
        <v>3.90625E-2</v>
      </c>
      <c r="EY75" s="107">
        <f t="shared" si="47"/>
        <v>3.90625E-2</v>
      </c>
      <c r="EZ75" s="105" t="s">
        <v>3843</v>
      </c>
      <c r="FA75" t="s">
        <v>3295</v>
      </c>
      <c r="FB75" t="s">
        <v>3296</v>
      </c>
      <c r="FC75" t="s">
        <v>3297</v>
      </c>
      <c r="FD75" t="s">
        <v>3298</v>
      </c>
      <c r="FE75" t="s">
        <v>3299</v>
      </c>
      <c r="FF75">
        <v>106215751</v>
      </c>
      <c r="FG75" t="s">
        <v>6482</v>
      </c>
      <c r="FH75" t="s">
        <v>6483</v>
      </c>
      <c r="FJ75" t="s">
        <v>215</v>
      </c>
      <c r="FK75" t="s">
        <v>216</v>
      </c>
      <c r="FN75">
        <v>74</v>
      </c>
    </row>
    <row r="76" spans="1:170" x14ac:dyDescent="0.35">
      <c r="A76" s="2" t="s">
        <v>6484</v>
      </c>
      <c r="B76" s="2" t="s">
        <v>6485</v>
      </c>
      <c r="C76" s="2" t="s">
        <v>3647</v>
      </c>
      <c r="D76" s="2" t="s">
        <v>392</v>
      </c>
      <c r="E76" s="2" t="s">
        <v>1181</v>
      </c>
      <c r="F76" s="2" t="s">
        <v>6486</v>
      </c>
      <c r="G76" s="2">
        <v>332</v>
      </c>
      <c r="H76" s="2" t="s">
        <v>306</v>
      </c>
      <c r="I76" s="2" t="s">
        <v>6487</v>
      </c>
      <c r="J76" s="2" t="s">
        <v>6488</v>
      </c>
      <c r="K76" s="2" t="s">
        <v>6489</v>
      </c>
      <c r="L76" s="2" t="s">
        <v>6490</v>
      </c>
      <c r="M76" s="2" t="s">
        <v>6491</v>
      </c>
      <c r="N76" s="2"/>
      <c r="O76" s="2" t="s">
        <v>164</v>
      </c>
      <c r="P76" s="2"/>
      <c r="Q76" s="4" t="s">
        <v>6492</v>
      </c>
      <c r="R76" s="4" t="s">
        <v>3288</v>
      </c>
      <c r="S76" s="4"/>
      <c r="T76" s="4"/>
      <c r="U76" s="4"/>
      <c r="V76" s="4" t="s">
        <v>172</v>
      </c>
      <c r="W76" s="4">
        <v>13.34</v>
      </c>
      <c r="X76" s="4">
        <v>0</v>
      </c>
      <c r="Y76" s="4">
        <v>18.18</v>
      </c>
      <c r="Z76" s="4"/>
      <c r="AA76" s="97" t="s">
        <v>6493</v>
      </c>
      <c r="AB76" s="97" t="s">
        <v>233</v>
      </c>
      <c r="AC76" s="97" t="s">
        <v>170</v>
      </c>
      <c r="AD76" s="97" t="s">
        <v>192</v>
      </c>
      <c r="AE76" s="97" t="s">
        <v>192</v>
      </c>
      <c r="AF76" s="97" t="s">
        <v>172</v>
      </c>
      <c r="AG76" s="97" t="s">
        <v>6494</v>
      </c>
      <c r="AH76" s="97" t="s">
        <v>165</v>
      </c>
      <c r="AI76" s="97"/>
      <c r="AJ76" s="97"/>
      <c r="AK76" s="97"/>
      <c r="AL76" s="97">
        <v>0</v>
      </c>
      <c r="AM76" s="97">
        <v>0</v>
      </c>
      <c r="AN76" s="97">
        <v>0</v>
      </c>
      <c r="AO76" s="97"/>
      <c r="AP76" s="97"/>
      <c r="AQ76" s="97"/>
      <c r="AR76" s="97"/>
      <c r="AS76" s="97">
        <v>0</v>
      </c>
      <c r="AT76" s="97"/>
      <c r="AU76" s="97"/>
      <c r="AV76" s="97"/>
      <c r="AW76" s="97" t="s">
        <v>172</v>
      </c>
      <c r="AX76" s="97">
        <v>13.06</v>
      </c>
      <c r="AY76" s="97">
        <v>0</v>
      </c>
      <c r="AZ76" s="97">
        <v>17.36</v>
      </c>
      <c r="BA76" s="97">
        <v>1</v>
      </c>
      <c r="BB76" s="97"/>
      <c r="BC76" s="107">
        <f t="shared" si="24"/>
        <v>0</v>
      </c>
      <c r="BD76" s="97">
        <v>0.27999999999999903</v>
      </c>
      <c r="BE76" s="107">
        <f t="shared" si="25"/>
        <v>0.27999999999999936</v>
      </c>
      <c r="BF76" s="97"/>
      <c r="BG76" s="107">
        <f t="shared" si="26"/>
        <v>0</v>
      </c>
      <c r="BH76" s="97">
        <v>0.82</v>
      </c>
      <c r="BI76" s="107">
        <f t="shared" si="27"/>
        <v>0.82000000000000028</v>
      </c>
      <c r="BJ76" s="97"/>
      <c r="BK76" s="107" t="str">
        <f t="shared" si="28"/>
        <v/>
      </c>
      <c r="BL76" s="97">
        <v>1.47368421052631E-2</v>
      </c>
      <c r="BM76" s="107">
        <f t="shared" si="29"/>
        <v>1.4736842105263125E-2</v>
      </c>
      <c r="BN76" s="97"/>
      <c r="BO76" s="107" t="str">
        <f t="shared" si="30"/>
        <v/>
      </c>
      <c r="BP76" s="97">
        <v>4.3157894736842103E-2</v>
      </c>
      <c r="BQ76" s="107">
        <f t="shared" si="31"/>
        <v>4.3157894736842117E-2</v>
      </c>
      <c r="BR76" s="97"/>
      <c r="BS76" s="98" t="s">
        <v>6495</v>
      </c>
      <c r="BT76" s="98" t="s">
        <v>233</v>
      </c>
      <c r="BU76" s="98" t="s">
        <v>170</v>
      </c>
      <c r="BV76" s="98" t="s">
        <v>192</v>
      </c>
      <c r="BW76" s="98" t="s">
        <v>192</v>
      </c>
      <c r="BX76" s="98" t="s">
        <v>172</v>
      </c>
      <c r="BY76" s="98" t="s">
        <v>6494</v>
      </c>
      <c r="BZ76" s="98" t="s">
        <v>165</v>
      </c>
      <c r="CA76" s="98"/>
      <c r="CB76" s="98"/>
      <c r="CC76" s="98"/>
      <c r="CD76" s="98">
        <v>0</v>
      </c>
      <c r="CE76" s="98">
        <v>0</v>
      </c>
      <c r="CF76" s="98">
        <v>0</v>
      </c>
      <c r="CG76" s="98"/>
      <c r="CH76" s="98"/>
      <c r="CI76" s="98"/>
      <c r="CJ76" s="98"/>
      <c r="CK76" s="98">
        <v>0</v>
      </c>
      <c r="CL76" s="98"/>
      <c r="CM76" s="98"/>
      <c r="CN76" s="98"/>
      <c r="CO76" s="98" t="s">
        <v>172</v>
      </c>
      <c r="CP76" s="98">
        <v>13.06</v>
      </c>
      <c r="CQ76" s="98">
        <v>0</v>
      </c>
      <c r="CR76" s="98">
        <v>17.16</v>
      </c>
      <c r="CS76" s="98"/>
      <c r="CT76" s="107">
        <f t="shared" si="32"/>
        <v>0</v>
      </c>
      <c r="CU76" s="98"/>
      <c r="CV76" s="107">
        <f t="shared" si="33"/>
        <v>0</v>
      </c>
      <c r="CW76" s="98"/>
      <c r="CX76" s="107">
        <f t="shared" si="34"/>
        <v>0</v>
      </c>
      <c r="CY76" s="98"/>
      <c r="CZ76" s="107">
        <f t="shared" si="35"/>
        <v>0.19999999999999929</v>
      </c>
      <c r="DA76" s="98"/>
      <c r="DB76" s="107" t="str">
        <f t="shared" si="36"/>
        <v/>
      </c>
      <c r="DC76" s="98"/>
      <c r="DD76" s="107" t="str">
        <f t="shared" si="37"/>
        <v/>
      </c>
      <c r="DE76" s="98"/>
      <c r="DF76" s="107" t="str">
        <f t="shared" si="38"/>
        <v/>
      </c>
      <c r="DG76" s="98"/>
      <c r="DH76" s="107">
        <f t="shared" si="39"/>
        <v>1.0526315789473648E-2</v>
      </c>
      <c r="DI76" s="98"/>
      <c r="DJ76" s="105" t="s">
        <v>6417</v>
      </c>
      <c r="DK76" s="105" t="s">
        <v>233</v>
      </c>
      <c r="DL76" s="105" t="s">
        <v>170</v>
      </c>
      <c r="DM76" s="105" t="s">
        <v>192</v>
      </c>
      <c r="DN76" s="105" t="s">
        <v>192</v>
      </c>
      <c r="DO76" s="105" t="s">
        <v>172</v>
      </c>
      <c r="DP76" s="105" t="s">
        <v>6494</v>
      </c>
      <c r="DQ76" s="105" t="s">
        <v>165</v>
      </c>
      <c r="DR76" s="105"/>
      <c r="DS76" s="105"/>
      <c r="DT76" s="105"/>
      <c r="DU76" s="105">
        <v>0</v>
      </c>
      <c r="DV76" s="105">
        <v>0</v>
      </c>
      <c r="DW76" s="105">
        <v>0</v>
      </c>
      <c r="DX76" s="105"/>
      <c r="DY76" s="105"/>
      <c r="DZ76" s="105"/>
      <c r="EA76" s="105"/>
      <c r="EB76" s="105">
        <v>0</v>
      </c>
      <c r="EC76" s="105"/>
      <c r="ED76" s="105"/>
      <c r="EE76" s="105"/>
      <c r="EF76" s="105" t="s">
        <v>172</v>
      </c>
      <c r="EG76" s="105">
        <v>13.06</v>
      </c>
      <c r="EH76" s="105">
        <v>0</v>
      </c>
      <c r="EI76" s="105">
        <v>16.5</v>
      </c>
      <c r="EJ76" s="105"/>
      <c r="EK76" s="107">
        <f t="shared" si="40"/>
        <v>0</v>
      </c>
      <c r="EL76" s="105" t="s">
        <v>172</v>
      </c>
      <c r="EM76" s="107">
        <f t="shared" si="41"/>
        <v>0</v>
      </c>
      <c r="EN76" s="105"/>
      <c r="EO76" s="107">
        <f t="shared" si="42"/>
        <v>0</v>
      </c>
      <c r="EP76" s="105">
        <v>0.66</v>
      </c>
      <c r="EQ76" s="107">
        <f t="shared" si="43"/>
        <v>0.66000000000000014</v>
      </c>
      <c r="ER76" s="105"/>
      <c r="ES76" s="107" t="str">
        <f t="shared" si="44"/>
        <v/>
      </c>
      <c r="ET76" s="105" t="s">
        <v>172</v>
      </c>
      <c r="EU76" s="107" t="str">
        <f t="shared" si="45"/>
        <v/>
      </c>
      <c r="EV76" s="105"/>
      <c r="EW76" s="107" t="str">
        <f t="shared" si="46"/>
        <v/>
      </c>
      <c r="EX76" s="105">
        <v>3.4736842105263101E-2</v>
      </c>
      <c r="EY76" s="107">
        <f t="shared" si="47"/>
        <v>3.4736842105263163E-2</v>
      </c>
      <c r="EZ76" s="105" t="s">
        <v>3843</v>
      </c>
      <c r="FA76" t="s">
        <v>3295</v>
      </c>
      <c r="FB76" t="s">
        <v>3296</v>
      </c>
      <c r="FC76" t="s">
        <v>3297</v>
      </c>
      <c r="FD76" t="s">
        <v>3298</v>
      </c>
      <c r="FE76" t="s">
        <v>3299</v>
      </c>
      <c r="FF76">
        <v>106215752</v>
      </c>
      <c r="FG76" t="s">
        <v>6496</v>
      </c>
      <c r="FH76" t="s">
        <v>6483</v>
      </c>
      <c r="FJ76" t="s">
        <v>215</v>
      </c>
      <c r="FK76" t="s">
        <v>216</v>
      </c>
      <c r="FN76">
        <v>75</v>
      </c>
    </row>
    <row r="77" spans="1:170" x14ac:dyDescent="0.35">
      <c r="A77" s="2" t="s">
        <v>6497</v>
      </c>
      <c r="B77" s="2" t="s">
        <v>6498</v>
      </c>
      <c r="C77" s="2" t="s">
        <v>3647</v>
      </c>
      <c r="D77" s="2" t="s">
        <v>392</v>
      </c>
      <c r="E77" s="2" t="s">
        <v>413</v>
      </c>
      <c r="F77" s="2" t="s">
        <v>416</v>
      </c>
      <c r="G77" s="2">
        <v>2</v>
      </c>
      <c r="H77" s="2" t="s">
        <v>306</v>
      </c>
      <c r="I77" s="2" t="s">
        <v>6499</v>
      </c>
      <c r="J77" s="2" t="s">
        <v>6500</v>
      </c>
      <c r="K77" s="2" t="s">
        <v>6501</v>
      </c>
      <c r="L77" s="2" t="s">
        <v>6502</v>
      </c>
      <c r="M77" s="2" t="s">
        <v>421</v>
      </c>
      <c r="N77" s="2"/>
      <c r="O77" s="2" t="s">
        <v>164</v>
      </c>
      <c r="P77" s="2"/>
      <c r="Q77" s="4" t="s">
        <v>6503</v>
      </c>
      <c r="R77" s="4" t="s">
        <v>3288</v>
      </c>
      <c r="S77" s="4"/>
      <c r="T77" s="4"/>
      <c r="U77" s="4"/>
      <c r="V77" s="4" t="s">
        <v>172</v>
      </c>
      <c r="W77" s="4">
        <v>0</v>
      </c>
      <c r="X77" s="4">
        <v>0</v>
      </c>
      <c r="Y77" s="4">
        <v>14.06</v>
      </c>
      <c r="Z77" s="4"/>
      <c r="AA77" s="97" t="s">
        <v>6504</v>
      </c>
      <c r="AB77" s="97" t="s">
        <v>170</v>
      </c>
      <c r="AC77" s="97" t="s">
        <v>170</v>
      </c>
      <c r="AD77" s="97" t="s">
        <v>233</v>
      </c>
      <c r="AE77" s="97" t="s">
        <v>170</v>
      </c>
      <c r="AF77" s="97" t="s">
        <v>172</v>
      </c>
      <c r="AG77" s="97">
        <v>3.1</v>
      </c>
      <c r="AH77" s="97" t="s">
        <v>165</v>
      </c>
      <c r="AI77" s="97"/>
      <c r="AJ77" s="97"/>
      <c r="AK77" s="97"/>
      <c r="AL77" s="97">
        <v>0</v>
      </c>
      <c r="AM77" s="97">
        <v>0</v>
      </c>
      <c r="AN77" s="97">
        <v>0</v>
      </c>
      <c r="AO77" s="97"/>
      <c r="AP77" s="97"/>
      <c r="AQ77" s="97"/>
      <c r="AR77" s="97"/>
      <c r="AS77" s="97">
        <v>0</v>
      </c>
      <c r="AT77" s="97"/>
      <c r="AU77" s="97"/>
      <c r="AV77" s="97"/>
      <c r="AW77" s="97" t="s">
        <v>172</v>
      </c>
      <c r="AX77" s="97">
        <v>0</v>
      </c>
      <c r="AY77" s="97">
        <v>0</v>
      </c>
      <c r="AZ77" s="97">
        <v>13.96</v>
      </c>
      <c r="BA77" s="97">
        <v>1</v>
      </c>
      <c r="BB77" s="97"/>
      <c r="BC77" s="107">
        <f t="shared" si="24"/>
        <v>0</v>
      </c>
      <c r="BD77" s="97"/>
      <c r="BE77" s="107">
        <f t="shared" si="25"/>
        <v>0</v>
      </c>
      <c r="BF77" s="97"/>
      <c r="BG77" s="107">
        <f t="shared" si="26"/>
        <v>0</v>
      </c>
      <c r="BH77" s="97">
        <v>9.9999999999999603E-2</v>
      </c>
      <c r="BI77" s="107">
        <f t="shared" si="27"/>
        <v>9.9999999999999645E-2</v>
      </c>
      <c r="BJ77" s="97"/>
      <c r="BK77" s="107" t="str">
        <f t="shared" si="28"/>
        <v/>
      </c>
      <c r="BL77" s="97"/>
      <c r="BM77" s="107" t="str">
        <f t="shared" si="29"/>
        <v/>
      </c>
      <c r="BN77" s="97"/>
      <c r="BO77" s="107" t="str">
        <f t="shared" si="30"/>
        <v/>
      </c>
      <c r="BP77" s="97">
        <v>3.22580645161289E-2</v>
      </c>
      <c r="BQ77" s="107">
        <f t="shared" si="31"/>
        <v>3.2258064516128913E-2</v>
      </c>
      <c r="BR77" s="97"/>
      <c r="BS77" s="98" t="s">
        <v>6505</v>
      </c>
      <c r="BT77" s="98" t="s">
        <v>170</v>
      </c>
      <c r="BU77" s="98" t="s">
        <v>170</v>
      </c>
      <c r="BV77" s="98" t="s">
        <v>233</v>
      </c>
      <c r="BW77" s="98" t="s">
        <v>170</v>
      </c>
      <c r="BX77" s="98" t="s">
        <v>172</v>
      </c>
      <c r="BY77" s="98">
        <v>3.1</v>
      </c>
      <c r="BZ77" s="98" t="s">
        <v>165</v>
      </c>
      <c r="CA77" s="98"/>
      <c r="CB77" s="98"/>
      <c r="CC77" s="98"/>
      <c r="CD77" s="98">
        <v>0</v>
      </c>
      <c r="CE77" s="98">
        <v>0</v>
      </c>
      <c r="CF77" s="98">
        <v>0</v>
      </c>
      <c r="CG77" s="98"/>
      <c r="CH77" s="98"/>
      <c r="CI77" s="98"/>
      <c r="CJ77" s="98"/>
      <c r="CK77" s="98">
        <v>0</v>
      </c>
      <c r="CL77" s="98"/>
      <c r="CM77" s="98"/>
      <c r="CN77" s="98"/>
      <c r="CO77" s="98" t="s">
        <v>172</v>
      </c>
      <c r="CP77" s="98">
        <v>0</v>
      </c>
      <c r="CQ77" s="98">
        <v>0</v>
      </c>
      <c r="CR77" s="98">
        <v>13.36</v>
      </c>
      <c r="CS77" s="98"/>
      <c r="CT77" s="107">
        <f t="shared" si="32"/>
        <v>0</v>
      </c>
      <c r="CU77" s="98"/>
      <c r="CV77" s="107">
        <f t="shared" si="33"/>
        <v>0</v>
      </c>
      <c r="CW77" s="98"/>
      <c r="CX77" s="107">
        <f t="shared" si="34"/>
        <v>0</v>
      </c>
      <c r="CY77" s="98"/>
      <c r="CZ77" s="107">
        <f t="shared" si="35"/>
        <v>0.60000000000000142</v>
      </c>
      <c r="DA77" s="98"/>
      <c r="DB77" s="107" t="str">
        <f t="shared" si="36"/>
        <v/>
      </c>
      <c r="DC77" s="98"/>
      <c r="DD77" s="107" t="str">
        <f t="shared" si="37"/>
        <v/>
      </c>
      <c r="DE77" s="98"/>
      <c r="DF77" s="107" t="str">
        <f t="shared" si="38"/>
        <v/>
      </c>
      <c r="DG77" s="98"/>
      <c r="DH77" s="107">
        <f t="shared" si="39"/>
        <v>0.19354838709677466</v>
      </c>
      <c r="DI77" s="98"/>
      <c r="DJ77" s="105" t="s">
        <v>6506</v>
      </c>
      <c r="DK77" s="105" t="s">
        <v>172</v>
      </c>
      <c r="DL77" s="105" t="s">
        <v>170</v>
      </c>
      <c r="DM77" s="105" t="s">
        <v>233</v>
      </c>
      <c r="DN77" s="105" t="s">
        <v>170</v>
      </c>
      <c r="DO77" s="105" t="s">
        <v>172</v>
      </c>
      <c r="DP77" s="105" t="s">
        <v>172</v>
      </c>
      <c r="DQ77" s="105" t="s">
        <v>164</v>
      </c>
      <c r="DR77" s="105" t="s">
        <v>165</v>
      </c>
      <c r="DS77" s="105"/>
      <c r="DT77" s="105">
        <v>2</v>
      </c>
      <c r="DU77" s="105">
        <v>0</v>
      </c>
      <c r="DV77" s="105">
        <v>0</v>
      </c>
      <c r="DW77" s="105">
        <v>0</v>
      </c>
      <c r="DX77" s="105" t="s">
        <v>233</v>
      </c>
      <c r="DY77" s="105">
        <v>0</v>
      </c>
      <c r="DZ77" s="105">
        <v>0</v>
      </c>
      <c r="EA77" s="105">
        <v>0</v>
      </c>
      <c r="EB77" s="105">
        <v>0</v>
      </c>
      <c r="EC77" s="105"/>
      <c r="ED77" s="105"/>
      <c r="EE77" s="105"/>
      <c r="EF77" s="105" t="s">
        <v>172</v>
      </c>
      <c r="EG77" s="105">
        <v>2</v>
      </c>
      <c r="EH77" s="105">
        <v>0</v>
      </c>
      <c r="EI77" s="105">
        <v>13.1</v>
      </c>
      <c r="EJ77" s="105"/>
      <c r="EK77" s="107">
        <f t="shared" si="40"/>
        <v>0</v>
      </c>
      <c r="EL77" s="105"/>
      <c r="EM77" s="107">
        <f t="shared" si="41"/>
        <v>-2</v>
      </c>
      <c r="EN77" s="105"/>
      <c r="EO77" s="107">
        <f t="shared" si="42"/>
        <v>0</v>
      </c>
      <c r="EP77" s="105">
        <v>0.25999999999999901</v>
      </c>
      <c r="EQ77" s="107">
        <f t="shared" si="43"/>
        <v>0.25999999999999979</v>
      </c>
      <c r="ER77" s="105"/>
      <c r="ES77" s="107" t="str">
        <f t="shared" si="44"/>
        <v/>
      </c>
      <c r="ET77" s="105"/>
      <c r="EU77" s="107" t="e">
        <f t="shared" si="45"/>
        <v>#DIV/0!</v>
      </c>
      <c r="EV77" s="105"/>
      <c r="EW77" s="107" t="str">
        <f t="shared" si="46"/>
        <v/>
      </c>
      <c r="EX77" s="105" t="s">
        <v>4069</v>
      </c>
      <c r="EY77" s="107" t="e">
        <f t="shared" si="47"/>
        <v>#DIV/0!</v>
      </c>
      <c r="EZ77" s="105" t="s">
        <v>6507</v>
      </c>
      <c r="FA77" t="s">
        <v>3295</v>
      </c>
      <c r="FB77" t="s">
        <v>3296</v>
      </c>
      <c r="FC77" t="s">
        <v>3297</v>
      </c>
      <c r="FD77" t="s">
        <v>3298</v>
      </c>
      <c r="FE77" t="s">
        <v>3299</v>
      </c>
      <c r="FF77">
        <v>106215754</v>
      </c>
      <c r="FG77" t="s">
        <v>6508</v>
      </c>
      <c r="FH77" t="s">
        <v>6509</v>
      </c>
      <c r="FJ77" t="s">
        <v>215</v>
      </c>
      <c r="FK77" t="s">
        <v>216</v>
      </c>
      <c r="FN77">
        <v>76</v>
      </c>
    </row>
  </sheetData>
  <autoFilter ref="A1:FN66" xr:uid="{00000000-0009-0000-0000-000002000000}"/>
  <pageMargins left="0.7" right="0.7" top="0.75" bottom="0.75" header="0.3" footer="0.3"/>
  <pageSetup paperSize="9" orientation="portrait" horizontalDpi="30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tint="0.59999389629810485"/>
  </sheetPr>
  <dimension ref="A1:AD107"/>
  <sheetViews>
    <sheetView showGridLines="0" zoomScale="70" zoomScaleNormal="70" workbookViewId="0">
      <pane ySplit="1" topLeftCell="A60" activePane="bottomLeft" state="frozen"/>
      <selection pane="bottomLeft" activeCell="F83" sqref="F83"/>
    </sheetView>
  </sheetViews>
  <sheetFormatPr baseColWidth="10" defaultColWidth="11.36328125" defaultRowHeight="14.5" x14ac:dyDescent="0.35"/>
  <cols>
    <col min="1" max="1" width="25.1796875" style="309" customWidth="1"/>
    <col min="2" max="2" width="13.08984375" style="309" bestFit="1" customWidth="1"/>
    <col min="3" max="3" width="13.08984375" style="309" customWidth="1"/>
    <col min="4" max="4" width="13.453125" style="245" bestFit="1" customWidth="1"/>
    <col min="5" max="5" width="13.453125" style="245" customWidth="1"/>
    <col min="6" max="6" width="13.1796875" style="245" customWidth="1"/>
    <col min="7" max="9" width="11.36328125" style="245"/>
    <col min="10" max="10" width="14.90625" style="245" bestFit="1" customWidth="1"/>
    <col min="11" max="14" width="14.90625" style="245" customWidth="1"/>
    <col min="15" max="15" width="14.6328125" style="245" customWidth="1"/>
    <col min="16" max="20" width="11.36328125" style="245"/>
    <col min="21" max="21" width="20.54296875" style="245" customWidth="1"/>
    <col min="22" max="24" width="11.36328125" style="245"/>
    <col min="25" max="25" width="21" style="245" bestFit="1" customWidth="1"/>
    <col min="26" max="16384" width="11.36328125" style="245"/>
  </cols>
  <sheetData>
    <row r="1" spans="1:30" s="246" customFormat="1" ht="67.5" x14ac:dyDescent="0.3">
      <c r="A1" s="312" t="s">
        <v>1995</v>
      </c>
      <c r="B1" s="313" t="s">
        <v>7118</v>
      </c>
      <c r="C1" s="314" t="s">
        <v>7120</v>
      </c>
      <c r="D1" s="314" t="s">
        <v>7122</v>
      </c>
      <c r="E1" s="314"/>
      <c r="F1" s="314" t="s">
        <v>7152</v>
      </c>
      <c r="G1" s="314" t="s">
        <v>7151</v>
      </c>
      <c r="H1" s="314" t="s">
        <v>7153</v>
      </c>
      <c r="I1" s="314" t="s">
        <v>7154</v>
      </c>
      <c r="J1" s="314" t="s">
        <v>7123</v>
      </c>
      <c r="K1" s="314" t="s">
        <v>7124</v>
      </c>
      <c r="L1" s="314" t="s">
        <v>7125</v>
      </c>
      <c r="M1" s="314" t="s">
        <v>7126</v>
      </c>
      <c r="N1" s="314" t="s">
        <v>7127</v>
      </c>
      <c r="O1" s="246" t="s">
        <v>7134</v>
      </c>
      <c r="S1" s="297" t="str">
        <f>'VER CALCULATIONS'!A39</f>
        <v>fuel</v>
      </c>
      <c r="T1" s="297" t="str">
        <f>'VER CALCULATIONS'!B39</f>
        <v>NCV (MJ/kg)</v>
      </c>
      <c r="U1" s="297" t="str">
        <f>'VER CALCULATIONS'!C39</f>
        <v xml:space="preserve">default thermal efficiency* </v>
      </c>
      <c r="V1" s="297" t="str">
        <f>'VER CALCULATIONS'!D39</f>
        <v>EF (kg CO2e/GJ)</v>
      </c>
      <c r="W1" s="297" t="str">
        <f>'VER CALCULATIONS'!E39</f>
        <v>EF non CO2 (kg CO2e/GJ)</v>
      </c>
      <c r="X1" s="297" t="str">
        <f>'VER CALCULATIONS'!F39</f>
        <v>NRB</v>
      </c>
      <c r="Y1" s="297" t="str">
        <f>'VER CALCULATIONS'!G39</f>
        <v>EF tot (kg CO2/MJ)</v>
      </c>
      <c r="AA1" s="251"/>
      <c r="AB1" s="297" t="str">
        <f>'VER CALCULATIONS'!B53</f>
        <v>CH4</v>
      </c>
      <c r="AC1" s="297" t="str">
        <f>'VER CALCULATIONS'!C53</f>
        <v>N2O</v>
      </c>
      <c r="AD1" s="297" t="str">
        <f>'VER CALCULATIONS'!D53</f>
        <v>Source</v>
      </c>
    </row>
    <row r="2" spans="1:30" x14ac:dyDescent="0.35">
      <c r="A2" s="2">
        <v>453</v>
      </c>
      <c r="B2" s="260">
        <f>'Project KPT Detailled Data'!BA2</f>
        <v>1</v>
      </c>
      <c r="C2" s="260">
        <f>IF(OR(F2&lt;0,G2&lt;0,H2&lt;0,I2&lt;0),1,0)</f>
        <v>0</v>
      </c>
      <c r="D2" s="284">
        <f>'Project KPT Detailled Data'!AG2</f>
        <v>3.3</v>
      </c>
      <c r="E2" s="284">
        <f t="shared" ref="E2:E65" si="0">IF(D2&gt;0,D2,"")</f>
        <v>3.3</v>
      </c>
      <c r="F2" s="284">
        <f>IFERROR(IF($D2=0,"",'Project KPT Detailled Data'!BC2/D2),"")</f>
        <v>0</v>
      </c>
      <c r="G2" s="284">
        <f>IFERROR(IF($D2=0,"",AVERAGE('Project KPT Detailled Data'!BE2,'Project KPT Detailled Data'!CV2,'Project KPT Detailled Data'!EM2)/D2),"")</f>
        <v>0</v>
      </c>
      <c r="H2" s="284">
        <f>IFERROR(IF($D2=0,"",AVERAGE('Project KPT Detailled Data'!BG2,'Project KPT Detailled Data'!CX2,'Project KPT Detailled Data'!EO2)/D2),"")</f>
        <v>0</v>
      </c>
      <c r="I2" s="328">
        <f>IFERROR(IF($D2=0,"",AVERAGE('Project KPT Detailled Data'!BI2,'Project KPT Detailled Data'!CZ2,'Project KPT Detailled Data'!EQ2)/D2),"")</f>
        <v>0.35353535353535359</v>
      </c>
      <c r="J2" s="328">
        <f>IFERROR(((F2*T$2*U$2)+(G2*T$3*U$3)+(H2*T$4*U$4)+(I2*T$5*U$5)),"")</f>
        <v>9.1972222222222246</v>
      </c>
      <c r="K2" s="284">
        <f>IFERROR(IF($J2&gt;0,F2*$D2,""),"")</f>
        <v>0</v>
      </c>
      <c r="L2" s="284">
        <f t="shared" ref="L2:N2" si="1">IFERROR(IF($J2&gt;0,G2*$D2,""),"")</f>
        <v>0</v>
      </c>
      <c r="M2" s="284">
        <f t="shared" si="1"/>
        <v>0</v>
      </c>
      <c r="N2" s="284">
        <f t="shared" si="1"/>
        <v>1.1666666666666667</v>
      </c>
      <c r="O2" s="337"/>
      <c r="S2" s="252" t="str">
        <f>'VER CALCULATIONS'!A40</f>
        <v>firewood</v>
      </c>
      <c r="T2" s="252">
        <f>'VER CALCULATIONS'!B40</f>
        <v>15.6</v>
      </c>
      <c r="U2" s="252">
        <f>'VER CALCULATIONS'!C40</f>
        <v>0.1</v>
      </c>
      <c r="V2" s="252">
        <f>'VER CALCULATIONS'!D40</f>
        <v>112</v>
      </c>
      <c r="W2" s="252">
        <f>'VER CALCULATIONS'!E40</f>
        <v>33.952500000000001</v>
      </c>
      <c r="X2" s="252">
        <f>'VER CALCULATIONS'!F40</f>
        <v>0.96</v>
      </c>
      <c r="Y2" s="252">
        <f>'VER CALCULATIONS'!G40</f>
        <v>140.11439999999999</v>
      </c>
      <c r="AA2" s="251" t="str">
        <f>'VER CALCULATIONS'!A54</f>
        <v>EF (kg/TJ)</v>
      </c>
      <c r="AB2" s="251">
        <f>'VER CALCULATIONS'!B54</f>
        <v>1224</v>
      </c>
      <c r="AC2" s="251">
        <f>'VER CALCULATIONS'!C54</f>
        <v>11.25</v>
      </c>
      <c r="AD2" s="251" t="str">
        <f>'VER CALCULATIONS'!D54</f>
        <v xml:space="preserve">IPCC 2006 Vol2 Chap 2 Table 2.9 </v>
      </c>
    </row>
    <row r="3" spans="1:30" x14ac:dyDescent="0.35">
      <c r="A3" s="2">
        <v>442</v>
      </c>
      <c r="B3" s="260">
        <f>'Project KPT Detailled Data'!BA3</f>
        <v>1</v>
      </c>
      <c r="C3" s="260">
        <f t="shared" ref="C3:C66" si="2">IF(OR(F3&lt;0,G3&lt;0,H3&lt;0,I3&lt;0),1,0)</f>
        <v>1</v>
      </c>
      <c r="D3" s="284">
        <f>'Project KPT Detailled Data'!AG3</f>
        <v>8.1999999999999993</v>
      </c>
      <c r="E3" s="284">
        <f t="shared" si="0"/>
        <v>8.1999999999999993</v>
      </c>
      <c r="F3" s="284">
        <f>IFERROR(IF($D3=0,"",'Project KPT Detailled Data'!BC3/D3),"")</f>
        <v>0</v>
      </c>
      <c r="G3" s="284">
        <f>IFERROR(IF($D3=0,"",AVERAGE('Project KPT Detailled Data'!BE3,'Project KPT Detailled Data'!CV3,'Project KPT Detailled Data'!EM3)/D3),"")</f>
        <v>-4.065040650406504E-2</v>
      </c>
      <c r="H3" s="284">
        <f>IFERROR(IF($D3=0,"",AVERAGE('Project KPT Detailled Data'!BG3,'Project KPT Detailled Data'!CX3,'Project KPT Detailled Data'!EO3)/D3),"")</f>
        <v>0</v>
      </c>
      <c r="I3" s="328">
        <f>IFERROR(IF($D3=0,"",AVERAGE('Project KPT Detailled Data'!BI3,'Project KPT Detailled Data'!CZ3,'Project KPT Detailled Data'!EQ3)/D3),"")</f>
        <v>0.16260162601626016</v>
      </c>
      <c r="J3" s="328">
        <f t="shared" ref="J3:J66" si="3">IFERROR(((F3*T$2*U$2)+(G3*T$3*U$3)+(H3*T$4*U$4)+(I3*T$5*U$5)),"")</f>
        <v>3.9902439024390248</v>
      </c>
      <c r="K3" s="284">
        <f t="shared" ref="K3:K66" si="4">IFERROR(IF($J3&gt;0,F3*$D3,""),"")</f>
        <v>0</v>
      </c>
      <c r="L3" s="284">
        <f t="shared" ref="L3:L66" si="5">IFERROR(IF($J3&gt;0,G3*$D3,""),"")</f>
        <v>-0.33333333333333331</v>
      </c>
      <c r="M3" s="284">
        <f t="shared" ref="M3:M66" si="6">IFERROR(IF($J3&gt;0,H3*$D3,""),"")</f>
        <v>0</v>
      </c>
      <c r="N3" s="284">
        <f t="shared" ref="N3:N66" si="7">IFERROR(IF($J3&gt;0,I3*$D3,""),"")</f>
        <v>1.3333333333333333</v>
      </c>
      <c r="S3" s="252" t="str">
        <f>'VER CALCULATIONS'!A41</f>
        <v>charcoal</v>
      </c>
      <c r="T3" s="252">
        <f>'VER CALCULATIONS'!B41</f>
        <v>29.5</v>
      </c>
      <c r="U3" s="252">
        <f>'VER CALCULATIONS'!C41</f>
        <v>0.2</v>
      </c>
      <c r="V3" s="252">
        <f>'VER CALCULATIONS'!D41</f>
        <v>747.04</v>
      </c>
      <c r="W3" s="252">
        <f>'VER CALCULATIONS'!E41</f>
        <v>226.46317500000001</v>
      </c>
      <c r="X3" s="252">
        <f>'VER CALCULATIONS'!F41</f>
        <v>0.96</v>
      </c>
      <c r="Y3" s="252">
        <f>'VER CALCULATIONS'!G41</f>
        <v>934.56304799999987</v>
      </c>
      <c r="AA3" s="251" t="str">
        <f>'VER CALCULATIONS'!A55</f>
        <v>GWP</v>
      </c>
      <c r="AB3" s="251">
        <f>'VER CALCULATIONS'!B55</f>
        <v>25</v>
      </c>
      <c r="AC3" s="251">
        <f>'VER CALCULATIONS'!C55</f>
        <v>298</v>
      </c>
      <c r="AD3" s="251" t="str">
        <f>'VER CALCULATIONS'!D55</f>
        <v>CDM GWP Value</v>
      </c>
    </row>
    <row r="4" spans="1:30" s="334" customFormat="1" x14ac:dyDescent="0.35">
      <c r="A4" s="330">
        <v>440</v>
      </c>
      <c r="B4" s="331">
        <f>'Project KPT Detailled Data'!BA4</f>
        <v>1</v>
      </c>
      <c r="C4" s="260">
        <f t="shared" si="2"/>
        <v>0</v>
      </c>
      <c r="D4" s="332">
        <f>'Project KPT Detailled Data'!AG4</f>
        <v>9.1</v>
      </c>
      <c r="E4" s="332">
        <f t="shared" si="0"/>
        <v>9.1</v>
      </c>
      <c r="F4" s="284">
        <f>IFERROR(IF($D4=0,"",'Project KPT Detailled Data'!BC4/D4),"")</f>
        <v>0</v>
      </c>
      <c r="G4" s="284">
        <f>IFERROR(IF($D4=0,"",AVERAGE('Project KPT Detailled Data'!BE4,'Project KPT Detailled Data'!CV4,'Project KPT Detailled Data'!EM4)/D4),"")</f>
        <v>0</v>
      </c>
      <c r="H4" s="284">
        <f>IFERROR(IF($D4=0,"",AVERAGE('Project KPT Detailled Data'!BG4,'Project KPT Detailled Data'!CX4,'Project KPT Detailled Data'!EO4)/D4),"")</f>
        <v>0</v>
      </c>
      <c r="I4" s="328">
        <f>IFERROR(IF($D4=0,"",AVERAGE('Project KPT Detailled Data'!BI4,'Project KPT Detailled Data'!CZ4,'Project KPT Detailled Data'!EQ4)/D4),"")</f>
        <v>0.14652014652014653</v>
      </c>
      <c r="J4" s="333">
        <f t="shared" si="3"/>
        <v>3.8117216117216119</v>
      </c>
      <c r="K4" s="284">
        <f t="shared" si="4"/>
        <v>0</v>
      </c>
      <c r="L4" s="284">
        <f t="shared" si="5"/>
        <v>0</v>
      </c>
      <c r="M4" s="284">
        <f t="shared" si="6"/>
        <v>0</v>
      </c>
      <c r="N4" s="284">
        <f t="shared" si="7"/>
        <v>1.3333333333333333</v>
      </c>
      <c r="S4" s="252" t="str">
        <f>'VER CALCULATIONS'!A42</f>
        <v>kerosene</v>
      </c>
      <c r="T4" s="252">
        <f>'VER CALCULATIONS'!B42</f>
        <v>43.8</v>
      </c>
      <c r="U4" s="252">
        <f>'VER CALCULATIONS'!C42</f>
        <v>0.5</v>
      </c>
      <c r="V4" s="252">
        <f>'VER CALCULATIONS'!D42</f>
        <v>71.900000000000006</v>
      </c>
      <c r="W4" s="252">
        <f>'VER CALCULATIONS'!E42</f>
        <v>0.42879999999999996</v>
      </c>
      <c r="X4" s="252">
        <f>'VER CALCULATIONS'!F42</f>
        <v>1</v>
      </c>
      <c r="Y4" s="252">
        <f>'VER CALCULATIONS'!G42</f>
        <v>72.328800000000001</v>
      </c>
      <c r="AA4" s="251" t="str">
        <f>'VER CALCULATIONS'!A56</f>
        <v>EF(kg CO2eq/GJ)</v>
      </c>
      <c r="AB4" s="251">
        <f>'VER CALCULATIONS'!B56</f>
        <v>30.6</v>
      </c>
      <c r="AC4" s="251">
        <f>'VER CALCULATIONS'!C56</f>
        <v>3.3525</v>
      </c>
      <c r="AD4" s="251" t="str">
        <f>'VER CALCULATIONS'!D56</f>
        <v>calculated based on above</v>
      </c>
    </row>
    <row r="5" spans="1:30" s="334" customFormat="1" x14ac:dyDescent="0.35">
      <c r="A5" s="330">
        <v>1126640645</v>
      </c>
      <c r="B5" s="331">
        <f>'Project KPT Detailled Data'!BA5</f>
        <v>1</v>
      </c>
      <c r="C5" s="260">
        <f t="shared" si="2"/>
        <v>0</v>
      </c>
      <c r="D5" s="332">
        <f>'Project KPT Detailled Data'!AG5</f>
        <v>1.8</v>
      </c>
      <c r="E5" s="332">
        <f t="shared" si="0"/>
        <v>1.8</v>
      </c>
      <c r="F5" s="284">
        <f>IFERROR(IF($D5=0,"",'Project KPT Detailled Data'!BC5/D5),"")</f>
        <v>0</v>
      </c>
      <c r="G5" s="284">
        <f>IFERROR(IF($D5=0,"",AVERAGE('Project KPT Detailled Data'!BE5,'Project KPT Detailled Data'!CV5,'Project KPT Detailled Data'!EM5)/D5),"")</f>
        <v>0</v>
      </c>
      <c r="H5" s="284">
        <f>IFERROR(IF($D5=0,"",AVERAGE('Project KPT Detailled Data'!BG5,'Project KPT Detailled Data'!CX5,'Project KPT Detailled Data'!EO5)/D5),"")</f>
        <v>0</v>
      </c>
      <c r="I5" s="328">
        <f>IFERROR(IF($D5=0,"",AVERAGE('Project KPT Detailled Data'!BI5,'Project KPT Detailled Data'!CZ5,'Project KPT Detailled Data'!EQ5)/D5),"")</f>
        <v>0.18518518518518517</v>
      </c>
      <c r="J5" s="333">
        <f t="shared" si="3"/>
        <v>4.8175925925925922</v>
      </c>
      <c r="K5" s="284">
        <f t="shared" si="4"/>
        <v>0</v>
      </c>
      <c r="L5" s="284">
        <f t="shared" si="5"/>
        <v>0</v>
      </c>
      <c r="M5" s="284">
        <f t="shared" si="6"/>
        <v>0</v>
      </c>
      <c r="N5" s="284">
        <f t="shared" si="7"/>
        <v>0.33333333333333331</v>
      </c>
      <c r="S5" s="252" t="str">
        <f>'VER CALCULATIONS'!A43</f>
        <v>LPG</v>
      </c>
      <c r="T5" s="252">
        <f>'VER CALCULATIONS'!B43</f>
        <v>47.3</v>
      </c>
      <c r="U5" s="252">
        <f>'VER CALCULATIONS'!C43</f>
        <v>0.55000000000000004</v>
      </c>
      <c r="V5" s="252">
        <f>'VER CALCULATIONS'!D43</f>
        <v>63.1</v>
      </c>
      <c r="W5" s="252">
        <f>'VER CALCULATIONS'!E43</f>
        <v>0.15479999999999999</v>
      </c>
      <c r="X5" s="252">
        <f>'VER CALCULATIONS'!F43</f>
        <v>1</v>
      </c>
      <c r="Y5" s="252">
        <f>'VER CALCULATIONS'!G43</f>
        <v>63.254800000000003</v>
      </c>
    </row>
    <row r="6" spans="1:30" s="334" customFormat="1" x14ac:dyDescent="0.35">
      <c r="A6" s="330">
        <v>136</v>
      </c>
      <c r="B6" s="331">
        <f>'Project KPT Detailled Data'!BA6</f>
        <v>1</v>
      </c>
      <c r="C6" s="260">
        <f t="shared" si="2"/>
        <v>0</v>
      </c>
      <c r="D6" s="332">
        <f>'Project KPT Detailled Data'!AG6</f>
        <v>28.799999999999901</v>
      </c>
      <c r="E6" s="332">
        <f t="shared" si="0"/>
        <v>28.799999999999901</v>
      </c>
      <c r="F6" s="284">
        <f>IFERROR(IF($D6=0,"",'Project KPT Detailled Data'!BC6/D6),"")</f>
        <v>0</v>
      </c>
      <c r="G6" s="284">
        <f>IFERROR(IF($D6=0,"",AVERAGE('Project KPT Detailled Data'!BE6,'Project KPT Detailled Data'!CV6,'Project KPT Detailled Data'!EM6)/D6),"")</f>
        <v>0</v>
      </c>
      <c r="H6" s="284">
        <f>IFERROR(IF($D6=0,"",AVERAGE('Project KPT Detailled Data'!BG6,'Project KPT Detailled Data'!CX6,'Project KPT Detailled Data'!EO6)/D6),"")</f>
        <v>0</v>
      </c>
      <c r="I6" s="328">
        <f>IFERROR(IF($D6=0,"",AVERAGE('Project KPT Detailled Data'!BI6,'Project KPT Detailled Data'!CZ6,'Project KPT Detailled Data'!EQ6)/D6),"")</f>
        <v>2.2337962962963035E-2</v>
      </c>
      <c r="J6" s="333">
        <f t="shared" si="3"/>
        <v>0.58112210648148332</v>
      </c>
      <c r="K6" s="284">
        <f t="shared" si="4"/>
        <v>0</v>
      </c>
      <c r="L6" s="284">
        <f t="shared" si="5"/>
        <v>0</v>
      </c>
      <c r="M6" s="284">
        <f t="shared" si="6"/>
        <v>0</v>
      </c>
      <c r="N6" s="284">
        <f t="shared" si="7"/>
        <v>0.6433333333333332</v>
      </c>
    </row>
    <row r="7" spans="1:30" s="334" customFormat="1" x14ac:dyDescent="0.35">
      <c r="A7" s="330">
        <v>181</v>
      </c>
      <c r="B7" s="331">
        <f>'Project KPT Detailled Data'!BA7</f>
        <v>1</v>
      </c>
      <c r="C7" s="260">
        <f t="shared" si="2"/>
        <v>0</v>
      </c>
      <c r="D7" s="332">
        <f>'Project KPT Detailled Data'!AG7</f>
        <v>7.8</v>
      </c>
      <c r="E7" s="332">
        <f t="shared" si="0"/>
        <v>7.8</v>
      </c>
      <c r="F7" s="284">
        <f>IFERROR(IF($D7=0,"",'Project KPT Detailled Data'!BC7/D7),"")</f>
        <v>0</v>
      </c>
      <c r="G7" s="284">
        <f>IFERROR(IF($D7=0,"",AVERAGE('Project KPT Detailled Data'!BE7,'Project KPT Detailled Data'!CV7,'Project KPT Detailled Data'!EM7)/D7),"")</f>
        <v>0</v>
      </c>
      <c r="H7" s="284">
        <f>IFERROR(IF($D7=0,"",AVERAGE('Project KPT Detailled Data'!BG7,'Project KPT Detailled Data'!CX7,'Project KPT Detailled Data'!EO7)/D7),"")</f>
        <v>0</v>
      </c>
      <c r="I7" s="328">
        <f>IFERROR(IF($D7=0,"",AVERAGE('Project KPT Detailled Data'!BI7,'Project KPT Detailled Data'!CZ7,'Project KPT Detailled Data'!EQ7)/D7),"")</f>
        <v>0.14017094017094023</v>
      </c>
      <c r="J7" s="333">
        <f t="shared" si="3"/>
        <v>3.6465470085470097</v>
      </c>
      <c r="K7" s="284">
        <f t="shared" si="4"/>
        <v>0</v>
      </c>
      <c r="L7" s="284">
        <f t="shared" si="5"/>
        <v>0</v>
      </c>
      <c r="M7" s="284">
        <f t="shared" si="6"/>
        <v>0</v>
      </c>
      <c r="N7" s="284">
        <f t="shared" si="7"/>
        <v>1.0933333333333337</v>
      </c>
    </row>
    <row r="8" spans="1:30" s="334" customFormat="1" x14ac:dyDescent="0.35">
      <c r="A8" s="330">
        <v>83</v>
      </c>
      <c r="B8" s="331">
        <f>'Project KPT Detailled Data'!BA8</f>
        <v>1</v>
      </c>
      <c r="C8" s="260">
        <f t="shared" si="2"/>
        <v>0</v>
      </c>
      <c r="D8" s="332">
        <f>'Project KPT Detailled Data'!AG8</f>
        <v>8.6</v>
      </c>
      <c r="E8" s="332">
        <f t="shared" si="0"/>
        <v>8.6</v>
      </c>
      <c r="F8" s="284">
        <f>IFERROR(IF($D8=0,"",'Project KPT Detailled Data'!BC8/D8),"")</f>
        <v>0</v>
      </c>
      <c r="G8" s="284">
        <f>IFERROR(IF($D8=0,"",AVERAGE('Project KPT Detailled Data'!BE8,'Project KPT Detailled Data'!CV8,'Project KPT Detailled Data'!EM8)/D8),"")</f>
        <v>0</v>
      </c>
      <c r="H8" s="284">
        <f>IFERROR(IF($D8=0,"",AVERAGE('Project KPT Detailled Data'!BG8,'Project KPT Detailled Data'!CX8,'Project KPT Detailled Data'!EO8)/D8),"")</f>
        <v>0</v>
      </c>
      <c r="I8" s="328">
        <f>IFERROR(IF($D8=0,"",AVERAGE('Project KPT Detailled Data'!BI8,'Project KPT Detailled Data'!CZ8,'Project KPT Detailled Data'!EQ8)/D8),"")</f>
        <v>9.2635658914728705E-2</v>
      </c>
      <c r="J8" s="333">
        <f t="shared" si="3"/>
        <v>2.4099166666666676</v>
      </c>
      <c r="K8" s="284">
        <f t="shared" si="4"/>
        <v>0</v>
      </c>
      <c r="L8" s="284">
        <f t="shared" si="5"/>
        <v>0</v>
      </c>
      <c r="M8" s="284">
        <f t="shared" si="6"/>
        <v>0</v>
      </c>
      <c r="N8" s="284">
        <f t="shared" si="7"/>
        <v>0.79666666666666686</v>
      </c>
    </row>
    <row r="9" spans="1:30" s="334" customFormat="1" x14ac:dyDescent="0.35">
      <c r="A9" s="330">
        <v>106</v>
      </c>
      <c r="B9" s="331">
        <f>'Project KPT Detailled Data'!BA9</f>
        <v>1</v>
      </c>
      <c r="C9" s="260">
        <f t="shared" si="2"/>
        <v>0</v>
      </c>
      <c r="D9" s="332">
        <f>'Project KPT Detailled Data'!AG9</f>
        <v>10.8</v>
      </c>
      <c r="E9" s="332">
        <f t="shared" si="0"/>
        <v>10.8</v>
      </c>
      <c r="F9" s="284">
        <f>IFERROR(IF($D9=0,"",'Project KPT Detailled Data'!BC9/D9),"")</f>
        <v>0</v>
      </c>
      <c r="G9" s="284">
        <f>IFERROR(IF($D9=0,"",AVERAGE('Project KPT Detailled Data'!BE9,'Project KPT Detailled Data'!CV9,'Project KPT Detailled Data'!EM9)/D9),"")</f>
        <v>2.3148148148148147E-2</v>
      </c>
      <c r="H9" s="284">
        <f>IFERROR(IF($D9=0,"",AVERAGE('Project KPT Detailled Data'!BG9,'Project KPT Detailled Data'!CX9,'Project KPT Detailled Data'!EO9)/D9),"")</f>
        <v>0</v>
      </c>
      <c r="I9" s="328">
        <f>IFERROR(IF($D9=0,"",AVERAGE('Project KPT Detailled Data'!BI9,'Project KPT Detailled Data'!CZ9,'Project KPT Detailled Data'!EQ9)/D9),"")</f>
        <v>3.0555555555555503E-2</v>
      </c>
      <c r="J9" s="333">
        <f t="shared" si="3"/>
        <v>0.93147685185185047</v>
      </c>
      <c r="K9" s="284">
        <f t="shared" si="4"/>
        <v>0</v>
      </c>
      <c r="L9" s="284">
        <f t="shared" si="5"/>
        <v>0.25</v>
      </c>
      <c r="M9" s="284">
        <f t="shared" si="6"/>
        <v>0</v>
      </c>
      <c r="N9" s="284">
        <f t="shared" si="7"/>
        <v>0.32999999999999946</v>
      </c>
    </row>
    <row r="10" spans="1:30" s="334" customFormat="1" x14ac:dyDescent="0.35">
      <c r="A10" s="330">
        <v>69</v>
      </c>
      <c r="B10" s="331">
        <f>'Project KPT Detailled Data'!BA10</f>
        <v>1</v>
      </c>
      <c r="C10" s="260">
        <f t="shared" si="2"/>
        <v>0</v>
      </c>
      <c r="D10" s="332">
        <f>'Project KPT Detailled Data'!AG10</f>
        <v>8.3999999999999897</v>
      </c>
      <c r="E10" s="332">
        <f t="shared" si="0"/>
        <v>8.3999999999999897</v>
      </c>
      <c r="F10" s="284">
        <f>IFERROR(IF($D10=0,"",'Project KPT Detailled Data'!BC10/D10),"")</f>
        <v>0</v>
      </c>
      <c r="G10" s="284">
        <f>IFERROR(IF($D10=0,"",AVERAGE('Project KPT Detailled Data'!BE10,'Project KPT Detailled Data'!CV10,'Project KPT Detailled Data'!EM10)/D10),"")</f>
        <v>0</v>
      </c>
      <c r="H10" s="284">
        <f>IFERROR(IF($D10=0,"",AVERAGE('Project KPT Detailled Data'!BG10,'Project KPT Detailled Data'!CX10,'Project KPT Detailled Data'!EO10)/D10),"")</f>
        <v>0</v>
      </c>
      <c r="I10" s="328">
        <f>IFERROR(IF($D10=0,"",AVERAGE('Project KPT Detailled Data'!BI10,'Project KPT Detailled Data'!CZ10,'Project KPT Detailled Data'!EQ10)/D10),"")</f>
        <v>4.9206349206349274E-2</v>
      </c>
      <c r="J10" s="333">
        <f t="shared" si="3"/>
        <v>1.2801031746031764</v>
      </c>
      <c r="K10" s="284">
        <f t="shared" si="4"/>
        <v>0</v>
      </c>
      <c r="L10" s="284">
        <f t="shared" si="5"/>
        <v>0</v>
      </c>
      <c r="M10" s="284">
        <f t="shared" si="6"/>
        <v>0</v>
      </c>
      <c r="N10" s="284">
        <f t="shared" si="7"/>
        <v>0.41333333333333339</v>
      </c>
    </row>
    <row r="11" spans="1:30" s="334" customFormat="1" x14ac:dyDescent="0.35">
      <c r="A11" s="330">
        <v>101</v>
      </c>
      <c r="B11" s="331">
        <f>'Project KPT Detailled Data'!BA11</f>
        <v>1</v>
      </c>
      <c r="C11" s="260">
        <f t="shared" si="2"/>
        <v>0</v>
      </c>
      <c r="D11" s="332">
        <f>'Project KPT Detailled Data'!AG11</f>
        <v>7.6</v>
      </c>
      <c r="E11" s="332">
        <f t="shared" si="0"/>
        <v>7.6</v>
      </c>
      <c r="F11" s="284">
        <f>IFERROR(IF($D11=0,"",'Project KPT Detailled Data'!BC11/D11),"")</f>
        <v>0</v>
      </c>
      <c r="G11" s="284">
        <f>IFERROR(IF($D11=0,"",AVERAGE('Project KPT Detailled Data'!BE11,'Project KPT Detailled Data'!CV11,'Project KPT Detailled Data'!EM11)/D11),"")</f>
        <v>0</v>
      </c>
      <c r="H11" s="284">
        <f>IFERROR(IF($D11=0,"",AVERAGE('Project KPT Detailled Data'!BG11,'Project KPT Detailled Data'!CX11,'Project KPT Detailled Data'!EO11)/D11),"")</f>
        <v>0</v>
      </c>
      <c r="I11" s="328">
        <f>IFERROR(IF($D11=0,"",AVERAGE('Project KPT Detailled Data'!BI11,'Project KPT Detailled Data'!CZ11,'Project KPT Detailled Data'!EQ11)/D11),"")</f>
        <v>2.8508771929824501E-2</v>
      </c>
      <c r="J11" s="333">
        <f t="shared" si="3"/>
        <v>0.74165570175438444</v>
      </c>
      <c r="K11" s="284">
        <f t="shared" si="4"/>
        <v>0</v>
      </c>
      <c r="L11" s="284">
        <f t="shared" si="5"/>
        <v>0</v>
      </c>
      <c r="M11" s="284">
        <f t="shared" si="6"/>
        <v>0</v>
      </c>
      <c r="N11" s="284">
        <f t="shared" si="7"/>
        <v>0.2166666666666662</v>
      </c>
    </row>
    <row r="12" spans="1:30" s="334" customFormat="1" x14ac:dyDescent="0.35">
      <c r="A12" s="330">
        <v>284</v>
      </c>
      <c r="B12" s="331">
        <f>'Project KPT Detailled Data'!BA12</f>
        <v>1</v>
      </c>
      <c r="C12" s="260">
        <f t="shared" si="2"/>
        <v>0</v>
      </c>
      <c r="D12" s="332">
        <f>'Project KPT Detailled Data'!AG12</f>
        <v>17.399999999999999</v>
      </c>
      <c r="E12" s="332">
        <f t="shared" si="0"/>
        <v>17.399999999999999</v>
      </c>
      <c r="F12" s="284">
        <f>IFERROR(IF($D12=0,"",'Project KPT Detailled Data'!BC12/D12),"")</f>
        <v>0</v>
      </c>
      <c r="G12" s="284">
        <f>IFERROR(IF($D12=0,"",AVERAGE('Project KPT Detailled Data'!BE12,'Project KPT Detailled Data'!CV12,'Project KPT Detailled Data'!EM12)/D12),"")</f>
        <v>0</v>
      </c>
      <c r="H12" s="284">
        <f>IFERROR(IF($D12=0,"",AVERAGE('Project KPT Detailled Data'!BG12,'Project KPT Detailled Data'!CX12,'Project KPT Detailled Data'!EO12)/D12),"")</f>
        <v>0</v>
      </c>
      <c r="I12" s="328">
        <f>IFERROR(IF($D12=0,"",AVERAGE('Project KPT Detailled Data'!BI12,'Project KPT Detailled Data'!CZ12,'Project KPT Detailled Data'!EQ12)/D12),"")</f>
        <v>7.6628352490421464E-2</v>
      </c>
      <c r="J12" s="333">
        <f t="shared" si="3"/>
        <v>1.9934865900383145</v>
      </c>
      <c r="K12" s="284">
        <f t="shared" si="4"/>
        <v>0</v>
      </c>
      <c r="L12" s="284">
        <f t="shared" si="5"/>
        <v>0</v>
      </c>
      <c r="M12" s="284">
        <f t="shared" si="6"/>
        <v>0</v>
      </c>
      <c r="N12" s="284">
        <f t="shared" si="7"/>
        <v>1.3333333333333333</v>
      </c>
    </row>
    <row r="13" spans="1:30" s="334" customFormat="1" x14ac:dyDescent="0.35">
      <c r="A13" s="330">
        <v>362</v>
      </c>
      <c r="B13" s="331">
        <f>'Project KPT Detailled Data'!BA13</f>
        <v>1</v>
      </c>
      <c r="C13" s="260">
        <f t="shared" si="2"/>
        <v>0</v>
      </c>
      <c r="D13" s="332">
        <f>'Project KPT Detailled Data'!AG13</f>
        <v>5.9</v>
      </c>
      <c r="E13" s="332">
        <f t="shared" si="0"/>
        <v>5.9</v>
      </c>
      <c r="F13" s="284">
        <f>IFERROR(IF($D13=0,"",'Project KPT Detailled Data'!BC13/D13),"")</f>
        <v>0</v>
      </c>
      <c r="G13" s="284">
        <f>IFERROR(IF($D13=0,"",AVERAGE('Project KPT Detailled Data'!BE13,'Project KPT Detailled Data'!CV13,'Project KPT Detailled Data'!EM13)/D13),"")</f>
        <v>0</v>
      </c>
      <c r="H13" s="284">
        <f>IFERROR(IF($D13=0,"",AVERAGE('Project KPT Detailled Data'!BG13,'Project KPT Detailled Data'!CX13,'Project KPT Detailled Data'!EO13)/D13),"")</f>
        <v>0</v>
      </c>
      <c r="I13" s="328">
        <f>IFERROR(IF($D13=0,"",AVERAGE('Project KPT Detailled Data'!BI13,'Project KPT Detailled Data'!CZ13,'Project KPT Detailled Data'!EQ13)/D13),"")</f>
        <v>0.11299435028248586</v>
      </c>
      <c r="J13" s="333">
        <f t="shared" si="3"/>
        <v>2.9395480225988702</v>
      </c>
      <c r="K13" s="284">
        <f t="shared" si="4"/>
        <v>0</v>
      </c>
      <c r="L13" s="284">
        <f t="shared" si="5"/>
        <v>0</v>
      </c>
      <c r="M13" s="284">
        <f t="shared" si="6"/>
        <v>0</v>
      </c>
      <c r="N13" s="284">
        <f t="shared" si="7"/>
        <v>0.66666666666666663</v>
      </c>
    </row>
    <row r="14" spans="1:30" s="334" customFormat="1" x14ac:dyDescent="0.35">
      <c r="A14" s="330">
        <v>263</v>
      </c>
      <c r="B14" s="331">
        <f>'Project KPT Detailled Data'!BA14</f>
        <v>1</v>
      </c>
      <c r="C14" s="260">
        <f t="shared" si="2"/>
        <v>0</v>
      </c>
      <c r="D14" s="332">
        <f>'Project KPT Detailled Data'!AG14</f>
        <v>7.2</v>
      </c>
      <c r="E14" s="332">
        <f t="shared" si="0"/>
        <v>7.2</v>
      </c>
      <c r="F14" s="284">
        <f>IFERROR(IF($D14=0,"",'Project KPT Detailled Data'!BC14/D14),"")</f>
        <v>0</v>
      </c>
      <c r="G14" s="284">
        <f>IFERROR(IF($D14=0,"",AVERAGE('Project KPT Detailled Data'!BE14,'Project KPT Detailled Data'!CV14,'Project KPT Detailled Data'!EM14)/D14),"")</f>
        <v>0</v>
      </c>
      <c r="H14" s="284">
        <f>IFERROR(IF($D14=0,"",AVERAGE('Project KPT Detailled Data'!BG14,'Project KPT Detailled Data'!CX14,'Project KPT Detailled Data'!EO14)/D14),"")</f>
        <v>0</v>
      </c>
      <c r="I14" s="328">
        <f>IFERROR(IF($D14=0,"",AVERAGE('Project KPT Detailled Data'!BI14,'Project KPT Detailled Data'!CZ14,'Project KPT Detailled Data'!EQ14)/D14),"")</f>
        <v>0.11574074074074074</v>
      </c>
      <c r="J14" s="333">
        <f t="shared" si="3"/>
        <v>3.0109953703703702</v>
      </c>
      <c r="K14" s="284">
        <f t="shared" si="4"/>
        <v>0</v>
      </c>
      <c r="L14" s="284">
        <f t="shared" si="5"/>
        <v>0</v>
      </c>
      <c r="M14" s="284">
        <f t="shared" si="6"/>
        <v>0</v>
      </c>
      <c r="N14" s="284">
        <f t="shared" si="7"/>
        <v>0.83333333333333337</v>
      </c>
    </row>
    <row r="15" spans="1:30" s="334" customFormat="1" x14ac:dyDescent="0.35">
      <c r="A15" s="330">
        <v>290</v>
      </c>
      <c r="B15" s="331">
        <f>'Project KPT Detailled Data'!BA15</f>
        <v>1</v>
      </c>
      <c r="C15" s="260">
        <f t="shared" si="2"/>
        <v>0</v>
      </c>
      <c r="D15" s="332">
        <f>'Project KPT Detailled Data'!AG15</f>
        <v>9.4</v>
      </c>
      <c r="E15" s="332">
        <f t="shared" si="0"/>
        <v>9.4</v>
      </c>
      <c r="F15" s="284">
        <f>IFERROR(IF($D15=0,"",'Project KPT Detailled Data'!BC15/D15),"")</f>
        <v>0</v>
      </c>
      <c r="G15" s="284">
        <f>IFERROR(IF($D15=0,"",AVERAGE('Project KPT Detailled Data'!BE15,'Project KPT Detailled Data'!CV15,'Project KPT Detailled Data'!EM15)/D15),"")</f>
        <v>5.3191489361702128E-2</v>
      </c>
      <c r="H15" s="284">
        <f>IFERROR(IF($D15=0,"",AVERAGE('Project KPT Detailled Data'!BG15,'Project KPT Detailled Data'!CX15,'Project KPT Detailled Data'!EO15)/D15),"")</f>
        <v>0</v>
      </c>
      <c r="I15" s="328">
        <f>IFERROR(IF($D15=0,"",AVERAGE('Project KPT Detailled Data'!BI15,'Project KPT Detailled Data'!CZ15,'Project KPT Detailled Data'!EQ15)/D15),"")</f>
        <v>0.10638297872340426</v>
      </c>
      <c r="J15" s="333">
        <f t="shared" si="3"/>
        <v>3.0813829787234042</v>
      </c>
      <c r="K15" s="284">
        <f t="shared" si="4"/>
        <v>0</v>
      </c>
      <c r="L15" s="284">
        <f t="shared" si="5"/>
        <v>0.5</v>
      </c>
      <c r="M15" s="284">
        <f t="shared" si="6"/>
        <v>0</v>
      </c>
      <c r="N15" s="284">
        <f t="shared" si="7"/>
        <v>1</v>
      </c>
    </row>
    <row r="16" spans="1:30" s="334" customFormat="1" x14ac:dyDescent="0.35">
      <c r="A16" s="330">
        <v>308</v>
      </c>
      <c r="B16" s="331">
        <f>'Project KPT Detailled Data'!BA16</f>
        <v>1</v>
      </c>
      <c r="C16" s="260">
        <f t="shared" si="2"/>
        <v>0</v>
      </c>
      <c r="D16" s="332">
        <f>'Project KPT Detailled Data'!AG16</f>
        <v>7.2</v>
      </c>
      <c r="E16" s="332">
        <f t="shared" si="0"/>
        <v>7.2</v>
      </c>
      <c r="F16" s="284">
        <f>IFERROR(IF($D16=0,"",'Project KPT Detailled Data'!BC16/D16),"")</f>
        <v>0</v>
      </c>
      <c r="G16" s="284">
        <f>IFERROR(IF($D16=0,"",AVERAGE('Project KPT Detailled Data'!BE16,'Project KPT Detailled Data'!CV16,'Project KPT Detailled Data'!EM16)/D16),"")</f>
        <v>0</v>
      </c>
      <c r="H16" s="284">
        <f>IFERROR(IF($D16=0,"",AVERAGE('Project KPT Detailled Data'!BG16,'Project KPT Detailled Data'!CX16,'Project KPT Detailled Data'!EO16)/D16),"")</f>
        <v>0</v>
      </c>
      <c r="I16" s="328">
        <f>IFERROR(IF($D16=0,"",AVERAGE('Project KPT Detailled Data'!BI16,'Project KPT Detailled Data'!CZ16,'Project KPT Detailled Data'!EQ16)/D16),"")</f>
        <v>9.2592592592592587E-2</v>
      </c>
      <c r="J16" s="333">
        <f t="shared" si="3"/>
        <v>2.4087962962962961</v>
      </c>
      <c r="K16" s="284">
        <f t="shared" si="4"/>
        <v>0</v>
      </c>
      <c r="L16" s="284">
        <f t="shared" si="5"/>
        <v>0</v>
      </c>
      <c r="M16" s="284">
        <f t="shared" si="6"/>
        <v>0</v>
      </c>
      <c r="N16" s="284">
        <f t="shared" si="7"/>
        <v>0.66666666666666663</v>
      </c>
    </row>
    <row r="17" spans="1:14" s="334" customFormat="1" x14ac:dyDescent="0.35">
      <c r="A17" s="330">
        <v>330</v>
      </c>
      <c r="B17" s="331">
        <f>'Project KPT Detailled Data'!BA17</f>
        <v>1</v>
      </c>
      <c r="C17" s="260">
        <f t="shared" si="2"/>
        <v>0</v>
      </c>
      <c r="D17" s="332">
        <f>'Project KPT Detailled Data'!AG17</f>
        <v>16.8</v>
      </c>
      <c r="E17" s="332">
        <f t="shared" si="0"/>
        <v>16.8</v>
      </c>
      <c r="F17" s="284">
        <f>IFERROR(IF($D17=0,"",'Project KPT Detailled Data'!BC17/D17),"")</f>
        <v>0</v>
      </c>
      <c r="G17" s="284">
        <f>IFERROR(IF($D17=0,"",AVERAGE('Project KPT Detailled Data'!BE17,'Project KPT Detailled Data'!CV17,'Project KPT Detailled Data'!EM17)/D17),"")</f>
        <v>0.17857142857142858</v>
      </c>
      <c r="H17" s="284">
        <f>IFERROR(IF($D17=0,"",AVERAGE('Project KPT Detailled Data'!BG17,'Project KPT Detailled Data'!CX17,'Project KPT Detailled Data'!EO17)/D17),"")</f>
        <v>0</v>
      </c>
      <c r="I17" s="328">
        <f>IFERROR(IF($D17=0,"",AVERAGE('Project KPT Detailled Data'!BI17,'Project KPT Detailled Data'!CZ17,'Project KPT Detailled Data'!EQ17)/D17),"")</f>
        <v>6.9444444444444448E-2</v>
      </c>
      <c r="J17" s="333">
        <f t="shared" si="3"/>
        <v>2.8601686507936508</v>
      </c>
      <c r="K17" s="284">
        <f t="shared" si="4"/>
        <v>0</v>
      </c>
      <c r="L17" s="284">
        <f t="shared" si="5"/>
        <v>3</v>
      </c>
      <c r="M17" s="284">
        <f t="shared" si="6"/>
        <v>0</v>
      </c>
      <c r="N17" s="284">
        <f t="shared" si="7"/>
        <v>1.1666666666666667</v>
      </c>
    </row>
    <row r="18" spans="1:14" x14ac:dyDescent="0.35">
      <c r="A18" s="2">
        <v>243</v>
      </c>
      <c r="B18" s="260">
        <f>'Project KPT Detailled Data'!BA18</f>
        <v>1</v>
      </c>
      <c r="C18" s="260">
        <f t="shared" si="2"/>
        <v>0</v>
      </c>
      <c r="D18" s="284">
        <f>'Project KPT Detailled Data'!AG18</f>
        <v>6.8</v>
      </c>
      <c r="E18" s="284">
        <f t="shared" si="0"/>
        <v>6.8</v>
      </c>
      <c r="F18" s="284">
        <f>IFERROR(IF($D18=0,"",'Project KPT Detailled Data'!BC18/D18),"")</f>
        <v>0</v>
      </c>
      <c r="G18" s="284">
        <f>IFERROR(IF($D18=0,"",AVERAGE('Project KPT Detailled Data'!BE18,'Project KPT Detailled Data'!CV18,'Project KPT Detailled Data'!EM18)/D18),"")</f>
        <v>7.3529411764705885E-2</v>
      </c>
      <c r="H18" s="284">
        <f>IFERROR(IF($D18=0,"",AVERAGE('Project KPT Detailled Data'!BG18,'Project KPT Detailled Data'!CX18,'Project KPT Detailled Data'!EO18)/D18),"")</f>
        <v>0</v>
      </c>
      <c r="I18" s="328">
        <f>IFERROR(IF($D18=0,"",AVERAGE('Project KPT Detailled Data'!BI18,'Project KPT Detailled Data'!CZ18,'Project KPT Detailled Data'!EQ18)/D18),"")</f>
        <v>0.12254901960784315</v>
      </c>
      <c r="J18" s="328">
        <f t="shared" si="3"/>
        <v>3.6219362745098045</v>
      </c>
      <c r="K18" s="284">
        <f t="shared" si="4"/>
        <v>0</v>
      </c>
      <c r="L18" s="284">
        <f t="shared" si="5"/>
        <v>0.5</v>
      </c>
      <c r="M18" s="284">
        <f t="shared" si="6"/>
        <v>0</v>
      </c>
      <c r="N18" s="284">
        <f t="shared" si="7"/>
        <v>0.83333333333333337</v>
      </c>
    </row>
    <row r="19" spans="1:14" x14ac:dyDescent="0.35">
      <c r="A19" s="2">
        <v>166</v>
      </c>
      <c r="B19" s="260">
        <f>'Project KPT Detailled Data'!BA19</f>
        <v>1</v>
      </c>
      <c r="C19" s="260">
        <f t="shared" si="2"/>
        <v>0</v>
      </c>
      <c r="D19" s="284">
        <f>'Project KPT Detailled Data'!AG19</f>
        <v>18.600000000000001</v>
      </c>
      <c r="E19" s="284">
        <f t="shared" si="0"/>
        <v>18.600000000000001</v>
      </c>
      <c r="F19" s="284">
        <f>IFERROR(IF($D19=0,"",'Project KPT Detailled Data'!BC19/D19),"")</f>
        <v>0</v>
      </c>
      <c r="G19" s="284">
        <f>IFERROR(IF($D19=0,"",AVERAGE('Project KPT Detailled Data'!BE19,'Project KPT Detailled Data'!CV19,'Project KPT Detailled Data'!EM19)/D19),"")</f>
        <v>0.12544802867383512</v>
      </c>
      <c r="H19" s="284">
        <f>IFERROR(IF($D19=0,"",AVERAGE('Project KPT Detailled Data'!BG19,'Project KPT Detailled Data'!CX19,'Project KPT Detailled Data'!EO19)/D19),"")</f>
        <v>0</v>
      </c>
      <c r="I19" s="328">
        <f>IFERROR(IF($D19=0,"",AVERAGE('Project KPT Detailled Data'!BI19,'Project KPT Detailled Data'!CZ19,'Project KPT Detailled Data'!EQ19)/D19),"")</f>
        <v>1.7921146953405017E-2</v>
      </c>
      <c r="J19" s="328">
        <f t="shared" si="3"/>
        <v>1.2063620071684586</v>
      </c>
      <c r="K19" s="284">
        <f t="shared" si="4"/>
        <v>0</v>
      </c>
      <c r="L19" s="284">
        <f t="shared" si="5"/>
        <v>2.3333333333333335</v>
      </c>
      <c r="M19" s="284">
        <f t="shared" si="6"/>
        <v>0</v>
      </c>
      <c r="N19" s="284">
        <f t="shared" si="7"/>
        <v>0.33333333333333331</v>
      </c>
    </row>
    <row r="20" spans="1:14" x14ac:dyDescent="0.35">
      <c r="A20" s="2">
        <v>363</v>
      </c>
      <c r="B20" s="260">
        <f>'Project KPT Detailled Data'!BA20</f>
        <v>1</v>
      </c>
      <c r="C20" s="260">
        <f t="shared" si="2"/>
        <v>0</v>
      </c>
      <c r="D20" s="284">
        <f>'Project KPT Detailled Data'!AG20</f>
        <v>0</v>
      </c>
      <c r="E20" s="284" t="str">
        <f t="shared" si="0"/>
        <v/>
      </c>
      <c r="F20" s="284" t="str">
        <f>IFERROR(IF($D20=0,"",'Project KPT Detailled Data'!BC20/D20),"")</f>
        <v/>
      </c>
      <c r="G20" s="284" t="str">
        <f>IFERROR(IF($D20=0,"",AVERAGE('Project KPT Detailled Data'!BE20,'Project KPT Detailled Data'!CV20,'Project KPT Detailled Data'!EM20)/D20),"")</f>
        <v/>
      </c>
      <c r="H20" s="284" t="str">
        <f>IFERROR(IF($D20=0,"",AVERAGE('Project KPT Detailled Data'!BG20,'Project KPT Detailled Data'!CX20,'Project KPT Detailled Data'!EO20)/D20),"")</f>
        <v/>
      </c>
      <c r="I20" s="328" t="str">
        <f>IFERROR(IF($D20=0,"",AVERAGE('Project KPT Detailled Data'!BI20,'Project KPT Detailled Data'!CZ20,'Project KPT Detailled Data'!EQ20)/D20),"")</f>
        <v/>
      </c>
      <c r="J20" s="328" t="str">
        <f t="shared" si="3"/>
        <v/>
      </c>
      <c r="K20" s="284" t="str">
        <f t="shared" si="4"/>
        <v/>
      </c>
      <c r="L20" s="284" t="str">
        <f t="shared" si="5"/>
        <v/>
      </c>
      <c r="M20" s="284" t="str">
        <f t="shared" si="6"/>
        <v/>
      </c>
      <c r="N20" s="284" t="str">
        <f t="shared" si="7"/>
        <v/>
      </c>
    </row>
    <row r="21" spans="1:14" x14ac:dyDescent="0.35">
      <c r="A21" s="2">
        <v>409</v>
      </c>
      <c r="B21" s="260">
        <f>'Project KPT Detailled Data'!BA21</f>
        <v>1</v>
      </c>
      <c r="C21" s="260">
        <f t="shared" si="2"/>
        <v>0</v>
      </c>
      <c r="D21" s="284">
        <f>'Project KPT Detailled Data'!AG21</f>
        <v>6.6</v>
      </c>
      <c r="E21" s="284">
        <f t="shared" si="0"/>
        <v>6.6</v>
      </c>
      <c r="F21" s="284">
        <f>IFERROR(IF($D21=0,"",'Project KPT Detailled Data'!BC21/D21),"")</f>
        <v>0</v>
      </c>
      <c r="G21" s="284">
        <f>IFERROR(IF($D21=0,"",AVERAGE('Project KPT Detailled Data'!BE21,'Project KPT Detailled Data'!CV21,'Project KPT Detailled Data'!EM21)/D21),"")</f>
        <v>0</v>
      </c>
      <c r="H21" s="284">
        <f>IFERROR(IF($D21=0,"",AVERAGE('Project KPT Detailled Data'!BG21,'Project KPT Detailled Data'!CX21,'Project KPT Detailled Data'!EO21)/D21),"")</f>
        <v>0</v>
      </c>
      <c r="I21" s="328">
        <f>IFERROR(IF($D21=0,"",AVERAGE('Project KPT Detailled Data'!BI21,'Project KPT Detailled Data'!CZ21,'Project KPT Detailled Data'!EQ21)/D21),"")</f>
        <v>0.22727272727272729</v>
      </c>
      <c r="J21" s="328">
        <f t="shared" si="3"/>
        <v>5.9125000000000005</v>
      </c>
      <c r="K21" s="284">
        <f t="shared" si="4"/>
        <v>0</v>
      </c>
      <c r="L21" s="284">
        <f t="shared" si="5"/>
        <v>0</v>
      </c>
      <c r="M21" s="284">
        <f t="shared" si="6"/>
        <v>0</v>
      </c>
      <c r="N21" s="284">
        <f t="shared" si="7"/>
        <v>1.5</v>
      </c>
    </row>
    <row r="22" spans="1:14" x14ac:dyDescent="0.35">
      <c r="A22" s="2">
        <v>291</v>
      </c>
      <c r="B22" s="260">
        <f>'Project KPT Detailled Data'!BA22</f>
        <v>1</v>
      </c>
      <c r="C22" s="260">
        <f t="shared" si="2"/>
        <v>0</v>
      </c>
      <c r="D22" s="284">
        <f>'Project KPT Detailled Data'!AG22</f>
        <v>4.9000000000000004</v>
      </c>
      <c r="E22" s="284">
        <f t="shared" si="0"/>
        <v>4.9000000000000004</v>
      </c>
      <c r="F22" s="284">
        <f>IFERROR(IF($D22=0,"",'Project KPT Detailled Data'!BC22/D22),"")</f>
        <v>0</v>
      </c>
      <c r="G22" s="284">
        <f>IFERROR(IF($D22=0,"",AVERAGE('Project KPT Detailled Data'!BE22,'Project KPT Detailled Data'!CV22,'Project KPT Detailled Data'!EM22)/D22),"")</f>
        <v>0</v>
      </c>
      <c r="H22" s="284">
        <f>IFERROR(IF($D22=0,"",AVERAGE('Project KPT Detailled Data'!BG22,'Project KPT Detailled Data'!CX22,'Project KPT Detailled Data'!EO22)/D22),"")</f>
        <v>0</v>
      </c>
      <c r="I22" s="328">
        <f>IFERROR(IF($D22=0,"",AVERAGE('Project KPT Detailled Data'!BI22,'Project KPT Detailled Data'!CZ22,'Project KPT Detailled Data'!EQ22)/D22),"")</f>
        <v>0.44217687074829926</v>
      </c>
      <c r="J22" s="328">
        <f t="shared" si="3"/>
        <v>11.503231292517004</v>
      </c>
      <c r="K22" s="284">
        <f t="shared" si="4"/>
        <v>0</v>
      </c>
      <c r="L22" s="284">
        <f t="shared" si="5"/>
        <v>0</v>
      </c>
      <c r="M22" s="284">
        <f t="shared" si="6"/>
        <v>0</v>
      </c>
      <c r="N22" s="284">
        <f t="shared" si="7"/>
        <v>2.1666666666666665</v>
      </c>
    </row>
    <row r="23" spans="1:14" x14ac:dyDescent="0.35">
      <c r="A23" s="2">
        <v>129</v>
      </c>
      <c r="B23" s="260">
        <f>'Project KPT Detailled Data'!BA23</f>
        <v>1</v>
      </c>
      <c r="C23" s="260">
        <f t="shared" si="2"/>
        <v>0</v>
      </c>
      <c r="D23" s="284">
        <f>'Project KPT Detailled Data'!AG23</f>
        <v>7.6</v>
      </c>
      <c r="E23" s="284">
        <f t="shared" si="0"/>
        <v>7.6</v>
      </c>
      <c r="F23" s="284">
        <f>IFERROR(IF($D23=0,"",'Project KPT Detailled Data'!BC23/D23),"")</f>
        <v>0</v>
      </c>
      <c r="G23" s="284">
        <f>IFERROR(IF($D23=0,"",AVERAGE('Project KPT Detailled Data'!BE23,'Project KPT Detailled Data'!CV23,'Project KPT Detailled Data'!EM23)/D23),"")</f>
        <v>0</v>
      </c>
      <c r="H23" s="284">
        <f>IFERROR(IF($D23=0,"",AVERAGE('Project KPT Detailled Data'!BG23,'Project KPT Detailled Data'!CX23,'Project KPT Detailled Data'!EO23)/D23),"")</f>
        <v>0</v>
      </c>
      <c r="I23" s="328">
        <f>IFERROR(IF($D23=0,"",AVERAGE('Project KPT Detailled Data'!BI23,'Project KPT Detailled Data'!CZ23,'Project KPT Detailled Data'!EQ23)/D23),"")</f>
        <v>0.15350877192982457</v>
      </c>
      <c r="J23" s="328">
        <f t="shared" si="3"/>
        <v>3.993530701754386</v>
      </c>
      <c r="K23" s="284">
        <f t="shared" si="4"/>
        <v>0</v>
      </c>
      <c r="L23" s="284">
        <f t="shared" si="5"/>
        <v>0</v>
      </c>
      <c r="M23" s="284">
        <f t="shared" si="6"/>
        <v>0</v>
      </c>
      <c r="N23" s="284">
        <f t="shared" si="7"/>
        <v>1.1666666666666667</v>
      </c>
    </row>
    <row r="24" spans="1:14" x14ac:dyDescent="0.35">
      <c r="A24" s="2">
        <v>100</v>
      </c>
      <c r="B24" s="260">
        <f>'Project KPT Detailled Data'!BA24</f>
        <v>1</v>
      </c>
      <c r="C24" s="260">
        <f t="shared" si="2"/>
        <v>0</v>
      </c>
      <c r="D24" s="284">
        <f>'Project KPT Detailled Data'!AG24</f>
        <v>2.6</v>
      </c>
      <c r="E24" s="284">
        <f t="shared" si="0"/>
        <v>2.6</v>
      </c>
      <c r="F24" s="284">
        <f>IFERROR(IF($D24=0,"",'Project KPT Detailled Data'!BC24/D24),"")</f>
        <v>0</v>
      </c>
      <c r="G24" s="284">
        <f>IFERROR(IF($D24=0,"",AVERAGE('Project KPT Detailled Data'!BE24,'Project KPT Detailled Data'!CV24,'Project KPT Detailled Data'!EM24)/D24),"")</f>
        <v>0</v>
      </c>
      <c r="H24" s="284">
        <f>IFERROR(IF($D24=0,"",AVERAGE('Project KPT Detailled Data'!BG24,'Project KPT Detailled Data'!CX24,'Project KPT Detailled Data'!EO24)/D24),"")</f>
        <v>0</v>
      </c>
      <c r="I24" s="328">
        <f>IFERROR(IF($D24=0,"",AVERAGE('Project KPT Detailled Data'!BI24,'Project KPT Detailled Data'!CZ24,'Project KPT Detailled Data'!EQ24)/D24),"")</f>
        <v>0.30769230769230749</v>
      </c>
      <c r="J24" s="328">
        <f t="shared" si="3"/>
        <v>8.0046153846153789</v>
      </c>
      <c r="K24" s="284">
        <f t="shared" si="4"/>
        <v>0</v>
      </c>
      <c r="L24" s="284">
        <f t="shared" si="5"/>
        <v>0</v>
      </c>
      <c r="M24" s="284">
        <f t="shared" si="6"/>
        <v>0</v>
      </c>
      <c r="N24" s="284">
        <f t="shared" si="7"/>
        <v>0.79999999999999949</v>
      </c>
    </row>
    <row r="25" spans="1:14" x14ac:dyDescent="0.35">
      <c r="A25" s="2">
        <v>46</v>
      </c>
      <c r="B25" s="260">
        <f>'Project KPT Detailled Data'!BA25</f>
        <v>1</v>
      </c>
      <c r="C25" s="260">
        <f t="shared" si="2"/>
        <v>0</v>
      </c>
      <c r="D25" s="284">
        <f>'Project KPT Detailled Data'!AG25</f>
        <v>6.4</v>
      </c>
      <c r="E25" s="284">
        <f t="shared" si="0"/>
        <v>6.4</v>
      </c>
      <c r="F25" s="284">
        <f>IFERROR(IF($D25=0,"",'Project KPT Detailled Data'!BC25/D25),"")</f>
        <v>0</v>
      </c>
      <c r="G25" s="284">
        <f>IFERROR(IF($D25=0,"",AVERAGE('Project KPT Detailled Data'!BE25,'Project KPT Detailled Data'!CV25,'Project KPT Detailled Data'!EM25)/D25),"")</f>
        <v>8.6979166666666677E-2</v>
      </c>
      <c r="H25" s="284">
        <f>IFERROR(IF($D25=0,"",AVERAGE('Project KPT Detailled Data'!BG25,'Project KPT Detailled Data'!CX25,'Project KPT Detailled Data'!EO25)/D25),"")</f>
        <v>0</v>
      </c>
      <c r="I25" s="328">
        <f>IFERROR(IF($D25=0,"",AVERAGE('Project KPT Detailled Data'!BI25,'Project KPT Detailled Data'!CZ25,'Project KPT Detailled Data'!EQ25)/D25),"")</f>
        <v>0.26041666666666669</v>
      </c>
      <c r="J25" s="328">
        <f t="shared" si="3"/>
        <v>7.2879166666666677</v>
      </c>
      <c r="K25" s="284">
        <f t="shared" si="4"/>
        <v>0</v>
      </c>
      <c r="L25" s="284">
        <f t="shared" si="5"/>
        <v>0.55666666666666675</v>
      </c>
      <c r="M25" s="284">
        <f t="shared" si="6"/>
        <v>0</v>
      </c>
      <c r="N25" s="284">
        <f t="shared" si="7"/>
        <v>1.666666666666667</v>
      </c>
    </row>
    <row r="26" spans="1:14" x14ac:dyDescent="0.35">
      <c r="A26" s="2">
        <v>443</v>
      </c>
      <c r="B26" s="260">
        <f>'Project KPT Detailled Data'!BA26</f>
        <v>1</v>
      </c>
      <c r="C26" s="260">
        <f t="shared" si="2"/>
        <v>0</v>
      </c>
      <c r="D26" s="284">
        <f>'Project KPT Detailled Data'!AG26</f>
        <v>0</v>
      </c>
      <c r="E26" s="284" t="str">
        <f t="shared" si="0"/>
        <v/>
      </c>
      <c r="F26" s="284" t="str">
        <f>IFERROR(IF($D26=0,"",'Project KPT Detailled Data'!BC26/D26),"")</f>
        <v/>
      </c>
      <c r="G26" s="284" t="str">
        <f>IFERROR(IF($D26=0,"",AVERAGE('Project KPT Detailled Data'!BE26,'Project KPT Detailled Data'!CV26,'Project KPT Detailled Data'!EM26)/D26),"")</f>
        <v/>
      </c>
      <c r="H26" s="284" t="str">
        <f>IFERROR(IF($D26=0,"",AVERAGE('Project KPT Detailled Data'!BG26,'Project KPT Detailled Data'!CX26,'Project KPT Detailled Data'!EO26)/D26),"")</f>
        <v/>
      </c>
      <c r="I26" s="328" t="str">
        <f>IFERROR(IF($D26=0,"",AVERAGE('Project KPT Detailled Data'!BI26,'Project KPT Detailled Data'!CZ26,'Project KPT Detailled Data'!EQ26)/D26),"")</f>
        <v/>
      </c>
      <c r="J26" s="328" t="str">
        <f t="shared" si="3"/>
        <v/>
      </c>
      <c r="K26" s="284" t="str">
        <f t="shared" si="4"/>
        <v/>
      </c>
      <c r="L26" s="284" t="str">
        <f t="shared" si="5"/>
        <v/>
      </c>
      <c r="M26" s="284" t="str">
        <f t="shared" si="6"/>
        <v/>
      </c>
      <c r="N26" s="284" t="str">
        <f t="shared" si="7"/>
        <v/>
      </c>
    </row>
    <row r="27" spans="1:14" x14ac:dyDescent="0.35">
      <c r="A27" s="2">
        <v>500</v>
      </c>
      <c r="B27" s="260">
        <f>'Project KPT Detailled Data'!BA27</f>
        <v>1</v>
      </c>
      <c r="C27" s="260">
        <f t="shared" si="2"/>
        <v>0</v>
      </c>
      <c r="D27" s="284">
        <f>'Project KPT Detailled Data'!AG27</f>
        <v>2.8</v>
      </c>
      <c r="E27" s="284">
        <f t="shared" si="0"/>
        <v>2.8</v>
      </c>
      <c r="F27" s="284">
        <f>IFERROR(IF($D27=0,"",'Project KPT Detailled Data'!BC27/D27),"")</f>
        <v>0</v>
      </c>
      <c r="G27" s="284">
        <f>IFERROR(IF($D27=0,"",AVERAGE('Project KPT Detailled Data'!BE27,'Project KPT Detailled Data'!CV27,'Project KPT Detailled Data'!EM27)/D27),"")</f>
        <v>5.9523809523809527E-2</v>
      </c>
      <c r="H27" s="284">
        <f>IFERROR(IF($D27=0,"",AVERAGE('Project KPT Detailled Data'!BG27,'Project KPT Detailled Data'!CX27,'Project KPT Detailled Data'!EO27)/D27),"")</f>
        <v>0</v>
      </c>
      <c r="I27" s="328">
        <f>IFERROR(IF($D27=0,"",AVERAGE('Project KPT Detailled Data'!BI27,'Project KPT Detailled Data'!CZ27,'Project KPT Detailled Data'!EQ27)/D27),"")</f>
        <v>0.34523809523809512</v>
      </c>
      <c r="J27" s="328">
        <f t="shared" si="3"/>
        <v>9.3325595238095218</v>
      </c>
      <c r="K27" s="284">
        <f t="shared" si="4"/>
        <v>0</v>
      </c>
      <c r="L27" s="284">
        <f t="shared" si="5"/>
        <v>0.16666666666666666</v>
      </c>
      <c r="M27" s="284">
        <f t="shared" si="6"/>
        <v>0</v>
      </c>
      <c r="N27" s="284">
        <f t="shared" si="7"/>
        <v>0.96666666666666623</v>
      </c>
    </row>
    <row r="28" spans="1:14" x14ac:dyDescent="0.35">
      <c r="A28" s="2">
        <v>309</v>
      </c>
      <c r="B28" s="260">
        <f>'Project KPT Detailled Data'!BA28</f>
        <v>1</v>
      </c>
      <c r="C28" s="260">
        <f t="shared" si="2"/>
        <v>0</v>
      </c>
      <c r="D28" s="284">
        <f>'Project KPT Detailled Data'!AG28</f>
        <v>7.2</v>
      </c>
      <c r="E28" s="284">
        <f t="shared" si="0"/>
        <v>7.2</v>
      </c>
      <c r="F28" s="284">
        <f>IFERROR(IF($D28=0,"",'Project KPT Detailled Data'!BC28/D28),"")</f>
        <v>0</v>
      </c>
      <c r="G28" s="284">
        <f>IFERROR(IF($D28=0,"",AVERAGE('Project KPT Detailled Data'!BE28,'Project KPT Detailled Data'!CV28,'Project KPT Detailled Data'!EM28)/D28),"")</f>
        <v>0</v>
      </c>
      <c r="H28" s="284">
        <f>IFERROR(IF($D28=0,"",AVERAGE('Project KPT Detailled Data'!BG28,'Project KPT Detailled Data'!CX28,'Project KPT Detailled Data'!EO28)/D28),"")</f>
        <v>0</v>
      </c>
      <c r="I28" s="328">
        <f>IFERROR(IF($D28=0,"",AVERAGE('Project KPT Detailled Data'!BI28,'Project KPT Detailled Data'!CZ28,'Project KPT Detailled Data'!EQ28)/D28),"")</f>
        <v>0.11574074074074074</v>
      </c>
      <c r="J28" s="328">
        <f t="shared" si="3"/>
        <v>3.0109953703703702</v>
      </c>
      <c r="K28" s="284">
        <f t="shared" si="4"/>
        <v>0</v>
      </c>
      <c r="L28" s="284">
        <f t="shared" si="5"/>
        <v>0</v>
      </c>
      <c r="M28" s="284">
        <f t="shared" si="6"/>
        <v>0</v>
      </c>
      <c r="N28" s="284">
        <f t="shared" si="7"/>
        <v>0.83333333333333337</v>
      </c>
    </row>
    <row r="29" spans="1:14" x14ac:dyDescent="0.35">
      <c r="A29" s="2">
        <v>277</v>
      </c>
      <c r="B29" s="260">
        <f>'Project KPT Detailled Data'!BA29</f>
        <v>1</v>
      </c>
      <c r="C29" s="260">
        <f t="shared" si="2"/>
        <v>0</v>
      </c>
      <c r="D29" s="284">
        <f>'Project KPT Detailled Data'!AG29</f>
        <v>4.0999999999999996</v>
      </c>
      <c r="E29" s="284">
        <f t="shared" si="0"/>
        <v>4.0999999999999996</v>
      </c>
      <c r="F29" s="284">
        <f>IFERROR(IF($D29=0,"",'Project KPT Detailled Data'!BC29/D29),"")</f>
        <v>0</v>
      </c>
      <c r="G29" s="284">
        <f>IFERROR(IF($D29=0,"",AVERAGE('Project KPT Detailled Data'!BE29,'Project KPT Detailled Data'!CV29,'Project KPT Detailled Data'!EM29)/D29),"")</f>
        <v>0</v>
      </c>
      <c r="H29" s="284">
        <f>IFERROR(IF($D29=0,"",AVERAGE('Project KPT Detailled Data'!BG29,'Project KPT Detailled Data'!CX29,'Project KPT Detailled Data'!EO29)/D29),"")</f>
        <v>0</v>
      </c>
      <c r="I29" s="328">
        <f>IFERROR(IF($D29=0,"",AVERAGE('Project KPT Detailled Data'!BI29,'Project KPT Detailled Data'!CZ29,'Project KPT Detailled Data'!EQ29)/D29),"")</f>
        <v>0.24390243902439027</v>
      </c>
      <c r="J29" s="328">
        <f t="shared" si="3"/>
        <v>6.3451219512195127</v>
      </c>
      <c r="K29" s="284">
        <f t="shared" si="4"/>
        <v>0</v>
      </c>
      <c r="L29" s="284">
        <f t="shared" si="5"/>
        <v>0</v>
      </c>
      <c r="M29" s="284">
        <f t="shared" si="6"/>
        <v>0</v>
      </c>
      <c r="N29" s="284">
        <f t="shared" si="7"/>
        <v>1</v>
      </c>
    </row>
    <row r="30" spans="1:14" x14ac:dyDescent="0.35">
      <c r="A30" s="2">
        <v>0</v>
      </c>
      <c r="B30" s="260">
        <f>'Project KPT Detailled Data'!BA30</f>
        <v>1</v>
      </c>
      <c r="C30" s="260">
        <f t="shared" si="2"/>
        <v>0</v>
      </c>
      <c r="D30" s="284">
        <f>'Project KPT Detailled Data'!AG30</f>
        <v>9.8000000000000007</v>
      </c>
      <c r="E30" s="284">
        <f t="shared" si="0"/>
        <v>9.8000000000000007</v>
      </c>
      <c r="F30" s="284">
        <f>IFERROR(IF($D30=0,"",'Project KPT Detailled Data'!BC30/D30),"")</f>
        <v>0</v>
      </c>
      <c r="G30" s="284">
        <f>IFERROR(IF($D30=0,"",AVERAGE('Project KPT Detailled Data'!BE30,'Project KPT Detailled Data'!CV30,'Project KPT Detailled Data'!EM30)/D30),"")</f>
        <v>0</v>
      </c>
      <c r="H30" s="284">
        <f>IFERROR(IF($D30=0,"",AVERAGE('Project KPT Detailled Data'!BG30,'Project KPT Detailled Data'!CX30,'Project KPT Detailled Data'!EO30)/D30),"")</f>
        <v>0</v>
      </c>
      <c r="I30" s="328">
        <f>IFERROR(IF($D30=0,"",AVERAGE('Project KPT Detailled Data'!BI30,'Project KPT Detailled Data'!CZ30,'Project KPT Detailled Data'!EQ30)/D30),"")</f>
        <v>0.11904761904761904</v>
      </c>
      <c r="J30" s="328">
        <f t="shared" si="3"/>
        <v>3.0970238095238094</v>
      </c>
      <c r="K30" s="284">
        <f t="shared" si="4"/>
        <v>0</v>
      </c>
      <c r="L30" s="284">
        <f t="shared" si="5"/>
        <v>0</v>
      </c>
      <c r="M30" s="284">
        <f t="shared" si="6"/>
        <v>0</v>
      </c>
      <c r="N30" s="284">
        <f t="shared" si="7"/>
        <v>1.1666666666666667</v>
      </c>
    </row>
    <row r="31" spans="1:14" x14ac:dyDescent="0.35">
      <c r="A31" s="2">
        <v>61</v>
      </c>
      <c r="B31" s="260">
        <f>'Project KPT Detailled Data'!BA31</f>
        <v>1</v>
      </c>
      <c r="C31" s="260">
        <f t="shared" si="2"/>
        <v>0</v>
      </c>
      <c r="D31" s="284">
        <f>'Project KPT Detailled Data'!AG31</f>
        <v>12.4</v>
      </c>
      <c r="E31" s="284">
        <f t="shared" si="0"/>
        <v>12.4</v>
      </c>
      <c r="F31" s="284">
        <f>IFERROR(IF($D31=0,"",'Project KPT Detailled Data'!BC31/D31),"")</f>
        <v>0</v>
      </c>
      <c r="G31" s="284">
        <f>IFERROR(IF($D31=0,"",AVERAGE('Project KPT Detailled Data'!BE31,'Project KPT Detailled Data'!CV31,'Project KPT Detailled Data'!EM31)/D31),"")</f>
        <v>0</v>
      </c>
      <c r="H31" s="284">
        <f>IFERROR(IF($D31=0,"",AVERAGE('Project KPT Detailled Data'!BG31,'Project KPT Detailled Data'!CX31,'Project KPT Detailled Data'!EO31)/D31),"")</f>
        <v>0</v>
      </c>
      <c r="I31" s="328">
        <f>IFERROR(IF($D31=0,"",AVERAGE('Project KPT Detailled Data'!BI31,'Project KPT Detailled Data'!CZ31,'Project KPT Detailled Data'!EQ31)/D31),"")</f>
        <v>9.4086021505376344E-2</v>
      </c>
      <c r="J31" s="328">
        <f t="shared" si="3"/>
        <v>2.4476478494623657</v>
      </c>
      <c r="K31" s="284">
        <f t="shared" si="4"/>
        <v>0</v>
      </c>
      <c r="L31" s="284">
        <f t="shared" si="5"/>
        <v>0</v>
      </c>
      <c r="M31" s="284">
        <f t="shared" si="6"/>
        <v>0</v>
      </c>
      <c r="N31" s="284">
        <f t="shared" si="7"/>
        <v>1.1666666666666667</v>
      </c>
    </row>
    <row r="32" spans="1:14" x14ac:dyDescent="0.35">
      <c r="A32" s="2">
        <v>424</v>
      </c>
      <c r="B32" s="260">
        <f>'Project KPT Detailled Data'!BA32</f>
        <v>1</v>
      </c>
      <c r="C32" s="260">
        <f t="shared" si="2"/>
        <v>0</v>
      </c>
      <c r="D32" s="284">
        <f>'Project KPT Detailled Data'!AG32</f>
        <v>3.2</v>
      </c>
      <c r="E32" s="284">
        <f t="shared" si="0"/>
        <v>3.2</v>
      </c>
      <c r="F32" s="284">
        <f>IFERROR(IF($D32=0,"",'Project KPT Detailled Data'!BC32/D32),"")</f>
        <v>0</v>
      </c>
      <c r="G32" s="284">
        <f>IFERROR(IF($D32=0,"",AVERAGE('Project KPT Detailled Data'!BE32,'Project KPT Detailled Data'!CV32,'Project KPT Detailled Data'!EM32)/D32),"")</f>
        <v>0</v>
      </c>
      <c r="H32" s="284">
        <f>IFERROR(IF($D32=0,"",AVERAGE('Project KPT Detailled Data'!BG32,'Project KPT Detailled Data'!CX32,'Project KPT Detailled Data'!EO32)/D32),"")</f>
        <v>0</v>
      </c>
      <c r="I32" s="328">
        <f>IFERROR(IF($D32=0,"",AVERAGE('Project KPT Detailled Data'!BI32,'Project KPT Detailled Data'!CZ32,'Project KPT Detailled Data'!EQ32)/D32),"")</f>
        <v>0.3020833333333332</v>
      </c>
      <c r="J32" s="328">
        <f t="shared" si="3"/>
        <v>7.8586979166666637</v>
      </c>
      <c r="K32" s="284">
        <f t="shared" si="4"/>
        <v>0</v>
      </c>
      <c r="L32" s="284">
        <f t="shared" si="5"/>
        <v>0</v>
      </c>
      <c r="M32" s="284">
        <f t="shared" si="6"/>
        <v>0</v>
      </c>
      <c r="N32" s="284">
        <f t="shared" si="7"/>
        <v>0.96666666666666634</v>
      </c>
    </row>
    <row r="33" spans="1:14" x14ac:dyDescent="0.35">
      <c r="A33" s="2">
        <v>63</v>
      </c>
      <c r="B33" s="260">
        <f>'Project KPT Detailled Data'!BA33</f>
        <v>1</v>
      </c>
      <c r="C33" s="260">
        <f t="shared" si="2"/>
        <v>0</v>
      </c>
      <c r="D33" s="284">
        <f>'Project KPT Detailled Data'!AG33</f>
        <v>9.8000000000000007</v>
      </c>
      <c r="E33" s="284">
        <f t="shared" si="0"/>
        <v>9.8000000000000007</v>
      </c>
      <c r="F33" s="284">
        <f>IFERROR(IF($D33=0,"",'Project KPT Detailled Data'!BC33/D33),"")</f>
        <v>0</v>
      </c>
      <c r="G33" s="284">
        <f>IFERROR(IF($D33=0,"",AVERAGE('Project KPT Detailled Data'!BE33,'Project KPT Detailled Data'!CV33,'Project KPT Detailled Data'!EM33)/D33),"")</f>
        <v>0</v>
      </c>
      <c r="H33" s="284">
        <f>IFERROR(IF($D33=0,"",AVERAGE('Project KPT Detailled Data'!BG33,'Project KPT Detailled Data'!CX33,'Project KPT Detailled Data'!EO33)/D33),"")</f>
        <v>0</v>
      </c>
      <c r="I33" s="328">
        <f>IFERROR(IF($D33=0,"",AVERAGE('Project KPT Detailled Data'!BI33,'Project KPT Detailled Data'!CZ33,'Project KPT Detailled Data'!EQ33)/D33),"")</f>
        <v>6.8027210884353734E-2</v>
      </c>
      <c r="J33" s="328">
        <f t="shared" si="3"/>
        <v>1.7697278911564625</v>
      </c>
      <c r="K33" s="284">
        <f t="shared" si="4"/>
        <v>0</v>
      </c>
      <c r="L33" s="284">
        <f t="shared" si="5"/>
        <v>0</v>
      </c>
      <c r="M33" s="284">
        <f t="shared" si="6"/>
        <v>0</v>
      </c>
      <c r="N33" s="284">
        <f t="shared" si="7"/>
        <v>0.66666666666666663</v>
      </c>
    </row>
    <row r="34" spans="1:14" x14ac:dyDescent="0.35">
      <c r="A34" s="2">
        <v>40</v>
      </c>
      <c r="B34" s="260">
        <f>'Project KPT Detailled Data'!BA34</f>
        <v>1</v>
      </c>
      <c r="C34" s="260">
        <f t="shared" si="2"/>
        <v>0</v>
      </c>
      <c r="D34" s="284">
        <f>'Project KPT Detailled Data'!AG34</f>
        <v>7.2</v>
      </c>
      <c r="E34" s="284">
        <f t="shared" si="0"/>
        <v>7.2</v>
      </c>
      <c r="F34" s="284">
        <f>IFERROR(IF($D34=0,"",'Project KPT Detailled Data'!BC34/D34),"")</f>
        <v>0</v>
      </c>
      <c r="G34" s="284">
        <f>IFERROR(IF($D34=0,"",AVERAGE('Project KPT Detailled Data'!BE34,'Project KPT Detailled Data'!CV34,'Project KPT Detailled Data'!EM34)/D34),"")</f>
        <v>0</v>
      </c>
      <c r="H34" s="284">
        <f>IFERROR(IF($D34=0,"",AVERAGE('Project KPT Detailled Data'!BG34,'Project KPT Detailled Data'!CX34,'Project KPT Detailled Data'!EO34)/D34),"")</f>
        <v>0</v>
      </c>
      <c r="I34" s="328">
        <f>IFERROR(IF($D34=0,"",AVERAGE('Project KPT Detailled Data'!BI34,'Project KPT Detailled Data'!CZ34,'Project KPT Detailled Data'!EQ34)/D34),"")</f>
        <v>0.23148148148148148</v>
      </c>
      <c r="J34" s="328">
        <f t="shared" si="3"/>
        <v>6.0219907407407405</v>
      </c>
      <c r="K34" s="284">
        <f t="shared" si="4"/>
        <v>0</v>
      </c>
      <c r="L34" s="284">
        <f t="shared" si="5"/>
        <v>0</v>
      </c>
      <c r="M34" s="284">
        <f t="shared" si="6"/>
        <v>0</v>
      </c>
      <c r="N34" s="284">
        <f t="shared" si="7"/>
        <v>1.6666666666666667</v>
      </c>
    </row>
    <row r="35" spans="1:14" x14ac:dyDescent="0.35">
      <c r="A35" s="2">
        <v>31</v>
      </c>
      <c r="B35" s="260">
        <f>'Project KPT Detailled Data'!BA35</f>
        <v>1</v>
      </c>
      <c r="C35" s="260">
        <f t="shared" si="2"/>
        <v>0</v>
      </c>
      <c r="D35" s="284">
        <f>'Project KPT Detailled Data'!AG35</f>
        <v>5.2</v>
      </c>
      <c r="E35" s="284">
        <f t="shared" si="0"/>
        <v>5.2</v>
      </c>
      <c r="F35" s="284">
        <f>IFERROR(IF($D35=0,"",'Project KPT Detailled Data'!BC35/D35),"")</f>
        <v>0</v>
      </c>
      <c r="G35" s="284">
        <f>IFERROR(IF($D35=0,"",AVERAGE('Project KPT Detailled Data'!BE35,'Project KPT Detailled Data'!CV35,'Project KPT Detailled Data'!EM35)/D35),"")</f>
        <v>0</v>
      </c>
      <c r="H35" s="284">
        <f>IFERROR(IF($D35=0,"",AVERAGE('Project KPT Detailled Data'!BG35,'Project KPT Detailled Data'!CX35,'Project KPT Detailled Data'!EO35)/D35),"")</f>
        <v>0</v>
      </c>
      <c r="I35" s="328">
        <f>IFERROR(IF($D35=0,"",AVERAGE('Project KPT Detailled Data'!BI35,'Project KPT Detailled Data'!CZ35,'Project KPT Detailled Data'!EQ35)/D35),"")</f>
        <v>0.25641025641025639</v>
      </c>
      <c r="J35" s="328">
        <f t="shared" si="3"/>
        <v>6.6705128205128199</v>
      </c>
      <c r="K35" s="284">
        <f t="shared" si="4"/>
        <v>0</v>
      </c>
      <c r="L35" s="284">
        <f t="shared" si="5"/>
        <v>0</v>
      </c>
      <c r="M35" s="284">
        <f t="shared" si="6"/>
        <v>0</v>
      </c>
      <c r="N35" s="284">
        <f t="shared" si="7"/>
        <v>1.3333333333333333</v>
      </c>
    </row>
    <row r="36" spans="1:14" x14ac:dyDescent="0.35">
      <c r="A36" s="2">
        <v>55</v>
      </c>
      <c r="B36" s="260">
        <f>'Project KPT Detailled Data'!BA36</f>
        <v>1</v>
      </c>
      <c r="C36" s="260">
        <f t="shared" si="2"/>
        <v>0</v>
      </c>
      <c r="D36" s="284">
        <f>'Project KPT Detailled Data'!AG36</f>
        <v>5.6</v>
      </c>
      <c r="E36" s="284">
        <f t="shared" si="0"/>
        <v>5.6</v>
      </c>
      <c r="F36" s="284">
        <f>IFERROR(IF($D36=0,"",'Project KPT Detailled Data'!BC36/D36),"")</f>
        <v>0</v>
      </c>
      <c r="G36" s="284">
        <f>IFERROR(IF($D36=0,"",AVERAGE('Project KPT Detailled Data'!BE36,'Project KPT Detailled Data'!CV36,'Project KPT Detailled Data'!EM36)/D36),"")</f>
        <v>0</v>
      </c>
      <c r="H36" s="284">
        <f>IFERROR(IF($D36=0,"",AVERAGE('Project KPT Detailled Data'!BG36,'Project KPT Detailled Data'!CX36,'Project KPT Detailled Data'!EO36)/D36),"")</f>
        <v>0</v>
      </c>
      <c r="I36" s="328">
        <f>IFERROR(IF($D36=0,"",AVERAGE('Project KPT Detailled Data'!BI36,'Project KPT Detailled Data'!CZ36,'Project KPT Detailled Data'!EQ36)/D36),"")</f>
        <v>0.20833333333333337</v>
      </c>
      <c r="J36" s="328">
        <f t="shared" si="3"/>
        <v>5.4197916666666677</v>
      </c>
      <c r="K36" s="284">
        <f t="shared" si="4"/>
        <v>0</v>
      </c>
      <c r="L36" s="284">
        <f t="shared" si="5"/>
        <v>0</v>
      </c>
      <c r="M36" s="284">
        <f t="shared" si="6"/>
        <v>0</v>
      </c>
      <c r="N36" s="284">
        <f t="shared" si="7"/>
        <v>1.1666666666666667</v>
      </c>
    </row>
    <row r="37" spans="1:14" x14ac:dyDescent="0.35">
      <c r="A37" s="2">
        <v>13</v>
      </c>
      <c r="B37" s="260">
        <f>'Project KPT Detailled Data'!BA37</f>
        <v>1</v>
      </c>
      <c r="C37" s="260">
        <f t="shared" si="2"/>
        <v>0</v>
      </c>
      <c r="D37" s="284">
        <f>'Project KPT Detailled Data'!AG37</f>
        <v>3.8</v>
      </c>
      <c r="E37" s="284">
        <f t="shared" si="0"/>
        <v>3.8</v>
      </c>
      <c r="F37" s="284">
        <f>IFERROR(IF($D37=0,"",'Project KPT Detailled Data'!BC37/D37),"")</f>
        <v>0</v>
      </c>
      <c r="G37" s="284">
        <f>IFERROR(IF($D37=0,"",AVERAGE('Project KPT Detailled Data'!BE37,'Project KPT Detailled Data'!CV37,'Project KPT Detailled Data'!EM37)/D37),"")</f>
        <v>0</v>
      </c>
      <c r="H37" s="284">
        <f>IFERROR(IF($D37=0,"",AVERAGE('Project KPT Detailled Data'!BG37,'Project KPT Detailled Data'!CX37,'Project KPT Detailled Data'!EO37)/D37),"")</f>
        <v>0</v>
      </c>
      <c r="I37" s="328">
        <f>IFERROR(IF($D37=0,"",AVERAGE('Project KPT Detailled Data'!BI37,'Project KPT Detailled Data'!CZ37,'Project KPT Detailled Data'!EQ37)/D37),"")</f>
        <v>0.43859649122807021</v>
      </c>
      <c r="J37" s="328">
        <f t="shared" si="3"/>
        <v>11.410087719298247</v>
      </c>
      <c r="K37" s="284">
        <f t="shared" si="4"/>
        <v>0</v>
      </c>
      <c r="L37" s="284">
        <f t="shared" si="5"/>
        <v>0</v>
      </c>
      <c r="M37" s="284">
        <f t="shared" si="6"/>
        <v>0</v>
      </c>
      <c r="N37" s="284">
        <f t="shared" si="7"/>
        <v>1.6666666666666667</v>
      </c>
    </row>
    <row r="38" spans="1:14" x14ac:dyDescent="0.35">
      <c r="A38" s="2">
        <v>35</v>
      </c>
      <c r="B38" s="260">
        <f>'Project KPT Detailled Data'!BA38</f>
        <v>1</v>
      </c>
      <c r="C38" s="260">
        <f t="shared" si="2"/>
        <v>0</v>
      </c>
      <c r="D38" s="284">
        <f>'Project KPT Detailled Data'!AG38</f>
        <v>6.4</v>
      </c>
      <c r="E38" s="284">
        <f t="shared" si="0"/>
        <v>6.4</v>
      </c>
      <c r="F38" s="284">
        <f>IFERROR(IF($D38=0,"",'Project KPT Detailled Data'!BC38/D38),"")</f>
        <v>0</v>
      </c>
      <c r="G38" s="284">
        <f>IFERROR(IF($D38=0,"",AVERAGE('Project KPT Detailled Data'!BE38,'Project KPT Detailled Data'!CV38,'Project KPT Detailled Data'!EM38)/D38),"")</f>
        <v>0</v>
      </c>
      <c r="H38" s="284">
        <f>IFERROR(IF($D38=0,"",AVERAGE('Project KPT Detailled Data'!BG38,'Project KPT Detailled Data'!CX38,'Project KPT Detailled Data'!EO38)/D38),"")</f>
        <v>0</v>
      </c>
      <c r="I38" s="328">
        <f>IFERROR(IF($D38=0,"",AVERAGE('Project KPT Detailled Data'!BI38,'Project KPT Detailled Data'!CZ38,'Project KPT Detailled Data'!EQ38)/D38),"")</f>
        <v>0.15625</v>
      </c>
      <c r="J38" s="328">
        <f t="shared" si="3"/>
        <v>4.0648437500000005</v>
      </c>
      <c r="K38" s="284">
        <f t="shared" si="4"/>
        <v>0</v>
      </c>
      <c r="L38" s="284">
        <f t="shared" si="5"/>
        <v>0</v>
      </c>
      <c r="M38" s="284">
        <f t="shared" si="6"/>
        <v>0</v>
      </c>
      <c r="N38" s="284">
        <f t="shared" si="7"/>
        <v>1</v>
      </c>
    </row>
    <row r="39" spans="1:14" x14ac:dyDescent="0.35">
      <c r="A39" s="2">
        <v>25</v>
      </c>
      <c r="B39" s="260">
        <f>'Project KPT Detailled Data'!BA39</f>
        <v>1</v>
      </c>
      <c r="C39" s="260">
        <f t="shared" si="2"/>
        <v>0</v>
      </c>
      <c r="D39" s="284">
        <f>'Project KPT Detailled Data'!AG39</f>
        <v>8.3999999999999897</v>
      </c>
      <c r="E39" s="284">
        <f t="shared" si="0"/>
        <v>8.3999999999999897</v>
      </c>
      <c r="F39" s="284">
        <f>IFERROR(IF($D39=0,"",'Project KPT Detailled Data'!BC39/D39),"")</f>
        <v>0</v>
      </c>
      <c r="G39" s="284">
        <f>IFERROR(IF($D39=0,"",AVERAGE('Project KPT Detailled Data'!BE39,'Project KPT Detailled Data'!CV39,'Project KPT Detailled Data'!EM39)/D39),"")</f>
        <v>0</v>
      </c>
      <c r="H39" s="284">
        <f>IFERROR(IF($D39=0,"",AVERAGE('Project KPT Detailled Data'!BG39,'Project KPT Detailled Data'!CX39,'Project KPT Detailled Data'!EO39)/D39),"")</f>
        <v>0</v>
      </c>
      <c r="I39" s="328">
        <f>IFERROR(IF($D39=0,"",AVERAGE('Project KPT Detailled Data'!BI39,'Project KPT Detailled Data'!CZ39,'Project KPT Detailled Data'!EQ39)/D39),"")</f>
        <v>9.9206349206349326E-2</v>
      </c>
      <c r="J39" s="328">
        <f t="shared" si="3"/>
        <v>2.5808531746031775</v>
      </c>
      <c r="K39" s="284">
        <f t="shared" si="4"/>
        <v>0</v>
      </c>
      <c r="L39" s="284">
        <f t="shared" si="5"/>
        <v>0</v>
      </c>
      <c r="M39" s="284">
        <f t="shared" si="6"/>
        <v>0</v>
      </c>
      <c r="N39" s="284">
        <f t="shared" si="7"/>
        <v>0.83333333333333326</v>
      </c>
    </row>
    <row r="40" spans="1:14" x14ac:dyDescent="0.35">
      <c r="A40" s="2">
        <v>345</v>
      </c>
      <c r="B40" s="260">
        <f>'Project KPT Detailled Data'!BA40</f>
        <v>1</v>
      </c>
      <c r="C40" s="260">
        <f t="shared" si="2"/>
        <v>0</v>
      </c>
      <c r="D40" s="284">
        <f>'Project KPT Detailled Data'!AG40</f>
        <v>6.6</v>
      </c>
      <c r="E40" s="284">
        <f t="shared" si="0"/>
        <v>6.6</v>
      </c>
      <c r="F40" s="284">
        <f>IFERROR(IF($D40=0,"",'Project KPT Detailled Data'!BC40/D40),"")</f>
        <v>0</v>
      </c>
      <c r="G40" s="284">
        <f>IFERROR(IF($D40=0,"",AVERAGE('Project KPT Detailled Data'!BE40,'Project KPT Detailled Data'!CV40,'Project KPT Detailled Data'!EM40)/D40),"")</f>
        <v>0</v>
      </c>
      <c r="H40" s="284">
        <f>IFERROR(IF($D40=0,"",AVERAGE('Project KPT Detailled Data'!BG40,'Project KPT Detailled Data'!CX40,'Project KPT Detailled Data'!EO40)/D40),"")</f>
        <v>0</v>
      </c>
      <c r="I40" s="328">
        <f>IFERROR(IF($D40=0,"",AVERAGE('Project KPT Detailled Data'!BI40,'Project KPT Detailled Data'!CZ40,'Project KPT Detailled Data'!EQ40)/D40),"")</f>
        <v>0.22727272727272729</v>
      </c>
      <c r="J40" s="328">
        <f t="shared" si="3"/>
        <v>5.9125000000000005</v>
      </c>
      <c r="K40" s="284">
        <f t="shared" si="4"/>
        <v>0</v>
      </c>
      <c r="L40" s="284">
        <f t="shared" si="5"/>
        <v>0</v>
      </c>
      <c r="M40" s="284">
        <f t="shared" si="6"/>
        <v>0</v>
      </c>
      <c r="N40" s="284">
        <f t="shared" si="7"/>
        <v>1.5</v>
      </c>
    </row>
    <row r="41" spans="1:14" x14ac:dyDescent="0.35">
      <c r="A41" s="2">
        <v>17</v>
      </c>
      <c r="B41" s="260">
        <f>'Project KPT Detailled Data'!BA41</f>
        <v>1</v>
      </c>
      <c r="C41" s="260">
        <f t="shared" si="2"/>
        <v>0</v>
      </c>
      <c r="D41" s="284">
        <f>'Project KPT Detailled Data'!AG41</f>
        <v>7.2</v>
      </c>
      <c r="E41" s="284">
        <f t="shared" si="0"/>
        <v>7.2</v>
      </c>
      <c r="F41" s="284">
        <f>IFERROR(IF($D41=0,"",'Project KPT Detailled Data'!BC41/D41),"")</f>
        <v>0</v>
      </c>
      <c r="G41" s="284">
        <f>IFERROR(IF($D41=0,"",AVERAGE('Project KPT Detailled Data'!BE41,'Project KPT Detailled Data'!CV41,'Project KPT Detailled Data'!EM41)/D41),"")</f>
        <v>0</v>
      </c>
      <c r="H41" s="284">
        <f>IFERROR(IF($D41=0,"",AVERAGE('Project KPT Detailled Data'!BG41,'Project KPT Detailled Data'!CX41,'Project KPT Detailled Data'!EO41)/D41),"")</f>
        <v>0</v>
      </c>
      <c r="I41" s="328">
        <f>IFERROR(IF($D41=0,"",AVERAGE('Project KPT Detailled Data'!BI41,'Project KPT Detailled Data'!CZ41,'Project KPT Detailled Data'!EQ41)/D41),"")</f>
        <v>0.1388888888888889</v>
      </c>
      <c r="J41" s="328">
        <f t="shared" si="3"/>
        <v>3.6131944444444448</v>
      </c>
      <c r="K41" s="284">
        <f t="shared" si="4"/>
        <v>0</v>
      </c>
      <c r="L41" s="284">
        <f t="shared" si="5"/>
        <v>0</v>
      </c>
      <c r="M41" s="284">
        <f t="shared" si="6"/>
        <v>0</v>
      </c>
      <c r="N41" s="284">
        <f t="shared" si="7"/>
        <v>1</v>
      </c>
    </row>
    <row r="42" spans="1:14" x14ac:dyDescent="0.35">
      <c r="A42" s="2">
        <v>141</v>
      </c>
      <c r="B42" s="260">
        <f>'Project KPT Detailled Data'!BA42</f>
        <v>1</v>
      </c>
      <c r="C42" s="260">
        <f t="shared" si="2"/>
        <v>0</v>
      </c>
      <c r="D42" s="284">
        <f>'Project KPT Detailled Data'!AG42</f>
        <v>6.6</v>
      </c>
      <c r="E42" s="284">
        <f t="shared" si="0"/>
        <v>6.6</v>
      </c>
      <c r="F42" s="284">
        <f>IFERROR(IF($D42=0,"",'Project KPT Detailled Data'!BC42/D42),"")</f>
        <v>0</v>
      </c>
      <c r="G42" s="284">
        <f>IFERROR(IF($D42=0,"",AVERAGE('Project KPT Detailled Data'!BE42,'Project KPT Detailled Data'!CV42,'Project KPT Detailled Data'!EM42)/D42),"")</f>
        <v>0</v>
      </c>
      <c r="H42" s="284">
        <f>IFERROR(IF($D42=0,"",AVERAGE('Project KPT Detailled Data'!BG42,'Project KPT Detailled Data'!CX42,'Project KPT Detailled Data'!EO42)/D42),"")</f>
        <v>0</v>
      </c>
      <c r="I42" s="328">
        <f>IFERROR(IF($D42=0,"",AVERAGE('Project KPT Detailled Data'!BI42,'Project KPT Detailled Data'!CZ42,'Project KPT Detailled Data'!EQ42)/D42),"")</f>
        <v>0.20202020202020202</v>
      </c>
      <c r="J42" s="328">
        <f t="shared" si="3"/>
        <v>5.2555555555555555</v>
      </c>
      <c r="K42" s="284">
        <f t="shared" si="4"/>
        <v>0</v>
      </c>
      <c r="L42" s="284">
        <f t="shared" si="5"/>
        <v>0</v>
      </c>
      <c r="M42" s="284">
        <f t="shared" si="6"/>
        <v>0</v>
      </c>
      <c r="N42" s="284">
        <f t="shared" si="7"/>
        <v>1.3333333333333333</v>
      </c>
    </row>
    <row r="43" spans="1:14" x14ac:dyDescent="0.35">
      <c r="A43" s="325">
        <v>81</v>
      </c>
      <c r="B43" s="326">
        <f>'Project KPT Detailled Data'!BA43</f>
        <v>1</v>
      </c>
      <c r="C43" s="260">
        <f t="shared" si="2"/>
        <v>0</v>
      </c>
      <c r="D43" s="327" t="str">
        <f>'Project KPT Detailled Data'!AG43</f>
        <v>0</v>
      </c>
      <c r="E43" s="327" t="str">
        <f t="shared" si="0"/>
        <v>0</v>
      </c>
      <c r="F43" s="284" t="str">
        <f>IFERROR(IF($D43=0,"",'Project KPT Detailled Data'!BC43/D43),"")</f>
        <v/>
      </c>
      <c r="G43" s="284" t="str">
        <f>IFERROR(IF($D43=0,"",AVERAGE('Project KPT Detailled Data'!BE43,'Project KPT Detailled Data'!CV43,'Project KPT Detailled Data'!EM43)/D43),"")</f>
        <v/>
      </c>
      <c r="H43" s="284" t="str">
        <f>IFERROR(IF($D43=0,"",AVERAGE('Project KPT Detailled Data'!BG43,'Project KPT Detailled Data'!CX43,'Project KPT Detailled Data'!EO43)/D43),"")</f>
        <v/>
      </c>
      <c r="I43" s="328" t="str">
        <f>IFERROR(IF($D43=0,"",AVERAGE('Project KPT Detailled Data'!BI43,'Project KPT Detailled Data'!CZ43,'Project KPT Detailled Data'!EQ43)/D43),"")</f>
        <v/>
      </c>
      <c r="J43" s="329" t="str">
        <f t="shared" si="3"/>
        <v/>
      </c>
      <c r="K43" s="284" t="str">
        <f t="shared" si="4"/>
        <v/>
      </c>
      <c r="L43" s="284" t="str">
        <f t="shared" si="5"/>
        <v/>
      </c>
      <c r="M43" s="284" t="str">
        <f t="shared" si="6"/>
        <v/>
      </c>
      <c r="N43" s="284" t="str">
        <f t="shared" si="7"/>
        <v/>
      </c>
    </row>
    <row r="44" spans="1:14" x14ac:dyDescent="0.35">
      <c r="A44" s="2">
        <v>58</v>
      </c>
      <c r="B44" s="260">
        <f>'Project KPT Detailled Data'!BA44</f>
        <v>1</v>
      </c>
      <c r="C44" s="260">
        <f t="shared" si="2"/>
        <v>0</v>
      </c>
      <c r="D44" s="284">
        <f>'Project KPT Detailled Data'!AG44</f>
        <v>13.799999999999899</v>
      </c>
      <c r="E44" s="284">
        <f t="shared" si="0"/>
        <v>13.799999999999899</v>
      </c>
      <c r="F44" s="284">
        <f>IFERROR(IF($D44=0,"",'Project KPT Detailled Data'!BC44/D44),"")</f>
        <v>0</v>
      </c>
      <c r="G44" s="284">
        <f>IFERROR(IF($D44=0,"",AVERAGE('Project KPT Detailled Data'!BE44,'Project KPT Detailled Data'!CV44,'Project KPT Detailled Data'!EM44)/D44),"")</f>
        <v>0</v>
      </c>
      <c r="H44" s="284">
        <f>IFERROR(IF($D44=0,"",AVERAGE('Project KPT Detailled Data'!BG44,'Project KPT Detailled Data'!CX44,'Project KPT Detailled Data'!EO44)/D44),"")</f>
        <v>0</v>
      </c>
      <c r="I44" s="328">
        <f>IFERROR(IF($D44=0,"",AVERAGE('Project KPT Detailled Data'!BI44,'Project KPT Detailled Data'!CZ44,'Project KPT Detailled Data'!EQ44)/D44),"")</f>
        <v>4.8309178743961699E-2</v>
      </c>
      <c r="J44" s="328">
        <f t="shared" si="3"/>
        <v>1.2567632850241637</v>
      </c>
      <c r="K44" s="284">
        <f t="shared" si="4"/>
        <v>0</v>
      </c>
      <c r="L44" s="284">
        <f t="shared" si="5"/>
        <v>0</v>
      </c>
      <c r="M44" s="284">
        <f t="shared" si="6"/>
        <v>0</v>
      </c>
      <c r="N44" s="284">
        <f t="shared" si="7"/>
        <v>0.66666666666666663</v>
      </c>
    </row>
    <row r="45" spans="1:14" x14ac:dyDescent="0.35">
      <c r="A45" s="2">
        <v>56</v>
      </c>
      <c r="B45" s="260">
        <f>'Project KPT Detailled Data'!BA45</f>
        <v>1</v>
      </c>
      <c r="C45" s="260">
        <f t="shared" si="2"/>
        <v>0</v>
      </c>
      <c r="D45" s="284">
        <f>'Project KPT Detailled Data'!AG45</f>
        <v>7.2</v>
      </c>
      <c r="E45" s="284">
        <f t="shared" si="0"/>
        <v>7.2</v>
      </c>
      <c r="F45" s="284">
        <f>IFERROR(IF($D45=0,"",'Project KPT Detailled Data'!BC45/D45),"")</f>
        <v>0</v>
      </c>
      <c r="G45" s="284">
        <f>IFERROR(IF($D45=0,"",AVERAGE('Project KPT Detailled Data'!BE45,'Project KPT Detailled Data'!CV45,'Project KPT Detailled Data'!EM45)/D45),"")</f>
        <v>0.23888888888888887</v>
      </c>
      <c r="H45" s="284">
        <f>IFERROR(IF($D45=0,"",AVERAGE('Project KPT Detailled Data'!BG45,'Project KPT Detailled Data'!CX45,'Project KPT Detailled Data'!EO45)/D45),"")</f>
        <v>0</v>
      </c>
      <c r="I45" s="328">
        <f>IFERROR(IF($D45=0,"",AVERAGE('Project KPT Detailled Data'!BI45,'Project KPT Detailled Data'!CZ45,'Project KPT Detailled Data'!EQ45)/D45),"")</f>
        <v>7.4074074074074056E-2</v>
      </c>
      <c r="J45" s="328">
        <f t="shared" si="3"/>
        <v>3.3364814814814814</v>
      </c>
      <c r="K45" s="284">
        <f t="shared" si="4"/>
        <v>0</v>
      </c>
      <c r="L45" s="284">
        <f t="shared" si="5"/>
        <v>1.72</v>
      </c>
      <c r="M45" s="284">
        <f t="shared" si="6"/>
        <v>0</v>
      </c>
      <c r="N45" s="284">
        <f t="shared" si="7"/>
        <v>0.53333333333333321</v>
      </c>
    </row>
    <row r="46" spans="1:14" x14ac:dyDescent="0.35">
      <c r="A46" s="2">
        <v>154</v>
      </c>
      <c r="B46" s="260">
        <f>'Project KPT Detailled Data'!BA46</f>
        <v>1</v>
      </c>
      <c r="C46" s="260">
        <f t="shared" si="2"/>
        <v>0</v>
      </c>
      <c r="D46" s="284">
        <f>'Project KPT Detailled Data'!AG46</f>
        <v>4.7</v>
      </c>
      <c r="E46" s="284">
        <f t="shared" si="0"/>
        <v>4.7</v>
      </c>
      <c r="F46" s="284">
        <f>IFERROR(IF($D46=0,"",'Project KPT Detailled Data'!BC46/D46),"")</f>
        <v>0</v>
      </c>
      <c r="G46" s="284">
        <f>IFERROR(IF($D46=0,"",AVERAGE('Project KPT Detailled Data'!BE46,'Project KPT Detailled Data'!CV46,'Project KPT Detailled Data'!EM46)/D46),"")</f>
        <v>0</v>
      </c>
      <c r="H46" s="284">
        <f>IFERROR(IF($D46=0,"",AVERAGE('Project KPT Detailled Data'!BG46,'Project KPT Detailled Data'!CX46,'Project KPT Detailled Data'!EO46)/D46),"")</f>
        <v>0</v>
      </c>
      <c r="I46" s="328">
        <f>IFERROR(IF($D46=0,"",AVERAGE('Project KPT Detailled Data'!BI46,'Project KPT Detailled Data'!CZ46,'Project KPT Detailled Data'!EQ46)/D46),"")</f>
        <v>0.10638297872340426</v>
      </c>
      <c r="J46" s="328">
        <f t="shared" si="3"/>
        <v>2.7675531914893616</v>
      </c>
      <c r="K46" s="284">
        <f t="shared" si="4"/>
        <v>0</v>
      </c>
      <c r="L46" s="284">
        <f t="shared" si="5"/>
        <v>0</v>
      </c>
      <c r="M46" s="284">
        <f t="shared" si="6"/>
        <v>0</v>
      </c>
      <c r="N46" s="284">
        <f t="shared" si="7"/>
        <v>0.5</v>
      </c>
    </row>
    <row r="47" spans="1:14" x14ac:dyDescent="0.35">
      <c r="A47" s="2">
        <v>139</v>
      </c>
      <c r="B47" s="260">
        <f>'Project KPT Detailled Data'!BA47</f>
        <v>1</v>
      </c>
      <c r="C47" s="260">
        <f t="shared" si="2"/>
        <v>0</v>
      </c>
      <c r="D47" s="284">
        <f>'Project KPT Detailled Data'!AG47</f>
        <v>2.1</v>
      </c>
      <c r="E47" s="284">
        <f t="shared" si="0"/>
        <v>2.1</v>
      </c>
      <c r="F47" s="284">
        <f>IFERROR(IF($D47=0,"",'Project KPT Detailled Data'!BC47/D47),"")</f>
        <v>0</v>
      </c>
      <c r="G47" s="284">
        <f>IFERROR(IF($D47=0,"",AVERAGE('Project KPT Detailled Data'!BE47,'Project KPT Detailled Data'!CV47,'Project KPT Detailled Data'!EM47)/D47),"")</f>
        <v>0.19047619047619047</v>
      </c>
      <c r="H47" s="284">
        <f>IFERROR(IF($D47=0,"",AVERAGE('Project KPT Detailled Data'!BG47,'Project KPT Detailled Data'!CX47,'Project KPT Detailled Data'!EO47)/D47),"")</f>
        <v>0</v>
      </c>
      <c r="I47" s="328">
        <f>IFERROR(IF($D47=0,"",AVERAGE('Project KPT Detailled Data'!BI47,'Project KPT Detailled Data'!CZ47,'Project KPT Detailled Data'!EQ47)/D47),"")</f>
        <v>0.23809523809523808</v>
      </c>
      <c r="J47" s="328">
        <f t="shared" si="3"/>
        <v>7.3178571428571431</v>
      </c>
      <c r="K47" s="284">
        <f t="shared" si="4"/>
        <v>0</v>
      </c>
      <c r="L47" s="284">
        <f t="shared" si="5"/>
        <v>0.4</v>
      </c>
      <c r="M47" s="284">
        <f t="shared" si="6"/>
        <v>0</v>
      </c>
      <c r="N47" s="284">
        <f t="shared" si="7"/>
        <v>0.5</v>
      </c>
    </row>
    <row r="48" spans="1:14" x14ac:dyDescent="0.35">
      <c r="A48" s="2">
        <v>293</v>
      </c>
      <c r="B48" s="260">
        <f>'Project KPT Detailled Data'!BA48</f>
        <v>1</v>
      </c>
      <c r="C48" s="260">
        <f t="shared" si="2"/>
        <v>0</v>
      </c>
      <c r="D48" s="284">
        <f>'Project KPT Detailled Data'!AG48</f>
        <v>1.6</v>
      </c>
      <c r="E48" s="284">
        <f t="shared" si="0"/>
        <v>1.6</v>
      </c>
      <c r="F48" s="284">
        <f>IFERROR(IF($D48=0,"",'Project KPT Detailled Data'!BC48/D48),"")</f>
        <v>0</v>
      </c>
      <c r="G48" s="284">
        <f>IFERROR(IF($D48=0,"",AVERAGE('Project KPT Detailled Data'!BE48,'Project KPT Detailled Data'!CV48,'Project KPT Detailled Data'!EM48)/D48),"")</f>
        <v>0</v>
      </c>
      <c r="H48" s="284">
        <f>IFERROR(IF($D48=0,"",AVERAGE('Project KPT Detailled Data'!BG48,'Project KPT Detailled Data'!CX48,'Project KPT Detailled Data'!EO48)/D48),"")</f>
        <v>0</v>
      </c>
      <c r="I48" s="328">
        <f>IFERROR(IF($D48=0,"",AVERAGE('Project KPT Detailled Data'!BI48,'Project KPT Detailled Data'!CZ48,'Project KPT Detailled Data'!EQ48)/D48),"")</f>
        <v>0.3125</v>
      </c>
      <c r="J48" s="328">
        <f t="shared" si="3"/>
        <v>8.1296875000000011</v>
      </c>
      <c r="K48" s="284">
        <f t="shared" si="4"/>
        <v>0</v>
      </c>
      <c r="L48" s="284">
        <f t="shared" si="5"/>
        <v>0</v>
      </c>
      <c r="M48" s="284">
        <f t="shared" si="6"/>
        <v>0</v>
      </c>
      <c r="N48" s="284">
        <f t="shared" si="7"/>
        <v>0.5</v>
      </c>
    </row>
    <row r="49" spans="1:14" x14ac:dyDescent="0.35">
      <c r="A49" s="2">
        <v>292</v>
      </c>
      <c r="B49" s="260">
        <f>'Project KPT Detailled Data'!BA49</f>
        <v>1</v>
      </c>
      <c r="C49" s="260">
        <f t="shared" si="2"/>
        <v>0</v>
      </c>
      <c r="D49" s="284">
        <f>'Project KPT Detailled Data'!AG49</f>
        <v>17.100000000000001</v>
      </c>
      <c r="E49" s="284">
        <f t="shared" si="0"/>
        <v>17.100000000000001</v>
      </c>
      <c r="F49" s="284">
        <f>IFERROR(IF($D49=0,"",'Project KPT Detailled Data'!BC49/D49),"")</f>
        <v>0</v>
      </c>
      <c r="G49" s="284">
        <f>IFERROR(IF($D49=0,"",AVERAGE('Project KPT Detailled Data'!BE49,'Project KPT Detailled Data'!CV49,'Project KPT Detailled Data'!EM49)/D49),"")</f>
        <v>0</v>
      </c>
      <c r="H49" s="284">
        <f>IFERROR(IF($D49=0,"",AVERAGE('Project KPT Detailled Data'!BG49,'Project KPT Detailled Data'!CX49,'Project KPT Detailled Data'!EO49)/D49),"")</f>
        <v>0</v>
      </c>
      <c r="I49" s="328">
        <f>IFERROR(IF($D49=0,"",AVERAGE('Project KPT Detailled Data'!BI49,'Project KPT Detailled Data'!CZ49,'Project KPT Detailled Data'!EQ49)/D49),"")</f>
        <v>2.9239766081871343E-2</v>
      </c>
      <c r="J49" s="328">
        <f t="shared" si="3"/>
        <v>0.76067251461988294</v>
      </c>
      <c r="K49" s="284">
        <f t="shared" si="4"/>
        <v>0</v>
      </c>
      <c r="L49" s="284">
        <f t="shared" si="5"/>
        <v>0</v>
      </c>
      <c r="M49" s="284">
        <f t="shared" si="6"/>
        <v>0</v>
      </c>
      <c r="N49" s="284">
        <f t="shared" si="7"/>
        <v>0.5</v>
      </c>
    </row>
    <row r="50" spans="1:14" x14ac:dyDescent="0.35">
      <c r="A50" s="2">
        <v>266</v>
      </c>
      <c r="B50" s="260">
        <f>'Project KPT Detailled Data'!BA50</f>
        <v>1</v>
      </c>
      <c r="C50" s="260">
        <f t="shared" si="2"/>
        <v>0</v>
      </c>
      <c r="D50" s="284">
        <f>'Project KPT Detailled Data'!AG50</f>
        <v>7.3</v>
      </c>
      <c r="E50" s="284">
        <f t="shared" si="0"/>
        <v>7.3</v>
      </c>
      <c r="F50" s="284">
        <f>IFERROR(IF($D50=0,"",'Project KPT Detailled Data'!BC50/D50),"")</f>
        <v>0</v>
      </c>
      <c r="G50" s="284">
        <f>IFERROR(IF($D50=0,"",AVERAGE('Project KPT Detailled Data'!BE50,'Project KPT Detailled Data'!CV50,'Project KPT Detailled Data'!EM50)/D50),"")</f>
        <v>2.2831050228310501E-2</v>
      </c>
      <c r="H50" s="284">
        <f>IFERROR(IF($D50=0,"",AVERAGE('Project KPT Detailled Data'!BG50,'Project KPT Detailled Data'!CX50,'Project KPT Detailled Data'!EO50)/D50),"")</f>
        <v>0</v>
      </c>
      <c r="I50" s="328">
        <f>IFERROR(IF($D50=0,"",AVERAGE('Project KPT Detailled Data'!BI50,'Project KPT Detailled Data'!CZ50,'Project KPT Detailled Data'!EQ50)/D50),"")</f>
        <v>6.8493150684931503E-2</v>
      </c>
      <c r="J50" s="328">
        <f t="shared" si="3"/>
        <v>1.9165525114155249</v>
      </c>
      <c r="K50" s="284">
        <f t="shared" si="4"/>
        <v>0</v>
      </c>
      <c r="L50" s="284">
        <f t="shared" si="5"/>
        <v>0.16666666666666666</v>
      </c>
      <c r="M50" s="284">
        <f t="shared" si="6"/>
        <v>0</v>
      </c>
      <c r="N50" s="284">
        <f t="shared" si="7"/>
        <v>0.49999999999999994</v>
      </c>
    </row>
    <row r="51" spans="1:14" x14ac:dyDescent="0.35">
      <c r="A51" s="2">
        <v>384</v>
      </c>
      <c r="B51" s="260">
        <f>'Project KPT Detailled Data'!BA51</f>
        <v>1</v>
      </c>
      <c r="C51" s="260">
        <f t="shared" si="2"/>
        <v>0</v>
      </c>
      <c r="D51" s="284">
        <f>'Project KPT Detailled Data'!AG51</f>
        <v>9.8000000000000007</v>
      </c>
      <c r="E51" s="284">
        <f t="shared" si="0"/>
        <v>9.8000000000000007</v>
      </c>
      <c r="F51" s="284">
        <f>IFERROR(IF($D51=0,"",'Project KPT Detailled Data'!BC51/D51),"")</f>
        <v>0</v>
      </c>
      <c r="G51" s="284">
        <f>IFERROR(IF($D51=0,"",AVERAGE('Project KPT Detailled Data'!BE51,'Project KPT Detailled Data'!CV51,'Project KPT Detailled Data'!EM51)/D51),"")</f>
        <v>0</v>
      </c>
      <c r="H51" s="284">
        <f>IFERROR(IF($D51=0,"",AVERAGE('Project KPT Detailled Data'!BG51,'Project KPT Detailled Data'!CX51,'Project KPT Detailled Data'!EO51)/D51),"")</f>
        <v>0</v>
      </c>
      <c r="I51" s="328">
        <f>IFERROR(IF($D51=0,"",AVERAGE('Project KPT Detailled Data'!BI51,'Project KPT Detailled Data'!CZ51,'Project KPT Detailled Data'!EQ51)/D51),"")</f>
        <v>6.8027210884353734E-2</v>
      </c>
      <c r="J51" s="328">
        <f t="shared" si="3"/>
        <v>1.7697278911564625</v>
      </c>
      <c r="K51" s="284">
        <f t="shared" si="4"/>
        <v>0</v>
      </c>
      <c r="L51" s="284">
        <f t="shared" si="5"/>
        <v>0</v>
      </c>
      <c r="M51" s="284">
        <f t="shared" si="6"/>
        <v>0</v>
      </c>
      <c r="N51" s="284">
        <f t="shared" si="7"/>
        <v>0.66666666666666663</v>
      </c>
    </row>
    <row r="52" spans="1:14" x14ac:dyDescent="0.35">
      <c r="A52" s="2">
        <v>392</v>
      </c>
      <c r="B52" s="260">
        <f>'Project KPT Detailled Data'!BA52</f>
        <v>1</v>
      </c>
      <c r="C52" s="260">
        <f t="shared" si="2"/>
        <v>0</v>
      </c>
      <c r="D52" s="284">
        <f>'Project KPT Detailled Data'!AG52</f>
        <v>6.3</v>
      </c>
      <c r="E52" s="284">
        <f t="shared" si="0"/>
        <v>6.3</v>
      </c>
      <c r="F52" s="284">
        <f>IFERROR(IF($D52=0,"",'Project KPT Detailled Data'!BC52/D52),"")</f>
        <v>0</v>
      </c>
      <c r="G52" s="284">
        <f>IFERROR(IF($D52=0,"",AVERAGE('Project KPT Detailled Data'!BE52,'Project KPT Detailled Data'!CV52,'Project KPT Detailled Data'!EM52)/D52),"")</f>
        <v>0</v>
      </c>
      <c r="H52" s="284">
        <f>IFERROR(IF($D52=0,"",AVERAGE('Project KPT Detailled Data'!BG52,'Project KPT Detailled Data'!CX52,'Project KPT Detailled Data'!EO52)/D52),"")</f>
        <v>0</v>
      </c>
      <c r="I52" s="328">
        <f>IFERROR(IF($D52=0,"",AVERAGE('Project KPT Detailled Data'!BI52,'Project KPT Detailled Data'!CZ52,'Project KPT Detailled Data'!EQ52)/D52),"")</f>
        <v>7.9365079365079361E-2</v>
      </c>
      <c r="J52" s="328">
        <f t="shared" si="3"/>
        <v>2.0646825396825395</v>
      </c>
      <c r="K52" s="284">
        <f t="shared" si="4"/>
        <v>0</v>
      </c>
      <c r="L52" s="284">
        <f t="shared" si="5"/>
        <v>0</v>
      </c>
      <c r="M52" s="284">
        <f t="shared" si="6"/>
        <v>0</v>
      </c>
      <c r="N52" s="284">
        <f t="shared" si="7"/>
        <v>0.49999999999999994</v>
      </c>
    </row>
    <row r="53" spans="1:14" x14ac:dyDescent="0.35">
      <c r="A53" s="2">
        <v>204</v>
      </c>
      <c r="B53" s="260">
        <f>'Project KPT Detailled Data'!BA53</f>
        <v>1</v>
      </c>
      <c r="C53" s="260">
        <f t="shared" si="2"/>
        <v>0</v>
      </c>
      <c r="D53" s="284">
        <f>'Project KPT Detailled Data'!AG53</f>
        <v>5.2</v>
      </c>
      <c r="E53" s="284">
        <f t="shared" si="0"/>
        <v>5.2</v>
      </c>
      <c r="F53" s="284">
        <f>IFERROR(IF($D53=0,"",'Project KPT Detailled Data'!BC53/D53),"")</f>
        <v>0</v>
      </c>
      <c r="G53" s="284">
        <f>IFERROR(IF($D53=0,"",AVERAGE('Project KPT Detailled Data'!BE53,'Project KPT Detailled Data'!CV53,'Project KPT Detailled Data'!EM53)/D53),"")</f>
        <v>0</v>
      </c>
      <c r="H53" s="284">
        <f>IFERROR(IF($D53=0,"",AVERAGE('Project KPT Detailled Data'!BG53,'Project KPT Detailled Data'!CX53,'Project KPT Detailled Data'!EO53)/D53),"")</f>
        <v>0</v>
      </c>
      <c r="I53" s="328">
        <f>IFERROR(IF($D53=0,"",AVERAGE('Project KPT Detailled Data'!BI53,'Project KPT Detailled Data'!CZ53,'Project KPT Detailled Data'!EQ53)/D53),"")</f>
        <v>0.12820512820512819</v>
      </c>
      <c r="J53" s="328">
        <f t="shared" si="3"/>
        <v>3.33525641025641</v>
      </c>
      <c r="K53" s="284">
        <f t="shared" si="4"/>
        <v>0</v>
      </c>
      <c r="L53" s="284">
        <f t="shared" si="5"/>
        <v>0</v>
      </c>
      <c r="M53" s="284">
        <f t="shared" si="6"/>
        <v>0</v>
      </c>
      <c r="N53" s="284">
        <f t="shared" si="7"/>
        <v>0.66666666666666663</v>
      </c>
    </row>
    <row r="54" spans="1:14" x14ac:dyDescent="0.35">
      <c r="A54" s="325">
        <v>105</v>
      </c>
      <c r="B54" s="326">
        <f>'Project KPT Detailled Data'!BA54</f>
        <v>1</v>
      </c>
      <c r="C54" s="260">
        <f t="shared" si="2"/>
        <v>0</v>
      </c>
      <c r="D54" s="327" t="str">
        <f>'Project KPT Detailled Data'!AG54</f>
        <v>0</v>
      </c>
      <c r="E54" s="327" t="str">
        <f t="shared" si="0"/>
        <v>0</v>
      </c>
      <c r="F54" s="284" t="str">
        <f>IFERROR(IF($D54=0,"",'Project KPT Detailled Data'!BC54/D54),"")</f>
        <v/>
      </c>
      <c r="G54" s="284" t="str">
        <f>IFERROR(IF($D54=0,"",AVERAGE('Project KPT Detailled Data'!BE54,'Project KPT Detailled Data'!CV54,'Project KPT Detailled Data'!EM54)/D54),"")</f>
        <v/>
      </c>
      <c r="H54" s="284" t="str">
        <f>IFERROR(IF($D54=0,"",AVERAGE('Project KPT Detailled Data'!BG54,'Project KPT Detailled Data'!CX54,'Project KPT Detailled Data'!EO54)/D54),"")</f>
        <v/>
      </c>
      <c r="I54" s="328" t="str">
        <f>IFERROR(IF($D54=0,"",AVERAGE('Project KPT Detailled Data'!BI54,'Project KPT Detailled Data'!CZ54,'Project KPT Detailled Data'!EQ54)/D54),"")</f>
        <v/>
      </c>
      <c r="J54" s="329" t="str">
        <f t="shared" si="3"/>
        <v/>
      </c>
      <c r="K54" s="284" t="str">
        <f t="shared" si="4"/>
        <v/>
      </c>
      <c r="L54" s="284" t="str">
        <f t="shared" si="5"/>
        <v/>
      </c>
      <c r="M54" s="284" t="str">
        <f t="shared" si="6"/>
        <v/>
      </c>
      <c r="N54" s="284" t="str">
        <f t="shared" si="7"/>
        <v/>
      </c>
    </row>
    <row r="55" spans="1:14" x14ac:dyDescent="0.35">
      <c r="A55" s="325">
        <v>434</v>
      </c>
      <c r="B55" s="326">
        <f>'Project KPT Detailled Data'!BA55</f>
        <v>1</v>
      </c>
      <c r="C55" s="260">
        <f t="shared" si="2"/>
        <v>1</v>
      </c>
      <c r="D55" s="327">
        <f>'Project KPT Detailled Data'!AG55</f>
        <v>3.9</v>
      </c>
      <c r="E55" s="327">
        <f t="shared" si="0"/>
        <v>3.9</v>
      </c>
      <c r="F55" s="284">
        <f>IFERROR(IF($D55=0,"",'Project KPT Detailled Data'!BC55/D55),"")</f>
        <v>0</v>
      </c>
      <c r="G55" s="284">
        <f>IFERROR(IF($D55=0,"",AVERAGE('Project KPT Detailled Data'!BE55,'Project KPT Detailled Data'!CV55,'Project KPT Detailled Data'!EM55)/D55),"")</f>
        <v>0</v>
      </c>
      <c r="H55" s="284">
        <f>IFERROR(IF($D55=0,"",AVERAGE('Project KPT Detailled Data'!BG55,'Project KPT Detailled Data'!CX55,'Project KPT Detailled Data'!EO55)/D55),"")</f>
        <v>0</v>
      </c>
      <c r="I55" s="328">
        <f>IFERROR(IF($D55=0,"",AVERAGE('Project KPT Detailled Data'!BI55,'Project KPT Detailled Data'!CZ55,'Project KPT Detailled Data'!EQ55)/D55),"")</f>
        <v>-0.52136752136752151</v>
      </c>
      <c r="J55" s="329">
        <f t="shared" si="3"/>
        <v>-13.563376068376073</v>
      </c>
      <c r="K55" s="284" t="str">
        <f t="shared" si="4"/>
        <v/>
      </c>
      <c r="L55" s="284" t="str">
        <f t="shared" si="5"/>
        <v/>
      </c>
      <c r="M55" s="284" t="str">
        <f t="shared" si="6"/>
        <v/>
      </c>
      <c r="N55" s="284" t="str">
        <f t="shared" si="7"/>
        <v/>
      </c>
    </row>
    <row r="56" spans="1:14" x14ac:dyDescent="0.35">
      <c r="A56" s="2">
        <v>247</v>
      </c>
      <c r="B56" s="260">
        <f>'Project KPT Detailled Data'!BA56</f>
        <v>1</v>
      </c>
      <c r="C56" s="260">
        <f t="shared" si="2"/>
        <v>0</v>
      </c>
      <c r="D56" s="284">
        <f>'Project KPT Detailled Data'!AG56</f>
        <v>6.8</v>
      </c>
      <c r="E56" s="284">
        <f t="shared" si="0"/>
        <v>6.8</v>
      </c>
      <c r="F56" s="284">
        <f>IFERROR(IF($D56=0,"",'Project KPT Detailled Data'!BC56/D56),"")</f>
        <v>0</v>
      </c>
      <c r="G56" s="284">
        <f>IFERROR(IF($D56=0,"",AVERAGE('Project KPT Detailled Data'!BE56,'Project KPT Detailled Data'!CV56,'Project KPT Detailled Data'!EM56)/D56),"")</f>
        <v>0</v>
      </c>
      <c r="H56" s="284">
        <f>IFERROR(IF($D56=0,"",AVERAGE('Project KPT Detailled Data'!BG56,'Project KPT Detailled Data'!CX56,'Project KPT Detailled Data'!EO56)/D56),"")</f>
        <v>0</v>
      </c>
      <c r="I56" s="328">
        <f>IFERROR(IF($D56=0,"",AVERAGE('Project KPT Detailled Data'!BI56,'Project KPT Detailled Data'!CZ56,'Project KPT Detailled Data'!EQ56)/D56),"")</f>
        <v>0.14705882352941177</v>
      </c>
      <c r="J56" s="328">
        <f t="shared" si="3"/>
        <v>3.8257352941176475</v>
      </c>
      <c r="K56" s="284">
        <f t="shared" si="4"/>
        <v>0</v>
      </c>
      <c r="L56" s="284">
        <f t="shared" si="5"/>
        <v>0</v>
      </c>
      <c r="M56" s="284">
        <f t="shared" si="6"/>
        <v>0</v>
      </c>
      <c r="N56" s="284">
        <f t="shared" si="7"/>
        <v>1</v>
      </c>
    </row>
    <row r="57" spans="1:14" x14ac:dyDescent="0.35">
      <c r="A57" s="2">
        <v>7019919670100020</v>
      </c>
      <c r="B57" s="260">
        <f>'Project KPT Detailled Data'!BA57</f>
        <v>1</v>
      </c>
      <c r="C57" s="260">
        <f t="shared" si="2"/>
        <v>0</v>
      </c>
      <c r="D57" s="284">
        <f>'Project KPT Detailled Data'!AG57</f>
        <v>3.6</v>
      </c>
      <c r="E57" s="284">
        <f t="shared" si="0"/>
        <v>3.6</v>
      </c>
      <c r="F57" s="284">
        <f>IFERROR(IF($D57=0,"",'Project KPT Detailled Data'!BC57/D57),"")</f>
        <v>0</v>
      </c>
      <c r="G57" s="284">
        <f>IFERROR(IF($D57=0,"",AVERAGE('Project KPT Detailled Data'!BE57,'Project KPT Detailled Data'!CV57,'Project KPT Detailled Data'!EM57)/D57),"")</f>
        <v>0</v>
      </c>
      <c r="H57" s="284">
        <f>IFERROR(IF($D57=0,"",AVERAGE('Project KPT Detailled Data'!BG57,'Project KPT Detailled Data'!CX57,'Project KPT Detailled Data'!EO57)/D57),"")</f>
        <v>0</v>
      </c>
      <c r="I57" s="328">
        <f>IFERROR(IF($D57=0,"",AVERAGE('Project KPT Detailled Data'!BI57,'Project KPT Detailled Data'!CZ57,'Project KPT Detailled Data'!EQ57)/D57),"")</f>
        <v>9.2592592592592587E-2</v>
      </c>
      <c r="J57" s="328">
        <f t="shared" si="3"/>
        <v>2.4087962962962961</v>
      </c>
      <c r="K57" s="284">
        <f t="shared" si="4"/>
        <v>0</v>
      </c>
      <c r="L57" s="284">
        <f t="shared" si="5"/>
        <v>0</v>
      </c>
      <c r="M57" s="284">
        <f t="shared" si="6"/>
        <v>0</v>
      </c>
      <c r="N57" s="284">
        <f t="shared" si="7"/>
        <v>0.33333333333333331</v>
      </c>
    </row>
    <row r="58" spans="1:14" x14ac:dyDescent="0.35">
      <c r="A58" s="2">
        <v>422</v>
      </c>
      <c r="B58" s="260">
        <f>'Project KPT Detailled Data'!BA58</f>
        <v>1</v>
      </c>
      <c r="C58" s="260">
        <f t="shared" si="2"/>
        <v>0</v>
      </c>
      <c r="D58" s="284">
        <f>'Project KPT Detailled Data'!AG58</f>
        <v>0</v>
      </c>
      <c r="E58" s="284" t="str">
        <f t="shared" si="0"/>
        <v/>
      </c>
      <c r="F58" s="284" t="str">
        <f>IFERROR(IF($D58=0,"",'Project KPT Detailled Data'!BC58/D58),"")</f>
        <v/>
      </c>
      <c r="G58" s="284" t="str">
        <f>IFERROR(IF($D58=0,"",AVERAGE('Project KPT Detailled Data'!BE58,'Project KPT Detailled Data'!CV58,'Project KPT Detailled Data'!EM58)/D58),"")</f>
        <v/>
      </c>
      <c r="H58" s="284" t="str">
        <f>IFERROR(IF($D58=0,"",AVERAGE('Project KPT Detailled Data'!BG58,'Project KPT Detailled Data'!CX58,'Project KPT Detailled Data'!EO58)/D58),"")</f>
        <v/>
      </c>
      <c r="I58" s="328" t="str">
        <f>IFERROR(IF($D58=0,"",AVERAGE('Project KPT Detailled Data'!BI58,'Project KPT Detailled Data'!CZ58,'Project KPT Detailled Data'!EQ58)/D58),"")</f>
        <v/>
      </c>
      <c r="J58" s="328" t="str">
        <f t="shared" si="3"/>
        <v/>
      </c>
      <c r="K58" s="284" t="str">
        <f t="shared" si="4"/>
        <v/>
      </c>
      <c r="L58" s="284" t="str">
        <f t="shared" si="5"/>
        <v/>
      </c>
      <c r="M58" s="284" t="str">
        <f t="shared" si="6"/>
        <v/>
      </c>
      <c r="N58" s="284" t="str">
        <f t="shared" si="7"/>
        <v/>
      </c>
    </row>
    <row r="59" spans="1:14" x14ac:dyDescent="0.35">
      <c r="A59" s="2">
        <v>471</v>
      </c>
      <c r="B59" s="260">
        <f>'Project KPT Detailled Data'!BA59</f>
        <v>1</v>
      </c>
      <c r="C59" s="260">
        <f t="shared" si="2"/>
        <v>0</v>
      </c>
      <c r="D59" s="284">
        <f>'Project KPT Detailled Data'!AG59</f>
        <v>13.799999999999899</v>
      </c>
      <c r="E59" s="284">
        <f t="shared" si="0"/>
        <v>13.799999999999899</v>
      </c>
      <c r="F59" s="284">
        <f>IFERROR(IF($D59=0,"",'Project KPT Detailled Data'!BC59/D59),"")</f>
        <v>0</v>
      </c>
      <c r="G59" s="284">
        <f>IFERROR(IF($D59=0,"",AVERAGE('Project KPT Detailled Data'!BE59,'Project KPT Detailled Data'!CV59,'Project KPT Detailled Data'!EM59)/D59),"")</f>
        <v>0</v>
      </c>
      <c r="H59" s="284">
        <f>IFERROR(IF($D59=0,"",AVERAGE('Project KPT Detailled Data'!BG59,'Project KPT Detailled Data'!CX59,'Project KPT Detailled Data'!EO59)/D59),"")</f>
        <v>0</v>
      </c>
      <c r="I59" s="328">
        <f>IFERROR(IF($D59=0,"",AVERAGE('Project KPT Detailled Data'!BI59,'Project KPT Detailled Data'!CZ59,'Project KPT Detailled Data'!EQ59)/D59),"")</f>
        <v>3.5024154589372219E-2</v>
      </c>
      <c r="J59" s="328">
        <f t="shared" si="3"/>
        <v>0.91115338164251825</v>
      </c>
      <c r="K59" s="284">
        <f t="shared" si="4"/>
        <v>0</v>
      </c>
      <c r="L59" s="284">
        <f t="shared" si="5"/>
        <v>0</v>
      </c>
      <c r="M59" s="284">
        <f t="shared" si="6"/>
        <v>0</v>
      </c>
      <c r="N59" s="284">
        <f t="shared" si="7"/>
        <v>0.48333333333333311</v>
      </c>
    </row>
    <row r="60" spans="1:14" x14ac:dyDescent="0.35">
      <c r="A60" s="2">
        <v>193</v>
      </c>
      <c r="B60" s="260">
        <f>'Project KPT Detailled Data'!BA60</f>
        <v>1</v>
      </c>
      <c r="C60" s="260">
        <f t="shared" si="2"/>
        <v>0</v>
      </c>
      <c r="D60" s="284">
        <f>'Project KPT Detailled Data'!AG60</f>
        <v>2.8</v>
      </c>
      <c r="E60" s="284">
        <f t="shared" si="0"/>
        <v>2.8</v>
      </c>
      <c r="F60" s="284">
        <f>IFERROR(IF($D60=0,"",'Project KPT Detailled Data'!BC60/D60),"")</f>
        <v>0</v>
      </c>
      <c r="G60" s="284">
        <f>IFERROR(IF($D60=0,"",AVERAGE('Project KPT Detailled Data'!BE60,'Project KPT Detailled Data'!CV60,'Project KPT Detailled Data'!EM60)/D60),"")</f>
        <v>0</v>
      </c>
      <c r="H60" s="284">
        <f>IFERROR(IF($D60=0,"",AVERAGE('Project KPT Detailled Data'!BG60,'Project KPT Detailled Data'!CX60,'Project KPT Detailled Data'!EO60)/D60),"")</f>
        <v>0</v>
      </c>
      <c r="I60" s="328">
        <f>IFERROR(IF($D60=0,"",AVERAGE('Project KPT Detailled Data'!BI60,'Project KPT Detailled Data'!CZ60,'Project KPT Detailled Data'!EQ60)/D60),"")</f>
        <v>5.9523809523809527E-2</v>
      </c>
      <c r="J60" s="328">
        <f t="shared" si="3"/>
        <v>1.5485119047619049</v>
      </c>
      <c r="K60" s="284">
        <f t="shared" si="4"/>
        <v>0</v>
      </c>
      <c r="L60" s="284">
        <f t="shared" si="5"/>
        <v>0</v>
      </c>
      <c r="M60" s="284">
        <f t="shared" si="6"/>
        <v>0</v>
      </c>
      <c r="N60" s="284">
        <f t="shared" si="7"/>
        <v>0.16666666666666666</v>
      </c>
    </row>
    <row r="61" spans="1:14" x14ac:dyDescent="0.35">
      <c r="A61" s="2">
        <v>412</v>
      </c>
      <c r="B61" s="260">
        <f>'Project KPT Detailled Data'!BA61</f>
        <v>1</v>
      </c>
      <c r="C61" s="260">
        <f t="shared" si="2"/>
        <v>0</v>
      </c>
      <c r="D61" s="284">
        <f>'Project KPT Detailled Data'!AG61</f>
        <v>11.8</v>
      </c>
      <c r="E61" s="284">
        <f t="shared" si="0"/>
        <v>11.8</v>
      </c>
      <c r="F61" s="284">
        <f>IFERROR(IF($D61=0,"",'Project KPT Detailled Data'!BC61/D61),"")</f>
        <v>0</v>
      </c>
      <c r="G61" s="284">
        <f>IFERROR(IF($D61=0,"",AVERAGE('Project KPT Detailled Data'!BE61,'Project KPT Detailled Data'!CV61,'Project KPT Detailled Data'!EM61)/D61),"")</f>
        <v>0</v>
      </c>
      <c r="H61" s="284">
        <f>IFERROR(IF($D61=0,"",AVERAGE('Project KPT Detailled Data'!BG61,'Project KPT Detailled Data'!CX61,'Project KPT Detailled Data'!EO61)/D61),"")</f>
        <v>1.4124293785310733E-2</v>
      </c>
      <c r="I61" s="328">
        <f>IFERROR(IF($D61=0,"",AVERAGE('Project KPT Detailled Data'!BI61,'Project KPT Detailled Data'!CZ61,'Project KPT Detailled Data'!EQ61)/D61),"")</f>
        <v>4.2372881355932202E-2</v>
      </c>
      <c r="J61" s="328">
        <f t="shared" si="3"/>
        <v>1.4116525423728814</v>
      </c>
      <c r="K61" s="284">
        <f t="shared" si="4"/>
        <v>0</v>
      </c>
      <c r="L61" s="284">
        <f t="shared" si="5"/>
        <v>0</v>
      </c>
      <c r="M61" s="284">
        <f t="shared" si="6"/>
        <v>0.16666666666666666</v>
      </c>
      <c r="N61" s="284">
        <f t="shared" si="7"/>
        <v>0.5</v>
      </c>
    </row>
    <row r="62" spans="1:14" x14ac:dyDescent="0.35">
      <c r="A62" s="325">
        <v>96</v>
      </c>
      <c r="B62" s="326">
        <f>'Project KPT Detailled Data'!BA62</f>
        <v>1</v>
      </c>
      <c r="C62" s="260">
        <f t="shared" si="2"/>
        <v>1</v>
      </c>
      <c r="D62" s="327">
        <f>'Project KPT Detailled Data'!AG62</f>
        <v>35.4</v>
      </c>
      <c r="E62" s="327">
        <f t="shared" si="0"/>
        <v>35.4</v>
      </c>
      <c r="F62" s="284">
        <f>IFERROR(IF($D62=0,"",'Project KPT Detailled Data'!BC62/D62),"")</f>
        <v>0</v>
      </c>
      <c r="G62" s="284">
        <f>IFERROR(IF($D62=0,"",AVERAGE('Project KPT Detailled Data'!BE62,'Project KPT Detailled Data'!CV62,'Project KPT Detailled Data'!EM62)/D62),"")</f>
        <v>1.4124293785310734E-2</v>
      </c>
      <c r="H62" s="284">
        <f>IFERROR(IF($D62=0,"",AVERAGE('Project KPT Detailled Data'!BG62,'Project KPT Detailled Data'!CX62,'Project KPT Detailled Data'!EO62)/D62),"")</f>
        <v>0</v>
      </c>
      <c r="I62" s="328">
        <f>IFERROR(IF($D62=0,"",AVERAGE('Project KPT Detailled Data'!BI62,'Project KPT Detailled Data'!CZ62,'Project KPT Detailled Data'!EQ62)/D62),"")</f>
        <v>-4.1902071563088512E-2</v>
      </c>
      <c r="J62" s="329">
        <f t="shared" si="3"/>
        <v>-1.0067490583804144</v>
      </c>
      <c r="K62" s="284" t="str">
        <f t="shared" si="4"/>
        <v/>
      </c>
      <c r="L62" s="284" t="str">
        <f t="shared" si="5"/>
        <v/>
      </c>
      <c r="M62" s="284" t="str">
        <f t="shared" si="6"/>
        <v/>
      </c>
      <c r="N62" s="284" t="str">
        <f t="shared" si="7"/>
        <v/>
      </c>
    </row>
    <row r="63" spans="1:14" x14ac:dyDescent="0.35">
      <c r="A63" s="2">
        <v>84</v>
      </c>
      <c r="B63" s="260">
        <f>'Project KPT Detailled Data'!BA63</f>
        <v>1</v>
      </c>
      <c r="C63" s="260">
        <f t="shared" si="2"/>
        <v>0</v>
      </c>
      <c r="D63" s="284">
        <f>'Project KPT Detailled Data'!AG63</f>
        <v>14.1</v>
      </c>
      <c r="E63" s="284">
        <f t="shared" si="0"/>
        <v>14.1</v>
      </c>
      <c r="F63" s="284">
        <f>IFERROR(IF($D63=0,"",'Project KPT Detailled Data'!BC63/D63),"")</f>
        <v>0</v>
      </c>
      <c r="G63" s="284">
        <f>IFERROR(IF($D63=0,"",AVERAGE('Project KPT Detailled Data'!BE63,'Project KPT Detailled Data'!CV63,'Project KPT Detailled Data'!EM63)/D63),"")</f>
        <v>0</v>
      </c>
      <c r="H63" s="284">
        <f>IFERROR(IF($D63=0,"",AVERAGE('Project KPT Detailled Data'!BG63,'Project KPT Detailled Data'!CX63,'Project KPT Detailled Data'!EO63)/D63),"")</f>
        <v>0</v>
      </c>
      <c r="I63" s="328">
        <f>IFERROR(IF($D63=0,"",AVERAGE('Project KPT Detailled Data'!BI63,'Project KPT Detailled Data'!CZ63,'Project KPT Detailled Data'!EQ63)/D63),"")</f>
        <v>4.7281323877068557E-2</v>
      </c>
      <c r="J63" s="328">
        <f t="shared" si="3"/>
        <v>1.2300236406619385</v>
      </c>
      <c r="K63" s="284">
        <f t="shared" si="4"/>
        <v>0</v>
      </c>
      <c r="L63" s="284">
        <f t="shared" si="5"/>
        <v>0</v>
      </c>
      <c r="M63" s="284">
        <f t="shared" si="6"/>
        <v>0</v>
      </c>
      <c r="N63" s="284">
        <f t="shared" si="7"/>
        <v>0.66666666666666663</v>
      </c>
    </row>
    <row r="64" spans="1:14" x14ac:dyDescent="0.35">
      <c r="A64" s="2">
        <v>162</v>
      </c>
      <c r="B64" s="260">
        <f>'Project KPT Detailled Data'!BA64</f>
        <v>1</v>
      </c>
      <c r="C64" s="260">
        <f t="shared" si="2"/>
        <v>0</v>
      </c>
      <c r="D64" s="284">
        <f>'Project KPT Detailled Data'!AG64</f>
        <v>10.8</v>
      </c>
      <c r="E64" s="284">
        <f t="shared" si="0"/>
        <v>10.8</v>
      </c>
      <c r="F64" s="284">
        <f>IFERROR(IF($D64=0,"",'Project KPT Detailled Data'!BC64/D64),"")</f>
        <v>0</v>
      </c>
      <c r="G64" s="284">
        <f>IFERROR(IF($D64=0,"",AVERAGE('Project KPT Detailled Data'!BE64,'Project KPT Detailled Data'!CV64,'Project KPT Detailled Data'!EM64)/D64),"")</f>
        <v>0</v>
      </c>
      <c r="H64" s="284">
        <f>IFERROR(IF($D64=0,"",AVERAGE('Project KPT Detailled Data'!BG64,'Project KPT Detailled Data'!CX64,'Project KPT Detailled Data'!EO64)/D64),"")</f>
        <v>0</v>
      </c>
      <c r="I64" s="328">
        <f>IFERROR(IF($D64=0,"",AVERAGE('Project KPT Detailled Data'!BI64,'Project KPT Detailled Data'!CZ64,'Project KPT Detailled Data'!EQ64)/D64),"")</f>
        <v>9.2592592592592587E-2</v>
      </c>
      <c r="J64" s="328">
        <f t="shared" si="3"/>
        <v>2.4087962962962961</v>
      </c>
      <c r="K64" s="284">
        <f t="shared" si="4"/>
        <v>0</v>
      </c>
      <c r="L64" s="284">
        <f t="shared" si="5"/>
        <v>0</v>
      </c>
      <c r="M64" s="284">
        <f t="shared" si="6"/>
        <v>0</v>
      </c>
      <c r="N64" s="284">
        <f t="shared" si="7"/>
        <v>1</v>
      </c>
    </row>
    <row r="65" spans="1:14" x14ac:dyDescent="0.35">
      <c r="A65" s="2">
        <v>463</v>
      </c>
      <c r="B65" s="260">
        <f>'Project KPT Detailled Data'!BA65</f>
        <v>1</v>
      </c>
      <c r="C65" s="260">
        <f t="shared" si="2"/>
        <v>0</v>
      </c>
      <c r="D65" s="284">
        <f>'Project KPT Detailled Data'!AG65</f>
        <v>10.4</v>
      </c>
      <c r="E65" s="284">
        <f t="shared" si="0"/>
        <v>10.4</v>
      </c>
      <c r="F65" s="284">
        <f>IFERROR(IF($D65=0,"",'Project KPT Detailled Data'!BC65/D65),"")</f>
        <v>0</v>
      </c>
      <c r="G65" s="284">
        <f>IFERROR(IF($D65=0,"",AVERAGE('Project KPT Detailled Data'!BE65,'Project KPT Detailled Data'!CV65,'Project KPT Detailled Data'!EM65)/D65),"")</f>
        <v>0</v>
      </c>
      <c r="H65" s="284">
        <f>IFERROR(IF($D65=0,"",AVERAGE('Project KPT Detailled Data'!BG65,'Project KPT Detailled Data'!CX65,'Project KPT Detailled Data'!EO65)/D65),"")</f>
        <v>0</v>
      </c>
      <c r="I65" s="328">
        <f>IFERROR(IF($D65=0,"",AVERAGE('Project KPT Detailled Data'!BI65,'Project KPT Detailled Data'!CZ65,'Project KPT Detailled Data'!EQ65)/D65),"")</f>
        <v>6.4102564102564097E-2</v>
      </c>
      <c r="J65" s="328">
        <f t="shared" si="3"/>
        <v>1.667628205128205</v>
      </c>
      <c r="K65" s="284">
        <f t="shared" si="4"/>
        <v>0</v>
      </c>
      <c r="L65" s="284">
        <f t="shared" si="5"/>
        <v>0</v>
      </c>
      <c r="M65" s="284">
        <f t="shared" si="6"/>
        <v>0</v>
      </c>
      <c r="N65" s="284">
        <f t="shared" si="7"/>
        <v>0.66666666666666663</v>
      </c>
    </row>
    <row r="66" spans="1:14" x14ac:dyDescent="0.35">
      <c r="A66" s="2">
        <v>88</v>
      </c>
      <c r="B66" s="260">
        <f>'Project KPT Detailled Data'!BA66</f>
        <v>1</v>
      </c>
      <c r="C66" s="260">
        <f t="shared" si="2"/>
        <v>0</v>
      </c>
      <c r="D66" s="284">
        <f>'Project KPT Detailled Data'!AG66</f>
        <v>12.2</v>
      </c>
      <c r="E66" s="284">
        <f t="shared" ref="E66:E77" si="8">IF(D66&gt;0,D66,"")</f>
        <v>12.2</v>
      </c>
      <c r="F66" s="284">
        <f>IFERROR(IF($D66=0,"",'Project KPT Detailled Data'!BC66/D66),"")</f>
        <v>0</v>
      </c>
      <c r="G66" s="284">
        <f>IFERROR(IF($D66=0,"",AVERAGE('Project KPT Detailled Data'!BE66,'Project KPT Detailled Data'!CV66,'Project KPT Detailled Data'!EM66)/D66),"")</f>
        <v>0</v>
      </c>
      <c r="H66" s="284">
        <f>IFERROR(IF($D66=0,"",AVERAGE('Project KPT Detailled Data'!BG66,'Project KPT Detailled Data'!CX66,'Project KPT Detailled Data'!EO66)/D66),"")</f>
        <v>0</v>
      </c>
      <c r="I66" s="328">
        <f>IFERROR(IF($D66=0,"",AVERAGE('Project KPT Detailled Data'!BI66,'Project KPT Detailled Data'!CZ66,'Project KPT Detailled Data'!EQ66)/D66),"")</f>
        <v>6.6939890710382505E-2</v>
      </c>
      <c r="J66" s="328">
        <f t="shared" si="3"/>
        <v>1.7414412568306008</v>
      </c>
      <c r="K66" s="284">
        <f t="shared" si="4"/>
        <v>0</v>
      </c>
      <c r="L66" s="284">
        <f t="shared" si="5"/>
        <v>0</v>
      </c>
      <c r="M66" s="284">
        <f t="shared" si="6"/>
        <v>0</v>
      </c>
      <c r="N66" s="284">
        <f t="shared" si="7"/>
        <v>0.81666666666666654</v>
      </c>
    </row>
    <row r="67" spans="1:14" x14ac:dyDescent="0.35">
      <c r="A67" s="325">
        <v>1</v>
      </c>
      <c r="B67" s="326">
        <f>'Project KPT Detailled Data'!BA67</f>
        <v>1</v>
      </c>
      <c r="C67" s="260">
        <f t="shared" ref="C67:C77" si="9">IF(OR(F67&lt;0,G67&lt;0,H67&lt;0,I67&lt;0),1,0)</f>
        <v>1</v>
      </c>
      <c r="D67" s="327">
        <f>'Project KPT Detailled Data'!AG67</f>
        <v>9.3000000000000007</v>
      </c>
      <c r="E67" s="327">
        <f t="shared" si="8"/>
        <v>9.3000000000000007</v>
      </c>
      <c r="F67" s="284">
        <f>IFERROR(IF($D67=0,"",'Project KPT Detailled Data'!BC67/D67),"")</f>
        <v>0</v>
      </c>
      <c r="G67" s="284">
        <f>IFERROR(IF($D67=0,"",AVERAGE('Project KPT Detailled Data'!BE67,'Project KPT Detailled Data'!CV67,'Project KPT Detailled Data'!EM67)/D67),"")</f>
        <v>0</v>
      </c>
      <c r="H67" s="284">
        <f>IFERROR(IF($D67=0,"",AVERAGE('Project KPT Detailled Data'!BG67,'Project KPT Detailled Data'!CX67,'Project KPT Detailled Data'!EO67)/D67),"")</f>
        <v>0</v>
      </c>
      <c r="I67" s="328">
        <f>IFERROR(IF($D67=0,"",AVERAGE('Project KPT Detailled Data'!BI67,'Project KPT Detailled Data'!CZ67,'Project KPT Detailled Data'!EQ67)/D67),"")</f>
        <v>-0.27670250896057347</v>
      </c>
      <c r="J67" s="329">
        <f t="shared" ref="J67:J77" si="10">IFERROR(((F67*T$2*U$2)+(G67*T$3*U$3)+(H67*T$4*U$4)+(I67*T$5*U$5)),"")</f>
        <v>-7.1984157706093193</v>
      </c>
      <c r="K67" s="284" t="str">
        <f t="shared" ref="K67:K77" si="11">IFERROR(IF($J67&gt;0,F67*$D67,""),"")</f>
        <v/>
      </c>
      <c r="L67" s="284" t="str">
        <f t="shared" ref="L67:L77" si="12">IFERROR(IF($J67&gt;0,G67*$D67,""),"")</f>
        <v/>
      </c>
      <c r="M67" s="284" t="str">
        <f t="shared" ref="M67:M77" si="13">IFERROR(IF($J67&gt;0,H67*$D67,""),"")</f>
        <v/>
      </c>
      <c r="N67" s="284" t="str">
        <f t="shared" ref="N67:N77" si="14">IFERROR(IF($J67&gt;0,I67*$D67,""),"")</f>
        <v/>
      </c>
    </row>
    <row r="68" spans="1:14" x14ac:dyDescent="0.35">
      <c r="A68" s="2">
        <v>233</v>
      </c>
      <c r="B68" s="260">
        <f>'Project KPT Detailled Data'!BA68</f>
        <v>1</v>
      </c>
      <c r="C68" s="260">
        <f t="shared" si="9"/>
        <v>0</v>
      </c>
      <c r="D68" s="284">
        <f>'Project KPT Detailled Data'!AG68</f>
        <v>17.600000000000001</v>
      </c>
      <c r="E68" s="284">
        <f t="shared" si="8"/>
        <v>17.600000000000001</v>
      </c>
      <c r="F68" s="284">
        <f>IFERROR(IF($D68=0,"",'Project KPT Detailled Data'!BC68/D68),"")</f>
        <v>0</v>
      </c>
      <c r="G68" s="284">
        <f>IFERROR(IF($D68=0,"",AVERAGE('Project KPT Detailled Data'!BE68,'Project KPT Detailled Data'!CV68,'Project KPT Detailled Data'!EM68)/D68),"")</f>
        <v>3.4090909090909088E-2</v>
      </c>
      <c r="H68" s="284">
        <f>IFERROR(IF($D68=0,"",AVERAGE('Project KPT Detailled Data'!BG68,'Project KPT Detailled Data'!CX68,'Project KPT Detailled Data'!EO68)/D68),"")</f>
        <v>0</v>
      </c>
      <c r="I68" s="328">
        <f>IFERROR(IF($D68=0,"",AVERAGE('Project KPT Detailled Data'!BI68,'Project KPT Detailled Data'!CZ68,'Project KPT Detailled Data'!EQ68)/D68),"")</f>
        <v>7.5757575757575812E-3</v>
      </c>
      <c r="J68" s="328">
        <f t="shared" si="10"/>
        <v>0.39821969696969711</v>
      </c>
      <c r="K68" s="284">
        <f t="shared" si="11"/>
        <v>0</v>
      </c>
      <c r="L68" s="284">
        <f t="shared" si="12"/>
        <v>0.6</v>
      </c>
      <c r="M68" s="284">
        <f t="shared" si="13"/>
        <v>0</v>
      </c>
      <c r="N68" s="284">
        <f t="shared" si="14"/>
        <v>0.13333333333333344</v>
      </c>
    </row>
    <row r="69" spans="1:14" x14ac:dyDescent="0.35">
      <c r="A69" s="325">
        <v>358</v>
      </c>
      <c r="B69" s="326">
        <f>'Project KPT Detailled Data'!BA69</f>
        <v>1</v>
      </c>
      <c r="C69" s="260">
        <f t="shared" si="9"/>
        <v>1</v>
      </c>
      <c r="D69" s="327">
        <f>'Project KPT Detailled Data'!AG69</f>
        <v>5.9</v>
      </c>
      <c r="E69" s="327">
        <f t="shared" si="8"/>
        <v>5.9</v>
      </c>
      <c r="F69" s="284">
        <f>IFERROR(IF($D69=0,"",'Project KPT Detailled Data'!BC69/D69),"")</f>
        <v>0</v>
      </c>
      <c r="G69" s="284">
        <f>IFERROR(IF($D69=0,"",AVERAGE('Project KPT Detailled Data'!BE69,'Project KPT Detailled Data'!CV69,'Project KPT Detailled Data'!EM69)/D69),"")</f>
        <v>0</v>
      </c>
      <c r="H69" s="284">
        <f>IFERROR(IF($D69=0,"",AVERAGE('Project KPT Detailled Data'!BG69,'Project KPT Detailled Data'!CX69,'Project KPT Detailled Data'!EO69)/D69),"")</f>
        <v>0</v>
      </c>
      <c r="I69" s="328">
        <f>IFERROR(IF($D69=0,"",AVERAGE('Project KPT Detailled Data'!BI69,'Project KPT Detailled Data'!CZ69,'Project KPT Detailled Data'!EQ69)/D69),"")</f>
        <v>-0.46779661016949148</v>
      </c>
      <c r="J69" s="329">
        <f t="shared" si="10"/>
        <v>-12.169728813559322</v>
      </c>
      <c r="K69" s="284" t="str">
        <f t="shared" si="11"/>
        <v/>
      </c>
      <c r="L69" s="284" t="str">
        <f t="shared" si="12"/>
        <v/>
      </c>
      <c r="M69" s="284" t="str">
        <f t="shared" si="13"/>
        <v/>
      </c>
      <c r="N69" s="284" t="str">
        <f t="shared" si="14"/>
        <v/>
      </c>
    </row>
    <row r="70" spans="1:14" x14ac:dyDescent="0.35">
      <c r="A70" s="2">
        <v>6</v>
      </c>
      <c r="B70" s="260">
        <f>'Project KPT Detailled Data'!BA70</f>
        <v>1</v>
      </c>
      <c r="C70" s="260">
        <f t="shared" si="9"/>
        <v>0</v>
      </c>
      <c r="D70" s="284">
        <f>'Project KPT Detailled Data'!AG70</f>
        <v>3.4</v>
      </c>
      <c r="E70" s="284">
        <f t="shared" si="8"/>
        <v>3.4</v>
      </c>
      <c r="F70" s="284">
        <f>IFERROR(IF($D70=0,"",'Project KPT Detailled Data'!BC70/D70),"")</f>
        <v>0</v>
      </c>
      <c r="G70" s="284">
        <f>IFERROR(IF($D70=0,"",AVERAGE('Project KPT Detailled Data'!BE70,'Project KPT Detailled Data'!CV70,'Project KPT Detailled Data'!EM70)/D70),"")</f>
        <v>0</v>
      </c>
      <c r="H70" s="284">
        <f>IFERROR(IF($D70=0,"",AVERAGE('Project KPT Detailled Data'!BG70,'Project KPT Detailled Data'!CX70,'Project KPT Detailled Data'!EO70)/D70),"")</f>
        <v>0</v>
      </c>
      <c r="I70" s="328">
        <f>IFERROR(IF($D70=0,"",AVERAGE('Project KPT Detailled Data'!BI70,'Project KPT Detailled Data'!CZ70,'Project KPT Detailled Data'!EQ70)/D70),"")</f>
        <v>9.8039215686274508E-2</v>
      </c>
      <c r="J70" s="328">
        <f t="shared" si="10"/>
        <v>2.5504901960784312</v>
      </c>
      <c r="K70" s="284">
        <f t="shared" si="11"/>
        <v>0</v>
      </c>
      <c r="L70" s="284">
        <f t="shared" si="12"/>
        <v>0</v>
      </c>
      <c r="M70" s="284">
        <f t="shared" si="13"/>
        <v>0</v>
      </c>
      <c r="N70" s="284">
        <f t="shared" si="14"/>
        <v>0.33333333333333331</v>
      </c>
    </row>
    <row r="71" spans="1:14" x14ac:dyDescent="0.35">
      <c r="A71" s="2">
        <v>288</v>
      </c>
      <c r="B71" s="260">
        <f>'Project KPT Detailled Data'!BA71</f>
        <v>1</v>
      </c>
      <c r="C71" s="260">
        <f t="shared" si="9"/>
        <v>0</v>
      </c>
      <c r="D71" s="284">
        <f>'Project KPT Detailled Data'!AG71</f>
        <v>10.8</v>
      </c>
      <c r="E71" s="284">
        <f t="shared" si="8"/>
        <v>10.8</v>
      </c>
      <c r="F71" s="284">
        <f>IFERROR(IF($D71=0,"",'Project KPT Detailled Data'!BC71/D71),"")</f>
        <v>0</v>
      </c>
      <c r="G71" s="284">
        <f>IFERROR(IF($D71=0,"",AVERAGE('Project KPT Detailled Data'!BE71,'Project KPT Detailled Data'!CV71,'Project KPT Detailled Data'!EM71)/D71),"")</f>
        <v>0</v>
      </c>
      <c r="H71" s="284">
        <f>IFERROR(IF($D71=0,"",AVERAGE('Project KPT Detailled Data'!BG71,'Project KPT Detailled Data'!CX71,'Project KPT Detailled Data'!EO71)/D71),"")</f>
        <v>0</v>
      </c>
      <c r="I71" s="328">
        <f>IFERROR(IF($D71=0,"",AVERAGE('Project KPT Detailled Data'!BI71,'Project KPT Detailled Data'!CZ71,'Project KPT Detailled Data'!EQ71)/D71),"")</f>
        <v>2.1604938271604972E-2</v>
      </c>
      <c r="J71" s="328">
        <f t="shared" si="10"/>
        <v>0.56205246913580331</v>
      </c>
      <c r="K71" s="284">
        <f t="shared" si="11"/>
        <v>0</v>
      </c>
      <c r="L71" s="284">
        <f t="shared" si="12"/>
        <v>0</v>
      </c>
      <c r="M71" s="284">
        <f t="shared" si="13"/>
        <v>0</v>
      </c>
      <c r="N71" s="284">
        <f t="shared" si="14"/>
        <v>0.2333333333333337</v>
      </c>
    </row>
    <row r="72" spans="1:14" x14ac:dyDescent="0.35">
      <c r="A72" s="2">
        <v>313</v>
      </c>
      <c r="B72" s="260">
        <f>'Project KPT Detailled Data'!BA72</f>
        <v>1</v>
      </c>
      <c r="C72" s="260">
        <f t="shared" si="9"/>
        <v>0</v>
      </c>
      <c r="D72" s="284" t="str">
        <f>'Project KPT Detailled Data'!AG72</f>
        <v>1</v>
      </c>
      <c r="E72" s="284" t="str">
        <f t="shared" si="8"/>
        <v>1</v>
      </c>
      <c r="F72" s="284">
        <f>IFERROR(IF($D72=0,"",'Project KPT Detailled Data'!BC72/D72),"")</f>
        <v>0</v>
      </c>
      <c r="G72" s="284">
        <f>IFERROR(IF($D72=0,"",AVERAGE('Project KPT Detailled Data'!BE72,'Project KPT Detailled Data'!CV72,'Project KPT Detailled Data'!EM72)/D72),"")</f>
        <v>0</v>
      </c>
      <c r="H72" s="284">
        <f>IFERROR(IF($D72=0,"",AVERAGE('Project KPT Detailled Data'!BG72,'Project KPT Detailled Data'!CX72,'Project KPT Detailled Data'!EO72)/D72),"")</f>
        <v>0</v>
      </c>
      <c r="I72" s="328">
        <f>IFERROR(IF($D72=0,"",AVERAGE('Project KPT Detailled Data'!BI72,'Project KPT Detailled Data'!CZ72,'Project KPT Detailled Data'!EQ72)/D72),"")</f>
        <v>3.3333333333333805E-2</v>
      </c>
      <c r="J72" s="328">
        <f t="shared" si="10"/>
        <v>0.86716666666667896</v>
      </c>
      <c r="K72" s="284">
        <f t="shared" si="11"/>
        <v>0</v>
      </c>
      <c r="L72" s="284">
        <f t="shared" si="12"/>
        <v>0</v>
      </c>
      <c r="M72" s="284">
        <f t="shared" si="13"/>
        <v>0</v>
      </c>
      <c r="N72" s="284">
        <f t="shared" si="14"/>
        <v>3.3333333333333805E-2</v>
      </c>
    </row>
    <row r="73" spans="1:14" x14ac:dyDescent="0.35">
      <c r="A73" s="325">
        <v>3</v>
      </c>
      <c r="B73" s="326">
        <f>'Project KPT Detailled Data'!BA73</f>
        <v>1</v>
      </c>
      <c r="C73" s="260">
        <f t="shared" si="9"/>
        <v>0</v>
      </c>
      <c r="D73" s="327" t="str">
        <f>'Project KPT Detailled Data'!AG73</f>
        <v>0</v>
      </c>
      <c r="E73" s="327" t="str">
        <f t="shared" si="8"/>
        <v>0</v>
      </c>
      <c r="F73" s="284" t="str">
        <f>IFERROR(IF($D73=0,"",'Project KPT Detailled Data'!BC73/D73),"")</f>
        <v/>
      </c>
      <c r="G73" s="284" t="str">
        <f>IFERROR(IF($D73=0,"",AVERAGE('Project KPT Detailled Data'!BE73,'Project KPT Detailled Data'!CV73,'Project KPT Detailled Data'!EM73)/D73),"")</f>
        <v/>
      </c>
      <c r="H73" s="284" t="str">
        <f>IFERROR(IF($D73=0,"",AVERAGE('Project KPT Detailled Data'!BG73,'Project KPT Detailled Data'!CX73,'Project KPT Detailled Data'!EO73)/D73),"")</f>
        <v/>
      </c>
      <c r="I73" s="328" t="str">
        <f>IFERROR(IF($D73=0,"",AVERAGE('Project KPT Detailled Data'!BI73,'Project KPT Detailled Data'!CZ73,'Project KPT Detailled Data'!EQ73)/D73),"")</f>
        <v/>
      </c>
      <c r="J73" s="329" t="str">
        <f t="shared" si="10"/>
        <v/>
      </c>
      <c r="K73" s="284" t="str">
        <f t="shared" si="11"/>
        <v/>
      </c>
      <c r="L73" s="284" t="str">
        <f t="shared" si="12"/>
        <v/>
      </c>
      <c r="M73" s="284" t="str">
        <f t="shared" si="13"/>
        <v/>
      </c>
      <c r="N73" s="284" t="str">
        <f t="shared" si="14"/>
        <v/>
      </c>
    </row>
    <row r="74" spans="1:14" x14ac:dyDescent="0.35">
      <c r="A74" s="2">
        <v>403</v>
      </c>
      <c r="B74" s="260">
        <f>'Project KPT Detailled Data'!BA74</f>
        <v>1</v>
      </c>
      <c r="C74" s="260">
        <f t="shared" si="9"/>
        <v>0</v>
      </c>
      <c r="D74" s="284">
        <f>'Project KPT Detailled Data'!AG74</f>
        <v>14.8</v>
      </c>
      <c r="E74" s="284">
        <f t="shared" si="8"/>
        <v>14.8</v>
      </c>
      <c r="F74" s="284">
        <f>IFERROR(IF($D74=0,"",'Project KPT Detailled Data'!BC74/D74),"")</f>
        <v>0</v>
      </c>
      <c r="G74" s="284">
        <f>IFERROR(IF($D74=0,"",AVERAGE('Project KPT Detailled Data'!BE74,'Project KPT Detailled Data'!CV74,'Project KPT Detailled Data'!EM74)/D74),"")</f>
        <v>0</v>
      </c>
      <c r="H74" s="284">
        <f>IFERROR(IF($D74=0,"",AVERAGE('Project KPT Detailled Data'!BG74,'Project KPT Detailled Data'!CX74,'Project KPT Detailled Data'!EO74)/D74),"")</f>
        <v>0</v>
      </c>
      <c r="I74" s="328">
        <f>IFERROR(IF($D74=0,"",AVERAGE('Project KPT Detailled Data'!BI74,'Project KPT Detailled Data'!CZ74,'Project KPT Detailled Data'!EQ74)/D74),"")</f>
        <v>1.9369369369369397E-2</v>
      </c>
      <c r="J74" s="328">
        <f t="shared" si="10"/>
        <v>0.50389414414414491</v>
      </c>
      <c r="K74" s="284">
        <f t="shared" si="11"/>
        <v>0</v>
      </c>
      <c r="L74" s="284">
        <f t="shared" si="12"/>
        <v>0</v>
      </c>
      <c r="M74" s="284">
        <f t="shared" si="13"/>
        <v>0</v>
      </c>
      <c r="N74" s="284">
        <f t="shared" si="14"/>
        <v>0.28666666666666707</v>
      </c>
    </row>
    <row r="75" spans="1:14" x14ac:dyDescent="0.35">
      <c r="A75" s="2">
        <v>329</v>
      </c>
      <c r="B75" s="260">
        <f>'Project KPT Detailled Data'!BA75</f>
        <v>1</v>
      </c>
      <c r="C75" s="260">
        <f t="shared" si="9"/>
        <v>0</v>
      </c>
      <c r="D75" s="284">
        <f>'Project KPT Detailled Data'!AG75</f>
        <v>19.2</v>
      </c>
      <c r="E75" s="284">
        <f t="shared" si="8"/>
        <v>19.2</v>
      </c>
      <c r="F75" s="284">
        <f>IFERROR(IF($D75=0,"",'Project KPT Detailled Data'!BC75/D75),"")</f>
        <v>0</v>
      </c>
      <c r="G75" s="284">
        <f>IFERROR(IF($D75=0,"",AVERAGE('Project KPT Detailled Data'!BE75,'Project KPT Detailled Data'!CV75,'Project KPT Detailled Data'!EM75)/D75),"")</f>
        <v>1.7708333333333326E-2</v>
      </c>
      <c r="H75" s="284">
        <f>IFERROR(IF($D75=0,"",AVERAGE('Project KPT Detailled Data'!BG75,'Project KPT Detailled Data'!CX75,'Project KPT Detailled Data'!EO75)/D75),"")</f>
        <v>0</v>
      </c>
      <c r="I75" s="328">
        <f>IFERROR(IF($D75=0,"",AVERAGE('Project KPT Detailled Data'!BI75,'Project KPT Detailled Data'!CZ75,'Project KPT Detailled Data'!EQ75)/D75),"")</f>
        <v>1.9097222222222186E-2</v>
      </c>
      <c r="J75" s="328">
        <f t="shared" si="10"/>
        <v>0.60129340277777676</v>
      </c>
      <c r="K75" s="284">
        <f t="shared" si="11"/>
        <v>0</v>
      </c>
      <c r="L75" s="284">
        <f t="shared" si="12"/>
        <v>0.33999999999999986</v>
      </c>
      <c r="M75" s="284">
        <f t="shared" si="13"/>
        <v>0</v>
      </c>
      <c r="N75" s="284">
        <f t="shared" si="14"/>
        <v>0.36666666666666597</v>
      </c>
    </row>
    <row r="76" spans="1:14" x14ac:dyDescent="0.35">
      <c r="A76" s="338">
        <v>332</v>
      </c>
      <c r="B76" s="316">
        <f>'Project KPT Detailled Data'!BA76</f>
        <v>1</v>
      </c>
      <c r="C76" s="316">
        <f t="shared" si="9"/>
        <v>0</v>
      </c>
      <c r="D76" s="317" t="str">
        <f>'Project KPT Detailled Data'!AG76</f>
        <v>19</v>
      </c>
      <c r="E76" s="317" t="str">
        <f t="shared" si="8"/>
        <v>19</v>
      </c>
      <c r="F76" s="284">
        <f>IFERROR(IF($D76=0,"",'Project KPT Detailled Data'!BC76/D76),"")</f>
        <v>0</v>
      </c>
      <c r="G76" s="284">
        <f>IFERROR(IF($D76=0,"",AVERAGE('Project KPT Detailled Data'!BE76,'Project KPT Detailled Data'!CV76,'Project KPT Detailled Data'!EM76)/D76),"")</f>
        <v>4.9122807017543749E-3</v>
      </c>
      <c r="H76" s="284">
        <f>IFERROR(IF($D76=0,"",AVERAGE('Project KPT Detailled Data'!BG76,'Project KPT Detailled Data'!CX76,'Project KPT Detailled Data'!EO76)/D76),"")</f>
        <v>0</v>
      </c>
      <c r="I76" s="328">
        <f>IFERROR(IF($D76=0,"",AVERAGE('Project KPT Detailled Data'!BI76,'Project KPT Detailled Data'!CZ76,'Project KPT Detailled Data'!EQ76)/D76),"")</f>
        <v>2.9473684210526312E-2</v>
      </c>
      <c r="J76" s="328">
        <f t="shared" si="10"/>
        <v>0.79574035087719286</v>
      </c>
      <c r="K76" s="284">
        <f t="shared" si="11"/>
        <v>0</v>
      </c>
      <c r="L76" s="284">
        <f t="shared" si="12"/>
        <v>9.3333333333333129E-2</v>
      </c>
      <c r="M76" s="284">
        <f t="shared" si="13"/>
        <v>0</v>
      </c>
      <c r="N76" s="284">
        <f t="shared" si="14"/>
        <v>0.55999999999999994</v>
      </c>
    </row>
    <row r="77" spans="1:14" x14ac:dyDescent="0.35">
      <c r="A77" s="2">
        <v>2</v>
      </c>
      <c r="B77" s="260">
        <f>'Project KPT Detailled Data'!BA77</f>
        <v>1</v>
      </c>
      <c r="C77" s="260">
        <f t="shared" si="9"/>
        <v>1</v>
      </c>
      <c r="D77" s="284">
        <f>'Project KPT Detailled Data'!AG77</f>
        <v>3.1</v>
      </c>
      <c r="E77" s="284">
        <f t="shared" si="8"/>
        <v>3.1</v>
      </c>
      <c r="F77" s="284">
        <f>IFERROR(IF($D77=0,"",'Project KPT Detailled Data'!BC77/D77),"")</f>
        <v>0</v>
      </c>
      <c r="G77" s="284">
        <f>IFERROR(IF($D77=0,"",AVERAGE('Project KPT Detailled Data'!BE77,'Project KPT Detailled Data'!CV77,'Project KPT Detailled Data'!EM77)/D77),"")</f>
        <v>-0.21505376344086019</v>
      </c>
      <c r="H77" s="284">
        <f>IFERROR(IF($D77=0,"",AVERAGE('Project KPT Detailled Data'!BG77,'Project KPT Detailled Data'!CX77,'Project KPT Detailled Data'!EO77)/D77),"")</f>
        <v>0</v>
      </c>
      <c r="I77" s="328">
        <f>IFERROR(IF($D77=0,"",AVERAGE('Project KPT Detailled Data'!BI77,'Project KPT Detailled Data'!CZ77,'Project KPT Detailled Data'!EQ77)/D77),"")</f>
        <v>0.10322580645161299</v>
      </c>
      <c r="J77" s="328">
        <f t="shared" si="10"/>
        <v>1.4166021505376365</v>
      </c>
      <c r="K77" s="284">
        <f t="shared" si="11"/>
        <v>0</v>
      </c>
      <c r="L77" s="284">
        <f t="shared" si="12"/>
        <v>-0.66666666666666663</v>
      </c>
      <c r="M77" s="284">
        <f t="shared" si="13"/>
        <v>0</v>
      </c>
      <c r="N77" s="284">
        <f t="shared" si="14"/>
        <v>0.32000000000000028</v>
      </c>
    </row>
    <row r="78" spans="1:14" x14ac:dyDescent="0.35">
      <c r="A78" s="322"/>
      <c r="B78" s="322"/>
      <c r="C78" s="322"/>
      <c r="D78" s="284">
        <f>AVERAGE(D2:D77)</f>
        <v>8.491549295774643</v>
      </c>
      <c r="E78" s="284">
        <f>AVERAGE(E2:E77)</f>
        <v>8.8661764705882291</v>
      </c>
      <c r="F78" s="259"/>
      <c r="G78" s="259"/>
      <c r="H78" s="259"/>
      <c r="I78" s="335" t="s">
        <v>7128</v>
      </c>
      <c r="J78" s="328">
        <f>QUARTILE($J$2:$J$77,2)</f>
        <v>2.5656716853408046</v>
      </c>
      <c r="K78" s="259">
        <f t="shared" ref="K78" si="15">IFERROR(IF($J78&gt;0,F78*$D78/1000*453.5924,""),"")</f>
        <v>0</v>
      </c>
      <c r="L78" s="259">
        <f t="shared" ref="L78" si="16">IFERROR(IF($J78&gt;0,G78*$D78/1000*453.5924,""),"")</f>
        <v>0</v>
      </c>
      <c r="M78" s="259">
        <f t="shared" ref="M78" si="17">IFERROR(IF($J78&gt;0,H78*$D78/1000*453.5924,""),"")</f>
        <v>0</v>
      </c>
      <c r="N78" s="259" t="str">
        <f t="shared" ref="N78" si="18">IFERROR(IF($J78&gt;0,I78*$D78/1000*453.5924,""),"")</f>
        <v/>
      </c>
    </row>
    <row r="79" spans="1:14" x14ac:dyDescent="0.35">
      <c r="A79" s="322"/>
      <c r="B79" s="322"/>
      <c r="C79" s="322"/>
      <c r="D79" s="339"/>
      <c r="E79" s="339"/>
      <c r="F79" s="259"/>
      <c r="G79" s="259"/>
      <c r="H79" s="259"/>
      <c r="I79" s="335" t="s">
        <v>7129</v>
      </c>
      <c r="J79" s="328">
        <f>QUARTILE($J$2:$J$77,1)</f>
        <v>1.262598257418917</v>
      </c>
      <c r="K79" s="259"/>
      <c r="L79" s="259"/>
      <c r="M79" s="259"/>
      <c r="N79" s="259"/>
    </row>
    <row r="80" spans="1:14" x14ac:dyDescent="0.35">
      <c r="A80" s="322"/>
      <c r="B80" s="322"/>
      <c r="C80" s="322"/>
      <c r="D80" s="324"/>
      <c r="E80" s="339"/>
      <c r="F80" s="259"/>
      <c r="G80" s="259"/>
      <c r="H80" s="259"/>
      <c r="I80" s="335" t="s">
        <v>7130</v>
      </c>
      <c r="J80" s="328">
        <f>QUARTILE($J$2:$J$77,3)</f>
        <v>4.0470154879385971</v>
      </c>
      <c r="K80" s="259"/>
      <c r="L80" s="259"/>
      <c r="M80" s="259"/>
      <c r="N80" s="259"/>
    </row>
    <row r="81" spans="1:14" x14ac:dyDescent="0.35">
      <c r="A81" s="322"/>
      <c r="B81" s="322"/>
      <c r="C81" s="322"/>
      <c r="D81" s="339"/>
      <c r="E81" s="339" t="str">
        <f t="shared" ref="E81" si="19">IF(D81&gt;0,D81,"")</f>
        <v/>
      </c>
      <c r="F81" s="259"/>
      <c r="G81" s="259"/>
      <c r="H81" s="259"/>
      <c r="I81" s="336" t="s">
        <v>7131</v>
      </c>
      <c r="J81" s="328">
        <f>J78+(J80-J79)*1.5</f>
        <v>6.7422975311203253</v>
      </c>
      <c r="K81" s="323"/>
      <c r="L81" s="323"/>
      <c r="M81" s="323"/>
      <c r="N81" s="323"/>
    </row>
    <row r="82" spans="1:14" x14ac:dyDescent="0.35">
      <c r="B82" s="322"/>
      <c r="C82" s="322"/>
      <c r="D82" s="259"/>
      <c r="E82" s="259"/>
      <c r="F82" s="259"/>
      <c r="G82" s="259"/>
      <c r="H82" s="259"/>
      <c r="I82" s="259"/>
      <c r="J82" s="259"/>
      <c r="K82" s="259"/>
      <c r="L82" s="259"/>
      <c r="M82" s="259"/>
      <c r="N82" s="259"/>
    </row>
    <row r="83" spans="1:14" x14ac:dyDescent="0.35">
      <c r="B83" s="322"/>
      <c r="C83" s="322"/>
      <c r="D83" s="259"/>
      <c r="E83" s="259"/>
      <c r="F83" s="259"/>
      <c r="G83" s="259"/>
      <c r="H83" s="259"/>
      <c r="I83" s="259"/>
      <c r="J83" s="259"/>
      <c r="K83" s="259"/>
      <c r="L83" s="259"/>
      <c r="M83" s="259"/>
      <c r="N83" s="259"/>
    </row>
    <row r="84" spans="1:14" x14ac:dyDescent="0.35">
      <c r="B84" s="322"/>
      <c r="C84" s="322"/>
      <c r="D84" s="259"/>
      <c r="E84" s="259"/>
      <c r="F84" s="259"/>
      <c r="G84" s="259"/>
      <c r="H84" s="259"/>
      <c r="I84" s="259"/>
      <c r="J84" s="259"/>
      <c r="K84" s="259"/>
      <c r="L84" s="259"/>
      <c r="M84" s="259"/>
      <c r="N84" s="259"/>
    </row>
    <row r="85" spans="1:14" x14ac:dyDescent="0.35">
      <c r="B85" s="322"/>
      <c r="C85" s="322"/>
      <c r="D85" s="259"/>
      <c r="E85" s="259"/>
      <c r="F85" s="259"/>
      <c r="G85" s="259"/>
      <c r="H85" s="259"/>
      <c r="I85" s="259"/>
      <c r="J85" s="259"/>
      <c r="K85" s="259"/>
      <c r="L85" s="259"/>
      <c r="M85" s="259"/>
      <c r="N85" s="259"/>
    </row>
    <row r="86" spans="1:14" x14ac:dyDescent="0.35">
      <c r="B86" s="322"/>
      <c r="C86" s="322"/>
      <c r="D86" s="259"/>
      <c r="E86" s="259"/>
      <c r="F86" s="259"/>
      <c r="G86" s="259"/>
      <c r="H86" s="259"/>
      <c r="I86" s="259"/>
      <c r="J86" s="259"/>
      <c r="K86" s="259"/>
      <c r="L86" s="259"/>
      <c r="M86" s="259"/>
      <c r="N86" s="259"/>
    </row>
    <row r="87" spans="1:14" x14ac:dyDescent="0.35">
      <c r="B87" s="322"/>
      <c r="C87" s="322"/>
      <c r="D87" s="259"/>
      <c r="E87" s="259"/>
      <c r="F87" s="259"/>
      <c r="G87" s="259"/>
      <c r="H87" s="259"/>
      <c r="I87" s="259"/>
      <c r="J87" s="259"/>
      <c r="K87" s="259"/>
      <c r="L87" s="259"/>
      <c r="M87" s="259"/>
      <c r="N87" s="259"/>
    </row>
    <row r="88" spans="1:14" x14ac:dyDescent="0.35">
      <c r="B88" s="322"/>
      <c r="C88" s="322"/>
      <c r="D88" s="259"/>
      <c r="E88" s="259"/>
      <c r="F88" s="259"/>
      <c r="G88" s="259"/>
      <c r="H88" s="259"/>
      <c r="I88" s="259"/>
      <c r="J88" s="259"/>
      <c r="K88" s="259"/>
      <c r="L88" s="259"/>
      <c r="M88" s="259"/>
      <c r="N88" s="259"/>
    </row>
    <row r="89" spans="1:14" x14ac:dyDescent="0.35">
      <c r="B89" s="322"/>
      <c r="C89" s="322"/>
      <c r="D89" s="259"/>
      <c r="E89" s="259"/>
      <c r="F89" s="259"/>
      <c r="G89" s="259"/>
      <c r="H89" s="259"/>
      <c r="I89" s="259"/>
      <c r="J89" s="259"/>
      <c r="K89" s="259"/>
      <c r="L89" s="259"/>
      <c r="M89" s="259"/>
      <c r="N89" s="259"/>
    </row>
    <row r="90" spans="1:14" x14ac:dyDescent="0.35">
      <c r="B90" s="322"/>
      <c r="C90" s="322"/>
      <c r="D90" s="259"/>
      <c r="E90" s="259"/>
      <c r="F90" s="259"/>
      <c r="G90" s="259"/>
      <c r="H90" s="259"/>
      <c r="I90" s="259"/>
      <c r="J90" s="259"/>
      <c r="K90" s="259"/>
      <c r="L90" s="259"/>
      <c r="M90" s="259"/>
      <c r="N90" s="259"/>
    </row>
    <row r="91" spans="1:14" x14ac:dyDescent="0.35">
      <c r="B91" s="322"/>
      <c r="C91" s="322"/>
      <c r="D91" s="259"/>
      <c r="E91" s="259"/>
      <c r="F91" s="259"/>
      <c r="G91" s="259"/>
      <c r="H91" s="259"/>
      <c r="I91" s="259"/>
      <c r="J91" s="259"/>
      <c r="K91" s="259"/>
      <c r="L91" s="259"/>
      <c r="M91" s="259"/>
      <c r="N91" s="259"/>
    </row>
    <row r="92" spans="1:14" x14ac:dyDescent="0.35">
      <c r="B92" s="322"/>
      <c r="C92" s="322"/>
      <c r="D92" s="259"/>
      <c r="E92" s="259"/>
      <c r="F92" s="259"/>
      <c r="G92" s="259"/>
      <c r="H92" s="259"/>
      <c r="I92" s="259"/>
      <c r="J92" s="259"/>
      <c r="K92" s="259"/>
      <c r="L92" s="259"/>
      <c r="M92" s="259"/>
      <c r="N92" s="259"/>
    </row>
    <row r="93" spans="1:14" x14ac:dyDescent="0.35">
      <c r="B93" s="322"/>
      <c r="C93" s="322"/>
      <c r="D93" s="259"/>
      <c r="E93" s="259"/>
      <c r="F93" s="259"/>
      <c r="G93" s="259"/>
      <c r="H93" s="259"/>
      <c r="I93" s="259"/>
      <c r="J93" s="259"/>
      <c r="K93" s="259"/>
      <c r="L93" s="259"/>
      <c r="M93" s="259"/>
      <c r="N93" s="259"/>
    </row>
    <row r="94" spans="1:14" x14ac:dyDescent="0.35">
      <c r="B94" s="322"/>
      <c r="C94" s="322"/>
      <c r="D94" s="259"/>
      <c r="E94" s="259"/>
      <c r="F94" s="259"/>
      <c r="G94" s="259"/>
      <c r="H94" s="259"/>
      <c r="I94" s="259"/>
      <c r="J94" s="259"/>
      <c r="K94" s="259"/>
      <c r="L94" s="259"/>
      <c r="M94" s="259"/>
      <c r="N94" s="259"/>
    </row>
    <row r="95" spans="1:14" x14ac:dyDescent="0.35">
      <c r="B95" s="322"/>
      <c r="C95" s="322"/>
      <c r="D95" s="259"/>
      <c r="E95" s="259"/>
      <c r="F95" s="259"/>
      <c r="G95" s="259"/>
      <c r="H95" s="259"/>
      <c r="I95" s="259"/>
      <c r="J95" s="259"/>
      <c r="K95" s="259"/>
      <c r="L95" s="259"/>
      <c r="M95" s="259"/>
      <c r="N95" s="259"/>
    </row>
    <row r="96" spans="1:14" x14ac:dyDescent="0.35">
      <c r="B96" s="322"/>
      <c r="C96" s="322"/>
      <c r="D96" s="259"/>
      <c r="E96" s="259"/>
      <c r="F96" s="259"/>
      <c r="G96" s="259"/>
      <c r="H96" s="259"/>
      <c r="I96" s="259"/>
      <c r="J96" s="259"/>
      <c r="K96" s="259"/>
      <c r="L96" s="259"/>
      <c r="M96" s="259"/>
      <c r="N96" s="259"/>
    </row>
    <row r="97" spans="2:14" x14ac:dyDescent="0.35">
      <c r="B97" s="322"/>
      <c r="C97" s="322"/>
      <c r="D97" s="259"/>
      <c r="E97" s="259"/>
      <c r="F97" s="259"/>
      <c r="G97" s="259"/>
      <c r="H97" s="259"/>
      <c r="I97" s="259"/>
      <c r="J97" s="259"/>
      <c r="K97" s="259"/>
      <c r="L97" s="259"/>
      <c r="M97" s="259"/>
      <c r="N97" s="259"/>
    </row>
    <row r="98" spans="2:14" x14ac:dyDescent="0.35">
      <c r="B98" s="322"/>
      <c r="C98" s="322"/>
      <c r="D98" s="259"/>
      <c r="E98" s="259"/>
      <c r="F98" s="259"/>
      <c r="G98" s="259"/>
      <c r="H98" s="259"/>
      <c r="I98" s="259"/>
      <c r="J98" s="259"/>
      <c r="K98" s="259"/>
      <c r="L98" s="259"/>
      <c r="M98" s="259"/>
      <c r="N98" s="259"/>
    </row>
    <row r="99" spans="2:14" x14ac:dyDescent="0.35">
      <c r="B99" s="322"/>
      <c r="C99" s="322"/>
      <c r="D99" s="259"/>
      <c r="E99" s="259"/>
      <c r="F99" s="259"/>
      <c r="G99" s="259"/>
      <c r="H99" s="259"/>
      <c r="I99" s="259"/>
      <c r="J99" s="259"/>
      <c r="K99" s="259"/>
      <c r="L99" s="259"/>
      <c r="M99" s="259"/>
      <c r="N99" s="259"/>
    </row>
    <row r="100" spans="2:14" x14ac:dyDescent="0.35">
      <c r="B100" s="322"/>
      <c r="C100" s="322"/>
      <c r="D100" s="259"/>
      <c r="E100" s="259"/>
      <c r="F100" s="259"/>
      <c r="G100" s="259"/>
      <c r="H100" s="259"/>
      <c r="I100" s="259"/>
      <c r="J100" s="259"/>
      <c r="K100" s="259"/>
      <c r="L100" s="259"/>
      <c r="M100" s="259"/>
      <c r="N100" s="259"/>
    </row>
    <row r="101" spans="2:14" x14ac:dyDescent="0.35">
      <c r="B101" s="322"/>
      <c r="C101" s="322"/>
      <c r="D101" s="259"/>
      <c r="E101" s="259"/>
      <c r="F101" s="259"/>
      <c r="G101" s="259"/>
      <c r="H101" s="259"/>
      <c r="I101" s="259"/>
      <c r="J101" s="259"/>
      <c r="K101" s="259"/>
      <c r="L101" s="259"/>
      <c r="M101" s="259"/>
      <c r="N101" s="259"/>
    </row>
    <row r="102" spans="2:14" x14ac:dyDescent="0.35">
      <c r="B102" s="322"/>
      <c r="C102" s="322"/>
      <c r="D102" s="259"/>
      <c r="E102" s="259"/>
      <c r="F102" s="259"/>
      <c r="G102" s="259"/>
      <c r="H102" s="259"/>
      <c r="I102" s="259"/>
      <c r="J102" s="259"/>
      <c r="K102" s="259"/>
      <c r="L102" s="259"/>
      <c r="M102" s="259"/>
      <c r="N102" s="259"/>
    </row>
    <row r="103" spans="2:14" x14ac:dyDescent="0.35">
      <c r="B103" s="322"/>
      <c r="C103" s="322"/>
      <c r="D103" s="259"/>
      <c r="E103" s="259"/>
      <c r="F103" s="259"/>
      <c r="G103" s="259"/>
      <c r="H103" s="259"/>
      <c r="I103" s="259"/>
      <c r="J103" s="259"/>
      <c r="K103" s="259"/>
      <c r="L103" s="259"/>
      <c r="M103" s="259"/>
      <c r="N103" s="259"/>
    </row>
    <row r="104" spans="2:14" x14ac:dyDescent="0.35">
      <c r="B104" s="322"/>
      <c r="C104" s="322"/>
      <c r="D104" s="259"/>
      <c r="E104" s="259"/>
      <c r="F104" s="259"/>
      <c r="G104" s="259"/>
      <c r="H104" s="259"/>
      <c r="I104" s="259"/>
      <c r="J104" s="259"/>
      <c r="K104" s="259"/>
      <c r="L104" s="259"/>
      <c r="M104" s="259"/>
      <c r="N104" s="259"/>
    </row>
    <row r="105" spans="2:14" x14ac:dyDescent="0.35">
      <c r="B105" s="322"/>
      <c r="C105" s="322"/>
      <c r="D105" s="259"/>
      <c r="E105" s="259"/>
      <c r="F105" s="259"/>
      <c r="G105" s="259"/>
      <c r="H105" s="259"/>
      <c r="I105" s="259"/>
      <c r="J105" s="259"/>
      <c r="K105" s="259"/>
      <c r="L105" s="259"/>
      <c r="M105" s="259"/>
      <c r="N105" s="259"/>
    </row>
    <row r="106" spans="2:14" x14ac:dyDescent="0.35">
      <c r="B106" s="322"/>
      <c r="C106" s="322"/>
      <c r="D106" s="259"/>
      <c r="E106" s="259"/>
      <c r="F106" s="259"/>
      <c r="G106" s="259"/>
      <c r="H106" s="259"/>
      <c r="I106" s="259"/>
      <c r="J106" s="259"/>
      <c r="K106" s="259"/>
      <c r="L106" s="259"/>
      <c r="M106" s="259"/>
      <c r="N106" s="259"/>
    </row>
    <row r="107" spans="2:14" x14ac:dyDescent="0.35">
      <c r="B107" s="322"/>
      <c r="C107" s="322"/>
      <c r="D107" s="259"/>
      <c r="E107" s="259"/>
      <c r="F107" s="259"/>
      <c r="G107" s="259"/>
      <c r="H107" s="259"/>
      <c r="I107" s="259"/>
      <c r="J107" s="259"/>
      <c r="K107" s="259"/>
      <c r="L107" s="259"/>
      <c r="M107" s="259"/>
      <c r="N107" s="259"/>
    </row>
  </sheetData>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7030A0"/>
  </sheetPr>
  <dimension ref="A1:AF175"/>
  <sheetViews>
    <sheetView showGridLines="0" tabSelected="1" topLeftCell="E1" zoomScale="80" zoomScaleNormal="80" workbookViewId="0">
      <pane ySplit="1" topLeftCell="A80" activePane="bottomLeft" state="frozen"/>
      <selection pane="bottomLeft" activeCell="L47" sqref="L47"/>
    </sheetView>
  </sheetViews>
  <sheetFormatPr baseColWidth="10" defaultColWidth="10.90625" defaultRowHeight="14.5" x14ac:dyDescent="0.35"/>
  <cols>
    <col min="1" max="1" width="24.36328125" style="309" customWidth="1"/>
    <col min="2" max="2" width="12.81640625" style="309" bestFit="1" customWidth="1"/>
    <col min="3" max="3" width="16.1796875" style="245" customWidth="1"/>
    <col min="4" max="5" width="17.453125" style="245" customWidth="1"/>
    <col min="6" max="6" width="13" style="245" bestFit="1" customWidth="1"/>
    <col min="7" max="7" width="12.81640625" style="245" customWidth="1"/>
    <col min="8" max="10" width="10.90625" style="245"/>
    <col min="11" max="11" width="14.36328125" style="245" bestFit="1" customWidth="1"/>
    <col min="12" max="12" width="14.36328125" style="245" customWidth="1"/>
    <col min="13" max="13" width="15.1796875" style="245" customWidth="1"/>
    <col min="14" max="16" width="14.36328125" style="245" customWidth="1"/>
    <col min="17" max="17" width="15.54296875" style="245" bestFit="1" customWidth="1"/>
    <col min="18" max="18" width="18.26953125" style="245" bestFit="1" customWidth="1"/>
    <col min="19" max="21" width="10.90625" style="245"/>
    <col min="22" max="22" width="15.90625" style="245" customWidth="1"/>
    <col min="23" max="26" width="10.90625" style="245"/>
    <col min="27" max="27" width="20.1796875" style="245" bestFit="1" customWidth="1"/>
    <col min="28" max="16384" width="10.90625" style="245"/>
  </cols>
  <sheetData>
    <row r="1" spans="1:32" s="246" customFormat="1" ht="54" x14ac:dyDescent="0.3">
      <c r="A1" s="312" t="s">
        <v>1995</v>
      </c>
      <c r="B1" s="313" t="s">
        <v>7118</v>
      </c>
      <c r="C1" s="314" t="s">
        <v>7119</v>
      </c>
      <c r="D1" s="314" t="s">
        <v>7120</v>
      </c>
      <c r="E1" s="314" t="s">
        <v>7121</v>
      </c>
      <c r="F1" s="314" t="s">
        <v>7122</v>
      </c>
      <c r="G1" s="314" t="s">
        <v>7152</v>
      </c>
      <c r="H1" s="314" t="s">
        <v>7151</v>
      </c>
      <c r="I1" s="314" t="s">
        <v>7153</v>
      </c>
      <c r="J1" s="314" t="s">
        <v>7154</v>
      </c>
      <c r="K1" s="314" t="s">
        <v>7123</v>
      </c>
      <c r="L1" s="314" t="s">
        <v>7199</v>
      </c>
      <c r="M1" s="314" t="s">
        <v>7124</v>
      </c>
      <c r="N1" s="314" t="s">
        <v>7125</v>
      </c>
      <c r="O1" s="314" t="s">
        <v>7126</v>
      </c>
      <c r="P1" s="314" t="s">
        <v>7127</v>
      </c>
      <c r="Q1" s="246" t="s">
        <v>7155</v>
      </c>
      <c r="R1" s="246" t="s">
        <v>7197</v>
      </c>
      <c r="U1" s="297" t="str">
        <f>'VER CALCULATIONS'!A39</f>
        <v>fuel</v>
      </c>
      <c r="V1" s="297" t="str">
        <f>'VER CALCULATIONS'!B39</f>
        <v>NCV (MJ/kg)</v>
      </c>
      <c r="W1" s="297" t="str">
        <f>'VER CALCULATIONS'!C39</f>
        <v xml:space="preserve">default thermal efficiency* </v>
      </c>
      <c r="X1" s="297" t="str">
        <f>'VER CALCULATIONS'!D39</f>
        <v>EF (kg CO2e/GJ)</v>
      </c>
      <c r="Y1" s="297" t="str">
        <f>'VER CALCULATIONS'!E39</f>
        <v>EF non CO2 (kg CO2e/GJ)</v>
      </c>
      <c r="Z1" s="297" t="str">
        <f>'VER CALCULATIONS'!F39</f>
        <v>NRB</v>
      </c>
      <c r="AA1" s="297" t="str">
        <f>'VER CALCULATIONS'!G39</f>
        <v>EF tot (kg CO2/MJ)</v>
      </c>
      <c r="AC1" s="297"/>
      <c r="AD1" s="297" t="str">
        <f>'VER CALCULATIONS'!B53</f>
        <v>CH4</v>
      </c>
      <c r="AE1" s="297" t="str">
        <f>'VER CALCULATIONS'!C53</f>
        <v>N2O</v>
      </c>
      <c r="AF1" s="297" t="str">
        <f>'VER CALCULATIONS'!D53</f>
        <v>Source</v>
      </c>
    </row>
    <row r="2" spans="1:32" x14ac:dyDescent="0.35">
      <c r="A2" s="2">
        <v>453</v>
      </c>
      <c r="B2" s="260">
        <f>'[2]Project KPT Detailled Data'!AV5</f>
        <v>1</v>
      </c>
      <c r="C2" s="284">
        <f>[2]KPT_Summary!C5</f>
        <v>0</v>
      </c>
      <c r="D2" s="284">
        <f>KPT_Summary!C2</f>
        <v>0</v>
      </c>
      <c r="E2" s="284">
        <f>IF(KPT_Summary!J2&gt;KPT_Summary!$J$81,1,0)</f>
        <v>1</v>
      </c>
      <c r="F2" s="284">
        <f>KPT_Summary!D2</f>
        <v>3.3</v>
      </c>
      <c r="G2" s="284" t="str">
        <f>IF($C2+$D2+$E2&gt;0,"",KPT_Summary!F2)</f>
        <v/>
      </c>
      <c r="H2" s="284" t="str">
        <f>IF($C2+$D2+$E2&gt;0,"",KPT_Summary!G2)</f>
        <v/>
      </c>
      <c r="I2" s="284" t="str">
        <f>IF($C2+$D2+$E2&gt;0,"",KPT_Summary!H2)</f>
        <v/>
      </c>
      <c r="J2" s="284" t="str">
        <f>IF($C2+$D2+$E2&gt;0,"",KPT_Summary!I2)</f>
        <v/>
      </c>
      <c r="K2" s="284" t="str">
        <f t="shared" ref="K2:K33" si="0">IFERROR(IF(OR(C2=1,D2=1),"",G2*V$2*W$2+H2*V$3*W$3+I2*V$4*W$4+J2*V$5*W$5),"")</f>
        <v/>
      </c>
      <c r="L2" s="284" t="str">
        <f>IFERROR(K2*F2,"")</f>
        <v/>
      </c>
      <c r="M2" s="315" t="str">
        <f>IFERROR(IF($K2&gt;0,G2*$F2,""),"")</f>
        <v/>
      </c>
      <c r="N2" s="315" t="str">
        <f>IFERROR(IF($K2&gt;0,H2*$F2,""),"")</f>
        <v/>
      </c>
      <c r="O2" s="315" t="str">
        <f>IFERROR(IF($K2&gt;0,I2*$F2,""),"")</f>
        <v/>
      </c>
      <c r="P2" s="315" t="str">
        <f>IFERROR(IF($K2&gt;0,J2*$F2,""),"")</f>
        <v/>
      </c>
      <c r="Q2" s="284" t="str">
        <f t="shared" ref="Q2:Q65" si="1">IFERROR((M2*V$2*AA$2+N2*V$3*AA$3+P2*V$5*AA$3)*365/1000000,"")</f>
        <v/>
      </c>
      <c r="R2" s="384" t="str">
        <f>IFERROR(Q2/365,"")</f>
        <v/>
      </c>
      <c r="U2" s="252" t="str">
        <f>'VER CALCULATIONS'!A40</f>
        <v>firewood</v>
      </c>
      <c r="V2" s="252">
        <f>'VER CALCULATIONS'!B40</f>
        <v>15.6</v>
      </c>
      <c r="W2" s="252">
        <f>'VER CALCULATIONS'!C40</f>
        <v>0.1</v>
      </c>
      <c r="X2" s="252">
        <f>'VER CALCULATIONS'!D40</f>
        <v>112</v>
      </c>
      <c r="Y2" s="252">
        <f>'VER CALCULATIONS'!E40</f>
        <v>33.952500000000001</v>
      </c>
      <c r="Z2" s="252">
        <f>'VER CALCULATIONS'!F40</f>
        <v>0.96</v>
      </c>
      <c r="AA2" s="252">
        <f>'VER CALCULATIONS'!G40</f>
        <v>140.11439999999999</v>
      </c>
      <c r="AC2" s="252" t="str">
        <f>'VER CALCULATIONS'!A54</f>
        <v>EF (kg/TJ)</v>
      </c>
      <c r="AD2" s="252">
        <f>'VER CALCULATIONS'!B54</f>
        <v>1224</v>
      </c>
      <c r="AE2" s="252">
        <f>'VER CALCULATIONS'!C54</f>
        <v>11.25</v>
      </c>
      <c r="AF2" s="252" t="str">
        <f>'VER CALCULATIONS'!D54</f>
        <v xml:space="preserve">IPCC 2006 Vol2 Chap 2 Table 2.9 </v>
      </c>
    </row>
    <row r="3" spans="1:32" x14ac:dyDescent="0.35">
      <c r="A3" s="2">
        <v>442</v>
      </c>
      <c r="B3" s="260">
        <f>'[2]Project KPT Detailled Data'!AV6</f>
        <v>1</v>
      </c>
      <c r="C3" s="284">
        <f>[2]KPT_Summary!C6</f>
        <v>0</v>
      </c>
      <c r="D3" s="284">
        <f>KPT_Summary!C3</f>
        <v>1</v>
      </c>
      <c r="E3" s="284">
        <f>IF(KPT_Summary!J3&gt;KPT_Summary!$J$81,1,0)</f>
        <v>0</v>
      </c>
      <c r="F3" s="284">
        <f>KPT_Summary!D3</f>
        <v>8.1999999999999993</v>
      </c>
      <c r="G3" s="284" t="str">
        <f>IF($C3+$D3+$E3&gt;0,"",KPT_Summary!F3)</f>
        <v/>
      </c>
      <c r="H3" s="284" t="str">
        <f>IF($C3+$D3+$E3&gt;0,"",KPT_Summary!G3)</f>
        <v/>
      </c>
      <c r="I3" s="284" t="str">
        <f>IF($C3+$D3+$E3&gt;0,"",KPT_Summary!H3)</f>
        <v/>
      </c>
      <c r="J3" s="284" t="str">
        <f>IF($C3+$D3+$E3&gt;0,"",KPT_Summary!I3)</f>
        <v/>
      </c>
      <c r="K3" s="284" t="str">
        <f t="shared" si="0"/>
        <v/>
      </c>
      <c r="L3" s="284" t="str">
        <f t="shared" ref="L3:L66" si="2">IFERROR(K3*F3,"")</f>
        <v/>
      </c>
      <c r="M3" s="315" t="str">
        <f t="shared" ref="M3:M66" si="3">IFERROR(IF($K3&gt;0,G3*$F3,""),"")</f>
        <v/>
      </c>
      <c r="N3" s="315" t="str">
        <f t="shared" ref="N3:N66" si="4">IFERROR(IF($K3&gt;0,H3*$F3,""),"")</f>
        <v/>
      </c>
      <c r="O3" s="315" t="str">
        <f t="shared" ref="O3:O66" si="5">IFERROR(IF($K3&gt;0,I3*$F3,""),"")</f>
        <v/>
      </c>
      <c r="P3" s="315" t="str">
        <f t="shared" ref="P3:P66" si="6">IFERROR(IF($K3&gt;0,J3*$F3,""),"")</f>
        <v/>
      </c>
      <c r="Q3" s="284" t="str">
        <f t="shared" si="1"/>
        <v/>
      </c>
      <c r="R3" s="385" t="str">
        <f t="shared" ref="R3:R66" si="7">IFERROR(Q3/365,"")</f>
        <v/>
      </c>
      <c r="U3" s="252" t="str">
        <f>'VER CALCULATIONS'!A41</f>
        <v>charcoal</v>
      </c>
      <c r="V3" s="252">
        <f>'VER CALCULATIONS'!B41</f>
        <v>29.5</v>
      </c>
      <c r="W3" s="252">
        <f>'VER CALCULATIONS'!C41</f>
        <v>0.2</v>
      </c>
      <c r="X3" s="252">
        <f>'VER CALCULATIONS'!D41</f>
        <v>747.04</v>
      </c>
      <c r="Y3" s="252">
        <f>'VER CALCULATIONS'!E41</f>
        <v>226.46317500000001</v>
      </c>
      <c r="Z3" s="252">
        <f>'VER CALCULATIONS'!F41</f>
        <v>0.96</v>
      </c>
      <c r="AA3" s="252">
        <f>'VER CALCULATIONS'!G41</f>
        <v>934.56304799999987</v>
      </c>
      <c r="AC3" s="252" t="str">
        <f>'VER CALCULATIONS'!A55</f>
        <v>GWP</v>
      </c>
      <c r="AD3" s="252">
        <f>'VER CALCULATIONS'!B55</f>
        <v>25</v>
      </c>
      <c r="AE3" s="252">
        <f>'VER CALCULATIONS'!C55</f>
        <v>298</v>
      </c>
      <c r="AF3" s="252" t="str">
        <f>'VER CALCULATIONS'!D55</f>
        <v>CDM GWP Value</v>
      </c>
    </row>
    <row r="4" spans="1:32" x14ac:dyDescent="0.35">
      <c r="A4" s="2">
        <v>440</v>
      </c>
      <c r="B4" s="260">
        <f>'[2]Project KPT Detailled Data'!AV7</f>
        <v>1</v>
      </c>
      <c r="C4" s="284">
        <f>[2]KPT_Summary!C7</f>
        <v>0</v>
      </c>
      <c r="D4" s="284">
        <f>KPT_Summary!C4</f>
        <v>0</v>
      </c>
      <c r="E4" s="284">
        <f>IF(KPT_Summary!J4&gt;KPT_Summary!$J$81,1,0)</f>
        <v>0</v>
      </c>
      <c r="F4" s="284">
        <f>KPT_Summary!D4</f>
        <v>9.1</v>
      </c>
      <c r="G4" s="284">
        <f>IF($C4+$D4+$E4&gt;0,"",KPT_Summary!F4)</f>
        <v>0</v>
      </c>
      <c r="H4" s="284">
        <f>IF($C4+$D4+$E4&gt;0,"",KPT_Summary!G4)</f>
        <v>0</v>
      </c>
      <c r="I4" s="284">
        <f>IF($C4+$D4+$E4&gt;0,"",KPT_Summary!H4)</f>
        <v>0</v>
      </c>
      <c r="J4" s="284">
        <f>IF($C4+$D4+$E4&gt;0,"",KPT_Summary!I4)</f>
        <v>0.14652014652014653</v>
      </c>
      <c r="K4" s="284">
        <f t="shared" si="0"/>
        <v>3.8117216117216119</v>
      </c>
      <c r="L4" s="284">
        <f t="shared" si="2"/>
        <v>34.686666666666667</v>
      </c>
      <c r="M4" s="315">
        <f t="shared" si="3"/>
        <v>0</v>
      </c>
      <c r="N4" s="315">
        <f t="shared" si="4"/>
        <v>0</v>
      </c>
      <c r="O4" s="315">
        <f t="shared" si="5"/>
        <v>0</v>
      </c>
      <c r="P4" s="315">
        <f t="shared" si="6"/>
        <v>1.3333333333333333</v>
      </c>
      <c r="Q4" s="284">
        <f t="shared" si="1"/>
        <v>21.513018322927998</v>
      </c>
      <c r="R4" s="385">
        <f t="shared" si="7"/>
        <v>5.8939776227199994E-2</v>
      </c>
      <c r="U4" s="252" t="str">
        <f>'VER CALCULATIONS'!A42</f>
        <v>kerosene</v>
      </c>
      <c r="V4" s="252">
        <f>'VER CALCULATIONS'!B42</f>
        <v>43.8</v>
      </c>
      <c r="W4" s="252">
        <f>'VER CALCULATIONS'!C42</f>
        <v>0.5</v>
      </c>
      <c r="X4" s="252">
        <f>'VER CALCULATIONS'!D42</f>
        <v>71.900000000000006</v>
      </c>
      <c r="Y4" s="252">
        <f>'VER CALCULATIONS'!E42</f>
        <v>0.42879999999999996</v>
      </c>
      <c r="Z4" s="252">
        <f>'VER CALCULATIONS'!F42</f>
        <v>1</v>
      </c>
      <c r="AA4" s="252">
        <f>'VER CALCULATIONS'!G42</f>
        <v>72.328800000000001</v>
      </c>
      <c r="AC4" s="252" t="str">
        <f>'VER CALCULATIONS'!A56</f>
        <v>EF(kg CO2eq/GJ)</v>
      </c>
      <c r="AD4" s="252">
        <f>'VER CALCULATIONS'!B56</f>
        <v>30.6</v>
      </c>
      <c r="AE4" s="252">
        <f>'VER CALCULATIONS'!C56</f>
        <v>3.3525</v>
      </c>
      <c r="AF4" s="252" t="str">
        <f>'VER CALCULATIONS'!D56</f>
        <v>calculated based on above</v>
      </c>
    </row>
    <row r="5" spans="1:32" x14ac:dyDescent="0.35">
      <c r="A5" s="2">
        <v>1126640645</v>
      </c>
      <c r="B5" s="260">
        <f>'[2]Project KPT Detailled Data'!AV8</f>
        <v>1</v>
      </c>
      <c r="C5" s="284">
        <f>[2]KPT_Summary!C8</f>
        <v>0</v>
      </c>
      <c r="D5" s="284">
        <f>KPT_Summary!C5</f>
        <v>0</v>
      </c>
      <c r="E5" s="284">
        <f>IF(KPT_Summary!J5&gt;KPT_Summary!$J$81,1,0)</f>
        <v>0</v>
      </c>
      <c r="F5" s="284">
        <f>KPT_Summary!D5</f>
        <v>1.8</v>
      </c>
      <c r="G5" s="284">
        <f>IF($C5+$D5+$E5&gt;0,"",KPT_Summary!F5)</f>
        <v>0</v>
      </c>
      <c r="H5" s="284">
        <f>IF($C5+$D5+$E5&gt;0,"",KPT_Summary!G5)</f>
        <v>0</v>
      </c>
      <c r="I5" s="284">
        <f>IF($C5+$D5+$E5&gt;0,"",KPT_Summary!H5)</f>
        <v>0</v>
      </c>
      <c r="J5" s="284">
        <f>IF($C5+$D5+$E5&gt;0,"",KPT_Summary!I5)</f>
        <v>0.18518518518518517</v>
      </c>
      <c r="K5" s="284">
        <f t="shared" si="0"/>
        <v>4.8175925925925922</v>
      </c>
      <c r="L5" s="284">
        <f t="shared" si="2"/>
        <v>8.6716666666666669</v>
      </c>
      <c r="M5" s="315">
        <f t="shared" si="3"/>
        <v>0</v>
      </c>
      <c r="N5" s="315">
        <f t="shared" si="4"/>
        <v>0</v>
      </c>
      <c r="O5" s="315">
        <f t="shared" si="5"/>
        <v>0</v>
      </c>
      <c r="P5" s="315">
        <f t="shared" si="6"/>
        <v>0.33333333333333331</v>
      </c>
      <c r="Q5" s="284">
        <f t="shared" si="1"/>
        <v>5.3782545807319995</v>
      </c>
      <c r="R5" s="385">
        <f t="shared" si="7"/>
        <v>1.4734944056799999E-2</v>
      </c>
      <c r="U5" s="252" t="str">
        <f>'VER CALCULATIONS'!A43</f>
        <v>LPG</v>
      </c>
      <c r="V5" s="252">
        <f>'VER CALCULATIONS'!B43</f>
        <v>47.3</v>
      </c>
      <c r="W5" s="252">
        <f>'VER CALCULATIONS'!C43</f>
        <v>0.55000000000000004</v>
      </c>
      <c r="X5" s="252">
        <f>'VER CALCULATIONS'!D43</f>
        <v>63.1</v>
      </c>
      <c r="Y5" s="252">
        <f>'VER CALCULATIONS'!E43</f>
        <v>0.15479999999999999</v>
      </c>
      <c r="Z5" s="252">
        <f>'VER CALCULATIONS'!F43</f>
        <v>1</v>
      </c>
      <c r="AA5" s="252">
        <f>'VER CALCULATIONS'!G43</f>
        <v>63.254800000000003</v>
      </c>
    </row>
    <row r="6" spans="1:32" x14ac:dyDescent="0.35">
      <c r="A6" s="2">
        <v>136</v>
      </c>
      <c r="B6" s="260">
        <f>'[2]Project KPT Detailled Data'!AV9</f>
        <v>1</v>
      </c>
      <c r="C6" s="284">
        <f>[2]KPT_Summary!C9</f>
        <v>0</v>
      </c>
      <c r="D6" s="284">
        <f>KPT_Summary!C6</f>
        <v>0</v>
      </c>
      <c r="E6" s="284">
        <f>IF(KPT_Summary!J6&gt;KPT_Summary!$J$81,1,0)</f>
        <v>0</v>
      </c>
      <c r="F6" s="284">
        <f>KPT_Summary!D6</f>
        <v>28.799999999999901</v>
      </c>
      <c r="G6" s="284">
        <f>IF($C6+$D6+$E6&gt;0,"",KPT_Summary!F6)</f>
        <v>0</v>
      </c>
      <c r="H6" s="284">
        <f>IF($C6+$D6+$E6&gt;0,"",KPT_Summary!G6)</f>
        <v>0</v>
      </c>
      <c r="I6" s="284">
        <f>IF($C6+$D6+$E6&gt;0,"",KPT_Summary!H6)</f>
        <v>0</v>
      </c>
      <c r="J6" s="284">
        <f>IF($C6+$D6+$E6&gt;0,"",KPT_Summary!I6)</f>
        <v>2.2337962962963035E-2</v>
      </c>
      <c r="K6" s="284">
        <f t="shared" si="0"/>
        <v>0.58112210648148332</v>
      </c>
      <c r="L6" s="284">
        <f t="shared" si="2"/>
        <v>16.736316666666664</v>
      </c>
      <c r="M6" s="315">
        <f t="shared" si="3"/>
        <v>0</v>
      </c>
      <c r="N6" s="315">
        <f t="shared" si="4"/>
        <v>0</v>
      </c>
      <c r="O6" s="315">
        <f t="shared" si="5"/>
        <v>0</v>
      </c>
      <c r="P6" s="315">
        <f t="shared" si="6"/>
        <v>0.6433333333333332</v>
      </c>
      <c r="Q6" s="284">
        <f t="shared" si="1"/>
        <v>10.380031340812756</v>
      </c>
      <c r="R6" s="385">
        <f t="shared" si="7"/>
        <v>2.8438442029623992E-2</v>
      </c>
    </row>
    <row r="7" spans="1:32" x14ac:dyDescent="0.35">
      <c r="A7" s="2">
        <v>181</v>
      </c>
      <c r="B7" s="260">
        <f>'[2]Project KPT Detailled Data'!AV10</f>
        <v>1</v>
      </c>
      <c r="C7" s="284">
        <f>[2]KPT_Summary!C10</f>
        <v>0</v>
      </c>
      <c r="D7" s="284">
        <f>KPT_Summary!C7</f>
        <v>0</v>
      </c>
      <c r="E7" s="284">
        <f>IF(KPT_Summary!J7&gt;KPT_Summary!$J$81,1,0)</f>
        <v>0</v>
      </c>
      <c r="F7" s="284">
        <f>KPT_Summary!D7</f>
        <v>7.8</v>
      </c>
      <c r="G7" s="284">
        <f>IF($C7+$D7+$E7&gt;0,"",KPT_Summary!F7)</f>
        <v>0</v>
      </c>
      <c r="H7" s="284">
        <f>IF($C7+$D7+$E7&gt;0,"",KPT_Summary!G7)</f>
        <v>0</v>
      </c>
      <c r="I7" s="284">
        <f>IF($C7+$D7+$E7&gt;0,"",KPT_Summary!H7)</f>
        <v>0</v>
      </c>
      <c r="J7" s="284">
        <f>IF($C7+$D7+$E7&gt;0,"",KPT_Summary!I7)</f>
        <v>0.14017094017094023</v>
      </c>
      <c r="K7" s="284">
        <f t="shared" si="0"/>
        <v>3.6465470085470097</v>
      </c>
      <c r="L7" s="284">
        <f t="shared" si="2"/>
        <v>28.443066666666674</v>
      </c>
      <c r="M7" s="315">
        <f t="shared" si="3"/>
        <v>0</v>
      </c>
      <c r="N7" s="315">
        <f t="shared" si="4"/>
        <v>0</v>
      </c>
      <c r="O7" s="315">
        <f t="shared" si="5"/>
        <v>0</v>
      </c>
      <c r="P7" s="315">
        <f t="shared" si="6"/>
        <v>1.0933333333333337</v>
      </c>
      <c r="Q7" s="284">
        <f t="shared" si="1"/>
        <v>17.640675024800959</v>
      </c>
      <c r="R7" s="385">
        <f t="shared" si="7"/>
        <v>4.8330616506303999E-2</v>
      </c>
    </row>
    <row r="8" spans="1:32" x14ac:dyDescent="0.35">
      <c r="A8" s="2">
        <v>83</v>
      </c>
      <c r="B8" s="260">
        <f>'[2]Project KPT Detailled Data'!AV11</f>
        <v>1</v>
      </c>
      <c r="C8" s="284">
        <f>[2]KPT_Summary!C11</f>
        <v>0</v>
      </c>
      <c r="D8" s="284">
        <f>KPT_Summary!C8</f>
        <v>0</v>
      </c>
      <c r="E8" s="284">
        <f>IF(KPT_Summary!J8&gt;KPT_Summary!$J$81,1,0)</f>
        <v>0</v>
      </c>
      <c r="F8" s="284">
        <f>KPT_Summary!D8</f>
        <v>8.6</v>
      </c>
      <c r="G8" s="284">
        <f>IF($C8+$D8+$E8&gt;0,"",KPT_Summary!F8)</f>
        <v>0</v>
      </c>
      <c r="H8" s="284">
        <f>IF($C8+$D8+$E8&gt;0,"",KPT_Summary!G8)</f>
        <v>0</v>
      </c>
      <c r="I8" s="284">
        <f>IF($C8+$D8+$E8&gt;0,"",KPT_Summary!H8)</f>
        <v>0</v>
      </c>
      <c r="J8" s="284">
        <f>IF($C8+$D8+$E8&gt;0,"",KPT_Summary!I8)</f>
        <v>9.2635658914728705E-2</v>
      </c>
      <c r="K8" s="284">
        <f t="shared" si="0"/>
        <v>2.4099166666666676</v>
      </c>
      <c r="L8" s="284">
        <f t="shared" si="2"/>
        <v>20.725283333333341</v>
      </c>
      <c r="M8" s="315">
        <f t="shared" si="3"/>
        <v>0</v>
      </c>
      <c r="N8" s="315">
        <f t="shared" si="4"/>
        <v>0</v>
      </c>
      <c r="O8" s="315">
        <f t="shared" si="5"/>
        <v>0</v>
      </c>
      <c r="P8" s="315">
        <f t="shared" si="6"/>
        <v>0.79666666666666686</v>
      </c>
      <c r="Q8" s="284">
        <f t="shared" si="1"/>
        <v>12.85402844794948</v>
      </c>
      <c r="R8" s="385">
        <f t="shared" si="7"/>
        <v>3.5216516295752003E-2</v>
      </c>
    </row>
    <row r="9" spans="1:32" x14ac:dyDescent="0.35">
      <c r="A9" s="2">
        <v>106</v>
      </c>
      <c r="B9" s="260">
        <f>'[2]Project KPT Detailled Data'!AV12</f>
        <v>1</v>
      </c>
      <c r="C9" s="284">
        <f>[2]KPT_Summary!C12</f>
        <v>0</v>
      </c>
      <c r="D9" s="284">
        <f>KPT_Summary!C9</f>
        <v>0</v>
      </c>
      <c r="E9" s="284">
        <f>IF(KPT_Summary!J9&gt;KPT_Summary!$J$81,1,0)</f>
        <v>0</v>
      </c>
      <c r="F9" s="284">
        <f>KPT_Summary!D9</f>
        <v>10.8</v>
      </c>
      <c r="G9" s="284">
        <f>IF($C9+$D9+$E9&gt;0,"",KPT_Summary!F9)</f>
        <v>0</v>
      </c>
      <c r="H9" s="284">
        <f>IF($C9+$D9+$E9&gt;0,"",KPT_Summary!G9)</f>
        <v>2.3148148148148147E-2</v>
      </c>
      <c r="I9" s="284">
        <f>IF($C9+$D9+$E9&gt;0,"",KPT_Summary!H9)</f>
        <v>0</v>
      </c>
      <c r="J9" s="284">
        <f>IF($C9+$D9+$E9&gt;0,"",KPT_Summary!I9)</f>
        <v>3.0555555555555503E-2</v>
      </c>
      <c r="K9" s="284">
        <f t="shared" si="0"/>
        <v>0.93147685185185047</v>
      </c>
      <c r="L9" s="284">
        <f t="shared" si="2"/>
        <v>10.059949999999986</v>
      </c>
      <c r="M9" s="315">
        <f t="shared" si="3"/>
        <v>0</v>
      </c>
      <c r="N9" s="315">
        <f t="shared" si="4"/>
        <v>0.25</v>
      </c>
      <c r="O9" s="315">
        <f t="shared" si="5"/>
        <v>0</v>
      </c>
      <c r="P9" s="315">
        <f t="shared" si="6"/>
        <v>0.32999999999999946</v>
      </c>
      <c r="Q9" s="284">
        <f t="shared" si="1"/>
        <v>7.8401989397596701</v>
      </c>
      <c r="R9" s="385">
        <f t="shared" si="7"/>
        <v>2.1479997095231972E-2</v>
      </c>
    </row>
    <row r="10" spans="1:32" x14ac:dyDescent="0.35">
      <c r="A10" s="2">
        <v>69</v>
      </c>
      <c r="B10" s="260">
        <f>'[2]Project KPT Detailled Data'!AV13</f>
        <v>1</v>
      </c>
      <c r="C10" s="284">
        <f>[2]KPT_Summary!C13</f>
        <v>0</v>
      </c>
      <c r="D10" s="284">
        <f>KPT_Summary!C10</f>
        <v>0</v>
      </c>
      <c r="E10" s="284">
        <f>IF(KPT_Summary!J10&gt;KPT_Summary!$J$81,1,0)</f>
        <v>0</v>
      </c>
      <c r="F10" s="284">
        <f>KPT_Summary!D10</f>
        <v>8.3999999999999897</v>
      </c>
      <c r="G10" s="284">
        <f>IF($C10+$D10+$E10&gt;0,"",KPT_Summary!F10)</f>
        <v>0</v>
      </c>
      <c r="H10" s="284">
        <f>IF($C10+$D10+$E10&gt;0,"",KPT_Summary!G10)</f>
        <v>0</v>
      </c>
      <c r="I10" s="284">
        <f>IF($C10+$D10+$E10&gt;0,"",KPT_Summary!H10)</f>
        <v>0</v>
      </c>
      <c r="J10" s="284">
        <f>IF($C10+$D10+$E10&gt;0,"",KPT_Summary!I10)</f>
        <v>4.9206349206349274E-2</v>
      </c>
      <c r="K10" s="284">
        <f t="shared" si="0"/>
        <v>1.2801031746031764</v>
      </c>
      <c r="L10" s="284">
        <f t="shared" si="2"/>
        <v>10.752866666666668</v>
      </c>
      <c r="M10" s="315">
        <f t="shared" si="3"/>
        <v>0</v>
      </c>
      <c r="N10" s="315">
        <f t="shared" si="4"/>
        <v>0</v>
      </c>
      <c r="O10" s="315">
        <f t="shared" si="5"/>
        <v>0</v>
      </c>
      <c r="P10" s="315">
        <f t="shared" si="6"/>
        <v>0.41333333333333339</v>
      </c>
      <c r="Q10" s="284">
        <f t="shared" si="1"/>
        <v>6.6690356801076804</v>
      </c>
      <c r="R10" s="385">
        <f t="shared" si="7"/>
        <v>1.8271330630432001E-2</v>
      </c>
    </row>
    <row r="11" spans="1:32" x14ac:dyDescent="0.35">
      <c r="A11" s="2">
        <v>101</v>
      </c>
      <c r="B11" s="260">
        <f>'[2]Project KPT Detailled Data'!AV14</f>
        <v>1</v>
      </c>
      <c r="C11" s="284">
        <f>[2]KPT_Summary!C14</f>
        <v>0</v>
      </c>
      <c r="D11" s="284">
        <f>KPT_Summary!C11</f>
        <v>0</v>
      </c>
      <c r="E11" s="284">
        <f>IF(KPT_Summary!J11&gt;KPT_Summary!$J$81,1,0)</f>
        <v>0</v>
      </c>
      <c r="F11" s="284">
        <f>KPT_Summary!D11</f>
        <v>7.6</v>
      </c>
      <c r="G11" s="284">
        <f>IF($C11+$D11+$E11&gt;0,"",KPT_Summary!F11)</f>
        <v>0</v>
      </c>
      <c r="H11" s="284">
        <f>IF($C11+$D11+$E11&gt;0,"",KPT_Summary!G11)</f>
        <v>0</v>
      </c>
      <c r="I11" s="284">
        <f>IF($C11+$D11+$E11&gt;0,"",KPT_Summary!H11)</f>
        <v>0</v>
      </c>
      <c r="J11" s="284">
        <f>IF($C11+$D11+$E11&gt;0,"",KPT_Summary!I11)</f>
        <v>2.8508771929824501E-2</v>
      </c>
      <c r="K11" s="284">
        <f t="shared" si="0"/>
        <v>0.74165570175438444</v>
      </c>
      <c r="L11" s="284">
        <f t="shared" si="2"/>
        <v>5.6365833333333217</v>
      </c>
      <c r="M11" s="315">
        <f t="shared" si="3"/>
        <v>0</v>
      </c>
      <c r="N11" s="315">
        <f t="shared" si="4"/>
        <v>0</v>
      </c>
      <c r="O11" s="315">
        <f t="shared" si="5"/>
        <v>0</v>
      </c>
      <c r="P11" s="315">
        <f t="shared" si="6"/>
        <v>0.2166666666666662</v>
      </c>
      <c r="Q11" s="284">
        <f t="shared" si="1"/>
        <v>3.4958654774757911</v>
      </c>
      <c r="R11" s="385">
        <f t="shared" si="7"/>
        <v>9.5777136369199749E-3</v>
      </c>
    </row>
    <row r="12" spans="1:32" x14ac:dyDescent="0.35">
      <c r="A12" s="2">
        <v>284</v>
      </c>
      <c r="B12" s="260">
        <f>'[2]Project KPT Detailled Data'!AV15</f>
        <v>1</v>
      </c>
      <c r="C12" s="284">
        <f>[2]KPT_Summary!C15</f>
        <v>0</v>
      </c>
      <c r="D12" s="284">
        <f>KPT_Summary!C12</f>
        <v>0</v>
      </c>
      <c r="E12" s="284">
        <f>IF(KPT_Summary!J12&gt;KPT_Summary!$J$81,1,0)</f>
        <v>0</v>
      </c>
      <c r="F12" s="284">
        <f>KPT_Summary!D12</f>
        <v>17.399999999999999</v>
      </c>
      <c r="G12" s="284">
        <f>IF($C12+$D12+$E12&gt;0,"",KPT_Summary!F12)</f>
        <v>0</v>
      </c>
      <c r="H12" s="284">
        <f>IF($C12+$D12+$E12&gt;0,"",KPT_Summary!G12)</f>
        <v>0</v>
      </c>
      <c r="I12" s="284">
        <f>IF($C12+$D12+$E12&gt;0,"",KPT_Summary!H12)</f>
        <v>0</v>
      </c>
      <c r="J12" s="284">
        <f>IF($C12+$D12+$E12&gt;0,"",KPT_Summary!I12)</f>
        <v>7.6628352490421464E-2</v>
      </c>
      <c r="K12" s="284">
        <f t="shared" si="0"/>
        <v>1.9934865900383145</v>
      </c>
      <c r="L12" s="284">
        <f t="shared" si="2"/>
        <v>34.686666666666667</v>
      </c>
      <c r="M12" s="315">
        <f t="shared" si="3"/>
        <v>0</v>
      </c>
      <c r="N12" s="315">
        <f t="shared" si="4"/>
        <v>0</v>
      </c>
      <c r="O12" s="315">
        <f t="shared" si="5"/>
        <v>0</v>
      </c>
      <c r="P12" s="315">
        <f t="shared" si="6"/>
        <v>1.3333333333333333</v>
      </c>
      <c r="Q12" s="284">
        <f t="shared" si="1"/>
        <v>21.513018322927998</v>
      </c>
      <c r="R12" s="385">
        <f t="shared" si="7"/>
        <v>5.8939776227199994E-2</v>
      </c>
    </row>
    <row r="13" spans="1:32" x14ac:dyDescent="0.35">
      <c r="A13" s="2">
        <v>362</v>
      </c>
      <c r="B13" s="260">
        <f>'[2]Project KPT Detailled Data'!AV16</f>
        <v>1</v>
      </c>
      <c r="C13" s="284">
        <f>[2]KPT_Summary!C16</f>
        <v>0</v>
      </c>
      <c r="D13" s="284">
        <f>KPT_Summary!C13</f>
        <v>0</v>
      </c>
      <c r="E13" s="284">
        <f>IF(KPT_Summary!J13&gt;KPT_Summary!$J$81,1,0)</f>
        <v>0</v>
      </c>
      <c r="F13" s="284">
        <f>KPT_Summary!D13</f>
        <v>5.9</v>
      </c>
      <c r="G13" s="284">
        <f>IF($C13+$D13+$E13&gt;0,"",KPT_Summary!F13)</f>
        <v>0</v>
      </c>
      <c r="H13" s="284">
        <f>IF($C13+$D13+$E13&gt;0,"",KPT_Summary!G13)</f>
        <v>0</v>
      </c>
      <c r="I13" s="284">
        <f>IF($C13+$D13+$E13&gt;0,"",KPT_Summary!H13)</f>
        <v>0</v>
      </c>
      <c r="J13" s="284">
        <f>IF($C13+$D13+$E13&gt;0,"",KPT_Summary!I13)</f>
        <v>0.11299435028248586</v>
      </c>
      <c r="K13" s="284">
        <f t="shared" si="0"/>
        <v>2.9395480225988702</v>
      </c>
      <c r="L13" s="284">
        <f t="shared" si="2"/>
        <v>17.343333333333334</v>
      </c>
      <c r="M13" s="315">
        <f t="shared" si="3"/>
        <v>0</v>
      </c>
      <c r="N13" s="315">
        <f t="shared" si="4"/>
        <v>0</v>
      </c>
      <c r="O13" s="315">
        <f t="shared" si="5"/>
        <v>0</v>
      </c>
      <c r="P13" s="315">
        <f t="shared" si="6"/>
        <v>0.66666666666666663</v>
      </c>
      <c r="Q13" s="284">
        <f t="shared" si="1"/>
        <v>10.756509161463999</v>
      </c>
      <c r="R13" s="385">
        <f t="shared" si="7"/>
        <v>2.9469888113599997E-2</v>
      </c>
    </row>
    <row r="14" spans="1:32" x14ac:dyDescent="0.35">
      <c r="A14" s="2">
        <v>263</v>
      </c>
      <c r="B14" s="260">
        <f>'[2]Project KPT Detailled Data'!AV17</f>
        <v>1</v>
      </c>
      <c r="C14" s="284">
        <f>[2]KPT_Summary!C17</f>
        <v>0</v>
      </c>
      <c r="D14" s="284">
        <f>KPT_Summary!C14</f>
        <v>0</v>
      </c>
      <c r="E14" s="284">
        <f>IF(KPT_Summary!J14&gt;KPT_Summary!$J$81,1,0)</f>
        <v>0</v>
      </c>
      <c r="F14" s="284">
        <f>KPT_Summary!D14</f>
        <v>7.2</v>
      </c>
      <c r="G14" s="284">
        <f>IF($C14+$D14+$E14&gt;0,"",KPT_Summary!F14)</f>
        <v>0</v>
      </c>
      <c r="H14" s="284">
        <f>IF($C14+$D14+$E14&gt;0,"",KPT_Summary!G14)</f>
        <v>0</v>
      </c>
      <c r="I14" s="284">
        <f>IF($C14+$D14+$E14&gt;0,"",KPT_Summary!H14)</f>
        <v>0</v>
      </c>
      <c r="J14" s="284">
        <f>IF($C14+$D14+$E14&gt;0,"",KPT_Summary!I14)</f>
        <v>0.11574074074074074</v>
      </c>
      <c r="K14" s="284">
        <f t="shared" si="0"/>
        <v>3.0109953703703702</v>
      </c>
      <c r="L14" s="284">
        <f t="shared" si="2"/>
        <v>21.679166666666667</v>
      </c>
      <c r="M14" s="315">
        <f t="shared" si="3"/>
        <v>0</v>
      </c>
      <c r="N14" s="315">
        <f t="shared" si="4"/>
        <v>0</v>
      </c>
      <c r="O14" s="315">
        <f t="shared" si="5"/>
        <v>0</v>
      </c>
      <c r="P14" s="315">
        <f t="shared" si="6"/>
        <v>0.83333333333333337</v>
      </c>
      <c r="Q14" s="284">
        <f t="shared" si="1"/>
        <v>13.445636451829996</v>
      </c>
      <c r="R14" s="385">
        <f t="shared" si="7"/>
        <v>3.6837360141999988E-2</v>
      </c>
    </row>
    <row r="15" spans="1:32" x14ac:dyDescent="0.35">
      <c r="A15" s="2">
        <v>290</v>
      </c>
      <c r="B15" s="260">
        <f>'[2]Project KPT Detailled Data'!AV18</f>
        <v>1</v>
      </c>
      <c r="C15" s="284">
        <f>[2]KPT_Summary!C18</f>
        <v>0</v>
      </c>
      <c r="D15" s="284">
        <f>KPT_Summary!C15</f>
        <v>0</v>
      </c>
      <c r="E15" s="284">
        <f>IF(KPT_Summary!J15&gt;KPT_Summary!$J$81,1,0)</f>
        <v>0</v>
      </c>
      <c r="F15" s="284">
        <f>KPT_Summary!D15</f>
        <v>9.4</v>
      </c>
      <c r="G15" s="284">
        <f>IF($C15+$D15+$E15&gt;0,"",KPT_Summary!F15)</f>
        <v>0</v>
      </c>
      <c r="H15" s="284">
        <f>IF($C15+$D15+$E15&gt;0,"",KPT_Summary!G15)</f>
        <v>5.3191489361702128E-2</v>
      </c>
      <c r="I15" s="284">
        <f>IF($C15+$D15+$E15&gt;0,"",KPT_Summary!H15)</f>
        <v>0</v>
      </c>
      <c r="J15" s="284">
        <f>IF($C15+$D15+$E15&gt;0,"",KPT_Summary!I15)</f>
        <v>0.10638297872340426</v>
      </c>
      <c r="K15" s="284">
        <f t="shared" si="0"/>
        <v>3.0813829787234042</v>
      </c>
      <c r="L15" s="284">
        <f t="shared" si="2"/>
        <v>28.965</v>
      </c>
      <c r="M15" s="315">
        <f t="shared" si="3"/>
        <v>0</v>
      </c>
      <c r="N15" s="315">
        <f t="shared" si="4"/>
        <v>0.5</v>
      </c>
      <c r="O15" s="315">
        <f t="shared" si="5"/>
        <v>0</v>
      </c>
      <c r="P15" s="315">
        <f t="shared" si="6"/>
        <v>1</v>
      </c>
      <c r="Q15" s="284">
        <f t="shared" si="1"/>
        <v>21.166217551865994</v>
      </c>
      <c r="R15" s="385">
        <f t="shared" si="7"/>
        <v>5.7989637128399982E-2</v>
      </c>
    </row>
    <row r="16" spans="1:32" x14ac:dyDescent="0.35">
      <c r="A16" s="2">
        <v>308</v>
      </c>
      <c r="B16" s="260">
        <f>'[2]Project KPT Detailled Data'!AV19</f>
        <v>1</v>
      </c>
      <c r="C16" s="284">
        <f>[2]KPT_Summary!C19</f>
        <v>0</v>
      </c>
      <c r="D16" s="284">
        <f>KPT_Summary!C16</f>
        <v>0</v>
      </c>
      <c r="E16" s="284">
        <f>IF(KPT_Summary!J16&gt;KPT_Summary!$J$81,1,0)</f>
        <v>0</v>
      </c>
      <c r="F16" s="284">
        <f>KPT_Summary!D16</f>
        <v>7.2</v>
      </c>
      <c r="G16" s="284">
        <f>IF($C16+$D16+$E16&gt;0,"",KPT_Summary!F16)</f>
        <v>0</v>
      </c>
      <c r="H16" s="284">
        <f>IF($C16+$D16+$E16&gt;0,"",KPT_Summary!G16)</f>
        <v>0</v>
      </c>
      <c r="I16" s="284">
        <f>IF($C16+$D16+$E16&gt;0,"",KPT_Summary!H16)</f>
        <v>0</v>
      </c>
      <c r="J16" s="284">
        <f>IF($C16+$D16+$E16&gt;0,"",KPT_Summary!I16)</f>
        <v>9.2592592592592587E-2</v>
      </c>
      <c r="K16" s="284">
        <f t="shared" si="0"/>
        <v>2.4087962962962961</v>
      </c>
      <c r="L16" s="284">
        <f t="shared" si="2"/>
        <v>17.343333333333334</v>
      </c>
      <c r="M16" s="315">
        <f t="shared" si="3"/>
        <v>0</v>
      </c>
      <c r="N16" s="315">
        <f t="shared" si="4"/>
        <v>0</v>
      </c>
      <c r="O16" s="315">
        <f t="shared" si="5"/>
        <v>0</v>
      </c>
      <c r="P16" s="315">
        <f t="shared" si="6"/>
        <v>0.66666666666666663</v>
      </c>
      <c r="Q16" s="284">
        <f t="shared" si="1"/>
        <v>10.756509161463999</v>
      </c>
      <c r="R16" s="385">
        <f t="shared" si="7"/>
        <v>2.9469888113599997E-2</v>
      </c>
    </row>
    <row r="17" spans="1:18" x14ac:dyDescent="0.35">
      <c r="A17" s="2">
        <v>330</v>
      </c>
      <c r="B17" s="260">
        <f>'[2]Project KPT Detailled Data'!AV20</f>
        <v>1</v>
      </c>
      <c r="C17" s="284">
        <f>[2]KPT_Summary!C20</f>
        <v>0</v>
      </c>
      <c r="D17" s="284">
        <f>KPT_Summary!C17</f>
        <v>0</v>
      </c>
      <c r="E17" s="284">
        <f>IF(KPT_Summary!J17&gt;KPT_Summary!$J$81,1,0)</f>
        <v>0</v>
      </c>
      <c r="F17" s="284">
        <f>KPT_Summary!D17</f>
        <v>16.8</v>
      </c>
      <c r="G17" s="284">
        <f>IF($C17+$D17+$E17&gt;0,"",KPT_Summary!F17)</f>
        <v>0</v>
      </c>
      <c r="H17" s="284">
        <f>IF($C17+$D17+$E17&gt;0,"",KPT_Summary!G17)</f>
        <v>0.17857142857142858</v>
      </c>
      <c r="I17" s="284">
        <f>IF($C17+$D17+$E17&gt;0,"",KPT_Summary!H17)</f>
        <v>0</v>
      </c>
      <c r="J17" s="284">
        <f>IF($C17+$D17+$E17&gt;0,"",KPT_Summary!I17)</f>
        <v>6.9444444444444448E-2</v>
      </c>
      <c r="K17" s="284">
        <f t="shared" si="0"/>
        <v>2.8601686507936508</v>
      </c>
      <c r="L17" s="284">
        <f t="shared" si="2"/>
        <v>48.050833333333337</v>
      </c>
      <c r="M17" s="315">
        <f t="shared" si="3"/>
        <v>0</v>
      </c>
      <c r="N17" s="315">
        <f t="shared" si="4"/>
        <v>3</v>
      </c>
      <c r="O17" s="315">
        <f t="shared" si="5"/>
        <v>0</v>
      </c>
      <c r="P17" s="315">
        <f t="shared" si="6"/>
        <v>1.1666666666666667</v>
      </c>
      <c r="Q17" s="284">
        <f t="shared" si="1"/>
        <v>49.012613890581989</v>
      </c>
      <c r="R17" s="385">
        <f t="shared" si="7"/>
        <v>0.13428113394679997</v>
      </c>
    </row>
    <row r="18" spans="1:18" x14ac:dyDescent="0.35">
      <c r="A18" s="2">
        <v>243</v>
      </c>
      <c r="B18" s="260">
        <f>'[2]Project KPT Detailled Data'!AV21</f>
        <v>1</v>
      </c>
      <c r="C18" s="284">
        <f>[2]KPT_Summary!C21</f>
        <v>0</v>
      </c>
      <c r="D18" s="284">
        <f>KPT_Summary!C18</f>
        <v>0</v>
      </c>
      <c r="E18" s="284">
        <f>IF(KPT_Summary!J18&gt;KPT_Summary!$J$81,1,0)</f>
        <v>0</v>
      </c>
      <c r="F18" s="284">
        <f>KPT_Summary!D18</f>
        <v>6.8</v>
      </c>
      <c r="G18" s="284">
        <f>IF($C18+$D18+$E18&gt;0,"",KPT_Summary!F18)</f>
        <v>0</v>
      </c>
      <c r="H18" s="284">
        <f>IF($C18+$D18+$E18&gt;0,"",KPT_Summary!G18)</f>
        <v>7.3529411764705885E-2</v>
      </c>
      <c r="I18" s="284">
        <f>IF($C18+$D18+$E18&gt;0,"",KPT_Summary!H18)</f>
        <v>0</v>
      </c>
      <c r="J18" s="284">
        <f>IF($C18+$D18+$E18&gt;0,"",KPT_Summary!I18)</f>
        <v>0.12254901960784315</v>
      </c>
      <c r="K18" s="284">
        <f t="shared" si="0"/>
        <v>3.6219362745098045</v>
      </c>
      <c r="L18" s="284">
        <f t="shared" si="2"/>
        <v>24.62916666666667</v>
      </c>
      <c r="M18" s="315">
        <f t="shared" si="3"/>
        <v>0</v>
      </c>
      <c r="N18" s="315">
        <f t="shared" si="4"/>
        <v>0.5</v>
      </c>
      <c r="O18" s="315">
        <f t="shared" si="5"/>
        <v>0</v>
      </c>
      <c r="P18" s="315">
        <f t="shared" si="6"/>
        <v>0.83333333333333337</v>
      </c>
      <c r="Q18" s="284">
        <f t="shared" si="1"/>
        <v>18.477090261499999</v>
      </c>
      <c r="R18" s="385">
        <f t="shared" si="7"/>
        <v>5.0622165099999998E-2</v>
      </c>
    </row>
    <row r="19" spans="1:18" x14ac:dyDescent="0.35">
      <c r="A19" s="2">
        <v>166</v>
      </c>
      <c r="B19" s="260">
        <f>'[2]Project KPT Detailled Data'!AV22</f>
        <v>1</v>
      </c>
      <c r="C19" s="284">
        <f>[2]KPT_Summary!C22</f>
        <v>0</v>
      </c>
      <c r="D19" s="284">
        <f>KPT_Summary!C19</f>
        <v>0</v>
      </c>
      <c r="E19" s="284">
        <f>IF(KPT_Summary!J19&gt;KPT_Summary!$J$81,1,0)</f>
        <v>0</v>
      </c>
      <c r="F19" s="284">
        <f>KPT_Summary!D19</f>
        <v>18.600000000000001</v>
      </c>
      <c r="G19" s="284">
        <f>IF($C19+$D19+$E19&gt;0,"",KPT_Summary!F19)</f>
        <v>0</v>
      </c>
      <c r="H19" s="284">
        <f>IF($C19+$D19+$E19&gt;0,"",KPT_Summary!G19)</f>
        <v>0.12544802867383512</v>
      </c>
      <c r="I19" s="284">
        <f>IF($C19+$D19+$E19&gt;0,"",KPT_Summary!H19)</f>
        <v>0</v>
      </c>
      <c r="J19" s="284">
        <f>IF($C19+$D19+$E19&gt;0,"",KPT_Summary!I19)</f>
        <v>1.7921146953405017E-2</v>
      </c>
      <c r="K19" s="284">
        <f t="shared" si="0"/>
        <v>1.2063620071684586</v>
      </c>
      <c r="L19" s="284">
        <f t="shared" si="2"/>
        <v>22.438333333333333</v>
      </c>
      <c r="M19" s="315">
        <f t="shared" si="3"/>
        <v>0</v>
      </c>
      <c r="N19" s="315">
        <f t="shared" si="4"/>
        <v>2.3333333333333335</v>
      </c>
      <c r="O19" s="315">
        <f t="shared" si="5"/>
        <v>0</v>
      </c>
      <c r="P19" s="315">
        <f t="shared" si="6"/>
        <v>0.33333333333333331</v>
      </c>
      <c r="Q19" s="284">
        <f t="shared" si="1"/>
        <v>28.858372359192003</v>
      </c>
      <c r="R19" s="385">
        <f t="shared" si="7"/>
        <v>7.9064033860800007E-2</v>
      </c>
    </row>
    <row r="20" spans="1:18" x14ac:dyDescent="0.35">
      <c r="A20" s="2">
        <v>363</v>
      </c>
      <c r="B20" s="260">
        <f>'[2]Project KPT Detailled Data'!AV23</f>
        <v>1</v>
      </c>
      <c r="C20" s="284">
        <f>[2]KPT_Summary!C23</f>
        <v>0</v>
      </c>
      <c r="D20" s="284">
        <f>KPT_Summary!C20</f>
        <v>0</v>
      </c>
      <c r="E20" s="284">
        <f>IF(KPT_Summary!J20&gt;KPT_Summary!$J$81,1,0)</f>
        <v>1</v>
      </c>
      <c r="F20" s="284">
        <f>KPT_Summary!D20</f>
        <v>0</v>
      </c>
      <c r="G20" s="284" t="str">
        <f>IF($C20+$D20+$E20&gt;0,"",KPT_Summary!F20)</f>
        <v/>
      </c>
      <c r="H20" s="284" t="str">
        <f>IF($C20+$D20+$E20&gt;0,"",KPT_Summary!G20)</f>
        <v/>
      </c>
      <c r="I20" s="284" t="str">
        <f>IF($C20+$D20+$E20&gt;0,"",KPT_Summary!H20)</f>
        <v/>
      </c>
      <c r="J20" s="284" t="str">
        <f>IF($C20+$D20+$E20&gt;0,"",KPT_Summary!I20)</f>
        <v/>
      </c>
      <c r="K20" s="284" t="str">
        <f t="shared" si="0"/>
        <v/>
      </c>
      <c r="L20" s="284" t="str">
        <f t="shared" si="2"/>
        <v/>
      </c>
      <c r="M20" s="315" t="str">
        <f t="shared" si="3"/>
        <v/>
      </c>
      <c r="N20" s="315" t="str">
        <f t="shared" si="4"/>
        <v/>
      </c>
      <c r="O20" s="315" t="str">
        <f t="shared" si="5"/>
        <v/>
      </c>
      <c r="P20" s="315" t="str">
        <f t="shared" si="6"/>
        <v/>
      </c>
      <c r="Q20" s="284" t="str">
        <f t="shared" si="1"/>
        <v/>
      </c>
      <c r="R20" s="385" t="str">
        <f t="shared" si="7"/>
        <v/>
      </c>
    </row>
    <row r="21" spans="1:18" x14ac:dyDescent="0.35">
      <c r="A21" s="2">
        <v>409</v>
      </c>
      <c r="B21" s="260">
        <f>'[2]Project KPT Detailled Data'!AV24</f>
        <v>1</v>
      </c>
      <c r="C21" s="284">
        <f>[2]KPT_Summary!C24</f>
        <v>0</v>
      </c>
      <c r="D21" s="284">
        <f>KPT_Summary!C21</f>
        <v>0</v>
      </c>
      <c r="E21" s="284">
        <f>IF(KPT_Summary!J21&gt;KPT_Summary!$J$81,1,0)</f>
        <v>0</v>
      </c>
      <c r="F21" s="284">
        <f>KPT_Summary!D21</f>
        <v>6.6</v>
      </c>
      <c r="G21" s="284">
        <f>IF($C21+$D21+$E21&gt;0,"",KPT_Summary!F21)</f>
        <v>0</v>
      </c>
      <c r="H21" s="284">
        <f>IF($C21+$D21+$E21&gt;0,"",KPT_Summary!G21)</f>
        <v>0</v>
      </c>
      <c r="I21" s="284">
        <f>IF($C21+$D21+$E21&gt;0,"",KPT_Summary!H21)</f>
        <v>0</v>
      </c>
      <c r="J21" s="284">
        <f>IF($C21+$D21+$E21&gt;0,"",KPT_Summary!I21)</f>
        <v>0.22727272727272729</v>
      </c>
      <c r="K21" s="284">
        <f t="shared" si="0"/>
        <v>5.9125000000000005</v>
      </c>
      <c r="L21" s="284">
        <f t="shared" si="2"/>
        <v>39.022500000000001</v>
      </c>
      <c r="M21" s="315">
        <f t="shared" si="3"/>
        <v>0</v>
      </c>
      <c r="N21" s="315">
        <f t="shared" si="4"/>
        <v>0</v>
      </c>
      <c r="O21" s="315">
        <f t="shared" si="5"/>
        <v>0</v>
      </c>
      <c r="P21" s="315">
        <f t="shared" si="6"/>
        <v>1.5</v>
      </c>
      <c r="Q21" s="284">
        <f t="shared" si="1"/>
        <v>24.20214561329399</v>
      </c>
      <c r="R21" s="385">
        <f t="shared" si="7"/>
        <v>6.6307248255599971E-2</v>
      </c>
    </row>
    <row r="22" spans="1:18" x14ac:dyDescent="0.35">
      <c r="A22" s="2">
        <v>291</v>
      </c>
      <c r="B22" s="260">
        <f>'[2]Project KPT Detailled Data'!AV25</f>
        <v>1</v>
      </c>
      <c r="C22" s="284">
        <f>[2]KPT_Summary!C25</f>
        <v>0</v>
      </c>
      <c r="D22" s="284">
        <f>KPT_Summary!C22</f>
        <v>0</v>
      </c>
      <c r="E22" s="284">
        <f>IF(KPT_Summary!J22&gt;KPT_Summary!$J$81,1,0)</f>
        <v>1</v>
      </c>
      <c r="F22" s="284">
        <f>KPT_Summary!D22</f>
        <v>4.9000000000000004</v>
      </c>
      <c r="G22" s="284" t="str">
        <f>IF($C22+$D22+$E22&gt;0,"",KPT_Summary!F22)</f>
        <v/>
      </c>
      <c r="H22" s="284" t="str">
        <f>IF($C22+$D22+$E22&gt;0,"",KPT_Summary!G22)</f>
        <v/>
      </c>
      <c r="I22" s="284" t="str">
        <f>IF($C22+$D22+$E22&gt;0,"",KPT_Summary!H22)</f>
        <v/>
      </c>
      <c r="J22" s="284" t="str">
        <f>IF($C22+$D22+$E22&gt;0,"",KPT_Summary!I22)</f>
        <v/>
      </c>
      <c r="K22" s="284" t="str">
        <f t="shared" si="0"/>
        <v/>
      </c>
      <c r="L22" s="284" t="str">
        <f t="shared" si="2"/>
        <v/>
      </c>
      <c r="M22" s="315" t="str">
        <f t="shared" si="3"/>
        <v/>
      </c>
      <c r="N22" s="315" t="str">
        <f t="shared" si="4"/>
        <v/>
      </c>
      <c r="O22" s="315" t="str">
        <f t="shared" si="5"/>
        <v/>
      </c>
      <c r="P22" s="315" t="str">
        <f t="shared" si="6"/>
        <v/>
      </c>
      <c r="Q22" s="284" t="str">
        <f t="shared" si="1"/>
        <v/>
      </c>
      <c r="R22" s="385" t="str">
        <f t="shared" si="7"/>
        <v/>
      </c>
    </row>
    <row r="23" spans="1:18" x14ac:dyDescent="0.35">
      <c r="A23" s="2">
        <v>129</v>
      </c>
      <c r="B23" s="260">
        <f>'[2]Project KPT Detailled Data'!AV26</f>
        <v>1</v>
      </c>
      <c r="C23" s="284">
        <f>[2]KPT_Summary!C26</f>
        <v>0</v>
      </c>
      <c r="D23" s="284">
        <f>KPT_Summary!C23</f>
        <v>0</v>
      </c>
      <c r="E23" s="284">
        <f>IF(KPT_Summary!J23&gt;KPT_Summary!$J$81,1,0)</f>
        <v>0</v>
      </c>
      <c r="F23" s="284">
        <f>KPT_Summary!D23</f>
        <v>7.6</v>
      </c>
      <c r="G23" s="284">
        <f>IF($C23+$D23+$E23&gt;0,"",KPT_Summary!F23)</f>
        <v>0</v>
      </c>
      <c r="H23" s="284">
        <f>IF($C23+$D23+$E23&gt;0,"",KPT_Summary!G23)</f>
        <v>0</v>
      </c>
      <c r="I23" s="284">
        <f>IF($C23+$D23+$E23&gt;0,"",KPT_Summary!H23)</f>
        <v>0</v>
      </c>
      <c r="J23" s="284">
        <f>IF($C23+$D23+$E23&gt;0,"",KPT_Summary!I23)</f>
        <v>0.15350877192982457</v>
      </c>
      <c r="K23" s="284">
        <f t="shared" si="0"/>
        <v>3.993530701754386</v>
      </c>
      <c r="L23" s="284">
        <f t="shared" si="2"/>
        <v>30.35083333333333</v>
      </c>
      <c r="M23" s="315">
        <f t="shared" si="3"/>
        <v>0</v>
      </c>
      <c r="N23" s="315">
        <f t="shared" si="4"/>
        <v>0</v>
      </c>
      <c r="O23" s="315">
        <f t="shared" si="5"/>
        <v>0</v>
      </c>
      <c r="P23" s="315">
        <f t="shared" si="6"/>
        <v>1.1666666666666667</v>
      </c>
      <c r="Q23" s="284">
        <f t="shared" si="1"/>
        <v>18.823891032561995</v>
      </c>
      <c r="R23" s="385">
        <f t="shared" si="7"/>
        <v>5.157230419879999E-2</v>
      </c>
    </row>
    <row r="24" spans="1:18" x14ac:dyDescent="0.35">
      <c r="A24" s="2">
        <v>100</v>
      </c>
      <c r="B24" s="260">
        <f>'[2]Project KPT Detailled Data'!AV27</f>
        <v>1</v>
      </c>
      <c r="C24" s="284">
        <f>[2]KPT_Summary!C27</f>
        <v>0</v>
      </c>
      <c r="D24" s="284">
        <f>KPT_Summary!C24</f>
        <v>0</v>
      </c>
      <c r="E24" s="284">
        <f>IF(KPT_Summary!J24&gt;KPT_Summary!$J$81,1,0)</f>
        <v>1</v>
      </c>
      <c r="F24" s="284">
        <f>KPT_Summary!D24</f>
        <v>2.6</v>
      </c>
      <c r="G24" s="284" t="str">
        <f>IF($C24+$D24+$E24&gt;0,"",KPT_Summary!F24)</f>
        <v/>
      </c>
      <c r="H24" s="284" t="str">
        <f>IF($C24+$D24+$E24&gt;0,"",KPT_Summary!G24)</f>
        <v/>
      </c>
      <c r="I24" s="284" t="str">
        <f>IF($C24+$D24+$E24&gt;0,"",KPT_Summary!H24)</f>
        <v/>
      </c>
      <c r="J24" s="284" t="str">
        <f>IF($C24+$D24+$E24&gt;0,"",KPT_Summary!I24)</f>
        <v/>
      </c>
      <c r="K24" s="284" t="str">
        <f t="shared" si="0"/>
        <v/>
      </c>
      <c r="L24" s="284" t="str">
        <f t="shared" si="2"/>
        <v/>
      </c>
      <c r="M24" s="315" t="str">
        <f t="shared" si="3"/>
        <v/>
      </c>
      <c r="N24" s="315" t="str">
        <f t="shared" si="4"/>
        <v/>
      </c>
      <c r="O24" s="315" t="str">
        <f t="shared" si="5"/>
        <v/>
      </c>
      <c r="P24" s="315" t="str">
        <f t="shared" si="6"/>
        <v/>
      </c>
      <c r="Q24" s="284" t="str">
        <f t="shared" si="1"/>
        <v/>
      </c>
      <c r="R24" s="385" t="str">
        <f t="shared" si="7"/>
        <v/>
      </c>
    </row>
    <row r="25" spans="1:18" x14ac:dyDescent="0.35">
      <c r="A25" s="2">
        <v>46</v>
      </c>
      <c r="B25" s="260">
        <f>'[2]Project KPT Detailled Data'!AV28</f>
        <v>1</v>
      </c>
      <c r="C25" s="284">
        <f>[2]KPT_Summary!C28</f>
        <v>0</v>
      </c>
      <c r="D25" s="284">
        <f>KPT_Summary!C25</f>
        <v>0</v>
      </c>
      <c r="E25" s="284">
        <f>IF(KPT_Summary!J25&gt;KPT_Summary!$J$81,1,0)</f>
        <v>1</v>
      </c>
      <c r="F25" s="284">
        <f>KPT_Summary!D25</f>
        <v>6.4</v>
      </c>
      <c r="G25" s="284" t="str">
        <f>IF($C25+$D25+$E25&gt;0,"",KPT_Summary!F25)</f>
        <v/>
      </c>
      <c r="H25" s="284" t="str">
        <f>IF($C25+$D25+$E25&gt;0,"",KPT_Summary!G25)</f>
        <v/>
      </c>
      <c r="I25" s="284" t="str">
        <f>IF($C25+$D25+$E25&gt;0,"",KPT_Summary!H25)</f>
        <v/>
      </c>
      <c r="J25" s="284" t="str">
        <f>IF($C25+$D25+$E25&gt;0,"",KPT_Summary!I25)</f>
        <v/>
      </c>
      <c r="K25" s="284" t="str">
        <f t="shared" si="0"/>
        <v/>
      </c>
      <c r="L25" s="284" t="str">
        <f t="shared" si="2"/>
        <v/>
      </c>
      <c r="M25" s="315" t="str">
        <f t="shared" si="3"/>
        <v/>
      </c>
      <c r="N25" s="315" t="str">
        <f t="shared" si="4"/>
        <v/>
      </c>
      <c r="O25" s="315" t="str">
        <f t="shared" si="5"/>
        <v/>
      </c>
      <c r="P25" s="315" t="str">
        <f t="shared" si="6"/>
        <v/>
      </c>
      <c r="Q25" s="284" t="str">
        <f t="shared" si="1"/>
        <v/>
      </c>
      <c r="R25" s="385" t="str">
        <f t="shared" si="7"/>
        <v/>
      </c>
    </row>
    <row r="26" spans="1:18" x14ac:dyDescent="0.35">
      <c r="A26" s="2">
        <v>443</v>
      </c>
      <c r="B26" s="260">
        <f>'[2]Project KPT Detailled Data'!AV29</f>
        <v>1</v>
      </c>
      <c r="C26" s="284">
        <f>[2]KPT_Summary!C29</f>
        <v>0</v>
      </c>
      <c r="D26" s="284">
        <f>KPT_Summary!C26</f>
        <v>0</v>
      </c>
      <c r="E26" s="284">
        <f>IF(KPT_Summary!J26&gt;KPT_Summary!$J$81,1,0)</f>
        <v>1</v>
      </c>
      <c r="F26" s="284">
        <f>KPT_Summary!D26</f>
        <v>0</v>
      </c>
      <c r="G26" s="284" t="str">
        <f>IF($C26+$D26+$E26&gt;0,"",KPT_Summary!F26)</f>
        <v/>
      </c>
      <c r="H26" s="284" t="str">
        <f>IF($C26+$D26+$E26&gt;0,"",KPT_Summary!G26)</f>
        <v/>
      </c>
      <c r="I26" s="284" t="str">
        <f>IF($C26+$D26+$E26&gt;0,"",KPT_Summary!H26)</f>
        <v/>
      </c>
      <c r="J26" s="284" t="str">
        <f>IF($C26+$D26+$E26&gt;0,"",KPT_Summary!I26)</f>
        <v/>
      </c>
      <c r="K26" s="284" t="str">
        <f t="shared" si="0"/>
        <v/>
      </c>
      <c r="L26" s="284" t="str">
        <f t="shared" si="2"/>
        <v/>
      </c>
      <c r="M26" s="315" t="str">
        <f t="shared" si="3"/>
        <v/>
      </c>
      <c r="N26" s="315" t="str">
        <f t="shared" si="4"/>
        <v/>
      </c>
      <c r="O26" s="315" t="str">
        <f t="shared" si="5"/>
        <v/>
      </c>
      <c r="P26" s="315" t="str">
        <f t="shared" si="6"/>
        <v/>
      </c>
      <c r="Q26" s="284" t="str">
        <f t="shared" si="1"/>
        <v/>
      </c>
      <c r="R26" s="385" t="str">
        <f t="shared" si="7"/>
        <v/>
      </c>
    </row>
    <row r="27" spans="1:18" x14ac:dyDescent="0.35">
      <c r="A27" s="2">
        <v>500</v>
      </c>
      <c r="B27" s="260">
        <f>'[2]Project KPT Detailled Data'!AV30</f>
        <v>1</v>
      </c>
      <c r="C27" s="284">
        <f>[2]KPT_Summary!C30</f>
        <v>0</v>
      </c>
      <c r="D27" s="284">
        <f>KPT_Summary!C27</f>
        <v>0</v>
      </c>
      <c r="E27" s="284">
        <f>IF(KPT_Summary!J27&gt;KPT_Summary!$J$81,1,0)</f>
        <v>1</v>
      </c>
      <c r="F27" s="284">
        <f>KPT_Summary!D27</f>
        <v>2.8</v>
      </c>
      <c r="G27" s="284" t="str">
        <f>IF($C27+$D27+$E27&gt;0,"",KPT_Summary!F27)</f>
        <v/>
      </c>
      <c r="H27" s="284" t="str">
        <f>IF($C27+$D27+$E27&gt;0,"",KPT_Summary!G27)</f>
        <v/>
      </c>
      <c r="I27" s="284" t="str">
        <f>IF($C27+$D27+$E27&gt;0,"",KPT_Summary!H27)</f>
        <v/>
      </c>
      <c r="J27" s="284" t="str">
        <f>IF($C27+$D27+$E27&gt;0,"",KPT_Summary!I27)</f>
        <v/>
      </c>
      <c r="K27" s="284" t="str">
        <f t="shared" si="0"/>
        <v/>
      </c>
      <c r="L27" s="284" t="str">
        <f t="shared" si="2"/>
        <v/>
      </c>
      <c r="M27" s="315" t="str">
        <f t="shared" si="3"/>
        <v/>
      </c>
      <c r="N27" s="315" t="str">
        <f t="shared" si="4"/>
        <v/>
      </c>
      <c r="O27" s="315" t="str">
        <f t="shared" si="5"/>
        <v/>
      </c>
      <c r="P27" s="315" t="str">
        <f t="shared" si="6"/>
        <v/>
      </c>
      <c r="Q27" s="284" t="str">
        <f t="shared" si="1"/>
        <v/>
      </c>
      <c r="R27" s="385" t="str">
        <f t="shared" si="7"/>
        <v/>
      </c>
    </row>
    <row r="28" spans="1:18" x14ac:dyDescent="0.35">
      <c r="A28" s="2">
        <v>309</v>
      </c>
      <c r="B28" s="260">
        <f>'[2]Project KPT Detailled Data'!AV31</f>
        <v>1</v>
      </c>
      <c r="C28" s="284">
        <f>[2]KPT_Summary!C31</f>
        <v>0</v>
      </c>
      <c r="D28" s="284">
        <f>KPT_Summary!C28</f>
        <v>0</v>
      </c>
      <c r="E28" s="284">
        <f>IF(KPT_Summary!J28&gt;KPT_Summary!$J$81,1,0)</f>
        <v>0</v>
      </c>
      <c r="F28" s="284">
        <f>KPT_Summary!D28</f>
        <v>7.2</v>
      </c>
      <c r="G28" s="284">
        <f>IF($C28+$D28+$E28&gt;0,"",KPT_Summary!F28)</f>
        <v>0</v>
      </c>
      <c r="H28" s="284">
        <f>IF($C28+$D28+$E28&gt;0,"",KPT_Summary!G28)</f>
        <v>0</v>
      </c>
      <c r="I28" s="284">
        <f>IF($C28+$D28+$E28&gt;0,"",KPT_Summary!H28)</f>
        <v>0</v>
      </c>
      <c r="J28" s="284">
        <f>IF($C28+$D28+$E28&gt;0,"",KPT_Summary!I28)</f>
        <v>0.11574074074074074</v>
      </c>
      <c r="K28" s="284">
        <f t="shared" si="0"/>
        <v>3.0109953703703702</v>
      </c>
      <c r="L28" s="284">
        <f t="shared" si="2"/>
        <v>21.679166666666667</v>
      </c>
      <c r="M28" s="315">
        <f t="shared" si="3"/>
        <v>0</v>
      </c>
      <c r="N28" s="315">
        <f t="shared" si="4"/>
        <v>0</v>
      </c>
      <c r="O28" s="315">
        <f t="shared" si="5"/>
        <v>0</v>
      </c>
      <c r="P28" s="315">
        <f t="shared" si="6"/>
        <v>0.83333333333333337</v>
      </c>
      <c r="Q28" s="284">
        <f t="shared" si="1"/>
        <v>13.445636451829996</v>
      </c>
      <c r="R28" s="385">
        <f t="shared" si="7"/>
        <v>3.6837360141999988E-2</v>
      </c>
    </row>
    <row r="29" spans="1:18" x14ac:dyDescent="0.35">
      <c r="A29" s="2">
        <v>277</v>
      </c>
      <c r="B29" s="260">
        <f>'[2]Project KPT Detailled Data'!AV32</f>
        <v>1</v>
      </c>
      <c r="C29" s="284">
        <f>[2]KPT_Summary!C32</f>
        <v>0</v>
      </c>
      <c r="D29" s="284">
        <f>KPT_Summary!C29</f>
        <v>0</v>
      </c>
      <c r="E29" s="284">
        <f>IF(KPT_Summary!J29&gt;KPT_Summary!$J$81,1,0)</f>
        <v>0</v>
      </c>
      <c r="F29" s="284">
        <f>KPT_Summary!D29</f>
        <v>4.0999999999999996</v>
      </c>
      <c r="G29" s="284">
        <f>IF($C29+$D29+$E29&gt;0,"",KPT_Summary!F29)</f>
        <v>0</v>
      </c>
      <c r="H29" s="284">
        <f>IF($C29+$D29+$E29&gt;0,"",KPT_Summary!G29)</f>
        <v>0</v>
      </c>
      <c r="I29" s="284">
        <f>IF($C29+$D29+$E29&gt;0,"",KPT_Summary!H29)</f>
        <v>0</v>
      </c>
      <c r="J29" s="284">
        <f>IF($C29+$D29+$E29&gt;0,"",KPT_Summary!I29)</f>
        <v>0.24390243902439027</v>
      </c>
      <c r="K29" s="284">
        <f t="shared" si="0"/>
        <v>6.3451219512195127</v>
      </c>
      <c r="L29" s="284">
        <f t="shared" si="2"/>
        <v>26.015000000000001</v>
      </c>
      <c r="M29" s="315">
        <f t="shared" si="3"/>
        <v>0</v>
      </c>
      <c r="N29" s="315">
        <f t="shared" si="4"/>
        <v>0</v>
      </c>
      <c r="O29" s="315">
        <f t="shared" si="5"/>
        <v>0</v>
      </c>
      <c r="P29" s="315">
        <f t="shared" si="6"/>
        <v>1</v>
      </c>
      <c r="Q29" s="284">
        <f t="shared" si="1"/>
        <v>16.134763742195997</v>
      </c>
      <c r="R29" s="385">
        <f t="shared" si="7"/>
        <v>4.4204832170399992E-2</v>
      </c>
    </row>
    <row r="30" spans="1:18" x14ac:dyDescent="0.35">
      <c r="A30" s="2">
        <v>0</v>
      </c>
      <c r="B30" s="260">
        <f>'[2]Project KPT Detailled Data'!AV33</f>
        <v>1</v>
      </c>
      <c r="C30" s="284">
        <f>[2]KPT_Summary!C33</f>
        <v>0</v>
      </c>
      <c r="D30" s="284">
        <f>KPT_Summary!C30</f>
        <v>0</v>
      </c>
      <c r="E30" s="284">
        <f>IF(KPT_Summary!J30&gt;KPT_Summary!$J$81,1,0)</f>
        <v>0</v>
      </c>
      <c r="F30" s="284">
        <f>KPT_Summary!D30</f>
        <v>9.8000000000000007</v>
      </c>
      <c r="G30" s="284">
        <f>IF($C30+$D30+$E30&gt;0,"",KPT_Summary!F30)</f>
        <v>0</v>
      </c>
      <c r="H30" s="284">
        <f>IF($C30+$D30+$E30&gt;0,"",KPT_Summary!G30)</f>
        <v>0</v>
      </c>
      <c r="I30" s="284">
        <f>IF($C30+$D30+$E30&gt;0,"",KPT_Summary!H30)</f>
        <v>0</v>
      </c>
      <c r="J30" s="284">
        <f>IF($C30+$D30+$E30&gt;0,"",KPT_Summary!I30)</f>
        <v>0.11904761904761904</v>
      </c>
      <c r="K30" s="284">
        <f t="shared" si="0"/>
        <v>3.0970238095238094</v>
      </c>
      <c r="L30" s="284">
        <f t="shared" si="2"/>
        <v>30.350833333333334</v>
      </c>
      <c r="M30" s="315">
        <f t="shared" si="3"/>
        <v>0</v>
      </c>
      <c r="N30" s="315">
        <f t="shared" si="4"/>
        <v>0</v>
      </c>
      <c r="O30" s="315">
        <f t="shared" si="5"/>
        <v>0</v>
      </c>
      <c r="P30" s="315">
        <f t="shared" si="6"/>
        <v>1.1666666666666667</v>
      </c>
      <c r="Q30" s="284">
        <f t="shared" si="1"/>
        <v>18.823891032561995</v>
      </c>
      <c r="R30" s="385">
        <f t="shared" si="7"/>
        <v>5.157230419879999E-2</v>
      </c>
    </row>
    <row r="31" spans="1:18" x14ac:dyDescent="0.35">
      <c r="A31" s="2">
        <v>61</v>
      </c>
      <c r="B31" s="260">
        <f>'[2]Project KPT Detailled Data'!AV34</f>
        <v>1</v>
      </c>
      <c r="C31" s="284">
        <f>[2]KPT_Summary!C34</f>
        <v>0</v>
      </c>
      <c r="D31" s="284">
        <f>KPT_Summary!C31</f>
        <v>0</v>
      </c>
      <c r="E31" s="284">
        <f>IF(KPT_Summary!J31&gt;KPT_Summary!$J$81,1,0)</f>
        <v>0</v>
      </c>
      <c r="F31" s="284">
        <f>KPT_Summary!D31</f>
        <v>12.4</v>
      </c>
      <c r="G31" s="284">
        <f>IF($C31+$D31+$E31&gt;0,"",KPT_Summary!F31)</f>
        <v>0</v>
      </c>
      <c r="H31" s="284">
        <f>IF($C31+$D31+$E31&gt;0,"",KPT_Summary!G31)</f>
        <v>0</v>
      </c>
      <c r="I31" s="284">
        <f>IF($C31+$D31+$E31&gt;0,"",KPT_Summary!H31)</f>
        <v>0</v>
      </c>
      <c r="J31" s="284">
        <f>IF($C31+$D31+$E31&gt;0,"",KPT_Summary!I31)</f>
        <v>9.4086021505376344E-2</v>
      </c>
      <c r="K31" s="284">
        <f t="shared" si="0"/>
        <v>2.4476478494623657</v>
      </c>
      <c r="L31" s="284">
        <f t="shared" si="2"/>
        <v>30.350833333333334</v>
      </c>
      <c r="M31" s="315">
        <f t="shared" si="3"/>
        <v>0</v>
      </c>
      <c r="N31" s="315">
        <f t="shared" si="4"/>
        <v>0</v>
      </c>
      <c r="O31" s="315">
        <f t="shared" si="5"/>
        <v>0</v>
      </c>
      <c r="P31" s="315">
        <f t="shared" si="6"/>
        <v>1.1666666666666667</v>
      </c>
      <c r="Q31" s="284">
        <f t="shared" si="1"/>
        <v>18.823891032561995</v>
      </c>
      <c r="R31" s="385">
        <f t="shared" si="7"/>
        <v>5.157230419879999E-2</v>
      </c>
    </row>
    <row r="32" spans="1:18" x14ac:dyDescent="0.35">
      <c r="A32" s="2">
        <v>424</v>
      </c>
      <c r="B32" s="260">
        <f>'[2]Project KPT Detailled Data'!AV35</f>
        <v>1</v>
      </c>
      <c r="C32" s="284">
        <f>[2]KPT_Summary!C35</f>
        <v>0</v>
      </c>
      <c r="D32" s="284">
        <f>KPT_Summary!C32</f>
        <v>0</v>
      </c>
      <c r="E32" s="284">
        <f>IF(KPT_Summary!J32&gt;KPT_Summary!$J$81,1,0)</f>
        <v>1</v>
      </c>
      <c r="F32" s="284">
        <f>KPT_Summary!D32</f>
        <v>3.2</v>
      </c>
      <c r="G32" s="284" t="str">
        <f>IF($C32+$D32+$E32&gt;0,"",KPT_Summary!F32)</f>
        <v/>
      </c>
      <c r="H32" s="284" t="str">
        <f>IF($C32+$D32+$E32&gt;0,"",KPT_Summary!G32)</f>
        <v/>
      </c>
      <c r="I32" s="284" t="str">
        <f>IF($C32+$D32+$E32&gt;0,"",KPT_Summary!H32)</f>
        <v/>
      </c>
      <c r="J32" s="284" t="str">
        <f>IF($C32+$D32+$E32&gt;0,"",KPT_Summary!I32)</f>
        <v/>
      </c>
      <c r="K32" s="284" t="str">
        <f t="shared" si="0"/>
        <v/>
      </c>
      <c r="L32" s="284" t="str">
        <f t="shared" si="2"/>
        <v/>
      </c>
      <c r="M32" s="315" t="str">
        <f t="shared" si="3"/>
        <v/>
      </c>
      <c r="N32" s="315" t="str">
        <f t="shared" si="4"/>
        <v/>
      </c>
      <c r="O32" s="315" t="str">
        <f t="shared" si="5"/>
        <v/>
      </c>
      <c r="P32" s="315" t="str">
        <f t="shared" si="6"/>
        <v/>
      </c>
      <c r="Q32" s="284" t="str">
        <f t="shared" si="1"/>
        <v/>
      </c>
      <c r="R32" s="385" t="str">
        <f t="shared" si="7"/>
        <v/>
      </c>
    </row>
    <row r="33" spans="1:18" x14ac:dyDescent="0.35">
      <c r="A33" s="2">
        <v>63</v>
      </c>
      <c r="B33" s="260">
        <f>'[2]Project KPT Detailled Data'!AV36</f>
        <v>1</v>
      </c>
      <c r="C33" s="284">
        <f>[2]KPT_Summary!C36</f>
        <v>0</v>
      </c>
      <c r="D33" s="284">
        <f>KPT_Summary!C33</f>
        <v>0</v>
      </c>
      <c r="E33" s="284">
        <f>IF(KPT_Summary!J33&gt;KPT_Summary!$J$81,1,0)</f>
        <v>0</v>
      </c>
      <c r="F33" s="284">
        <f>KPT_Summary!D33</f>
        <v>9.8000000000000007</v>
      </c>
      <c r="G33" s="284">
        <f>IF($C33+$D33+$E33&gt;0,"",KPT_Summary!F33)</f>
        <v>0</v>
      </c>
      <c r="H33" s="284">
        <f>IF($C33+$D33+$E33&gt;0,"",KPT_Summary!G33)</f>
        <v>0</v>
      </c>
      <c r="I33" s="284">
        <f>IF($C33+$D33+$E33&gt;0,"",KPT_Summary!H33)</f>
        <v>0</v>
      </c>
      <c r="J33" s="284">
        <f>IF($C33+$D33+$E33&gt;0,"",KPT_Summary!I33)</f>
        <v>6.8027210884353734E-2</v>
      </c>
      <c r="K33" s="284">
        <f t="shared" si="0"/>
        <v>1.7697278911564625</v>
      </c>
      <c r="L33" s="284">
        <f t="shared" si="2"/>
        <v>17.343333333333334</v>
      </c>
      <c r="M33" s="315">
        <f t="shared" si="3"/>
        <v>0</v>
      </c>
      <c r="N33" s="315">
        <f t="shared" si="4"/>
        <v>0</v>
      </c>
      <c r="O33" s="315">
        <f t="shared" si="5"/>
        <v>0</v>
      </c>
      <c r="P33" s="315">
        <f t="shared" si="6"/>
        <v>0.66666666666666663</v>
      </c>
      <c r="Q33" s="284">
        <f t="shared" si="1"/>
        <v>10.756509161463999</v>
      </c>
      <c r="R33" s="385">
        <f t="shared" si="7"/>
        <v>2.9469888113599997E-2</v>
      </c>
    </row>
    <row r="34" spans="1:18" x14ac:dyDescent="0.35">
      <c r="A34" s="2">
        <v>40</v>
      </c>
      <c r="B34" s="260">
        <f>'[2]Project KPT Detailled Data'!AV37</f>
        <v>1</v>
      </c>
      <c r="C34" s="284">
        <f>[2]KPT_Summary!C37</f>
        <v>0</v>
      </c>
      <c r="D34" s="284">
        <f>KPT_Summary!C34</f>
        <v>0</v>
      </c>
      <c r="E34" s="284">
        <f>IF(KPT_Summary!J34&gt;KPT_Summary!$J$81,1,0)</f>
        <v>0</v>
      </c>
      <c r="F34" s="284">
        <f>KPT_Summary!D34</f>
        <v>7.2</v>
      </c>
      <c r="G34" s="284">
        <f>IF($C34+$D34+$E34&gt;0,"",KPT_Summary!F34)</f>
        <v>0</v>
      </c>
      <c r="H34" s="284">
        <f>IF($C34+$D34+$E34&gt;0,"",KPT_Summary!G34)</f>
        <v>0</v>
      </c>
      <c r="I34" s="284">
        <f>IF($C34+$D34+$E34&gt;0,"",KPT_Summary!H34)</f>
        <v>0</v>
      </c>
      <c r="J34" s="284">
        <f>IF($C34+$D34+$E34&gt;0,"",KPT_Summary!I34)</f>
        <v>0.23148148148148148</v>
      </c>
      <c r="K34" s="284">
        <f t="shared" ref="K34:K65" si="8">IFERROR(IF(OR(C34=1,D34=1),"",G34*V$2*W$2+H34*V$3*W$3+I34*V$4*W$4+J34*V$5*W$5),"")</f>
        <v>6.0219907407407405</v>
      </c>
      <c r="L34" s="284">
        <f t="shared" si="2"/>
        <v>43.358333333333334</v>
      </c>
      <c r="M34" s="315">
        <f t="shared" si="3"/>
        <v>0</v>
      </c>
      <c r="N34" s="315">
        <f t="shared" si="4"/>
        <v>0</v>
      </c>
      <c r="O34" s="315">
        <f t="shared" si="5"/>
        <v>0</v>
      </c>
      <c r="P34" s="315">
        <f t="shared" si="6"/>
        <v>1.6666666666666667</v>
      </c>
      <c r="Q34" s="284">
        <f t="shared" si="1"/>
        <v>26.891272903659992</v>
      </c>
      <c r="R34" s="385">
        <f t="shared" si="7"/>
        <v>7.3674720283999975E-2</v>
      </c>
    </row>
    <row r="35" spans="1:18" x14ac:dyDescent="0.35">
      <c r="A35" s="2">
        <v>31</v>
      </c>
      <c r="B35" s="260">
        <f>'[2]Project KPT Detailled Data'!AV38</f>
        <v>1</v>
      </c>
      <c r="C35" s="284">
        <f>[2]KPT_Summary!C38</f>
        <v>0</v>
      </c>
      <c r="D35" s="284">
        <f>KPT_Summary!C35</f>
        <v>0</v>
      </c>
      <c r="E35" s="284">
        <f>IF(KPT_Summary!J35&gt;KPT_Summary!$J$81,1,0)</f>
        <v>0</v>
      </c>
      <c r="F35" s="284">
        <f>KPT_Summary!D35</f>
        <v>5.2</v>
      </c>
      <c r="G35" s="284">
        <f>IF($C35+$D35+$E35&gt;0,"",KPT_Summary!F35)</f>
        <v>0</v>
      </c>
      <c r="H35" s="284">
        <f>IF($C35+$D35+$E35&gt;0,"",KPT_Summary!G35)</f>
        <v>0</v>
      </c>
      <c r="I35" s="284">
        <f>IF($C35+$D35+$E35&gt;0,"",KPT_Summary!H35)</f>
        <v>0</v>
      </c>
      <c r="J35" s="284">
        <f>IF($C35+$D35+$E35&gt;0,"",KPT_Summary!I35)</f>
        <v>0.25641025641025639</v>
      </c>
      <c r="K35" s="284">
        <f t="shared" si="8"/>
        <v>6.6705128205128199</v>
      </c>
      <c r="L35" s="284">
        <f t="shared" si="2"/>
        <v>34.686666666666667</v>
      </c>
      <c r="M35" s="315">
        <f t="shared" si="3"/>
        <v>0</v>
      </c>
      <c r="N35" s="315">
        <f t="shared" si="4"/>
        <v>0</v>
      </c>
      <c r="O35" s="315">
        <f t="shared" si="5"/>
        <v>0</v>
      </c>
      <c r="P35" s="315">
        <f t="shared" si="6"/>
        <v>1.3333333333333333</v>
      </c>
      <c r="Q35" s="284">
        <f t="shared" si="1"/>
        <v>21.513018322927998</v>
      </c>
      <c r="R35" s="385">
        <f t="shared" si="7"/>
        <v>5.8939776227199994E-2</v>
      </c>
    </row>
    <row r="36" spans="1:18" x14ac:dyDescent="0.35">
      <c r="A36" s="2">
        <v>55</v>
      </c>
      <c r="B36" s="260">
        <f>'[2]Project KPT Detailled Data'!AV39</f>
        <v>1</v>
      </c>
      <c r="C36" s="284">
        <f>[2]KPT_Summary!C39</f>
        <v>0</v>
      </c>
      <c r="D36" s="284">
        <f>KPT_Summary!C36</f>
        <v>0</v>
      </c>
      <c r="E36" s="284">
        <f>IF(KPT_Summary!J36&gt;KPT_Summary!$J$81,1,0)</f>
        <v>0</v>
      </c>
      <c r="F36" s="284">
        <f>KPT_Summary!D36</f>
        <v>5.6</v>
      </c>
      <c r="G36" s="284">
        <f>IF($C36+$D36+$E36&gt;0,"",KPT_Summary!F36)</f>
        <v>0</v>
      </c>
      <c r="H36" s="284">
        <f>IF($C36+$D36+$E36&gt;0,"",KPT_Summary!G36)</f>
        <v>0</v>
      </c>
      <c r="I36" s="284">
        <f>IF($C36+$D36+$E36&gt;0,"",KPT_Summary!H36)</f>
        <v>0</v>
      </c>
      <c r="J36" s="284">
        <f>IF($C36+$D36+$E36&gt;0,"",KPT_Summary!I36)</f>
        <v>0.20833333333333337</v>
      </c>
      <c r="K36" s="284">
        <f t="shared" si="8"/>
        <v>5.4197916666666677</v>
      </c>
      <c r="L36" s="284">
        <f t="shared" si="2"/>
        <v>30.350833333333338</v>
      </c>
      <c r="M36" s="315">
        <f t="shared" si="3"/>
        <v>0</v>
      </c>
      <c r="N36" s="315">
        <f t="shared" si="4"/>
        <v>0</v>
      </c>
      <c r="O36" s="315">
        <f t="shared" si="5"/>
        <v>0</v>
      </c>
      <c r="P36" s="315">
        <f t="shared" si="6"/>
        <v>1.1666666666666667</v>
      </c>
      <c r="Q36" s="284">
        <f t="shared" si="1"/>
        <v>18.823891032561995</v>
      </c>
      <c r="R36" s="385">
        <f t="shared" si="7"/>
        <v>5.157230419879999E-2</v>
      </c>
    </row>
    <row r="37" spans="1:18" x14ac:dyDescent="0.35">
      <c r="A37" s="2">
        <v>13</v>
      </c>
      <c r="B37" s="260">
        <f>'[2]Project KPT Detailled Data'!AV40</f>
        <v>1</v>
      </c>
      <c r="C37" s="284">
        <f>[2]KPT_Summary!C40</f>
        <v>0</v>
      </c>
      <c r="D37" s="284">
        <f>KPT_Summary!C37</f>
        <v>0</v>
      </c>
      <c r="E37" s="284">
        <f>IF(KPT_Summary!J37&gt;KPT_Summary!$J$81,1,0)</f>
        <v>1</v>
      </c>
      <c r="F37" s="284">
        <f>KPT_Summary!D37</f>
        <v>3.8</v>
      </c>
      <c r="G37" s="284" t="str">
        <f>IF($C37+$D37+$E37&gt;0,"",KPT_Summary!F37)</f>
        <v/>
      </c>
      <c r="H37" s="284" t="str">
        <f>IF($C37+$D37+$E37&gt;0,"",KPT_Summary!G37)</f>
        <v/>
      </c>
      <c r="I37" s="284" t="str">
        <f>IF($C37+$D37+$E37&gt;0,"",KPT_Summary!H37)</f>
        <v/>
      </c>
      <c r="J37" s="284" t="str">
        <f>IF($C37+$D37+$E37&gt;0,"",KPT_Summary!I37)</f>
        <v/>
      </c>
      <c r="K37" s="284" t="str">
        <f t="shared" si="8"/>
        <v/>
      </c>
      <c r="L37" s="284" t="str">
        <f t="shared" si="2"/>
        <v/>
      </c>
      <c r="M37" s="315" t="str">
        <f t="shared" si="3"/>
        <v/>
      </c>
      <c r="N37" s="315" t="str">
        <f t="shared" si="4"/>
        <v/>
      </c>
      <c r="O37" s="315" t="str">
        <f t="shared" si="5"/>
        <v/>
      </c>
      <c r="P37" s="315" t="str">
        <f t="shared" si="6"/>
        <v/>
      </c>
      <c r="Q37" s="284" t="str">
        <f t="shared" si="1"/>
        <v/>
      </c>
      <c r="R37" s="385" t="str">
        <f t="shared" si="7"/>
        <v/>
      </c>
    </row>
    <row r="38" spans="1:18" x14ac:dyDescent="0.35">
      <c r="A38" s="2">
        <v>35</v>
      </c>
      <c r="B38" s="260">
        <f>'[2]Project KPT Detailled Data'!AV41</f>
        <v>1</v>
      </c>
      <c r="C38" s="284">
        <f>[2]KPT_Summary!C41</f>
        <v>0</v>
      </c>
      <c r="D38" s="284">
        <f>KPT_Summary!C38</f>
        <v>0</v>
      </c>
      <c r="E38" s="284">
        <f>IF(KPT_Summary!J38&gt;KPT_Summary!$J$81,1,0)</f>
        <v>0</v>
      </c>
      <c r="F38" s="284">
        <f>KPT_Summary!D38</f>
        <v>6.4</v>
      </c>
      <c r="G38" s="284">
        <f>IF($C38+$D38+$E38&gt;0,"",KPT_Summary!F38)</f>
        <v>0</v>
      </c>
      <c r="H38" s="284">
        <f>IF($C38+$D38+$E38&gt;0,"",KPT_Summary!G38)</f>
        <v>0</v>
      </c>
      <c r="I38" s="284">
        <f>IF($C38+$D38+$E38&gt;0,"",KPT_Summary!H38)</f>
        <v>0</v>
      </c>
      <c r="J38" s="284">
        <f>IF($C38+$D38+$E38&gt;0,"",KPT_Summary!I38)</f>
        <v>0.15625</v>
      </c>
      <c r="K38" s="284">
        <f t="shared" si="8"/>
        <v>4.0648437500000005</v>
      </c>
      <c r="L38" s="284">
        <f t="shared" si="2"/>
        <v>26.015000000000004</v>
      </c>
      <c r="M38" s="315">
        <f t="shared" si="3"/>
        <v>0</v>
      </c>
      <c r="N38" s="315">
        <f t="shared" si="4"/>
        <v>0</v>
      </c>
      <c r="O38" s="315">
        <f t="shared" si="5"/>
        <v>0</v>
      </c>
      <c r="P38" s="315">
        <f t="shared" si="6"/>
        <v>1</v>
      </c>
      <c r="Q38" s="284">
        <f t="shared" si="1"/>
        <v>16.134763742195997</v>
      </c>
      <c r="R38" s="385">
        <f t="shared" si="7"/>
        <v>4.4204832170399992E-2</v>
      </c>
    </row>
    <row r="39" spans="1:18" x14ac:dyDescent="0.35">
      <c r="A39" s="2">
        <v>25</v>
      </c>
      <c r="B39" s="260">
        <f>'[2]Project KPT Detailled Data'!AV42</f>
        <v>1</v>
      </c>
      <c r="C39" s="284">
        <f>[2]KPT_Summary!C42</f>
        <v>0</v>
      </c>
      <c r="D39" s="284">
        <f>KPT_Summary!C39</f>
        <v>0</v>
      </c>
      <c r="E39" s="284">
        <f>IF(KPT_Summary!J39&gt;KPT_Summary!$J$81,1,0)</f>
        <v>0</v>
      </c>
      <c r="F39" s="284">
        <f>KPT_Summary!D39</f>
        <v>8.3999999999999897</v>
      </c>
      <c r="G39" s="284">
        <f>IF($C39+$D39+$E39&gt;0,"",KPT_Summary!F39)</f>
        <v>0</v>
      </c>
      <c r="H39" s="284">
        <f>IF($C39+$D39+$E39&gt;0,"",KPT_Summary!G39)</f>
        <v>0</v>
      </c>
      <c r="I39" s="284">
        <f>IF($C39+$D39+$E39&gt;0,"",KPT_Summary!H39)</f>
        <v>0</v>
      </c>
      <c r="J39" s="284">
        <f>IF($C39+$D39+$E39&gt;0,"",KPT_Summary!I39)</f>
        <v>9.9206349206349326E-2</v>
      </c>
      <c r="K39" s="284">
        <f t="shared" si="8"/>
        <v>2.5808531746031775</v>
      </c>
      <c r="L39" s="284">
        <f t="shared" si="2"/>
        <v>21.679166666666664</v>
      </c>
      <c r="M39" s="315">
        <f t="shared" si="3"/>
        <v>0</v>
      </c>
      <c r="N39" s="315">
        <f t="shared" si="4"/>
        <v>0</v>
      </c>
      <c r="O39" s="315">
        <f t="shared" si="5"/>
        <v>0</v>
      </c>
      <c r="P39" s="315">
        <f t="shared" si="6"/>
        <v>0.83333333333333326</v>
      </c>
      <c r="Q39" s="284">
        <f t="shared" si="1"/>
        <v>13.445636451829996</v>
      </c>
      <c r="R39" s="385">
        <f t="shared" si="7"/>
        <v>3.6837360141999988E-2</v>
      </c>
    </row>
    <row r="40" spans="1:18" x14ac:dyDescent="0.35">
      <c r="A40" s="2">
        <v>345</v>
      </c>
      <c r="B40" s="260">
        <f>'[2]Project KPT Detailled Data'!AV43</f>
        <v>1</v>
      </c>
      <c r="C40" s="284">
        <f>[2]KPT_Summary!C43</f>
        <v>0</v>
      </c>
      <c r="D40" s="284">
        <f>KPT_Summary!C40</f>
        <v>0</v>
      </c>
      <c r="E40" s="284">
        <f>IF(KPT_Summary!J40&gt;KPT_Summary!$J$81,1,0)</f>
        <v>0</v>
      </c>
      <c r="F40" s="284">
        <f>KPT_Summary!D40</f>
        <v>6.6</v>
      </c>
      <c r="G40" s="284">
        <f>IF($C40+$D40+$E40&gt;0,"",KPT_Summary!F40)</f>
        <v>0</v>
      </c>
      <c r="H40" s="284">
        <f>IF($C40+$D40+$E40&gt;0,"",KPT_Summary!G40)</f>
        <v>0</v>
      </c>
      <c r="I40" s="284">
        <f>IF($C40+$D40+$E40&gt;0,"",KPT_Summary!H40)</f>
        <v>0</v>
      </c>
      <c r="J40" s="284">
        <f>IF($C40+$D40+$E40&gt;0,"",KPT_Summary!I40)</f>
        <v>0.22727272727272729</v>
      </c>
      <c r="K40" s="284">
        <f t="shared" si="8"/>
        <v>5.9125000000000005</v>
      </c>
      <c r="L40" s="284">
        <f t="shared" si="2"/>
        <v>39.022500000000001</v>
      </c>
      <c r="M40" s="315">
        <f t="shared" si="3"/>
        <v>0</v>
      </c>
      <c r="N40" s="315">
        <f t="shared" si="4"/>
        <v>0</v>
      </c>
      <c r="O40" s="315">
        <f t="shared" si="5"/>
        <v>0</v>
      </c>
      <c r="P40" s="315">
        <f t="shared" si="6"/>
        <v>1.5</v>
      </c>
      <c r="Q40" s="284">
        <f t="shared" si="1"/>
        <v>24.20214561329399</v>
      </c>
      <c r="R40" s="385">
        <f t="shared" si="7"/>
        <v>6.6307248255599971E-2</v>
      </c>
    </row>
    <row r="41" spans="1:18" x14ac:dyDescent="0.35">
      <c r="A41" s="2">
        <v>17</v>
      </c>
      <c r="B41" s="260">
        <f>'[2]Project KPT Detailled Data'!AV44</f>
        <v>1</v>
      </c>
      <c r="C41" s="284">
        <f>[2]KPT_Summary!C44</f>
        <v>0</v>
      </c>
      <c r="D41" s="284">
        <f>KPT_Summary!C41</f>
        <v>0</v>
      </c>
      <c r="E41" s="284">
        <f>IF(KPT_Summary!J41&gt;KPT_Summary!$J$81,1,0)</f>
        <v>0</v>
      </c>
      <c r="F41" s="284">
        <f>KPT_Summary!D41</f>
        <v>7.2</v>
      </c>
      <c r="G41" s="284">
        <f>IF($C41+$D41+$E41&gt;0,"",KPT_Summary!F41)</f>
        <v>0</v>
      </c>
      <c r="H41" s="284">
        <f>IF($C41+$D41+$E41&gt;0,"",KPT_Summary!G41)</f>
        <v>0</v>
      </c>
      <c r="I41" s="284">
        <f>IF($C41+$D41+$E41&gt;0,"",KPT_Summary!H41)</f>
        <v>0</v>
      </c>
      <c r="J41" s="284">
        <f>IF($C41+$D41+$E41&gt;0,"",KPT_Summary!I41)</f>
        <v>0.1388888888888889</v>
      </c>
      <c r="K41" s="284">
        <f t="shared" si="8"/>
        <v>3.6131944444444448</v>
      </c>
      <c r="L41" s="284">
        <f t="shared" si="2"/>
        <v>26.015000000000004</v>
      </c>
      <c r="M41" s="315">
        <f t="shared" si="3"/>
        <v>0</v>
      </c>
      <c r="N41" s="315">
        <f t="shared" si="4"/>
        <v>0</v>
      </c>
      <c r="O41" s="315">
        <f t="shared" si="5"/>
        <v>0</v>
      </c>
      <c r="P41" s="315">
        <f t="shared" si="6"/>
        <v>1</v>
      </c>
      <c r="Q41" s="284">
        <f t="shared" si="1"/>
        <v>16.134763742195997</v>
      </c>
      <c r="R41" s="385">
        <f t="shared" si="7"/>
        <v>4.4204832170399992E-2</v>
      </c>
    </row>
    <row r="42" spans="1:18" x14ac:dyDescent="0.35">
      <c r="A42" s="2">
        <v>141</v>
      </c>
      <c r="B42" s="260">
        <f>'[2]Project KPT Detailled Data'!AV45</f>
        <v>1</v>
      </c>
      <c r="C42" s="284">
        <f>[2]KPT_Summary!C45</f>
        <v>0</v>
      </c>
      <c r="D42" s="284">
        <f>KPT_Summary!C42</f>
        <v>0</v>
      </c>
      <c r="E42" s="284">
        <f>IF(KPT_Summary!J42&gt;KPT_Summary!$J$81,1,0)</f>
        <v>0</v>
      </c>
      <c r="F42" s="284">
        <f>KPT_Summary!D42</f>
        <v>6.6</v>
      </c>
      <c r="G42" s="284">
        <f>IF($C42+$D42+$E42&gt;0,"",KPT_Summary!F42)</f>
        <v>0</v>
      </c>
      <c r="H42" s="284">
        <f>IF($C42+$D42+$E42&gt;0,"",KPT_Summary!G42)</f>
        <v>0</v>
      </c>
      <c r="I42" s="284">
        <f>IF($C42+$D42+$E42&gt;0,"",KPT_Summary!H42)</f>
        <v>0</v>
      </c>
      <c r="J42" s="284">
        <f>IF($C42+$D42+$E42&gt;0,"",KPT_Summary!I42)</f>
        <v>0.20202020202020202</v>
      </c>
      <c r="K42" s="284">
        <f t="shared" si="8"/>
        <v>5.2555555555555555</v>
      </c>
      <c r="L42" s="284">
        <f t="shared" si="2"/>
        <v>34.686666666666667</v>
      </c>
      <c r="M42" s="315">
        <f t="shared" si="3"/>
        <v>0</v>
      </c>
      <c r="N42" s="315">
        <f t="shared" si="4"/>
        <v>0</v>
      </c>
      <c r="O42" s="315">
        <f t="shared" si="5"/>
        <v>0</v>
      </c>
      <c r="P42" s="315">
        <f t="shared" si="6"/>
        <v>1.3333333333333333</v>
      </c>
      <c r="Q42" s="284">
        <f t="shared" si="1"/>
        <v>21.513018322927998</v>
      </c>
      <c r="R42" s="385">
        <f t="shared" si="7"/>
        <v>5.8939776227199994E-2</v>
      </c>
    </row>
    <row r="43" spans="1:18" x14ac:dyDescent="0.35">
      <c r="A43" s="2">
        <v>81</v>
      </c>
      <c r="B43" s="260">
        <f>'[2]Project KPT Detailled Data'!AV46</f>
        <v>1</v>
      </c>
      <c r="C43" s="284">
        <f>[2]KPT_Summary!C46</f>
        <v>0</v>
      </c>
      <c r="D43" s="284">
        <f>KPT_Summary!C43</f>
        <v>0</v>
      </c>
      <c r="E43" s="284">
        <f>IF(KPT_Summary!J43&gt;KPT_Summary!$J$81,1,0)</f>
        <v>1</v>
      </c>
      <c r="F43" s="284" t="str">
        <f>KPT_Summary!D43</f>
        <v>0</v>
      </c>
      <c r="G43" s="284" t="str">
        <f>IF($C43+$D43+$E43&gt;0,"",KPT_Summary!F43)</f>
        <v/>
      </c>
      <c r="H43" s="284" t="str">
        <f>IF($C43+$D43+$E43&gt;0,"",KPT_Summary!G43)</f>
        <v/>
      </c>
      <c r="I43" s="284" t="str">
        <f>IF($C43+$D43+$E43&gt;0,"",KPT_Summary!H43)</f>
        <v/>
      </c>
      <c r="J43" s="284" t="str">
        <f>IF($C43+$D43+$E43&gt;0,"",KPT_Summary!I43)</f>
        <v/>
      </c>
      <c r="K43" s="284" t="str">
        <f t="shared" si="8"/>
        <v/>
      </c>
      <c r="L43" s="284" t="str">
        <f t="shared" si="2"/>
        <v/>
      </c>
      <c r="M43" s="315" t="str">
        <f t="shared" si="3"/>
        <v/>
      </c>
      <c r="N43" s="315" t="str">
        <f t="shared" si="4"/>
        <v/>
      </c>
      <c r="O43" s="315" t="str">
        <f t="shared" si="5"/>
        <v/>
      </c>
      <c r="P43" s="315" t="str">
        <f t="shared" si="6"/>
        <v/>
      </c>
      <c r="Q43" s="284" t="str">
        <f t="shared" si="1"/>
        <v/>
      </c>
      <c r="R43" s="385" t="str">
        <f t="shared" si="7"/>
        <v/>
      </c>
    </row>
    <row r="44" spans="1:18" x14ac:dyDescent="0.35">
      <c r="A44" s="2">
        <v>58</v>
      </c>
      <c r="B44" s="260">
        <f>'[2]Project KPT Detailled Data'!AV47</f>
        <v>1</v>
      </c>
      <c r="C44" s="284">
        <f>[2]KPT_Summary!C47</f>
        <v>0</v>
      </c>
      <c r="D44" s="284">
        <f>KPT_Summary!C44</f>
        <v>0</v>
      </c>
      <c r="E44" s="284">
        <f>IF(KPT_Summary!J44&gt;KPT_Summary!$J$81,1,0)</f>
        <v>0</v>
      </c>
      <c r="F44" s="284">
        <f>KPT_Summary!D44</f>
        <v>13.799999999999899</v>
      </c>
      <c r="G44" s="284">
        <f>IF($C44+$D44+$E44&gt;0,"",KPT_Summary!F44)</f>
        <v>0</v>
      </c>
      <c r="H44" s="284">
        <f>IF($C44+$D44+$E44&gt;0,"",KPT_Summary!G44)</f>
        <v>0</v>
      </c>
      <c r="I44" s="284">
        <f>IF($C44+$D44+$E44&gt;0,"",KPT_Summary!H44)</f>
        <v>0</v>
      </c>
      <c r="J44" s="284">
        <f>IF($C44+$D44+$E44&gt;0,"",KPT_Summary!I44)</f>
        <v>4.8309178743961699E-2</v>
      </c>
      <c r="K44" s="284">
        <f t="shared" si="8"/>
        <v>1.2567632850241637</v>
      </c>
      <c r="L44" s="284">
        <f t="shared" si="2"/>
        <v>17.343333333333334</v>
      </c>
      <c r="M44" s="315">
        <f t="shared" si="3"/>
        <v>0</v>
      </c>
      <c r="N44" s="315">
        <f t="shared" si="4"/>
        <v>0</v>
      </c>
      <c r="O44" s="315">
        <f t="shared" si="5"/>
        <v>0</v>
      </c>
      <c r="P44" s="315">
        <f t="shared" si="6"/>
        <v>0.66666666666666663</v>
      </c>
      <c r="Q44" s="284">
        <f t="shared" si="1"/>
        <v>10.756509161463999</v>
      </c>
      <c r="R44" s="385">
        <f t="shared" si="7"/>
        <v>2.9469888113599997E-2</v>
      </c>
    </row>
    <row r="45" spans="1:18" x14ac:dyDescent="0.35">
      <c r="A45" s="2">
        <v>56</v>
      </c>
      <c r="B45" s="260">
        <f>'[2]Project KPT Detailled Data'!AV48</f>
        <v>1</v>
      </c>
      <c r="C45" s="284">
        <f>[2]KPT_Summary!C48</f>
        <v>0</v>
      </c>
      <c r="D45" s="284">
        <f>KPT_Summary!C45</f>
        <v>0</v>
      </c>
      <c r="E45" s="284">
        <f>IF(KPT_Summary!J45&gt;KPT_Summary!$J$81,1,0)</f>
        <v>0</v>
      </c>
      <c r="F45" s="284">
        <f>KPT_Summary!D45</f>
        <v>7.2</v>
      </c>
      <c r="G45" s="284">
        <f>IF($C45+$D45+$E45&gt;0,"",KPT_Summary!F45)</f>
        <v>0</v>
      </c>
      <c r="H45" s="284">
        <f>IF($C45+$D45+$E45&gt;0,"",KPT_Summary!G45)</f>
        <v>0.23888888888888887</v>
      </c>
      <c r="I45" s="284">
        <f>IF($C45+$D45+$E45&gt;0,"",KPT_Summary!H45)</f>
        <v>0</v>
      </c>
      <c r="J45" s="284">
        <f>IF($C45+$D45+$E45&gt;0,"",KPT_Summary!I45)</f>
        <v>7.4074074074074056E-2</v>
      </c>
      <c r="K45" s="284">
        <f t="shared" si="8"/>
        <v>3.3364814814814814</v>
      </c>
      <c r="L45" s="284">
        <f t="shared" si="2"/>
        <v>24.022666666666666</v>
      </c>
      <c r="M45" s="315">
        <f t="shared" si="3"/>
        <v>0</v>
      </c>
      <c r="N45" s="315">
        <f t="shared" si="4"/>
        <v>1.72</v>
      </c>
      <c r="O45" s="315">
        <f t="shared" si="5"/>
        <v>0</v>
      </c>
      <c r="P45" s="315">
        <f t="shared" si="6"/>
        <v>0.53333333333333321</v>
      </c>
      <c r="Q45" s="284">
        <f t="shared" si="1"/>
        <v>25.913408434435993</v>
      </c>
      <c r="R45" s="385">
        <f t="shared" si="7"/>
        <v>7.099563954639998E-2</v>
      </c>
    </row>
    <row r="46" spans="1:18" x14ac:dyDescent="0.35">
      <c r="A46" s="2">
        <v>154</v>
      </c>
      <c r="B46" s="260">
        <f>'[2]Project KPT Detailled Data'!AV49</f>
        <v>1</v>
      </c>
      <c r="C46" s="284">
        <f>[2]KPT_Summary!C49</f>
        <v>0</v>
      </c>
      <c r="D46" s="284">
        <f>KPT_Summary!C46</f>
        <v>0</v>
      </c>
      <c r="E46" s="284">
        <f>IF(KPT_Summary!J46&gt;KPT_Summary!$J$81,1,0)</f>
        <v>0</v>
      </c>
      <c r="F46" s="284">
        <f>KPT_Summary!D46</f>
        <v>4.7</v>
      </c>
      <c r="G46" s="284">
        <f>IF($C46+$D46+$E46&gt;0,"",KPT_Summary!F46)</f>
        <v>0</v>
      </c>
      <c r="H46" s="284">
        <f>IF($C46+$D46+$E46&gt;0,"",KPT_Summary!G46)</f>
        <v>0</v>
      </c>
      <c r="I46" s="284">
        <f>IF($C46+$D46+$E46&gt;0,"",KPT_Summary!H46)</f>
        <v>0</v>
      </c>
      <c r="J46" s="284">
        <f>IF($C46+$D46+$E46&gt;0,"",KPT_Summary!I46)</f>
        <v>0.10638297872340426</v>
      </c>
      <c r="K46" s="284">
        <f t="shared" si="8"/>
        <v>2.7675531914893616</v>
      </c>
      <c r="L46" s="284">
        <f t="shared" si="2"/>
        <v>13.0075</v>
      </c>
      <c r="M46" s="315">
        <f t="shared" si="3"/>
        <v>0</v>
      </c>
      <c r="N46" s="315">
        <f t="shared" si="4"/>
        <v>0</v>
      </c>
      <c r="O46" s="315">
        <f t="shared" si="5"/>
        <v>0</v>
      </c>
      <c r="P46" s="315">
        <f t="shared" si="6"/>
        <v>0.5</v>
      </c>
      <c r="Q46" s="284">
        <f t="shared" si="1"/>
        <v>8.0673818710979983</v>
      </c>
      <c r="R46" s="385">
        <f t="shared" si="7"/>
        <v>2.2102416085199996E-2</v>
      </c>
    </row>
    <row r="47" spans="1:18" x14ac:dyDescent="0.35">
      <c r="A47" s="2">
        <v>139</v>
      </c>
      <c r="B47" s="260">
        <f>'[2]Project KPT Detailled Data'!AV50</f>
        <v>1</v>
      </c>
      <c r="C47" s="284">
        <f>[2]KPT_Summary!C50</f>
        <v>0</v>
      </c>
      <c r="D47" s="284">
        <f>KPT_Summary!C47</f>
        <v>0</v>
      </c>
      <c r="E47" s="284">
        <f>IF(KPT_Summary!J47&gt;KPT_Summary!$J$81,1,0)</f>
        <v>1</v>
      </c>
      <c r="F47" s="284">
        <f>KPT_Summary!D47</f>
        <v>2.1</v>
      </c>
      <c r="G47" s="284" t="str">
        <f>IF($C47+$D47+$E47&gt;0,"",KPT_Summary!F47)</f>
        <v/>
      </c>
      <c r="H47" s="284" t="str">
        <f>IF($C47+$D47+$E47&gt;0,"",KPT_Summary!G47)</f>
        <v/>
      </c>
      <c r="I47" s="284" t="str">
        <f>IF($C47+$D47+$E47&gt;0,"",KPT_Summary!H47)</f>
        <v/>
      </c>
      <c r="J47" s="284" t="str">
        <f>IF($C47+$D47+$E47&gt;0,"",KPT_Summary!I47)</f>
        <v/>
      </c>
      <c r="K47" s="284" t="str">
        <f t="shared" si="8"/>
        <v/>
      </c>
      <c r="L47" s="284" t="str">
        <f t="shared" si="2"/>
        <v/>
      </c>
      <c r="M47" s="315" t="str">
        <f t="shared" si="3"/>
        <v/>
      </c>
      <c r="N47" s="315" t="str">
        <f t="shared" si="4"/>
        <v/>
      </c>
      <c r="O47" s="315" t="str">
        <f t="shared" si="5"/>
        <v/>
      </c>
      <c r="P47" s="315" t="str">
        <f t="shared" si="6"/>
        <v/>
      </c>
      <c r="Q47" s="284" t="str">
        <f t="shared" si="1"/>
        <v/>
      </c>
      <c r="R47" s="385" t="str">
        <f t="shared" si="7"/>
        <v/>
      </c>
    </row>
    <row r="48" spans="1:18" x14ac:dyDescent="0.35">
      <c r="A48" s="2">
        <v>293</v>
      </c>
      <c r="B48" s="260">
        <f>'[2]Project KPT Detailled Data'!AV51</f>
        <v>1</v>
      </c>
      <c r="C48" s="284">
        <f>[2]KPT_Summary!C51</f>
        <v>0</v>
      </c>
      <c r="D48" s="284">
        <f>KPT_Summary!C48</f>
        <v>0</v>
      </c>
      <c r="E48" s="284">
        <f>IF(KPT_Summary!J48&gt;KPT_Summary!$J$81,1,0)</f>
        <v>1</v>
      </c>
      <c r="F48" s="284">
        <f>KPT_Summary!D48</f>
        <v>1.6</v>
      </c>
      <c r="G48" s="284" t="str">
        <f>IF($C48+$D48+$E48&gt;0,"",KPT_Summary!F48)</f>
        <v/>
      </c>
      <c r="H48" s="284" t="str">
        <f>IF($C48+$D48+$E48&gt;0,"",KPT_Summary!G48)</f>
        <v/>
      </c>
      <c r="I48" s="284" t="str">
        <f>IF($C48+$D48+$E48&gt;0,"",KPT_Summary!H48)</f>
        <v/>
      </c>
      <c r="J48" s="284" t="str">
        <f>IF($C48+$D48+$E48&gt;0,"",KPT_Summary!I48)</f>
        <v/>
      </c>
      <c r="K48" s="284" t="str">
        <f t="shared" si="8"/>
        <v/>
      </c>
      <c r="L48" s="284" t="str">
        <f t="shared" si="2"/>
        <v/>
      </c>
      <c r="M48" s="315" t="str">
        <f t="shared" si="3"/>
        <v/>
      </c>
      <c r="N48" s="315" t="str">
        <f t="shared" si="4"/>
        <v/>
      </c>
      <c r="O48" s="315" t="str">
        <f t="shared" si="5"/>
        <v/>
      </c>
      <c r="P48" s="315" t="str">
        <f t="shared" si="6"/>
        <v/>
      </c>
      <c r="Q48" s="284" t="str">
        <f t="shared" si="1"/>
        <v/>
      </c>
      <c r="R48" s="385" t="str">
        <f t="shared" si="7"/>
        <v/>
      </c>
    </row>
    <row r="49" spans="1:18" x14ac:dyDescent="0.35">
      <c r="A49" s="2">
        <v>292</v>
      </c>
      <c r="B49" s="260">
        <f>'[2]Project KPT Detailled Data'!AV52</f>
        <v>1</v>
      </c>
      <c r="C49" s="284">
        <f>[2]KPT_Summary!C52</f>
        <v>0</v>
      </c>
      <c r="D49" s="284">
        <f>KPT_Summary!C49</f>
        <v>0</v>
      </c>
      <c r="E49" s="284">
        <f>IF(KPT_Summary!J49&gt;KPT_Summary!$J$81,1,0)</f>
        <v>0</v>
      </c>
      <c r="F49" s="284">
        <f>KPT_Summary!D49</f>
        <v>17.100000000000001</v>
      </c>
      <c r="G49" s="284">
        <f>IF($C49+$D49+$E49&gt;0,"",KPT_Summary!F49)</f>
        <v>0</v>
      </c>
      <c r="H49" s="284">
        <f>IF($C49+$D49+$E49&gt;0,"",KPT_Summary!G49)</f>
        <v>0</v>
      </c>
      <c r="I49" s="284">
        <f>IF($C49+$D49+$E49&gt;0,"",KPT_Summary!H49)</f>
        <v>0</v>
      </c>
      <c r="J49" s="284">
        <f>IF($C49+$D49+$E49&gt;0,"",KPT_Summary!I49)</f>
        <v>2.9239766081871343E-2</v>
      </c>
      <c r="K49" s="284">
        <f t="shared" si="8"/>
        <v>0.76067251461988294</v>
      </c>
      <c r="L49" s="284">
        <f t="shared" si="2"/>
        <v>13.0075</v>
      </c>
      <c r="M49" s="315">
        <f t="shared" si="3"/>
        <v>0</v>
      </c>
      <c r="N49" s="315">
        <f t="shared" si="4"/>
        <v>0</v>
      </c>
      <c r="O49" s="315">
        <f t="shared" si="5"/>
        <v>0</v>
      </c>
      <c r="P49" s="315">
        <f t="shared" si="6"/>
        <v>0.5</v>
      </c>
      <c r="Q49" s="284">
        <f t="shared" si="1"/>
        <v>8.0673818710979983</v>
      </c>
      <c r="R49" s="385">
        <f t="shared" si="7"/>
        <v>2.2102416085199996E-2</v>
      </c>
    </row>
    <row r="50" spans="1:18" x14ac:dyDescent="0.35">
      <c r="A50" s="2">
        <v>266</v>
      </c>
      <c r="B50" s="260">
        <f>'[2]Project KPT Detailled Data'!AV53</f>
        <v>1</v>
      </c>
      <c r="C50" s="284">
        <f>[2]KPT_Summary!C53</f>
        <v>0</v>
      </c>
      <c r="D50" s="284">
        <f>KPT_Summary!C50</f>
        <v>0</v>
      </c>
      <c r="E50" s="284">
        <f>IF(KPT_Summary!J50&gt;KPT_Summary!$J$81,1,0)</f>
        <v>0</v>
      </c>
      <c r="F50" s="284">
        <f>KPT_Summary!D50</f>
        <v>7.3</v>
      </c>
      <c r="G50" s="284">
        <f>IF($C50+$D50+$E50&gt;0,"",KPT_Summary!F50)</f>
        <v>0</v>
      </c>
      <c r="H50" s="284">
        <f>IF($C50+$D50+$E50&gt;0,"",KPT_Summary!G50)</f>
        <v>2.2831050228310501E-2</v>
      </c>
      <c r="I50" s="284">
        <f>IF($C50+$D50+$E50&gt;0,"",KPT_Summary!H50)</f>
        <v>0</v>
      </c>
      <c r="J50" s="284">
        <f>IF($C50+$D50+$E50&gt;0,"",KPT_Summary!I50)</f>
        <v>6.8493150684931503E-2</v>
      </c>
      <c r="K50" s="284">
        <f t="shared" si="8"/>
        <v>1.9165525114155249</v>
      </c>
      <c r="L50" s="284">
        <f t="shared" si="2"/>
        <v>13.990833333333331</v>
      </c>
      <c r="M50" s="315">
        <f t="shared" si="3"/>
        <v>0</v>
      </c>
      <c r="N50" s="315">
        <f t="shared" si="4"/>
        <v>0.16666666666666666</v>
      </c>
      <c r="O50" s="315">
        <f t="shared" si="5"/>
        <v>0</v>
      </c>
      <c r="P50" s="315">
        <f t="shared" si="6"/>
        <v>0.49999999999999994</v>
      </c>
      <c r="Q50" s="284">
        <f t="shared" si="1"/>
        <v>9.7445331409879952</v>
      </c>
      <c r="R50" s="385">
        <f t="shared" si="7"/>
        <v>2.6697351071199988E-2</v>
      </c>
    </row>
    <row r="51" spans="1:18" x14ac:dyDescent="0.35">
      <c r="A51" s="2">
        <v>384</v>
      </c>
      <c r="B51" s="260">
        <f>'[2]Project KPT Detailled Data'!AV54</f>
        <v>1</v>
      </c>
      <c r="C51" s="284">
        <f>[2]KPT_Summary!C54</f>
        <v>0</v>
      </c>
      <c r="D51" s="284">
        <f>KPT_Summary!C51</f>
        <v>0</v>
      </c>
      <c r="E51" s="284">
        <f>IF(KPT_Summary!J51&gt;KPT_Summary!$J$81,1,0)</f>
        <v>0</v>
      </c>
      <c r="F51" s="284">
        <f>KPT_Summary!D51</f>
        <v>9.8000000000000007</v>
      </c>
      <c r="G51" s="284">
        <f>IF($C51+$D51+$E51&gt;0,"",KPT_Summary!F51)</f>
        <v>0</v>
      </c>
      <c r="H51" s="284">
        <f>IF($C51+$D51+$E51&gt;0,"",KPT_Summary!G51)</f>
        <v>0</v>
      </c>
      <c r="I51" s="284">
        <f>IF($C51+$D51+$E51&gt;0,"",KPT_Summary!H51)</f>
        <v>0</v>
      </c>
      <c r="J51" s="284">
        <f>IF($C51+$D51+$E51&gt;0,"",KPT_Summary!I51)</f>
        <v>6.8027210884353734E-2</v>
      </c>
      <c r="K51" s="284">
        <f t="shared" si="8"/>
        <v>1.7697278911564625</v>
      </c>
      <c r="L51" s="284">
        <f t="shared" si="2"/>
        <v>17.343333333333334</v>
      </c>
      <c r="M51" s="315">
        <f t="shared" si="3"/>
        <v>0</v>
      </c>
      <c r="N51" s="315">
        <f t="shared" si="4"/>
        <v>0</v>
      </c>
      <c r="O51" s="315">
        <f t="shared" si="5"/>
        <v>0</v>
      </c>
      <c r="P51" s="315">
        <f t="shared" si="6"/>
        <v>0.66666666666666663</v>
      </c>
      <c r="Q51" s="284">
        <f t="shared" si="1"/>
        <v>10.756509161463999</v>
      </c>
      <c r="R51" s="385">
        <f t="shared" si="7"/>
        <v>2.9469888113599997E-2</v>
      </c>
    </row>
    <row r="52" spans="1:18" x14ac:dyDescent="0.35">
      <c r="A52" s="2">
        <v>392</v>
      </c>
      <c r="B52" s="260">
        <f>'[2]Project KPT Detailled Data'!AV55</f>
        <v>1</v>
      </c>
      <c r="C52" s="284">
        <f>[2]KPT_Summary!C55</f>
        <v>0</v>
      </c>
      <c r="D52" s="284">
        <f>KPT_Summary!C52</f>
        <v>0</v>
      </c>
      <c r="E52" s="284">
        <f>IF(KPT_Summary!J52&gt;KPT_Summary!$J$81,1,0)</f>
        <v>0</v>
      </c>
      <c r="F52" s="284">
        <f>KPT_Summary!D52</f>
        <v>6.3</v>
      </c>
      <c r="G52" s="284">
        <f>IF($C52+$D52+$E52&gt;0,"",KPT_Summary!F52)</f>
        <v>0</v>
      </c>
      <c r="H52" s="284">
        <f>IF($C52+$D52+$E52&gt;0,"",KPT_Summary!G52)</f>
        <v>0</v>
      </c>
      <c r="I52" s="284">
        <f>IF($C52+$D52+$E52&gt;0,"",KPT_Summary!H52)</f>
        <v>0</v>
      </c>
      <c r="J52" s="284">
        <f>IF($C52+$D52+$E52&gt;0,"",KPT_Summary!I52)</f>
        <v>7.9365079365079361E-2</v>
      </c>
      <c r="K52" s="284">
        <f t="shared" si="8"/>
        <v>2.0646825396825395</v>
      </c>
      <c r="L52" s="284">
        <f t="shared" si="2"/>
        <v>13.007499999999999</v>
      </c>
      <c r="M52" s="315">
        <f t="shared" si="3"/>
        <v>0</v>
      </c>
      <c r="N52" s="315">
        <f t="shared" si="4"/>
        <v>0</v>
      </c>
      <c r="O52" s="315">
        <f t="shared" si="5"/>
        <v>0</v>
      </c>
      <c r="P52" s="315">
        <f t="shared" si="6"/>
        <v>0.49999999999999994</v>
      </c>
      <c r="Q52" s="284">
        <f t="shared" si="1"/>
        <v>8.0673818710979965</v>
      </c>
      <c r="R52" s="385">
        <f t="shared" si="7"/>
        <v>2.2102416085199989E-2</v>
      </c>
    </row>
    <row r="53" spans="1:18" x14ac:dyDescent="0.35">
      <c r="A53" s="2">
        <v>204</v>
      </c>
      <c r="B53" s="260">
        <f>'[2]Project KPT Detailled Data'!AV56</f>
        <v>1</v>
      </c>
      <c r="C53" s="284">
        <f>[2]KPT_Summary!C56</f>
        <v>0</v>
      </c>
      <c r="D53" s="284">
        <f>KPT_Summary!C53</f>
        <v>0</v>
      </c>
      <c r="E53" s="284">
        <f>IF(KPT_Summary!J53&gt;KPT_Summary!$J$81,1,0)</f>
        <v>0</v>
      </c>
      <c r="F53" s="284">
        <f>KPT_Summary!D53</f>
        <v>5.2</v>
      </c>
      <c r="G53" s="284">
        <f>IF($C53+$D53+$E53&gt;0,"",KPT_Summary!F53)</f>
        <v>0</v>
      </c>
      <c r="H53" s="284">
        <f>IF($C53+$D53+$E53&gt;0,"",KPT_Summary!G53)</f>
        <v>0</v>
      </c>
      <c r="I53" s="284">
        <f>IF($C53+$D53+$E53&gt;0,"",KPT_Summary!H53)</f>
        <v>0</v>
      </c>
      <c r="J53" s="284">
        <f>IF($C53+$D53+$E53&gt;0,"",KPT_Summary!I53)</f>
        <v>0.12820512820512819</v>
      </c>
      <c r="K53" s="284">
        <f t="shared" si="8"/>
        <v>3.33525641025641</v>
      </c>
      <c r="L53" s="284">
        <f t="shared" si="2"/>
        <v>17.343333333333334</v>
      </c>
      <c r="M53" s="315">
        <f t="shared" si="3"/>
        <v>0</v>
      </c>
      <c r="N53" s="315">
        <f t="shared" si="4"/>
        <v>0</v>
      </c>
      <c r="O53" s="315">
        <f t="shared" si="5"/>
        <v>0</v>
      </c>
      <c r="P53" s="315">
        <f t="shared" si="6"/>
        <v>0.66666666666666663</v>
      </c>
      <c r="Q53" s="284">
        <f t="shared" si="1"/>
        <v>10.756509161463999</v>
      </c>
      <c r="R53" s="385">
        <f t="shared" si="7"/>
        <v>2.9469888113599997E-2</v>
      </c>
    </row>
    <row r="54" spans="1:18" x14ac:dyDescent="0.35">
      <c r="A54" s="2">
        <v>105</v>
      </c>
      <c r="B54" s="260">
        <f>'[2]Project KPT Detailled Data'!AV57</f>
        <v>1</v>
      </c>
      <c r="C54" s="284">
        <f>[2]KPT_Summary!C57</f>
        <v>0</v>
      </c>
      <c r="D54" s="284">
        <f>KPT_Summary!C54</f>
        <v>0</v>
      </c>
      <c r="E54" s="284">
        <f>IF(KPT_Summary!J54&gt;KPT_Summary!$J$81,1,0)</f>
        <v>1</v>
      </c>
      <c r="F54" s="284" t="str">
        <f>KPT_Summary!D54</f>
        <v>0</v>
      </c>
      <c r="G54" s="284" t="str">
        <f>IF($C54+$D54+$E54&gt;0,"",KPT_Summary!F54)</f>
        <v/>
      </c>
      <c r="H54" s="284" t="str">
        <f>IF($C54+$D54+$E54&gt;0,"",KPT_Summary!G54)</f>
        <v/>
      </c>
      <c r="I54" s="284" t="str">
        <f>IF($C54+$D54+$E54&gt;0,"",KPT_Summary!H54)</f>
        <v/>
      </c>
      <c r="J54" s="284" t="str">
        <f>IF($C54+$D54+$E54&gt;0,"",KPT_Summary!I54)</f>
        <v/>
      </c>
      <c r="K54" s="284" t="str">
        <f t="shared" si="8"/>
        <v/>
      </c>
      <c r="L54" s="284" t="str">
        <f t="shared" si="2"/>
        <v/>
      </c>
      <c r="M54" s="315" t="str">
        <f t="shared" si="3"/>
        <v/>
      </c>
      <c r="N54" s="315" t="str">
        <f t="shared" si="4"/>
        <v/>
      </c>
      <c r="O54" s="315" t="str">
        <f t="shared" si="5"/>
        <v/>
      </c>
      <c r="P54" s="315" t="str">
        <f t="shared" si="6"/>
        <v/>
      </c>
      <c r="Q54" s="284" t="str">
        <f t="shared" si="1"/>
        <v/>
      </c>
      <c r="R54" s="385" t="str">
        <f t="shared" si="7"/>
        <v/>
      </c>
    </row>
    <row r="55" spans="1:18" x14ac:dyDescent="0.35">
      <c r="A55" s="2">
        <v>434</v>
      </c>
      <c r="B55" s="260">
        <f>'[2]Project KPT Detailled Data'!AV58</f>
        <v>1</v>
      </c>
      <c r="C55" s="284">
        <f>[2]KPT_Summary!C58</f>
        <v>0</v>
      </c>
      <c r="D55" s="284">
        <f>KPT_Summary!C55</f>
        <v>1</v>
      </c>
      <c r="E55" s="284">
        <f>IF(KPT_Summary!J55&gt;KPT_Summary!$J$81,1,0)</f>
        <v>0</v>
      </c>
      <c r="F55" s="284">
        <f>KPT_Summary!D55</f>
        <v>3.9</v>
      </c>
      <c r="G55" s="284" t="str">
        <f>IF($C55+$D55+$E55&gt;0,"",KPT_Summary!F55)</f>
        <v/>
      </c>
      <c r="H55" s="284" t="str">
        <f>IF($C55+$D55+$E55&gt;0,"",KPT_Summary!G55)</f>
        <v/>
      </c>
      <c r="I55" s="284" t="str">
        <f>IF($C55+$D55+$E55&gt;0,"",KPT_Summary!H55)</f>
        <v/>
      </c>
      <c r="J55" s="284" t="str">
        <f>IF($C55+$D55+$E55&gt;0,"",KPT_Summary!I55)</f>
        <v/>
      </c>
      <c r="K55" s="284" t="str">
        <f t="shared" si="8"/>
        <v/>
      </c>
      <c r="L55" s="284" t="str">
        <f t="shared" si="2"/>
        <v/>
      </c>
      <c r="M55" s="315" t="str">
        <f t="shared" si="3"/>
        <v/>
      </c>
      <c r="N55" s="315" t="str">
        <f t="shared" si="4"/>
        <v/>
      </c>
      <c r="O55" s="315" t="str">
        <f t="shared" si="5"/>
        <v/>
      </c>
      <c r="P55" s="315" t="str">
        <f t="shared" si="6"/>
        <v/>
      </c>
      <c r="Q55" s="284" t="str">
        <f t="shared" si="1"/>
        <v/>
      </c>
      <c r="R55" s="385" t="str">
        <f t="shared" si="7"/>
        <v/>
      </c>
    </row>
    <row r="56" spans="1:18" x14ac:dyDescent="0.35">
      <c r="A56" s="2">
        <v>247</v>
      </c>
      <c r="B56" s="260">
        <f>'[2]Project KPT Detailled Data'!AV59</f>
        <v>1</v>
      </c>
      <c r="C56" s="284">
        <f>[2]KPT_Summary!C59</f>
        <v>0</v>
      </c>
      <c r="D56" s="284">
        <f>KPT_Summary!C56</f>
        <v>0</v>
      </c>
      <c r="E56" s="284">
        <f>IF(KPT_Summary!J56&gt;KPT_Summary!$J$81,1,0)</f>
        <v>0</v>
      </c>
      <c r="F56" s="284">
        <f>KPT_Summary!D56</f>
        <v>6.8</v>
      </c>
      <c r="G56" s="284">
        <f>IF($C56+$D56+$E56&gt;0,"",KPT_Summary!F56)</f>
        <v>0</v>
      </c>
      <c r="H56" s="284">
        <f>IF($C56+$D56+$E56&gt;0,"",KPT_Summary!G56)</f>
        <v>0</v>
      </c>
      <c r="I56" s="284">
        <f>IF($C56+$D56+$E56&gt;0,"",KPT_Summary!H56)</f>
        <v>0</v>
      </c>
      <c r="J56" s="284">
        <f>IF($C56+$D56+$E56&gt;0,"",KPT_Summary!I56)</f>
        <v>0.14705882352941177</v>
      </c>
      <c r="K56" s="284">
        <f t="shared" si="8"/>
        <v>3.8257352941176475</v>
      </c>
      <c r="L56" s="284">
        <f t="shared" si="2"/>
        <v>26.015000000000001</v>
      </c>
      <c r="M56" s="315">
        <f t="shared" si="3"/>
        <v>0</v>
      </c>
      <c r="N56" s="315">
        <f t="shared" si="4"/>
        <v>0</v>
      </c>
      <c r="O56" s="315">
        <f t="shared" si="5"/>
        <v>0</v>
      </c>
      <c r="P56" s="315">
        <f t="shared" si="6"/>
        <v>1</v>
      </c>
      <c r="Q56" s="284">
        <f t="shared" si="1"/>
        <v>16.134763742195997</v>
      </c>
      <c r="R56" s="385">
        <f t="shared" si="7"/>
        <v>4.4204832170399992E-2</v>
      </c>
    </row>
    <row r="57" spans="1:18" x14ac:dyDescent="0.35">
      <c r="A57" s="2">
        <v>7019919670100020</v>
      </c>
      <c r="B57" s="260">
        <f>'[2]Project KPT Detailled Data'!AV60</f>
        <v>1</v>
      </c>
      <c r="C57" s="284">
        <f>[2]KPT_Summary!C60</f>
        <v>0</v>
      </c>
      <c r="D57" s="284">
        <f>KPT_Summary!C57</f>
        <v>0</v>
      </c>
      <c r="E57" s="284">
        <f>IF(KPT_Summary!J57&gt;KPT_Summary!$J$81,1,0)</f>
        <v>0</v>
      </c>
      <c r="F57" s="284">
        <f>KPT_Summary!D57</f>
        <v>3.6</v>
      </c>
      <c r="G57" s="284">
        <f>IF($C57+$D57+$E57&gt;0,"",KPT_Summary!F57)</f>
        <v>0</v>
      </c>
      <c r="H57" s="284">
        <f>IF($C57+$D57+$E57&gt;0,"",KPT_Summary!G57)</f>
        <v>0</v>
      </c>
      <c r="I57" s="284">
        <f>IF($C57+$D57+$E57&gt;0,"",KPT_Summary!H57)</f>
        <v>0</v>
      </c>
      <c r="J57" s="284">
        <f>IF($C57+$D57+$E57&gt;0,"",KPT_Summary!I57)</f>
        <v>9.2592592592592587E-2</v>
      </c>
      <c r="K57" s="284">
        <f t="shared" si="8"/>
        <v>2.4087962962962961</v>
      </c>
      <c r="L57" s="284">
        <f t="shared" si="2"/>
        <v>8.6716666666666669</v>
      </c>
      <c r="M57" s="315">
        <f t="shared" si="3"/>
        <v>0</v>
      </c>
      <c r="N57" s="315">
        <f t="shared" si="4"/>
        <v>0</v>
      </c>
      <c r="O57" s="315">
        <f t="shared" si="5"/>
        <v>0</v>
      </c>
      <c r="P57" s="315">
        <f t="shared" si="6"/>
        <v>0.33333333333333331</v>
      </c>
      <c r="Q57" s="284">
        <f t="shared" si="1"/>
        <v>5.3782545807319995</v>
      </c>
      <c r="R57" s="385">
        <f t="shared" si="7"/>
        <v>1.4734944056799999E-2</v>
      </c>
    </row>
    <row r="58" spans="1:18" x14ac:dyDescent="0.35">
      <c r="A58" s="2">
        <v>422</v>
      </c>
      <c r="B58" s="260">
        <f>'[2]Project KPT Detailled Data'!AV61</f>
        <v>1</v>
      </c>
      <c r="C58" s="284">
        <f>[2]KPT_Summary!C61</f>
        <v>0</v>
      </c>
      <c r="D58" s="284">
        <f>KPT_Summary!C58</f>
        <v>0</v>
      </c>
      <c r="E58" s="284">
        <f>IF(KPT_Summary!J58&gt;KPT_Summary!$J$81,1,0)</f>
        <v>1</v>
      </c>
      <c r="F58" s="284">
        <f>KPT_Summary!D58</f>
        <v>0</v>
      </c>
      <c r="G58" s="284" t="str">
        <f>IF($C58+$D58+$E58&gt;0,"",KPT_Summary!F58)</f>
        <v/>
      </c>
      <c r="H58" s="284" t="str">
        <f>IF($C58+$D58+$E58&gt;0,"",KPT_Summary!G58)</f>
        <v/>
      </c>
      <c r="I58" s="284" t="str">
        <f>IF($C58+$D58+$E58&gt;0,"",KPT_Summary!H58)</f>
        <v/>
      </c>
      <c r="J58" s="284" t="str">
        <f>IF($C58+$D58+$E58&gt;0,"",KPT_Summary!I58)</f>
        <v/>
      </c>
      <c r="K58" s="284" t="str">
        <f t="shared" si="8"/>
        <v/>
      </c>
      <c r="L58" s="284" t="str">
        <f t="shared" si="2"/>
        <v/>
      </c>
      <c r="M58" s="315" t="str">
        <f t="shared" si="3"/>
        <v/>
      </c>
      <c r="N58" s="315" t="str">
        <f t="shared" si="4"/>
        <v/>
      </c>
      <c r="O58" s="315" t="str">
        <f t="shared" si="5"/>
        <v/>
      </c>
      <c r="P58" s="315" t="str">
        <f t="shared" si="6"/>
        <v/>
      </c>
      <c r="Q58" s="284" t="str">
        <f t="shared" si="1"/>
        <v/>
      </c>
      <c r="R58" s="385" t="str">
        <f t="shared" si="7"/>
        <v/>
      </c>
    </row>
    <row r="59" spans="1:18" x14ac:dyDescent="0.35">
      <c r="A59" s="2">
        <v>471</v>
      </c>
      <c r="B59" s="260">
        <f>'[2]Project KPT Detailled Data'!AV62</f>
        <v>1</v>
      </c>
      <c r="C59" s="284">
        <f>[2]KPT_Summary!C62</f>
        <v>0</v>
      </c>
      <c r="D59" s="284">
        <f>KPT_Summary!C59</f>
        <v>0</v>
      </c>
      <c r="E59" s="284">
        <f>IF(KPT_Summary!J59&gt;KPT_Summary!$J$81,1,0)</f>
        <v>0</v>
      </c>
      <c r="F59" s="284">
        <f>KPT_Summary!D59</f>
        <v>13.799999999999899</v>
      </c>
      <c r="G59" s="284">
        <f>IF($C59+$D59+$E59&gt;0,"",KPT_Summary!F59)</f>
        <v>0</v>
      </c>
      <c r="H59" s="284">
        <f>IF($C59+$D59+$E59&gt;0,"",KPT_Summary!G59)</f>
        <v>0</v>
      </c>
      <c r="I59" s="284">
        <f>IF($C59+$D59+$E59&gt;0,"",KPT_Summary!H59)</f>
        <v>0</v>
      </c>
      <c r="J59" s="284">
        <f>IF($C59+$D59+$E59&gt;0,"",KPT_Summary!I59)</f>
        <v>3.5024154589372219E-2</v>
      </c>
      <c r="K59" s="284">
        <f t="shared" si="8"/>
        <v>0.91115338164251825</v>
      </c>
      <c r="L59" s="284">
        <f t="shared" si="2"/>
        <v>12.57391666666666</v>
      </c>
      <c r="M59" s="315">
        <f t="shared" si="3"/>
        <v>0</v>
      </c>
      <c r="N59" s="315">
        <f t="shared" si="4"/>
        <v>0</v>
      </c>
      <c r="O59" s="315">
        <f t="shared" si="5"/>
        <v>0</v>
      </c>
      <c r="P59" s="315">
        <f t="shared" si="6"/>
        <v>0.48333333333333311</v>
      </c>
      <c r="Q59" s="284">
        <f t="shared" si="1"/>
        <v>7.7984691420613936</v>
      </c>
      <c r="R59" s="385">
        <f t="shared" si="7"/>
        <v>2.1365668882359981E-2</v>
      </c>
    </row>
    <row r="60" spans="1:18" x14ac:dyDescent="0.35">
      <c r="A60" s="2">
        <v>193</v>
      </c>
      <c r="B60" s="260">
        <f>'[2]Project KPT Detailled Data'!AV63</f>
        <v>1</v>
      </c>
      <c r="C60" s="284">
        <f>[2]KPT_Summary!C63</f>
        <v>0</v>
      </c>
      <c r="D60" s="284">
        <f>KPT_Summary!C60</f>
        <v>0</v>
      </c>
      <c r="E60" s="284">
        <f>IF(KPT_Summary!J60&gt;KPT_Summary!$J$81,1,0)</f>
        <v>0</v>
      </c>
      <c r="F60" s="284">
        <f>KPT_Summary!D60</f>
        <v>2.8</v>
      </c>
      <c r="G60" s="284">
        <f>IF($C60+$D60+$E60&gt;0,"",KPT_Summary!F60)</f>
        <v>0</v>
      </c>
      <c r="H60" s="284">
        <f>IF($C60+$D60+$E60&gt;0,"",KPT_Summary!G60)</f>
        <v>0</v>
      </c>
      <c r="I60" s="284">
        <f>IF($C60+$D60+$E60&gt;0,"",KPT_Summary!H60)</f>
        <v>0</v>
      </c>
      <c r="J60" s="284">
        <f>IF($C60+$D60+$E60&gt;0,"",KPT_Summary!I60)</f>
        <v>5.9523809523809527E-2</v>
      </c>
      <c r="K60" s="284">
        <f t="shared" si="8"/>
        <v>1.5485119047619049</v>
      </c>
      <c r="L60" s="284">
        <f t="shared" si="2"/>
        <v>4.3358333333333334</v>
      </c>
      <c r="M60" s="315">
        <f t="shared" si="3"/>
        <v>0</v>
      </c>
      <c r="N60" s="315">
        <f t="shared" si="4"/>
        <v>0</v>
      </c>
      <c r="O60" s="315">
        <f t="shared" si="5"/>
        <v>0</v>
      </c>
      <c r="P60" s="315">
        <f t="shared" si="6"/>
        <v>0.16666666666666666</v>
      </c>
      <c r="Q60" s="284">
        <f t="shared" si="1"/>
        <v>2.6891272903659997</v>
      </c>
      <c r="R60" s="385">
        <f t="shared" si="7"/>
        <v>7.3674720283999993E-3</v>
      </c>
    </row>
    <row r="61" spans="1:18" x14ac:dyDescent="0.35">
      <c r="A61" s="2">
        <v>412</v>
      </c>
      <c r="B61" s="260">
        <f>'[2]Project KPT Detailled Data'!AV64</f>
        <v>1</v>
      </c>
      <c r="C61" s="284">
        <f>[2]KPT_Summary!C64</f>
        <v>0</v>
      </c>
      <c r="D61" s="284">
        <f>KPT_Summary!C61</f>
        <v>0</v>
      </c>
      <c r="E61" s="284">
        <f>IF(KPT_Summary!J61&gt;KPT_Summary!$J$81,1,0)</f>
        <v>0</v>
      </c>
      <c r="F61" s="284">
        <f>KPT_Summary!D61</f>
        <v>11.8</v>
      </c>
      <c r="G61" s="284">
        <f>IF($C61+$D61+$E61&gt;0,"",KPT_Summary!F61)</f>
        <v>0</v>
      </c>
      <c r="H61" s="284">
        <f>IF($C61+$D61+$E61&gt;0,"",KPT_Summary!G61)</f>
        <v>0</v>
      </c>
      <c r="I61" s="284">
        <f>IF($C61+$D61+$E61&gt;0,"",KPT_Summary!H61)</f>
        <v>1.4124293785310733E-2</v>
      </c>
      <c r="J61" s="284">
        <f>IF($C61+$D61+$E61&gt;0,"",KPT_Summary!I61)</f>
        <v>4.2372881355932202E-2</v>
      </c>
      <c r="K61" s="284">
        <f t="shared" si="8"/>
        <v>1.4116525423728814</v>
      </c>
      <c r="L61" s="284">
        <f t="shared" si="2"/>
        <v>16.657500000000002</v>
      </c>
      <c r="M61" s="315">
        <f t="shared" si="3"/>
        <v>0</v>
      </c>
      <c r="N61" s="315">
        <f t="shared" si="4"/>
        <v>0</v>
      </c>
      <c r="O61" s="315">
        <f t="shared" si="5"/>
        <v>0.16666666666666666</v>
      </c>
      <c r="P61" s="315">
        <f t="shared" si="6"/>
        <v>0.5</v>
      </c>
      <c r="Q61" s="284">
        <f t="shared" si="1"/>
        <v>8.0673818710979983</v>
      </c>
      <c r="R61" s="385">
        <f t="shared" si="7"/>
        <v>2.2102416085199996E-2</v>
      </c>
    </row>
    <row r="62" spans="1:18" x14ac:dyDescent="0.35">
      <c r="A62" s="2">
        <v>96</v>
      </c>
      <c r="B62" s="260">
        <f>'[2]Project KPT Detailled Data'!AV65</f>
        <v>1</v>
      </c>
      <c r="C62" s="284">
        <f>[2]KPT_Summary!C65</f>
        <v>0</v>
      </c>
      <c r="D62" s="284">
        <f>KPT_Summary!C62</f>
        <v>1</v>
      </c>
      <c r="E62" s="284">
        <f>IF(KPT_Summary!J62&gt;KPT_Summary!$J$81,1,0)</f>
        <v>0</v>
      </c>
      <c r="F62" s="284">
        <f>KPT_Summary!D62</f>
        <v>35.4</v>
      </c>
      <c r="G62" s="284" t="str">
        <f>IF($C62+$D62+$E62&gt;0,"",KPT_Summary!F62)</f>
        <v/>
      </c>
      <c r="H62" s="284" t="str">
        <f>IF($C62+$D62+$E62&gt;0,"",KPT_Summary!G62)</f>
        <v/>
      </c>
      <c r="I62" s="284" t="str">
        <f>IF($C62+$D62+$E62&gt;0,"",KPT_Summary!H62)</f>
        <v/>
      </c>
      <c r="J62" s="284" t="str">
        <f>IF($C62+$D62+$E62&gt;0,"",KPT_Summary!I62)</f>
        <v/>
      </c>
      <c r="K62" s="284" t="str">
        <f t="shared" si="8"/>
        <v/>
      </c>
      <c r="L62" s="284" t="str">
        <f t="shared" si="2"/>
        <v/>
      </c>
      <c r="M62" s="315" t="str">
        <f t="shared" si="3"/>
        <v/>
      </c>
      <c r="N62" s="315" t="str">
        <f t="shared" si="4"/>
        <v/>
      </c>
      <c r="O62" s="315" t="str">
        <f t="shared" si="5"/>
        <v/>
      </c>
      <c r="P62" s="315" t="str">
        <f t="shared" si="6"/>
        <v/>
      </c>
      <c r="Q62" s="284" t="str">
        <f t="shared" si="1"/>
        <v/>
      </c>
      <c r="R62" s="385" t="str">
        <f t="shared" si="7"/>
        <v/>
      </c>
    </row>
    <row r="63" spans="1:18" x14ac:dyDescent="0.35">
      <c r="A63" s="2">
        <v>84</v>
      </c>
      <c r="B63" s="260">
        <f>'[2]Project KPT Detailled Data'!AV66</f>
        <v>1</v>
      </c>
      <c r="C63" s="284">
        <f>[2]KPT_Summary!C66</f>
        <v>0</v>
      </c>
      <c r="D63" s="284">
        <f>KPT_Summary!C63</f>
        <v>0</v>
      </c>
      <c r="E63" s="284">
        <f>IF(KPT_Summary!J63&gt;KPT_Summary!$J$81,1,0)</f>
        <v>0</v>
      </c>
      <c r="F63" s="284">
        <f>KPT_Summary!D63</f>
        <v>14.1</v>
      </c>
      <c r="G63" s="284">
        <f>IF($C63+$D63+$E63&gt;0,"",KPT_Summary!F63)</f>
        <v>0</v>
      </c>
      <c r="H63" s="284">
        <f>IF($C63+$D63+$E63&gt;0,"",KPT_Summary!G63)</f>
        <v>0</v>
      </c>
      <c r="I63" s="284">
        <f>IF($C63+$D63+$E63&gt;0,"",KPT_Summary!H63)</f>
        <v>0</v>
      </c>
      <c r="J63" s="284">
        <f>IF($C63+$D63+$E63&gt;0,"",KPT_Summary!I63)</f>
        <v>4.7281323877068557E-2</v>
      </c>
      <c r="K63" s="284">
        <f t="shared" si="8"/>
        <v>1.2300236406619385</v>
      </c>
      <c r="L63" s="284">
        <f t="shared" si="2"/>
        <v>17.343333333333334</v>
      </c>
      <c r="M63" s="315">
        <f t="shared" si="3"/>
        <v>0</v>
      </c>
      <c r="N63" s="315">
        <f t="shared" si="4"/>
        <v>0</v>
      </c>
      <c r="O63" s="315">
        <f t="shared" si="5"/>
        <v>0</v>
      </c>
      <c r="P63" s="315">
        <f t="shared" si="6"/>
        <v>0.66666666666666663</v>
      </c>
      <c r="Q63" s="284">
        <f t="shared" si="1"/>
        <v>10.756509161463999</v>
      </c>
      <c r="R63" s="385">
        <f t="shared" si="7"/>
        <v>2.9469888113599997E-2</v>
      </c>
    </row>
    <row r="64" spans="1:18" x14ac:dyDescent="0.35">
      <c r="A64" s="2">
        <v>162</v>
      </c>
      <c r="B64" s="260">
        <f>'[2]Project KPT Detailled Data'!AV67</f>
        <v>1</v>
      </c>
      <c r="C64" s="284">
        <f>[2]KPT_Summary!C67</f>
        <v>0</v>
      </c>
      <c r="D64" s="284">
        <f>KPT_Summary!C64</f>
        <v>0</v>
      </c>
      <c r="E64" s="284">
        <f>IF(KPT_Summary!J64&gt;KPT_Summary!$J$81,1,0)</f>
        <v>0</v>
      </c>
      <c r="F64" s="284">
        <f>KPT_Summary!D64</f>
        <v>10.8</v>
      </c>
      <c r="G64" s="284">
        <f>IF($C64+$D64+$E64&gt;0,"",KPT_Summary!F64)</f>
        <v>0</v>
      </c>
      <c r="H64" s="284">
        <f>IF($C64+$D64+$E64&gt;0,"",KPT_Summary!G64)</f>
        <v>0</v>
      </c>
      <c r="I64" s="284">
        <f>IF($C64+$D64+$E64&gt;0,"",KPT_Summary!H64)</f>
        <v>0</v>
      </c>
      <c r="J64" s="284">
        <f>IF($C64+$D64+$E64&gt;0,"",KPT_Summary!I64)</f>
        <v>9.2592592592592587E-2</v>
      </c>
      <c r="K64" s="284">
        <f t="shared" si="8"/>
        <v>2.4087962962962961</v>
      </c>
      <c r="L64" s="284">
        <f t="shared" si="2"/>
        <v>26.015000000000001</v>
      </c>
      <c r="M64" s="315">
        <f t="shared" si="3"/>
        <v>0</v>
      </c>
      <c r="N64" s="315">
        <f t="shared" si="4"/>
        <v>0</v>
      </c>
      <c r="O64" s="315">
        <f t="shared" si="5"/>
        <v>0</v>
      </c>
      <c r="P64" s="315">
        <f t="shared" si="6"/>
        <v>1</v>
      </c>
      <c r="Q64" s="284">
        <f t="shared" si="1"/>
        <v>16.134763742195997</v>
      </c>
      <c r="R64" s="385">
        <f t="shared" si="7"/>
        <v>4.4204832170399992E-2</v>
      </c>
    </row>
    <row r="65" spans="1:18" x14ac:dyDescent="0.35">
      <c r="A65" s="2">
        <v>463</v>
      </c>
      <c r="B65" s="260">
        <f>'[2]Project KPT Detailled Data'!AV68</f>
        <v>1</v>
      </c>
      <c r="C65" s="284">
        <f>[2]KPT_Summary!C68</f>
        <v>0</v>
      </c>
      <c r="D65" s="284">
        <f>KPT_Summary!C65</f>
        <v>0</v>
      </c>
      <c r="E65" s="284">
        <f>IF(KPT_Summary!J65&gt;KPT_Summary!$J$81,1,0)</f>
        <v>0</v>
      </c>
      <c r="F65" s="284">
        <f>KPT_Summary!D65</f>
        <v>10.4</v>
      </c>
      <c r="G65" s="284">
        <f>IF($C65+$D65+$E65&gt;0,"",KPT_Summary!F65)</f>
        <v>0</v>
      </c>
      <c r="H65" s="284">
        <f>IF($C65+$D65+$E65&gt;0,"",KPT_Summary!G65)</f>
        <v>0</v>
      </c>
      <c r="I65" s="284">
        <f>IF($C65+$D65+$E65&gt;0,"",KPT_Summary!H65)</f>
        <v>0</v>
      </c>
      <c r="J65" s="284">
        <f>IF($C65+$D65+$E65&gt;0,"",KPT_Summary!I65)</f>
        <v>6.4102564102564097E-2</v>
      </c>
      <c r="K65" s="284">
        <f t="shared" si="8"/>
        <v>1.667628205128205</v>
      </c>
      <c r="L65" s="284">
        <f t="shared" si="2"/>
        <v>17.343333333333334</v>
      </c>
      <c r="M65" s="315">
        <f t="shared" si="3"/>
        <v>0</v>
      </c>
      <c r="N65" s="315">
        <f t="shared" si="4"/>
        <v>0</v>
      </c>
      <c r="O65" s="315">
        <f t="shared" si="5"/>
        <v>0</v>
      </c>
      <c r="P65" s="315">
        <f t="shared" si="6"/>
        <v>0.66666666666666663</v>
      </c>
      <c r="Q65" s="284">
        <f t="shared" si="1"/>
        <v>10.756509161463999</v>
      </c>
      <c r="R65" s="385">
        <f t="shared" si="7"/>
        <v>2.9469888113599997E-2</v>
      </c>
    </row>
    <row r="66" spans="1:18" x14ac:dyDescent="0.35">
      <c r="A66" s="2">
        <v>88</v>
      </c>
      <c r="B66" s="260">
        <f>'[2]Project KPT Detailled Data'!AV69</f>
        <v>1</v>
      </c>
      <c r="C66" s="284">
        <f>[2]KPT_Summary!C69</f>
        <v>0</v>
      </c>
      <c r="D66" s="284">
        <f>KPT_Summary!C66</f>
        <v>0</v>
      </c>
      <c r="E66" s="284">
        <f>IF(KPT_Summary!J66&gt;KPT_Summary!$J$81,1,0)</f>
        <v>0</v>
      </c>
      <c r="F66" s="284">
        <f>KPT_Summary!D66</f>
        <v>12.2</v>
      </c>
      <c r="G66" s="284">
        <f>IF($C66+$D66+$E66&gt;0,"",KPT_Summary!F66)</f>
        <v>0</v>
      </c>
      <c r="H66" s="284">
        <f>IF($C66+$D66+$E66&gt;0,"",KPT_Summary!G66)</f>
        <v>0</v>
      </c>
      <c r="I66" s="284">
        <f>IF($C66+$D66+$E66&gt;0,"",KPT_Summary!H66)</f>
        <v>0</v>
      </c>
      <c r="J66" s="284">
        <f>IF($C66+$D66+$E66&gt;0,"",KPT_Summary!I66)</f>
        <v>6.6939890710382505E-2</v>
      </c>
      <c r="K66" s="284">
        <f t="shared" ref="K66:K77" si="9">IFERROR(IF(OR(C66=1,D66=1),"",G66*V$2*W$2+H66*V$3*W$3+I66*V$4*W$4+J66*V$5*W$5),"")</f>
        <v>1.7414412568306008</v>
      </c>
      <c r="L66" s="284">
        <f t="shared" si="2"/>
        <v>21.245583333333329</v>
      </c>
      <c r="M66" s="315">
        <f t="shared" si="3"/>
        <v>0</v>
      </c>
      <c r="N66" s="315">
        <f t="shared" si="4"/>
        <v>0</v>
      </c>
      <c r="O66" s="315">
        <f t="shared" si="5"/>
        <v>0</v>
      </c>
      <c r="P66" s="315">
        <f t="shared" si="6"/>
        <v>0.81666666666666654</v>
      </c>
      <c r="Q66" s="284">
        <f t="shared" ref="Q66:Q77" si="10">IFERROR((M66*V$2*AA$2+N66*V$3*AA$3+P66*V$5*AA$3)*365/1000000,"")</f>
        <v>13.176723722793392</v>
      </c>
      <c r="R66" s="385">
        <f t="shared" si="7"/>
        <v>3.6100612939159976E-2</v>
      </c>
    </row>
    <row r="67" spans="1:18" x14ac:dyDescent="0.35">
      <c r="A67" s="2">
        <v>1</v>
      </c>
      <c r="B67" s="260">
        <f>'[2]Project KPT Detailled Data'!AV70</f>
        <v>1</v>
      </c>
      <c r="C67" s="284">
        <f>[2]KPT_Summary!C70</f>
        <v>0</v>
      </c>
      <c r="D67" s="284">
        <f>KPT_Summary!C67</f>
        <v>1</v>
      </c>
      <c r="E67" s="284">
        <f>IF(KPT_Summary!J67&gt;KPT_Summary!$J$81,1,0)</f>
        <v>0</v>
      </c>
      <c r="F67" s="284">
        <f>KPT_Summary!D67</f>
        <v>9.3000000000000007</v>
      </c>
      <c r="G67" s="284" t="str">
        <f>IF($C67+$D67+$E67&gt;0,"",KPT_Summary!F67)</f>
        <v/>
      </c>
      <c r="H67" s="284" t="str">
        <f>IF($C67+$D67+$E67&gt;0,"",KPT_Summary!G67)</f>
        <v/>
      </c>
      <c r="I67" s="284" t="str">
        <f>IF($C67+$D67+$E67&gt;0,"",KPT_Summary!H67)</f>
        <v/>
      </c>
      <c r="J67" s="284" t="str">
        <f>IF($C67+$D67+$E67&gt;0,"",KPT_Summary!I67)</f>
        <v/>
      </c>
      <c r="K67" s="284" t="str">
        <f t="shared" si="9"/>
        <v/>
      </c>
      <c r="L67" s="284" t="str">
        <f t="shared" ref="L67:L77" si="11">IFERROR(K67*F67,"")</f>
        <v/>
      </c>
      <c r="M67" s="315" t="str">
        <f t="shared" ref="M67:M77" si="12">IFERROR(IF($K67&gt;0,G67*$F67,""),"")</f>
        <v/>
      </c>
      <c r="N67" s="315" t="str">
        <f t="shared" ref="N67:N77" si="13">IFERROR(IF($K67&gt;0,H67*$F67,""),"")</f>
        <v/>
      </c>
      <c r="O67" s="315" t="str">
        <f t="shared" ref="O67:O77" si="14">IFERROR(IF($K67&gt;0,I67*$F67,""),"")</f>
        <v/>
      </c>
      <c r="P67" s="315" t="str">
        <f t="shared" ref="P67:P77" si="15">IFERROR(IF($K67&gt;0,J67*$F67,""),"")</f>
        <v/>
      </c>
      <c r="Q67" s="284" t="str">
        <f t="shared" si="10"/>
        <v/>
      </c>
      <c r="R67" s="385" t="str">
        <f t="shared" ref="R67:R77" si="16">IFERROR(Q67/365,"")</f>
        <v/>
      </c>
    </row>
    <row r="68" spans="1:18" x14ac:dyDescent="0.35">
      <c r="A68" s="2">
        <v>233</v>
      </c>
      <c r="B68" s="260">
        <f>'[2]Project KPT Detailled Data'!AV71</f>
        <v>1</v>
      </c>
      <c r="C68" s="284">
        <f>[2]KPT_Summary!C71</f>
        <v>0</v>
      </c>
      <c r="D68" s="284">
        <f>KPT_Summary!C68</f>
        <v>0</v>
      </c>
      <c r="E68" s="284">
        <f>IF(KPT_Summary!J68&gt;KPT_Summary!$J$81,1,0)</f>
        <v>0</v>
      </c>
      <c r="F68" s="284">
        <f>KPT_Summary!D68</f>
        <v>17.600000000000001</v>
      </c>
      <c r="G68" s="284">
        <f>IF($C68+$D68+$E68&gt;0,"",KPT_Summary!F68)</f>
        <v>0</v>
      </c>
      <c r="H68" s="284">
        <f>IF($C68+$D68+$E68&gt;0,"",KPT_Summary!G68)</f>
        <v>3.4090909090909088E-2</v>
      </c>
      <c r="I68" s="284">
        <f>IF($C68+$D68+$E68&gt;0,"",KPT_Summary!H68)</f>
        <v>0</v>
      </c>
      <c r="J68" s="284">
        <f>IF($C68+$D68+$E68&gt;0,"",KPT_Summary!I68)</f>
        <v>7.5757575757575812E-3</v>
      </c>
      <c r="K68" s="284">
        <f t="shared" si="9"/>
        <v>0.39821969696969711</v>
      </c>
      <c r="L68" s="284">
        <f t="shared" si="11"/>
        <v>7.0086666666666702</v>
      </c>
      <c r="M68" s="315">
        <f t="shared" si="12"/>
        <v>0</v>
      </c>
      <c r="N68" s="315">
        <f t="shared" si="13"/>
        <v>0.6</v>
      </c>
      <c r="O68" s="315">
        <f t="shared" si="14"/>
        <v>0</v>
      </c>
      <c r="P68" s="315">
        <f t="shared" si="15"/>
        <v>0.13333333333333344</v>
      </c>
      <c r="Q68" s="284">
        <f t="shared" si="10"/>
        <v>8.1890464038968016</v>
      </c>
      <c r="R68" s="385">
        <f t="shared" si="16"/>
        <v>2.2435743572320005E-2</v>
      </c>
    </row>
    <row r="69" spans="1:18" x14ac:dyDescent="0.35">
      <c r="A69" s="2">
        <v>358</v>
      </c>
      <c r="B69" s="260">
        <f>'[2]Project KPT Detailled Data'!AV72</f>
        <v>1</v>
      </c>
      <c r="C69" s="284">
        <f>[2]KPT_Summary!C72</f>
        <v>0</v>
      </c>
      <c r="D69" s="284">
        <f>KPT_Summary!C69</f>
        <v>1</v>
      </c>
      <c r="E69" s="284">
        <f>IF(KPT_Summary!J69&gt;KPT_Summary!$J$81,1,0)</f>
        <v>0</v>
      </c>
      <c r="F69" s="284">
        <f>KPT_Summary!D69</f>
        <v>5.9</v>
      </c>
      <c r="G69" s="284" t="str">
        <f>IF($C69+$D69+$E69&gt;0,"",KPT_Summary!F69)</f>
        <v/>
      </c>
      <c r="H69" s="284" t="str">
        <f>IF($C69+$D69+$E69&gt;0,"",KPT_Summary!G69)</f>
        <v/>
      </c>
      <c r="I69" s="284" t="str">
        <f>IF($C69+$D69+$E69&gt;0,"",KPT_Summary!H69)</f>
        <v/>
      </c>
      <c r="J69" s="284" t="str">
        <f>IF($C69+$D69+$E69&gt;0,"",KPT_Summary!I69)</f>
        <v/>
      </c>
      <c r="K69" s="284" t="str">
        <f t="shared" si="9"/>
        <v/>
      </c>
      <c r="L69" s="284" t="str">
        <f t="shared" si="11"/>
        <v/>
      </c>
      <c r="M69" s="315" t="str">
        <f t="shared" si="12"/>
        <v/>
      </c>
      <c r="N69" s="315" t="str">
        <f t="shared" si="13"/>
        <v/>
      </c>
      <c r="O69" s="315" t="str">
        <f t="shared" si="14"/>
        <v/>
      </c>
      <c r="P69" s="315" t="str">
        <f t="shared" si="15"/>
        <v/>
      </c>
      <c r="Q69" s="284" t="str">
        <f t="shared" si="10"/>
        <v/>
      </c>
      <c r="R69" s="385" t="str">
        <f t="shared" si="16"/>
        <v/>
      </c>
    </row>
    <row r="70" spans="1:18" x14ac:dyDescent="0.35">
      <c r="A70" s="2">
        <v>6</v>
      </c>
      <c r="B70" s="260">
        <f>'[2]Project KPT Detailled Data'!AV73</f>
        <v>1</v>
      </c>
      <c r="C70" s="284">
        <f>[2]KPT_Summary!C73</f>
        <v>0</v>
      </c>
      <c r="D70" s="284">
        <f>KPT_Summary!C70</f>
        <v>0</v>
      </c>
      <c r="E70" s="284">
        <f>IF(KPT_Summary!J70&gt;KPT_Summary!$J$81,1,0)</f>
        <v>0</v>
      </c>
      <c r="F70" s="284">
        <f>KPT_Summary!D70</f>
        <v>3.4</v>
      </c>
      <c r="G70" s="284">
        <f>IF($C70+$D70+$E70&gt;0,"",KPT_Summary!F70)</f>
        <v>0</v>
      </c>
      <c r="H70" s="284">
        <f>IF($C70+$D70+$E70&gt;0,"",KPT_Summary!G70)</f>
        <v>0</v>
      </c>
      <c r="I70" s="284">
        <f>IF($C70+$D70+$E70&gt;0,"",KPT_Summary!H70)</f>
        <v>0</v>
      </c>
      <c r="J70" s="284">
        <f>IF($C70+$D70+$E70&gt;0,"",KPT_Summary!I70)</f>
        <v>9.8039215686274508E-2</v>
      </c>
      <c r="K70" s="284">
        <f t="shared" si="9"/>
        <v>2.5504901960784312</v>
      </c>
      <c r="L70" s="284">
        <f t="shared" si="11"/>
        <v>8.6716666666666651</v>
      </c>
      <c r="M70" s="315">
        <f t="shared" si="12"/>
        <v>0</v>
      </c>
      <c r="N70" s="315">
        <f t="shared" si="13"/>
        <v>0</v>
      </c>
      <c r="O70" s="315">
        <f t="shared" si="14"/>
        <v>0</v>
      </c>
      <c r="P70" s="315">
        <f t="shared" si="15"/>
        <v>0.33333333333333331</v>
      </c>
      <c r="Q70" s="284">
        <f t="shared" si="10"/>
        <v>5.3782545807319995</v>
      </c>
      <c r="R70" s="385">
        <f t="shared" si="16"/>
        <v>1.4734944056799999E-2</v>
      </c>
    </row>
    <row r="71" spans="1:18" x14ac:dyDescent="0.35">
      <c r="A71" s="2">
        <v>288</v>
      </c>
      <c r="B71" s="260">
        <f>'[2]Project KPT Detailled Data'!AV74</f>
        <v>1</v>
      </c>
      <c r="C71" s="284">
        <f>[2]KPT_Summary!C74</f>
        <v>0</v>
      </c>
      <c r="D71" s="284">
        <f>KPT_Summary!C71</f>
        <v>0</v>
      </c>
      <c r="E71" s="284">
        <f>IF(KPT_Summary!J71&gt;KPT_Summary!$J$81,1,0)</f>
        <v>0</v>
      </c>
      <c r="F71" s="284">
        <f>KPT_Summary!D71</f>
        <v>10.8</v>
      </c>
      <c r="G71" s="284">
        <f>IF($C71+$D71+$E71&gt;0,"",KPT_Summary!F71)</f>
        <v>0</v>
      </c>
      <c r="H71" s="284">
        <f>IF($C71+$D71+$E71&gt;0,"",KPT_Summary!G71)</f>
        <v>0</v>
      </c>
      <c r="I71" s="284">
        <f>IF($C71+$D71+$E71&gt;0,"",KPT_Summary!H71)</f>
        <v>0</v>
      </c>
      <c r="J71" s="284">
        <f>IF($C71+$D71+$E71&gt;0,"",KPT_Summary!I71)</f>
        <v>2.1604938271604972E-2</v>
      </c>
      <c r="K71" s="284">
        <f t="shared" si="9"/>
        <v>0.56205246913580331</v>
      </c>
      <c r="L71" s="284">
        <f t="shared" si="11"/>
        <v>6.070166666666676</v>
      </c>
      <c r="M71" s="315">
        <f t="shared" si="12"/>
        <v>0</v>
      </c>
      <c r="N71" s="315">
        <f t="shared" si="13"/>
        <v>0</v>
      </c>
      <c r="O71" s="315">
        <f t="shared" si="14"/>
        <v>0</v>
      </c>
      <c r="P71" s="315">
        <f t="shared" si="15"/>
        <v>0.2333333333333337</v>
      </c>
      <c r="Q71" s="284">
        <f t="shared" si="10"/>
        <v>3.7647782065124047</v>
      </c>
      <c r="R71" s="385">
        <f t="shared" si="16"/>
        <v>1.0314460839760013E-2</v>
      </c>
    </row>
    <row r="72" spans="1:18" x14ac:dyDescent="0.35">
      <c r="A72" s="2">
        <v>313</v>
      </c>
      <c r="B72" s="260">
        <f>'[2]Project KPT Detailled Data'!AV75</f>
        <v>1</v>
      </c>
      <c r="C72" s="284">
        <f>[2]KPT_Summary!C75</f>
        <v>0</v>
      </c>
      <c r="D72" s="284">
        <f>KPT_Summary!C72</f>
        <v>0</v>
      </c>
      <c r="E72" s="284">
        <f>IF(KPT_Summary!J72&gt;KPT_Summary!$J$81,1,0)</f>
        <v>0</v>
      </c>
      <c r="F72" s="284" t="str">
        <f>KPT_Summary!D72</f>
        <v>1</v>
      </c>
      <c r="G72" s="284">
        <f>IF($C72+$D72+$E72&gt;0,"",KPT_Summary!F72)</f>
        <v>0</v>
      </c>
      <c r="H72" s="284">
        <f>IF($C72+$D72+$E72&gt;0,"",KPT_Summary!G72)</f>
        <v>0</v>
      </c>
      <c r="I72" s="284">
        <f>IF($C72+$D72+$E72&gt;0,"",KPT_Summary!H72)</f>
        <v>0</v>
      </c>
      <c r="J72" s="284">
        <f>IF($C72+$D72+$E72&gt;0,"",KPT_Summary!I72)</f>
        <v>3.3333333333333805E-2</v>
      </c>
      <c r="K72" s="284">
        <f t="shared" si="9"/>
        <v>0.86716666666667896</v>
      </c>
      <c r="L72" s="284">
        <f t="shared" si="11"/>
        <v>0.86716666666667896</v>
      </c>
      <c r="M72" s="315">
        <f t="shared" si="12"/>
        <v>0</v>
      </c>
      <c r="N72" s="315">
        <f t="shared" si="13"/>
        <v>0</v>
      </c>
      <c r="O72" s="315">
        <f t="shared" si="14"/>
        <v>0</v>
      </c>
      <c r="P72" s="315">
        <f t="shared" si="15"/>
        <v>3.3333333333333805E-2</v>
      </c>
      <c r="Q72" s="284">
        <f t="shared" si="10"/>
        <v>0.53782545807320747</v>
      </c>
      <c r="R72" s="385">
        <f t="shared" si="16"/>
        <v>1.4734944056800205E-3</v>
      </c>
    </row>
    <row r="73" spans="1:18" x14ac:dyDescent="0.35">
      <c r="A73" s="2">
        <v>3</v>
      </c>
      <c r="B73" s="260">
        <f>'[2]Project KPT Detailled Data'!AV76</f>
        <v>1</v>
      </c>
      <c r="C73" s="284">
        <f>[2]KPT_Summary!C76</f>
        <v>0</v>
      </c>
      <c r="D73" s="284">
        <f>KPT_Summary!C73</f>
        <v>0</v>
      </c>
      <c r="E73" s="284">
        <f>IF(KPT_Summary!J73&gt;KPT_Summary!$J$81,1,0)</f>
        <v>1</v>
      </c>
      <c r="F73" s="284" t="str">
        <f>KPT_Summary!D73</f>
        <v>0</v>
      </c>
      <c r="G73" s="284" t="str">
        <f>IF($C73+$D73+$E73&gt;0,"",KPT_Summary!F73)</f>
        <v/>
      </c>
      <c r="H73" s="284" t="str">
        <f>IF($C73+$D73+$E73&gt;0,"",KPT_Summary!G73)</f>
        <v/>
      </c>
      <c r="I73" s="284" t="str">
        <f>IF($C73+$D73+$E73&gt;0,"",KPT_Summary!H73)</f>
        <v/>
      </c>
      <c r="J73" s="284" t="str">
        <f>IF($C73+$D73+$E73&gt;0,"",KPT_Summary!I73)</f>
        <v/>
      </c>
      <c r="K73" s="284" t="str">
        <f t="shared" si="9"/>
        <v/>
      </c>
      <c r="L73" s="284" t="str">
        <f t="shared" si="11"/>
        <v/>
      </c>
      <c r="M73" s="315" t="str">
        <f t="shared" si="12"/>
        <v/>
      </c>
      <c r="N73" s="315" t="str">
        <f t="shared" si="13"/>
        <v/>
      </c>
      <c r="O73" s="315" t="str">
        <f t="shared" si="14"/>
        <v/>
      </c>
      <c r="P73" s="315" t="str">
        <f t="shared" si="15"/>
        <v/>
      </c>
      <c r="Q73" s="284" t="str">
        <f t="shared" si="10"/>
        <v/>
      </c>
      <c r="R73" s="385" t="str">
        <f t="shared" si="16"/>
        <v/>
      </c>
    </row>
    <row r="74" spans="1:18" x14ac:dyDescent="0.35">
      <c r="A74" s="2">
        <v>403</v>
      </c>
      <c r="B74" s="260">
        <f>'[2]Project KPT Detailled Data'!AV77</f>
        <v>1</v>
      </c>
      <c r="C74" s="284">
        <f>[2]KPT_Summary!C77</f>
        <v>0</v>
      </c>
      <c r="D74" s="284">
        <f>KPT_Summary!C74</f>
        <v>0</v>
      </c>
      <c r="E74" s="284">
        <f>IF(KPT_Summary!J74&gt;KPT_Summary!$J$81,1,0)</f>
        <v>0</v>
      </c>
      <c r="F74" s="284">
        <f>KPT_Summary!D74</f>
        <v>14.8</v>
      </c>
      <c r="G74" s="284">
        <f>IF($C74+$D74+$E74&gt;0,"",KPT_Summary!F74)</f>
        <v>0</v>
      </c>
      <c r="H74" s="284">
        <f>IF($C74+$D74+$E74&gt;0,"",KPT_Summary!G74)</f>
        <v>0</v>
      </c>
      <c r="I74" s="284">
        <f>IF($C74+$D74+$E74&gt;0,"",KPT_Summary!H74)</f>
        <v>0</v>
      </c>
      <c r="J74" s="284">
        <f>IF($C74+$D74+$E74&gt;0,"",KPT_Summary!I74)</f>
        <v>1.9369369369369397E-2</v>
      </c>
      <c r="K74" s="284">
        <f t="shared" si="9"/>
        <v>0.50389414414414491</v>
      </c>
      <c r="L74" s="284">
        <f t="shared" si="11"/>
        <v>7.4576333333333453</v>
      </c>
      <c r="M74" s="315">
        <f t="shared" si="12"/>
        <v>0</v>
      </c>
      <c r="N74" s="315">
        <f t="shared" si="13"/>
        <v>0</v>
      </c>
      <c r="O74" s="315">
        <f t="shared" si="14"/>
        <v>0</v>
      </c>
      <c r="P74" s="315">
        <f t="shared" si="15"/>
        <v>0.28666666666666707</v>
      </c>
      <c r="Q74" s="284">
        <f t="shared" si="10"/>
        <v>4.6252989394295252</v>
      </c>
      <c r="R74" s="385">
        <f t="shared" si="16"/>
        <v>1.2672051888848014E-2</v>
      </c>
    </row>
    <row r="75" spans="1:18" x14ac:dyDescent="0.35">
      <c r="A75" s="2">
        <v>329</v>
      </c>
      <c r="B75" s="260">
        <f>'[2]Project KPT Detailled Data'!CB2</f>
        <v>2</v>
      </c>
      <c r="C75" s="284">
        <f>[2]KPT_Summary!C78</f>
        <v>0</v>
      </c>
      <c r="D75" s="284">
        <f>KPT_Summary!C75</f>
        <v>0</v>
      </c>
      <c r="E75" s="284">
        <f>IF(KPT_Summary!J75&gt;KPT_Summary!$J$81,1,0)</f>
        <v>0</v>
      </c>
      <c r="F75" s="284">
        <f>KPT_Summary!D75</f>
        <v>19.2</v>
      </c>
      <c r="G75" s="284">
        <f>IF($C75+$D75+$E75&gt;0,"",KPT_Summary!F75)</f>
        <v>0</v>
      </c>
      <c r="H75" s="284">
        <f>IF($C75+$D75+$E75&gt;0,"",KPT_Summary!G75)</f>
        <v>1.7708333333333326E-2</v>
      </c>
      <c r="I75" s="284">
        <f>IF($C75+$D75+$E75&gt;0,"",KPT_Summary!H75)</f>
        <v>0</v>
      </c>
      <c r="J75" s="284">
        <f>IF($C75+$D75+$E75&gt;0,"",KPT_Summary!I75)</f>
        <v>1.9097222222222186E-2</v>
      </c>
      <c r="K75" s="284">
        <f t="shared" si="9"/>
        <v>0.60129340277777676</v>
      </c>
      <c r="L75" s="284">
        <f t="shared" si="11"/>
        <v>11.544833333333314</v>
      </c>
      <c r="M75" s="315">
        <f t="shared" si="12"/>
        <v>0</v>
      </c>
      <c r="N75" s="315">
        <f t="shared" si="13"/>
        <v>0.33999999999999986</v>
      </c>
      <c r="O75" s="315">
        <f t="shared" si="14"/>
        <v>0</v>
      </c>
      <c r="P75" s="315">
        <f t="shared" si="15"/>
        <v>0.36666666666666597</v>
      </c>
      <c r="Q75" s="284">
        <f t="shared" si="10"/>
        <v>9.3374686293807851</v>
      </c>
      <c r="R75" s="385">
        <f t="shared" si="16"/>
        <v>2.5582105833919958E-2</v>
      </c>
    </row>
    <row r="76" spans="1:18" x14ac:dyDescent="0.35">
      <c r="A76" s="2">
        <v>332</v>
      </c>
      <c r="B76" s="260">
        <f>'[2]Project KPT Detailled Data'!CB3</f>
        <v>2</v>
      </c>
      <c r="C76" s="284">
        <f>[2]KPT_Summary!C79</f>
        <v>0</v>
      </c>
      <c r="D76" s="284">
        <f>KPT_Summary!C76</f>
        <v>0</v>
      </c>
      <c r="E76" s="284">
        <f>IF(KPT_Summary!J76&gt;KPT_Summary!$J$81,1,0)</f>
        <v>0</v>
      </c>
      <c r="F76" s="284" t="str">
        <f>KPT_Summary!D76</f>
        <v>19</v>
      </c>
      <c r="G76" s="284">
        <f>IF($C76+$D76+$E76&gt;0,"",KPT_Summary!F76)</f>
        <v>0</v>
      </c>
      <c r="H76" s="284">
        <f>IF($C76+$D76+$E76&gt;0,"",KPT_Summary!G76)</f>
        <v>4.9122807017543749E-3</v>
      </c>
      <c r="I76" s="284">
        <f>IF($C76+$D76+$E76&gt;0,"",KPT_Summary!H76)</f>
        <v>0</v>
      </c>
      <c r="J76" s="284">
        <f>IF($C76+$D76+$E76&gt;0,"",KPT_Summary!I76)</f>
        <v>2.9473684210526312E-2</v>
      </c>
      <c r="K76" s="284">
        <f t="shared" si="9"/>
        <v>0.79574035087719286</v>
      </c>
      <c r="L76" s="284">
        <f t="shared" si="11"/>
        <v>15.119066666666665</v>
      </c>
      <c r="M76" s="315">
        <f t="shared" si="12"/>
        <v>0</v>
      </c>
      <c r="N76" s="315">
        <f t="shared" si="13"/>
        <v>9.3333333333333129E-2</v>
      </c>
      <c r="O76" s="315">
        <f t="shared" si="14"/>
        <v>0</v>
      </c>
      <c r="P76" s="315">
        <f t="shared" si="15"/>
        <v>0.55999999999999994</v>
      </c>
      <c r="Q76" s="284">
        <f t="shared" si="10"/>
        <v>9.9746724067681569</v>
      </c>
      <c r="R76" s="385">
        <f t="shared" si="16"/>
        <v>2.7327869607583991E-2</v>
      </c>
    </row>
    <row r="77" spans="1:18" ht="15" thickBot="1" x14ac:dyDescent="0.4">
      <c r="A77" s="2">
        <v>2</v>
      </c>
      <c r="B77" s="260">
        <f>'[2]Project KPT Detailled Data'!CB4</f>
        <v>2</v>
      </c>
      <c r="C77" s="284">
        <f>[2]KPT_Summary!C80</f>
        <v>0</v>
      </c>
      <c r="D77" s="284">
        <f>KPT_Summary!C77</f>
        <v>1</v>
      </c>
      <c r="E77" s="284">
        <f>IF(KPT_Summary!J77&gt;KPT_Summary!$J$81,1,0)</f>
        <v>0</v>
      </c>
      <c r="F77" s="284">
        <f>KPT_Summary!D77</f>
        <v>3.1</v>
      </c>
      <c r="G77" s="284" t="str">
        <f>IF($C77+$D77+$E77&gt;0,"",KPT_Summary!F77)</f>
        <v/>
      </c>
      <c r="H77" s="284" t="str">
        <f>IF($C77+$D77+$E77&gt;0,"",KPT_Summary!G77)</f>
        <v/>
      </c>
      <c r="I77" s="284" t="str">
        <f>IF($C77+$D77+$E77&gt;0,"",KPT_Summary!H77)</f>
        <v/>
      </c>
      <c r="J77" s="284" t="str">
        <f>IF($C77+$D77+$E77&gt;0,"",KPT_Summary!I77)</f>
        <v/>
      </c>
      <c r="K77" s="284" t="str">
        <f t="shared" si="9"/>
        <v/>
      </c>
      <c r="L77" s="284" t="str">
        <f t="shared" si="11"/>
        <v/>
      </c>
      <c r="M77" s="315" t="str">
        <f t="shared" si="12"/>
        <v/>
      </c>
      <c r="N77" s="315" t="str">
        <f t="shared" si="13"/>
        <v/>
      </c>
      <c r="O77" s="315" t="str">
        <f t="shared" si="14"/>
        <v/>
      </c>
      <c r="P77" s="315" t="str">
        <f t="shared" si="15"/>
        <v/>
      </c>
      <c r="Q77" s="284" t="str">
        <f t="shared" si="10"/>
        <v/>
      </c>
      <c r="R77" s="384" t="str">
        <f t="shared" si="16"/>
        <v/>
      </c>
    </row>
    <row r="78" spans="1:18" ht="16" thickBot="1" x14ac:dyDescent="0.4">
      <c r="B78" s="316"/>
      <c r="C78" s="259"/>
      <c r="D78" s="259"/>
      <c r="E78" s="259"/>
      <c r="K78" s="259"/>
      <c r="L78" s="259"/>
      <c r="M78" s="319">
        <f>AVERAGE(M2:M77)</f>
        <v>0</v>
      </c>
      <c r="N78" s="387">
        <f>AVERAGE(N2:N77)</f>
        <v>0.1727878787878788</v>
      </c>
      <c r="O78" s="320">
        <f>AVERAGE(O2:O77)</f>
        <v>3.0303030303030303E-3</v>
      </c>
      <c r="P78" s="321">
        <f>AVERAGE(P2:P77)</f>
        <v>0.75345454545454549</v>
      </c>
      <c r="Q78" s="318"/>
    </row>
    <row r="79" spans="1:18" x14ac:dyDescent="0.35">
      <c r="B79" s="322"/>
      <c r="C79" s="259"/>
      <c r="D79" s="259"/>
      <c r="E79" s="259"/>
      <c r="F79" s="318"/>
      <c r="G79" s="259"/>
      <c r="H79" s="259"/>
      <c r="I79" s="259"/>
      <c r="J79" s="259"/>
      <c r="K79" s="259"/>
      <c r="L79" s="259"/>
      <c r="M79" s="259"/>
      <c r="N79" s="259"/>
      <c r="O79" s="259"/>
      <c r="P79" s="259"/>
      <c r="Q79" s="318"/>
    </row>
    <row r="80" spans="1:18" x14ac:dyDescent="0.35">
      <c r="B80" s="322"/>
      <c r="C80" s="259"/>
      <c r="D80" s="259"/>
      <c r="E80" s="259"/>
      <c r="F80" s="318"/>
      <c r="G80" s="259"/>
      <c r="H80" s="259"/>
      <c r="I80" s="259"/>
      <c r="J80" s="252" t="s">
        <v>7192</v>
      </c>
      <c r="K80" s="251">
        <f>COUNT(K2:K77)</f>
        <v>55</v>
      </c>
      <c r="L80" s="251"/>
      <c r="M80" s="251">
        <f t="shared" ref="M80" si="17">COUNT(M2:M77)</f>
        <v>55</v>
      </c>
      <c r="N80" s="251">
        <f t="shared" ref="N80:P80" si="18">COUNT(N2:N77)</f>
        <v>55</v>
      </c>
      <c r="O80" s="251">
        <f t="shared" si="18"/>
        <v>55</v>
      </c>
      <c r="P80" s="251">
        <f t="shared" si="18"/>
        <v>55</v>
      </c>
      <c r="Q80" s="267" t="s">
        <v>7192</v>
      </c>
      <c r="R80" s="245">
        <f>COUNT(R2:R77)</f>
        <v>55</v>
      </c>
    </row>
    <row r="81" spans="2:18" x14ac:dyDescent="0.35">
      <c r="B81" s="322"/>
      <c r="C81" s="259"/>
      <c r="D81" s="259"/>
      <c r="E81" s="259"/>
      <c r="F81" s="318"/>
      <c r="G81" s="259"/>
      <c r="H81" s="259"/>
      <c r="I81" s="259"/>
      <c r="J81" s="252" t="s">
        <v>7194</v>
      </c>
      <c r="K81" s="388">
        <f>AVERAGE(K2:K77)</f>
        <v>2.6563434036474929</v>
      </c>
      <c r="L81" s="388"/>
      <c r="M81" s="388">
        <f t="shared" ref="M81" si="19">AVERAGE(M2:M77)</f>
        <v>0</v>
      </c>
      <c r="N81" s="388">
        <f t="shared" ref="N81:P81" si="20">AVERAGE(N2:N77)</f>
        <v>0.1727878787878788</v>
      </c>
      <c r="O81" s="388">
        <f t="shared" si="20"/>
        <v>3.0303030303030303E-3</v>
      </c>
      <c r="P81" s="388">
        <f t="shared" si="20"/>
        <v>0.75345454545454549</v>
      </c>
      <c r="Q81" s="267" t="s">
        <v>7194</v>
      </c>
      <c r="R81" s="386">
        <f>AVERAGE(R2:R77)</f>
        <v>3.8070026146238098E-2</v>
      </c>
    </row>
    <row r="82" spans="2:18" x14ac:dyDescent="0.35">
      <c r="B82" s="322"/>
      <c r="C82" s="259"/>
      <c r="D82" s="259"/>
      <c r="E82" s="259"/>
      <c r="F82" s="318"/>
      <c r="G82" s="259"/>
      <c r="H82" s="259"/>
      <c r="I82" s="259"/>
      <c r="J82" s="315" t="s">
        <v>7195</v>
      </c>
      <c r="K82" s="388">
        <f>STDEVA(K2:K77)</f>
        <v>1.8544539551862331</v>
      </c>
      <c r="L82" s="388"/>
      <c r="M82" s="388">
        <f t="shared" ref="M82" si="21">STDEVA(M2:M77)</f>
        <v>0</v>
      </c>
      <c r="N82" s="388">
        <f t="shared" ref="N82:P82" si="22">STDEVA(N2:N77)</f>
        <v>0.48012637022352317</v>
      </c>
      <c r="O82" s="388">
        <f t="shared" si="22"/>
        <v>1.9117977822546813E-2</v>
      </c>
      <c r="P82" s="388">
        <f t="shared" si="22"/>
        <v>0.47628384414646235</v>
      </c>
      <c r="Q82" s="318" t="s">
        <v>7195</v>
      </c>
      <c r="R82" s="386">
        <f>STDEVA(R2:R77)</f>
        <v>2.5738114297759733E-2</v>
      </c>
    </row>
    <row r="83" spans="2:18" x14ac:dyDescent="0.35">
      <c r="B83" s="322"/>
      <c r="C83" s="259"/>
      <c r="D83" s="259"/>
      <c r="E83" s="259"/>
      <c r="F83" s="318"/>
      <c r="G83" s="259"/>
      <c r="H83" s="259"/>
      <c r="I83" s="259"/>
      <c r="J83" s="252" t="s">
        <v>7201</v>
      </c>
      <c r="K83" s="388">
        <f>K82/SQRT(K80)</f>
        <v>0.25005452030619474</v>
      </c>
      <c r="L83" s="388"/>
      <c r="M83" s="388">
        <f>M82/SQRT(M80)</f>
        <v>0</v>
      </c>
      <c r="N83" s="388">
        <f t="shared" ref="N83:P83" si="23">N82/SQRT(N80)</f>
        <v>6.4740226553934993E-2</v>
      </c>
      <c r="O83" s="388">
        <f t="shared" si="23"/>
        <v>2.5778676037072749E-3</v>
      </c>
      <c r="P83" s="388">
        <f t="shared" si="23"/>
        <v>6.4222100443401833E-2</v>
      </c>
      <c r="Q83" s="267" t="s">
        <v>7196</v>
      </c>
      <c r="R83" s="386">
        <f>R82/SQRT(R80)</f>
        <v>3.4705266239225632E-3</v>
      </c>
    </row>
    <row r="84" spans="2:18" x14ac:dyDescent="0.35">
      <c r="B84" s="322"/>
      <c r="C84" s="259"/>
      <c r="D84" s="259"/>
      <c r="E84" s="259"/>
      <c r="F84" s="259"/>
      <c r="G84" s="259"/>
      <c r="H84" s="259"/>
      <c r="I84" s="259"/>
      <c r="J84" s="252" t="s">
        <v>7198</v>
      </c>
      <c r="K84" s="389">
        <f>1.65*(K83/K81)</f>
        <v>0.15532252265978994</v>
      </c>
      <c r="L84" s="389"/>
      <c r="M84" s="389" t="str">
        <f>IFERROR(1.65*(M83/M81),"")</f>
        <v/>
      </c>
      <c r="N84" s="389">
        <f t="shared" ref="N84:P84" si="24">1.65*(N83/N81)</f>
        <v>0.6182226123924518</v>
      </c>
      <c r="O84" s="389">
        <f t="shared" si="24"/>
        <v>1.4036489102186109</v>
      </c>
      <c r="P84" s="389">
        <f t="shared" si="24"/>
        <v>0.14064082083105009</v>
      </c>
      <c r="Q84" s="267" t="s">
        <v>7198</v>
      </c>
      <c r="R84" s="383">
        <f>1.65*R83/R81</f>
        <v>0.15041673224692761</v>
      </c>
    </row>
    <row r="85" spans="2:18" x14ac:dyDescent="0.35">
      <c r="B85" s="322"/>
      <c r="C85" s="259" t="s">
        <v>7180</v>
      </c>
      <c r="D85" s="259"/>
      <c r="E85" s="259"/>
      <c r="F85" s="259"/>
      <c r="G85" s="259"/>
      <c r="H85" s="259"/>
      <c r="I85" s="259"/>
      <c r="J85" s="315"/>
      <c r="K85" s="284"/>
      <c r="L85" s="390" t="s">
        <v>7200</v>
      </c>
      <c r="M85" s="391">
        <f>IFERROR(M81+(1.65*M82/SQRT(M80)),"")</f>
        <v>0</v>
      </c>
      <c r="N85" s="391">
        <f t="shared" ref="N85:P85" si="25">IFERROR(N81+(1.65*N82/SQRT(N80)),"")</f>
        <v>0.27960925260187153</v>
      </c>
      <c r="O85" s="391">
        <f t="shared" si="25"/>
        <v>7.283784576420033E-3</v>
      </c>
      <c r="P85" s="391">
        <f t="shared" si="25"/>
        <v>0.85942101118615855</v>
      </c>
    </row>
    <row r="86" spans="2:18" x14ac:dyDescent="0.35">
      <c r="B86" s="322"/>
      <c r="C86" s="259" t="s">
        <v>7179</v>
      </c>
      <c r="D86" s="259"/>
      <c r="E86" s="259"/>
      <c r="F86" s="259"/>
      <c r="G86" s="259"/>
      <c r="H86" s="259"/>
      <c r="I86" s="259"/>
      <c r="J86" s="323"/>
      <c r="K86" s="323"/>
      <c r="L86" s="323"/>
      <c r="M86" s="259"/>
      <c r="N86" s="259"/>
      <c r="O86" s="259"/>
      <c r="P86" s="259"/>
    </row>
    <row r="87" spans="2:18" x14ac:dyDescent="0.35">
      <c r="B87" s="322"/>
      <c r="C87" s="259" t="s">
        <v>7181</v>
      </c>
      <c r="D87" s="259"/>
      <c r="E87" s="259"/>
      <c r="F87" s="259"/>
      <c r="G87" s="259"/>
      <c r="H87" s="259"/>
      <c r="I87" s="259"/>
      <c r="J87" s="259"/>
      <c r="K87" s="259"/>
      <c r="L87" s="259"/>
      <c r="M87" s="259"/>
      <c r="N87" s="259"/>
      <c r="O87" s="259"/>
      <c r="P87" s="259"/>
      <c r="Q87" s="337"/>
    </row>
    <row r="88" spans="2:18" x14ac:dyDescent="0.35">
      <c r="B88" s="322"/>
      <c r="C88" s="259" t="s">
        <v>7182</v>
      </c>
      <c r="D88" s="259"/>
      <c r="E88" s="259"/>
      <c r="F88" s="259"/>
      <c r="G88" s="259"/>
      <c r="H88" s="259"/>
      <c r="I88" s="259"/>
      <c r="J88" s="259"/>
      <c r="K88" s="259"/>
      <c r="L88" s="259"/>
      <c r="M88" s="259"/>
      <c r="N88" s="259"/>
      <c r="O88" s="259"/>
      <c r="P88" s="259"/>
      <c r="Q88" s="376"/>
    </row>
    <row r="89" spans="2:18" x14ac:dyDescent="0.35">
      <c r="B89" s="322"/>
      <c r="C89" s="259" t="s">
        <v>7183</v>
      </c>
      <c r="D89" s="259"/>
      <c r="E89" s="259"/>
      <c r="F89" s="259"/>
      <c r="G89" s="259"/>
      <c r="H89" s="259"/>
      <c r="I89" s="259"/>
      <c r="J89" s="259"/>
      <c r="K89" s="259"/>
      <c r="L89" s="259"/>
      <c r="M89" s="259"/>
      <c r="N89" s="259"/>
      <c r="O89" s="259"/>
      <c r="P89" s="259"/>
    </row>
    <row r="90" spans="2:18" x14ac:dyDescent="0.35">
      <c r="B90" s="322"/>
      <c r="C90" s="259"/>
      <c r="D90" s="259"/>
      <c r="E90" s="259"/>
      <c r="F90" s="259"/>
      <c r="G90" s="259"/>
      <c r="H90" s="259"/>
      <c r="I90" s="259"/>
      <c r="J90" s="259"/>
      <c r="K90" s="259"/>
      <c r="L90" s="259"/>
      <c r="M90" s="259"/>
      <c r="N90" s="259"/>
      <c r="O90" s="259"/>
      <c r="P90" s="259"/>
    </row>
    <row r="91" spans="2:18" x14ac:dyDescent="0.35">
      <c r="B91" s="322"/>
      <c r="C91" s="259"/>
      <c r="D91" s="259"/>
      <c r="E91" s="259"/>
      <c r="F91" s="259"/>
      <c r="G91" s="259"/>
      <c r="H91" s="259"/>
      <c r="I91" s="259"/>
      <c r="J91" s="259"/>
      <c r="K91" s="259"/>
      <c r="L91" s="259"/>
      <c r="M91" s="259"/>
      <c r="N91" s="259"/>
      <c r="O91" s="259"/>
      <c r="P91" s="259"/>
    </row>
    <row r="92" spans="2:18" x14ac:dyDescent="0.35">
      <c r="B92" s="322"/>
      <c r="C92" s="259"/>
      <c r="D92" s="259"/>
      <c r="E92" s="259"/>
      <c r="F92" s="259"/>
      <c r="G92" s="259"/>
      <c r="H92" s="259"/>
      <c r="I92" s="259"/>
      <c r="J92" s="259"/>
      <c r="K92" s="259"/>
      <c r="L92" s="259"/>
      <c r="M92" s="259"/>
      <c r="N92" s="259"/>
      <c r="O92" s="259"/>
      <c r="P92" s="259"/>
    </row>
    <row r="93" spans="2:18" x14ac:dyDescent="0.35">
      <c r="B93" s="322"/>
      <c r="C93" s="259"/>
      <c r="D93" s="259"/>
      <c r="E93" s="259"/>
      <c r="F93" s="259"/>
      <c r="G93" s="259"/>
      <c r="H93" s="259"/>
      <c r="I93" s="259"/>
      <c r="J93" s="259"/>
      <c r="K93" s="259"/>
      <c r="L93" s="259"/>
      <c r="M93" s="259"/>
      <c r="N93" s="259"/>
      <c r="O93" s="259"/>
      <c r="P93" s="259"/>
    </row>
    <row r="94" spans="2:18" x14ac:dyDescent="0.35">
      <c r="B94" s="322"/>
      <c r="C94" s="259"/>
      <c r="D94" s="259"/>
      <c r="E94" s="259"/>
      <c r="F94" s="259"/>
      <c r="G94" s="259"/>
      <c r="H94" s="259"/>
      <c r="I94" s="259"/>
      <c r="J94" s="259"/>
      <c r="K94" s="259"/>
      <c r="L94" s="259"/>
      <c r="M94" s="259"/>
      <c r="N94" s="259"/>
      <c r="O94" s="259"/>
      <c r="P94" s="259"/>
    </row>
    <row r="95" spans="2:18" x14ac:dyDescent="0.35">
      <c r="B95" s="322"/>
      <c r="C95" s="259"/>
      <c r="D95" s="259"/>
      <c r="E95" s="259"/>
      <c r="F95" s="259"/>
      <c r="G95" s="259"/>
      <c r="H95" s="259"/>
      <c r="I95" s="259"/>
      <c r="J95" s="259"/>
      <c r="K95" s="259"/>
      <c r="L95" s="259"/>
      <c r="M95" s="259"/>
      <c r="N95" s="259"/>
      <c r="O95" s="259"/>
      <c r="P95" s="259"/>
    </row>
    <row r="96" spans="2:18" x14ac:dyDescent="0.35">
      <c r="B96" s="322"/>
      <c r="C96" s="259"/>
      <c r="D96" s="259"/>
      <c r="E96" s="259"/>
      <c r="F96" s="259"/>
      <c r="G96" s="259"/>
      <c r="H96" s="259"/>
      <c r="I96" s="259"/>
      <c r="J96" s="259"/>
      <c r="K96" s="259"/>
      <c r="L96" s="259"/>
      <c r="M96" s="259"/>
      <c r="N96" s="259"/>
      <c r="O96" s="259"/>
      <c r="P96" s="259"/>
    </row>
    <row r="97" spans="2:16" x14ac:dyDescent="0.35">
      <c r="B97" s="322"/>
      <c r="C97" s="259"/>
      <c r="D97" s="259"/>
      <c r="E97" s="259"/>
      <c r="F97" s="259"/>
      <c r="G97" s="259"/>
      <c r="H97" s="259"/>
      <c r="I97" s="259"/>
      <c r="J97" s="259"/>
      <c r="K97" s="259"/>
      <c r="L97" s="259"/>
      <c r="M97" s="259"/>
      <c r="N97" s="259"/>
      <c r="O97" s="259"/>
      <c r="P97" s="259"/>
    </row>
    <row r="98" spans="2:16" x14ac:dyDescent="0.35">
      <c r="B98" s="322"/>
      <c r="C98" s="259"/>
      <c r="D98" s="259"/>
      <c r="E98" s="259"/>
      <c r="F98" s="259"/>
      <c r="G98" s="259"/>
      <c r="H98" s="259"/>
      <c r="I98" s="259"/>
      <c r="J98" s="259"/>
      <c r="K98" s="259"/>
      <c r="L98" s="259"/>
      <c r="M98" s="259"/>
      <c r="N98" s="259"/>
      <c r="O98" s="259"/>
      <c r="P98" s="259"/>
    </row>
    <row r="99" spans="2:16" x14ac:dyDescent="0.35">
      <c r="B99" s="322"/>
      <c r="C99" s="259"/>
      <c r="D99" s="259"/>
      <c r="E99" s="259"/>
      <c r="F99" s="259"/>
      <c r="G99" s="259"/>
      <c r="H99" s="259"/>
      <c r="I99" s="259"/>
      <c r="J99" s="259"/>
      <c r="K99" s="259"/>
      <c r="L99" s="259"/>
      <c r="M99" s="259"/>
      <c r="N99" s="259"/>
      <c r="O99" s="259"/>
      <c r="P99" s="259"/>
    </row>
    <row r="100" spans="2:16" x14ac:dyDescent="0.35">
      <c r="B100" s="322"/>
      <c r="C100" s="259"/>
      <c r="D100" s="259"/>
      <c r="E100" s="259"/>
      <c r="F100" s="259"/>
      <c r="G100" s="259"/>
      <c r="H100" s="259"/>
      <c r="I100" s="259"/>
      <c r="J100" s="259"/>
      <c r="K100" s="259"/>
      <c r="L100" s="259"/>
      <c r="M100" s="259"/>
      <c r="N100" s="259"/>
      <c r="O100" s="259"/>
      <c r="P100" s="259"/>
    </row>
    <row r="101" spans="2:16" x14ac:dyDescent="0.35">
      <c r="B101" s="322"/>
      <c r="C101" s="259"/>
      <c r="D101" s="259"/>
      <c r="E101" s="259"/>
      <c r="F101" s="259"/>
      <c r="G101" s="259"/>
      <c r="H101" s="259"/>
      <c r="I101" s="259"/>
      <c r="J101" s="259"/>
      <c r="K101" s="259"/>
      <c r="L101" s="259"/>
      <c r="M101" s="259"/>
      <c r="N101" s="259"/>
      <c r="O101" s="259"/>
      <c r="P101" s="259"/>
    </row>
    <row r="102" spans="2:16" x14ac:dyDescent="0.35">
      <c r="B102" s="322"/>
      <c r="C102" s="259"/>
      <c r="D102" s="259"/>
      <c r="E102" s="259"/>
      <c r="F102" s="259"/>
      <c r="G102" s="259"/>
      <c r="H102" s="259"/>
      <c r="I102" s="259"/>
      <c r="J102" s="259"/>
      <c r="K102" s="259"/>
      <c r="L102" s="259"/>
      <c r="M102" s="259"/>
      <c r="N102" s="259"/>
      <c r="O102" s="259"/>
      <c r="P102" s="259"/>
    </row>
    <row r="103" spans="2:16" x14ac:dyDescent="0.35">
      <c r="B103" s="322"/>
      <c r="C103" s="259"/>
      <c r="D103" s="259"/>
      <c r="E103" s="259"/>
      <c r="F103" s="259"/>
      <c r="G103" s="259"/>
      <c r="H103" s="259"/>
      <c r="I103" s="259"/>
      <c r="J103" s="259"/>
      <c r="K103" s="259"/>
      <c r="L103" s="259"/>
      <c r="M103" s="259"/>
      <c r="N103" s="259"/>
      <c r="O103" s="259"/>
      <c r="P103" s="259"/>
    </row>
    <row r="104" spans="2:16" x14ac:dyDescent="0.35">
      <c r="B104" s="322"/>
      <c r="C104" s="259"/>
      <c r="D104" s="259"/>
      <c r="E104" s="259"/>
      <c r="F104" s="259"/>
      <c r="G104" s="259"/>
      <c r="H104" s="259"/>
      <c r="I104" s="259"/>
      <c r="J104" s="259"/>
      <c r="K104" s="259"/>
      <c r="L104" s="259"/>
      <c r="M104" s="259"/>
      <c r="N104" s="259"/>
      <c r="O104" s="259"/>
      <c r="P104" s="259"/>
    </row>
    <row r="105" spans="2:16" x14ac:dyDescent="0.35">
      <c r="B105" s="322"/>
      <c r="C105" s="259"/>
      <c r="D105" s="259"/>
      <c r="E105" s="259"/>
      <c r="F105" s="259"/>
      <c r="G105" s="259"/>
      <c r="H105" s="259"/>
      <c r="I105" s="259"/>
      <c r="J105" s="259"/>
      <c r="K105" s="259"/>
      <c r="L105" s="259"/>
      <c r="M105" s="259"/>
      <c r="N105" s="259"/>
      <c r="O105" s="259"/>
      <c r="P105" s="259"/>
    </row>
    <row r="106" spans="2:16" x14ac:dyDescent="0.35">
      <c r="B106" s="322"/>
      <c r="C106" s="259"/>
      <c r="D106" s="259"/>
      <c r="E106" s="259"/>
      <c r="F106" s="259"/>
      <c r="G106" s="259"/>
      <c r="H106" s="259"/>
      <c r="I106" s="259"/>
      <c r="J106" s="259"/>
      <c r="K106" s="259"/>
      <c r="L106" s="259"/>
      <c r="M106" s="259"/>
      <c r="N106" s="259"/>
      <c r="O106" s="259"/>
      <c r="P106" s="259"/>
    </row>
    <row r="107" spans="2:16" x14ac:dyDescent="0.35">
      <c r="B107" s="322"/>
      <c r="C107" s="259"/>
      <c r="D107" s="259"/>
      <c r="E107" s="259"/>
      <c r="F107" s="259"/>
      <c r="G107" s="259"/>
      <c r="H107" s="259"/>
      <c r="I107" s="259"/>
      <c r="J107" s="259"/>
      <c r="K107" s="259"/>
      <c r="L107" s="259"/>
      <c r="M107" s="259"/>
      <c r="N107" s="259"/>
      <c r="O107" s="259"/>
      <c r="P107" s="259"/>
    </row>
    <row r="108" spans="2:16" x14ac:dyDescent="0.35">
      <c r="N108" s="259"/>
    </row>
    <row r="109" spans="2:16" x14ac:dyDescent="0.35">
      <c r="N109" s="259"/>
    </row>
    <row r="110" spans="2:16" x14ac:dyDescent="0.35">
      <c r="N110" s="259"/>
    </row>
    <row r="111" spans="2:16" x14ac:dyDescent="0.35">
      <c r="N111" s="259"/>
    </row>
    <row r="112" spans="2:16" x14ac:dyDescent="0.35">
      <c r="N112" s="259"/>
    </row>
    <row r="113" spans="14:14" x14ac:dyDescent="0.35">
      <c r="N113" s="259"/>
    </row>
    <row r="114" spans="14:14" x14ac:dyDescent="0.35">
      <c r="N114" s="259"/>
    </row>
    <row r="115" spans="14:14" x14ac:dyDescent="0.35">
      <c r="N115" s="259"/>
    </row>
    <row r="116" spans="14:14" x14ac:dyDescent="0.35">
      <c r="N116" s="259"/>
    </row>
    <row r="117" spans="14:14" x14ac:dyDescent="0.35">
      <c r="N117" s="259"/>
    </row>
    <row r="118" spans="14:14" x14ac:dyDescent="0.35">
      <c r="N118" s="259"/>
    </row>
    <row r="119" spans="14:14" x14ac:dyDescent="0.35">
      <c r="N119" s="259"/>
    </row>
    <row r="120" spans="14:14" x14ac:dyDescent="0.35">
      <c r="N120" s="259"/>
    </row>
    <row r="121" spans="14:14" x14ac:dyDescent="0.35">
      <c r="N121" s="259"/>
    </row>
    <row r="122" spans="14:14" x14ac:dyDescent="0.35">
      <c r="N122" s="259"/>
    </row>
    <row r="123" spans="14:14" x14ac:dyDescent="0.35">
      <c r="N123" s="259"/>
    </row>
    <row r="124" spans="14:14" x14ac:dyDescent="0.35">
      <c r="N124" s="259"/>
    </row>
    <row r="125" spans="14:14" x14ac:dyDescent="0.35">
      <c r="N125" s="259"/>
    </row>
    <row r="126" spans="14:14" x14ac:dyDescent="0.35">
      <c r="N126" s="259"/>
    </row>
    <row r="127" spans="14:14" x14ac:dyDescent="0.35">
      <c r="N127" s="259"/>
    </row>
    <row r="128" spans="14:14" x14ac:dyDescent="0.35">
      <c r="N128" s="259"/>
    </row>
    <row r="129" spans="14:14" x14ac:dyDescent="0.35">
      <c r="N129" s="259"/>
    </row>
    <row r="130" spans="14:14" x14ac:dyDescent="0.35">
      <c r="N130" s="259"/>
    </row>
    <row r="131" spans="14:14" x14ac:dyDescent="0.35">
      <c r="N131" s="259"/>
    </row>
    <row r="132" spans="14:14" x14ac:dyDescent="0.35">
      <c r="N132" s="259"/>
    </row>
    <row r="133" spans="14:14" x14ac:dyDescent="0.35">
      <c r="N133" s="259"/>
    </row>
    <row r="134" spans="14:14" x14ac:dyDescent="0.35">
      <c r="N134" s="259"/>
    </row>
    <row r="135" spans="14:14" x14ac:dyDescent="0.35">
      <c r="N135" s="259"/>
    </row>
    <row r="136" spans="14:14" x14ac:dyDescent="0.35">
      <c r="N136" s="259"/>
    </row>
    <row r="137" spans="14:14" x14ac:dyDescent="0.35">
      <c r="N137" s="259"/>
    </row>
    <row r="138" spans="14:14" x14ac:dyDescent="0.35">
      <c r="N138" s="259"/>
    </row>
    <row r="139" spans="14:14" x14ac:dyDescent="0.35">
      <c r="N139" s="259"/>
    </row>
    <row r="140" spans="14:14" x14ac:dyDescent="0.35">
      <c r="N140" s="259"/>
    </row>
    <row r="141" spans="14:14" x14ac:dyDescent="0.35">
      <c r="N141" s="259"/>
    </row>
    <row r="142" spans="14:14" x14ac:dyDescent="0.35">
      <c r="N142" s="259"/>
    </row>
    <row r="143" spans="14:14" x14ac:dyDescent="0.35">
      <c r="N143" s="259"/>
    </row>
    <row r="144" spans="14:14" x14ac:dyDescent="0.35">
      <c r="N144" s="259"/>
    </row>
    <row r="145" spans="14:14" x14ac:dyDescent="0.35">
      <c r="N145" s="259"/>
    </row>
    <row r="146" spans="14:14" x14ac:dyDescent="0.35">
      <c r="N146" s="259"/>
    </row>
    <row r="147" spans="14:14" x14ac:dyDescent="0.35">
      <c r="N147" s="259"/>
    </row>
    <row r="148" spans="14:14" x14ac:dyDescent="0.35">
      <c r="N148" s="259"/>
    </row>
    <row r="149" spans="14:14" x14ac:dyDescent="0.35">
      <c r="N149" s="259"/>
    </row>
    <row r="150" spans="14:14" x14ac:dyDescent="0.35">
      <c r="N150" s="259"/>
    </row>
    <row r="151" spans="14:14" x14ac:dyDescent="0.35">
      <c r="N151" s="259"/>
    </row>
    <row r="152" spans="14:14" x14ac:dyDescent="0.35">
      <c r="N152" s="259"/>
    </row>
    <row r="153" spans="14:14" x14ac:dyDescent="0.35">
      <c r="N153" s="259"/>
    </row>
    <row r="154" spans="14:14" x14ac:dyDescent="0.35">
      <c r="N154" s="259"/>
    </row>
    <row r="155" spans="14:14" x14ac:dyDescent="0.35">
      <c r="N155" s="259"/>
    </row>
    <row r="156" spans="14:14" x14ac:dyDescent="0.35">
      <c r="N156" s="259"/>
    </row>
    <row r="157" spans="14:14" x14ac:dyDescent="0.35">
      <c r="N157" s="259"/>
    </row>
    <row r="158" spans="14:14" x14ac:dyDescent="0.35">
      <c r="N158" s="259"/>
    </row>
    <row r="159" spans="14:14" x14ac:dyDescent="0.35">
      <c r="N159" s="259"/>
    </row>
    <row r="160" spans="14:14" x14ac:dyDescent="0.35">
      <c r="N160" s="259"/>
    </row>
    <row r="161" spans="14:18" x14ac:dyDescent="0.35">
      <c r="N161" s="259"/>
    </row>
    <row r="162" spans="14:18" x14ac:dyDescent="0.35">
      <c r="N162" s="259"/>
    </row>
    <row r="163" spans="14:18" x14ac:dyDescent="0.35">
      <c r="N163" s="259"/>
    </row>
    <row r="164" spans="14:18" x14ac:dyDescent="0.35">
      <c r="N164" s="259"/>
      <c r="R164" s="267" t="s">
        <v>7132</v>
      </c>
    </row>
    <row r="165" spans="14:18" x14ac:dyDescent="0.35">
      <c r="N165" s="259"/>
      <c r="R165" s="267" t="s">
        <v>7133</v>
      </c>
    </row>
    <row r="166" spans="14:18" x14ac:dyDescent="0.35">
      <c r="N166" s="259"/>
    </row>
    <row r="167" spans="14:18" x14ac:dyDescent="0.35">
      <c r="N167" s="259"/>
    </row>
    <row r="168" spans="14:18" x14ac:dyDescent="0.35">
      <c r="N168" s="259"/>
    </row>
    <row r="169" spans="14:18" x14ac:dyDescent="0.35">
      <c r="N169" s="259"/>
    </row>
    <row r="170" spans="14:18" x14ac:dyDescent="0.35">
      <c r="N170" s="259"/>
    </row>
    <row r="171" spans="14:18" x14ac:dyDescent="0.35">
      <c r="N171" s="259"/>
    </row>
    <row r="172" spans="14:18" x14ac:dyDescent="0.35">
      <c r="N172" s="259"/>
    </row>
    <row r="173" spans="14:18" x14ac:dyDescent="0.35">
      <c r="N173" s="259"/>
    </row>
    <row r="174" spans="14:18" x14ac:dyDescent="0.35">
      <c r="N174" s="259"/>
    </row>
    <row r="175" spans="14:18" x14ac:dyDescent="0.35">
      <c r="N175" s="259"/>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0"/>
  <sheetViews>
    <sheetView zoomScale="80" zoomScaleNormal="80" workbookViewId="0">
      <selection activeCell="E4" sqref="E4"/>
    </sheetView>
  </sheetViews>
  <sheetFormatPr baseColWidth="10" defaultRowHeight="14.5" x14ac:dyDescent="0.35"/>
  <cols>
    <col min="1" max="1" width="63" customWidth="1"/>
    <col min="2" max="2" width="26.54296875" customWidth="1"/>
    <col min="3" max="3" width="26.6328125" customWidth="1"/>
    <col min="4" max="4" width="40.81640625" customWidth="1"/>
    <col min="6" max="6" width="17.54296875" bestFit="1" customWidth="1"/>
  </cols>
  <sheetData>
    <row r="1" spans="1:6" x14ac:dyDescent="0.35">
      <c r="A1" t="s">
        <v>7162</v>
      </c>
    </row>
    <row r="3" spans="1:6" x14ac:dyDescent="0.35">
      <c r="A3" s="353"/>
      <c r="B3" s="353" t="s">
        <v>1592</v>
      </c>
      <c r="C3" s="353" t="s">
        <v>7066</v>
      </c>
      <c r="D3" s="353" t="s">
        <v>7067</v>
      </c>
      <c r="E3" s="353" t="s">
        <v>189</v>
      </c>
      <c r="F3" s="353" t="s">
        <v>7168</v>
      </c>
    </row>
    <row r="4" spans="1:6" x14ac:dyDescent="0.35">
      <c r="A4" s="353" t="s">
        <v>7160</v>
      </c>
      <c r="B4" s="2">
        <f>'VER CALCULATIONS'!P7*'VER CALCULATIONS'!B41*365*'Project Database'!J1479/1000000*0.2777</f>
        <v>3.6778690382134629</v>
      </c>
      <c r="C4" s="2">
        <v>0</v>
      </c>
      <c r="D4" s="2">
        <f>'VER CALCULATIONS'!P9*'VER CALCULATIONS'!B42*365*'Project Database'!J1479/1000000*0.2777</f>
        <v>0.14225053531626144</v>
      </c>
      <c r="E4" s="2">
        <f>'VER CALCULATIONS'!P10*'VER CALCULATIONS'!B43*365*'Project Database'!J1479/1000000*0.2777</f>
        <v>18.125492422767092</v>
      </c>
      <c r="F4" s="2">
        <f>SUM(B4:E4)</f>
        <v>21.945611996296815</v>
      </c>
    </row>
    <row r="5" spans="1:6" x14ac:dyDescent="0.35">
      <c r="A5" s="353" t="s">
        <v>7159</v>
      </c>
      <c r="B5" s="2">
        <f>'VER CALCULATIONS'!P3*'VER CALCULATIONS'!B41*365*'Project Database'!J1479/1000000*0.2777</f>
        <v>30.51386324451305</v>
      </c>
      <c r="C5" s="2"/>
      <c r="D5" s="2"/>
      <c r="E5" s="2">
        <f>'VER CALCULATIONS'!P6*'VER CALCULATIONS'!B43*365*'Project Database'!J1479/1000000*0.2777</f>
        <v>1.0921780824860179</v>
      </c>
      <c r="F5" s="2">
        <f>SUM(B5:E5)</f>
        <v>31.606041326999069</v>
      </c>
    </row>
    <row r="10" spans="1:6" x14ac:dyDescent="0.35">
      <c r="A10" s="353" t="s">
        <v>7161</v>
      </c>
      <c r="B10" s="2">
        <f>F5-F4</f>
        <v>9.6604293307022537</v>
      </c>
      <c r="C10" s="354"/>
      <c r="D10" s="354"/>
      <c r="E10" s="354"/>
      <c r="F10" s="354"/>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8"/>
  </sheetPr>
  <dimension ref="A1:X62"/>
  <sheetViews>
    <sheetView showGridLines="0" topLeftCell="A13" zoomScale="80" zoomScaleNormal="80" workbookViewId="0">
      <selection activeCell="L22" sqref="L22"/>
    </sheetView>
  </sheetViews>
  <sheetFormatPr baseColWidth="10" defaultColWidth="10.90625" defaultRowHeight="13.5" x14ac:dyDescent="0.3"/>
  <cols>
    <col min="1" max="1" width="27" style="245" customWidth="1"/>
    <col min="2" max="2" width="27.1796875" style="245" customWidth="1"/>
    <col min="3" max="3" width="15.54296875" style="245" customWidth="1"/>
    <col min="4" max="5" width="14.90625" style="245" customWidth="1"/>
    <col min="6" max="6" width="17.90625" style="245" customWidth="1"/>
    <col min="7" max="7" width="13.6328125" style="245" customWidth="1"/>
    <col min="8" max="10" width="10.90625" style="245"/>
    <col min="11" max="11" width="13.453125" style="245" bestFit="1" customWidth="1"/>
    <col min="12" max="12" width="12.1796875" style="245" bestFit="1" customWidth="1"/>
    <col min="13" max="13" width="12.1796875" style="245" customWidth="1"/>
    <col min="14" max="14" width="12.1796875" style="245" bestFit="1" customWidth="1"/>
    <col min="15" max="15" width="35.90625" style="245" customWidth="1"/>
    <col min="16" max="16" width="27.1796875" style="245" bestFit="1" customWidth="1"/>
    <col min="17" max="17" width="32.81640625" style="245" customWidth="1"/>
    <col min="18" max="18" width="19.08984375" style="245" customWidth="1"/>
    <col min="19" max="19" width="10.90625" style="245"/>
    <col min="20" max="20" width="11.36328125" style="245" customWidth="1"/>
    <col min="21" max="16384" width="10.90625" style="245"/>
  </cols>
  <sheetData>
    <row r="1" spans="1:24" ht="14" thickBot="1" x14ac:dyDescent="0.35"/>
    <row r="2" spans="1:24" ht="14.5" x14ac:dyDescent="0.3">
      <c r="A2" s="246" t="s">
        <v>7045</v>
      </c>
      <c r="H2" s="247"/>
      <c r="I2" s="247"/>
      <c r="O2" s="248" t="s">
        <v>7046</v>
      </c>
      <c r="P2" s="249" t="s">
        <v>7047</v>
      </c>
      <c r="Q2" s="250" t="s">
        <v>7048</v>
      </c>
      <c r="R2" s="250" t="s">
        <v>7049</v>
      </c>
    </row>
    <row r="3" spans="1:24" ht="67.5" x14ac:dyDescent="0.3">
      <c r="A3" s="251"/>
      <c r="B3" s="252" t="s">
        <v>7050</v>
      </c>
      <c r="C3" s="253" t="s">
        <v>7051</v>
      </c>
      <c r="D3" s="253" t="s">
        <v>7052</v>
      </c>
      <c r="E3" s="253" t="s">
        <v>7053</v>
      </c>
      <c r="F3" s="253" t="s">
        <v>7054</v>
      </c>
      <c r="G3" s="247"/>
      <c r="O3" s="254" t="s">
        <v>7055</v>
      </c>
      <c r="P3" s="255">
        <v>2.3198103051375751</v>
      </c>
      <c r="Q3" s="256" t="s">
        <v>7056</v>
      </c>
      <c r="R3" s="257" t="s">
        <v>1926</v>
      </c>
      <c r="T3" s="258"/>
      <c r="U3" s="259"/>
      <c r="V3" s="259"/>
      <c r="W3" s="259"/>
      <c r="X3" s="259"/>
    </row>
    <row r="4" spans="1:24" ht="29" x14ac:dyDescent="0.35">
      <c r="A4" s="252" t="s">
        <v>7057</v>
      </c>
      <c r="B4" s="260">
        <f>'Project Database'!R1468</f>
        <v>2948253.617557771</v>
      </c>
      <c r="C4" s="261">
        <v>0</v>
      </c>
      <c r="D4" s="261">
        <v>1</v>
      </c>
      <c r="E4" s="262">
        <f>'Usage_Monitoring_Survey_2021 '!AO98</f>
        <v>0.11578947368421053</v>
      </c>
      <c r="F4" s="262">
        <f>'Usage_Monitoring_Survey_2021 '!AO99</f>
        <v>0.88421052631578945</v>
      </c>
      <c r="G4" s="247"/>
      <c r="O4" s="263" t="s">
        <v>7058</v>
      </c>
      <c r="P4" s="264">
        <v>0</v>
      </c>
      <c r="Q4" s="265" t="s">
        <v>7056</v>
      </c>
      <c r="R4" s="266" t="s">
        <v>1926</v>
      </c>
      <c r="T4" s="258"/>
      <c r="U4" s="259"/>
      <c r="V4" s="259"/>
      <c r="W4" s="259"/>
      <c r="X4" s="259"/>
    </row>
    <row r="5" spans="1:24" ht="29" x14ac:dyDescent="0.35">
      <c r="A5" s="267"/>
      <c r="C5" s="268"/>
      <c r="D5" s="268"/>
      <c r="O5" s="263" t="s">
        <v>7059</v>
      </c>
      <c r="P5" s="264">
        <v>0</v>
      </c>
      <c r="Q5" s="265" t="s">
        <v>7056</v>
      </c>
      <c r="R5" s="266" t="s">
        <v>1926</v>
      </c>
    </row>
    <row r="6" spans="1:24" ht="29.5" thickBot="1" x14ac:dyDescent="0.35">
      <c r="O6" s="269" t="s">
        <v>7060</v>
      </c>
      <c r="P6" s="270">
        <v>5.1785671260797514E-2</v>
      </c>
      <c r="Q6" s="271" t="s">
        <v>7056</v>
      </c>
      <c r="R6" s="272" t="s">
        <v>1926</v>
      </c>
    </row>
    <row r="7" spans="1:24" ht="29" x14ac:dyDescent="0.3">
      <c r="O7" s="273" t="s">
        <v>7061</v>
      </c>
      <c r="P7" s="363">
        <f>KPT_Summary_Cleaned!N85</f>
        <v>0.27960925260187153</v>
      </c>
      <c r="Q7" s="274" t="s">
        <v>7056</v>
      </c>
      <c r="R7" s="275" t="s">
        <v>1929</v>
      </c>
    </row>
    <row r="8" spans="1:24" ht="29" x14ac:dyDescent="0.3">
      <c r="A8" s="267"/>
      <c r="O8" s="276" t="s">
        <v>7062</v>
      </c>
      <c r="P8" s="362">
        <v>0</v>
      </c>
      <c r="Q8" s="277" t="s">
        <v>7056</v>
      </c>
      <c r="R8" s="278" t="s">
        <v>1929</v>
      </c>
    </row>
    <row r="9" spans="1:24" ht="29" x14ac:dyDescent="0.3">
      <c r="A9" s="267"/>
      <c r="O9" s="276" t="s">
        <v>7063</v>
      </c>
      <c r="P9" s="362">
        <f>KPT_Summary_Cleaned!O85</f>
        <v>7.283784576420033E-3</v>
      </c>
      <c r="Q9" s="277" t="s">
        <v>7056</v>
      </c>
      <c r="R9" s="278" t="s">
        <v>1929</v>
      </c>
    </row>
    <row r="10" spans="1:24" ht="29.5" thickBot="1" x14ac:dyDescent="0.35">
      <c r="O10" s="279" t="s">
        <v>7064</v>
      </c>
      <c r="P10" s="364">
        <f>KPT_Summary_Cleaned!P85</f>
        <v>0.85942101118615855</v>
      </c>
      <c r="Q10" s="280" t="s">
        <v>7056</v>
      </c>
      <c r="R10" s="281" t="s">
        <v>1929</v>
      </c>
      <c r="T10" s="251" t="s">
        <v>7065</v>
      </c>
      <c r="U10" s="251" t="s">
        <v>1592</v>
      </c>
      <c r="V10" s="251" t="s">
        <v>7066</v>
      </c>
      <c r="W10" s="251" t="s">
        <v>7067</v>
      </c>
      <c r="X10" s="251" t="s">
        <v>189</v>
      </c>
    </row>
    <row r="11" spans="1:24" ht="14.5" x14ac:dyDescent="0.3">
      <c r="O11" s="282" t="s">
        <v>7068</v>
      </c>
      <c r="P11" s="283">
        <v>365</v>
      </c>
      <c r="Q11" s="282" t="s">
        <v>7069</v>
      </c>
      <c r="R11" s="282" t="s">
        <v>7070</v>
      </c>
      <c r="T11" s="282" t="s">
        <v>7071</v>
      </c>
      <c r="U11" s="284">
        <f>P3</f>
        <v>2.3198103051375751</v>
      </c>
      <c r="V11" s="284">
        <f>P4</f>
        <v>0</v>
      </c>
      <c r="W11" s="284">
        <f>P5</f>
        <v>0</v>
      </c>
      <c r="X11" s="284">
        <f>P6</f>
        <v>5.1785671260797514E-2</v>
      </c>
    </row>
    <row r="12" spans="1:24" ht="14.5" x14ac:dyDescent="0.35">
      <c r="O12" s="285" t="s">
        <v>7072</v>
      </c>
      <c r="P12" s="286">
        <f>KPT_Summary_Cleaned!F79</f>
        <v>0</v>
      </c>
      <c r="Q12" s="285" t="s">
        <v>7073</v>
      </c>
      <c r="R12" s="285" t="s">
        <v>7074</v>
      </c>
      <c r="T12" s="282" t="s">
        <v>7075</v>
      </c>
      <c r="U12" s="284">
        <f>P7</f>
        <v>0.27960925260187153</v>
      </c>
      <c r="V12" s="284">
        <f>P8</f>
        <v>0</v>
      </c>
      <c r="W12" s="284">
        <f>P9</f>
        <v>7.283784576420033E-3</v>
      </c>
      <c r="X12" s="284">
        <f>P10</f>
        <v>0.85942101118615855</v>
      </c>
    </row>
    <row r="13" spans="1:24" ht="58" x14ac:dyDescent="0.3">
      <c r="A13" s="287" t="s">
        <v>7076</v>
      </c>
      <c r="B13" s="287" t="s">
        <v>7077</v>
      </c>
      <c r="C13" s="287" t="s">
        <v>7078</v>
      </c>
      <c r="D13" s="287" t="s">
        <v>7079</v>
      </c>
      <c r="E13" s="287" t="s">
        <v>7080</v>
      </c>
      <c r="F13" s="287" t="s">
        <v>7081</v>
      </c>
      <c r="G13" s="287" t="s">
        <v>7082</v>
      </c>
      <c r="H13" s="287" t="s">
        <v>7083</v>
      </c>
      <c r="I13" s="287" t="s">
        <v>7084</v>
      </c>
      <c r="J13" s="287" t="s">
        <v>7085</v>
      </c>
      <c r="K13" s="287" t="s">
        <v>7086</v>
      </c>
      <c r="L13" s="287" t="s">
        <v>7087</v>
      </c>
      <c r="M13" s="287"/>
    </row>
    <row r="14" spans="1:24" ht="14.5" x14ac:dyDescent="0.35">
      <c r="A14" s="287" t="s">
        <v>7166</v>
      </c>
      <c r="B14" s="288">
        <f>('VER CALCULATIONS'!P5*'VER CALCULATIONS'!B42*'VER CALCULATIONS'!G42+'VER CALCULATIONS'!P4*'VER CALCULATIONS'!B40*'VER CALCULATIONS'!G40+'VER CALCULATIONS'!P6*'VER CALCULATIONS'!B43*'VER CALCULATIONS'!G43+'VER CALCULATIONS'!P3*'VER CALCULATIONS'!B41*'VER CALCULATIONS'!G41)*'VER CALCULATIONS'!P11/1000000</f>
        <v>23.400589984333951</v>
      </c>
      <c r="C14" s="289">
        <v>149</v>
      </c>
      <c r="D14" s="288">
        <f>B14*0.3</f>
        <v>7.0201769953001856</v>
      </c>
      <c r="E14" s="288">
        <f>('VER CALCULATIONS'!P9*'VER CALCULATIONS'!B42*'VER CALCULATIONS'!G42+'VER CALCULATIONS'!P8*'VER CALCULATIONS'!B40*'VER CALCULATIONS'!G40+'VER CALCULATIONS'!P10*'VER CALCULATIONS'!B43*'VER CALCULATIONS'!G43+'VER CALCULATIONS'!P7*'VER CALCULATIONS'!B41*'VER CALCULATIONS'!G41)*'VER CALCULATIONS'!P11/1000000</f>
        <v>3.760645921442709</v>
      </c>
      <c r="F14" s="289">
        <f>'Survey Summary'!B16</f>
        <v>76</v>
      </c>
      <c r="G14" s="288">
        <f>STDEVA(KPT_Summary_Cleaned!$R$2:$R$77)</f>
        <v>2.5738114297759733E-2</v>
      </c>
      <c r="H14" s="290">
        <f>B14-E14</f>
        <v>19.639944062891242</v>
      </c>
      <c r="I14" s="291">
        <f>1.26*SQRT(D14^2/C14+G14^2/F14)</f>
        <v>0.72465483658709595</v>
      </c>
      <c r="J14" s="291">
        <f>(B14-E14)*0.3</f>
        <v>5.8919832188673729</v>
      </c>
      <c r="K14" s="284">
        <f>B14-E14</f>
        <v>19.639944062891242</v>
      </c>
      <c r="L14" s="292">
        <f>K14/365</f>
        <v>5.3808065925729433E-2</v>
      </c>
      <c r="M14" s="292"/>
    </row>
    <row r="15" spans="1:24" ht="14.5" x14ac:dyDescent="0.35">
      <c r="A15" s="287" t="s">
        <v>7167</v>
      </c>
      <c r="B15" s="288">
        <f>('VER CALCULATIONS'!P5*'VER CALCULATIONS'!B49*'VER CALCULATIONS'!G49+'VER CALCULATIONS'!P4*'VER CALCULATIONS'!B47*'VER CALCULATIONS'!G47+'VER CALCULATIONS'!P6*'VER CALCULATIONS'!B50*'VER CALCULATIONS'!G50+'VER CALCULATIONS'!P3*'VER CALCULATIONS'!B48*'VER CALCULATIONS'!G48)*'VER CALCULATIONS'!P11/1000000</f>
        <v>23.928531308920842</v>
      </c>
      <c r="C15" s="289">
        <v>149</v>
      </c>
      <c r="D15" s="288">
        <f>B15*0.3</f>
        <v>7.1785593926762523</v>
      </c>
      <c r="E15" s="288">
        <f>('VER CALCULATIONS'!P9*'VER CALCULATIONS'!B49*'VER CALCULATIONS'!G49+'VER CALCULATIONS'!P8*'VER CALCULATIONS'!B47*'VER CALCULATIONS'!G47+'VER CALCULATIONS'!P10*'VER CALCULATIONS'!B50*'VER CALCULATIONS'!G50+'VER CALCULATIONS'!P7*'VER CALCULATIONS'!B48*'VER CALCULATIONS'!G48)*'VER CALCULATIONS'!P11/1000000</f>
        <v>3.8244527873917886</v>
      </c>
      <c r="F15" s="289">
        <f>'Survey Summary'!B16</f>
        <v>76</v>
      </c>
      <c r="G15" s="288">
        <f>STDEVA(KPT_Summary_Cleaned!$R$2:$R$77)</f>
        <v>2.5738114297759733E-2</v>
      </c>
      <c r="H15" s="290">
        <f>B15-E15</f>
        <v>20.104078521529054</v>
      </c>
      <c r="I15" s="291">
        <f>1.26*SQRT(D15^2/C15+G15^2/F15)</f>
        <v>0.74100336728778493</v>
      </c>
      <c r="J15" s="291">
        <f>(B15-E15)*0.3</f>
        <v>6.0312235564587162</v>
      </c>
      <c r="K15" s="284">
        <f>B15-E15</f>
        <v>20.104078521529054</v>
      </c>
      <c r="L15" s="292">
        <f>K15/365</f>
        <v>5.5079667182271384E-2</v>
      </c>
      <c r="M15" s="292"/>
      <c r="O15" s="251" t="s">
        <v>7190</v>
      </c>
      <c r="P15" s="251" t="s">
        <v>7191</v>
      </c>
      <c r="Q15" s="251" t="s">
        <v>7189</v>
      </c>
    </row>
    <row r="16" spans="1:24" x14ac:dyDescent="0.3">
      <c r="O16" s="368">
        <f>'Project Database'!J1480*365*('VER CALCULATIONS'!P7*'VER CALCULATIONS'!B41+'VER CALCULATIONS'!B42*'VER CALCULATIONS'!P9+'VER CALCULATIONS'!P10*'VER CALCULATIONS'!B43)</f>
        <v>78667038.308444381</v>
      </c>
      <c r="P16" s="368">
        <f>'Project Database'!J1480*365*('VER CALCULATIONS'!B48*P3+P6*B43)</f>
        <v>113296164.36620079</v>
      </c>
      <c r="Q16" s="369">
        <f>(P16-O16)/P16</f>
        <v>0.3056513541431698</v>
      </c>
    </row>
    <row r="17" spans="1:17" ht="14.5" x14ac:dyDescent="0.3">
      <c r="A17" s="248" t="s">
        <v>7088</v>
      </c>
      <c r="O17" s="337"/>
    </row>
    <row r="18" spans="1:17" s="294" customFormat="1" ht="108.5" x14ac:dyDescent="0.35">
      <c r="A18" s="293" t="s">
        <v>4268</v>
      </c>
      <c r="B18" s="253" t="s">
        <v>7089</v>
      </c>
      <c r="C18" s="253" t="s">
        <v>7090</v>
      </c>
      <c r="D18" s="253" t="s">
        <v>7091</v>
      </c>
      <c r="E18" s="293" t="str">
        <f>L13</f>
        <v>adjusted VER/stove/day</v>
      </c>
      <c r="F18" s="253" t="s">
        <v>7092</v>
      </c>
      <c r="G18" s="379" t="s">
        <v>7193</v>
      </c>
      <c r="J18" s="293" t="s">
        <v>7156</v>
      </c>
      <c r="K18" s="293" t="s">
        <v>7157</v>
      </c>
      <c r="L18" s="293" t="s">
        <v>7158</v>
      </c>
      <c r="M18" s="380"/>
      <c r="O18" s="370"/>
      <c r="P18" s="370"/>
      <c r="Q18" s="371"/>
    </row>
    <row r="19" spans="1:17" ht="14.5" x14ac:dyDescent="0.35">
      <c r="A19" s="251">
        <v>2019</v>
      </c>
      <c r="B19" s="295">
        <f>'Project Database'!O1468</f>
        <v>1025358.5874264748</v>
      </c>
      <c r="C19" s="358">
        <f>'Usage_Monitoring_Survey_2021 '!AV120</f>
        <v>0.84309258932250297</v>
      </c>
      <c r="D19" s="262">
        <f>$F$4</f>
        <v>0.88421052631578945</v>
      </c>
      <c r="E19" s="296">
        <f>L14</f>
        <v>5.3808065925729433E-2</v>
      </c>
      <c r="F19" s="260">
        <f>ROUNDDOWN(B19*C19*E19*D19*'Project Database'!$U$6,0)</f>
        <v>33976</v>
      </c>
      <c r="G19" s="260">
        <f>ROUNDDOWN(B19*C19*$E$19*D19*'Project Database'!$U$6,0)</f>
        <v>33976</v>
      </c>
      <c r="J19" s="351">
        <f>ROUNDDOWN(B14/365*B19*C19*D19*'Project Database'!U6,0)</f>
        <v>40482</v>
      </c>
      <c r="K19" s="351">
        <f>E14/365*C19*B19*D19*'Project Database'!U6</f>
        <v>6505.8204174086377</v>
      </c>
      <c r="L19" s="351">
        <f>J19-K19</f>
        <v>33976.179582591365</v>
      </c>
      <c r="M19" s="381"/>
      <c r="P19" s="337"/>
    </row>
    <row r="20" spans="1:17" ht="26.25" customHeight="1" x14ac:dyDescent="0.35">
      <c r="A20" s="252">
        <v>2020</v>
      </c>
      <c r="B20" s="295">
        <f>'Project Database'!P1468</f>
        <v>1529402.2715309821</v>
      </c>
      <c r="C20" s="358">
        <f>'Usage_Monitoring_Survey_2021 '!$AV$121</f>
        <v>0.84658561605353122</v>
      </c>
      <c r="D20" s="262">
        <f t="shared" ref="D20:D21" si="0">$F$4</f>
        <v>0.88421052631578945</v>
      </c>
      <c r="E20" s="296">
        <f>L14</f>
        <v>5.3808065925729433E-2</v>
      </c>
      <c r="F20" s="260">
        <f>ROUNDDOWN(B20*C20*E20*D20*'Project Database'!$U$6,0)</f>
        <v>50888</v>
      </c>
      <c r="G20" s="260">
        <f>ROUNDDOWN(B20*C20*$E$20*D20*'Project Database'!$U$6,0)</f>
        <v>50888</v>
      </c>
      <c r="J20" s="351">
        <f>ROUNDDOWN(B14/365*B20*C20*D20*'Project Database'!U6,0)</f>
        <v>60632</v>
      </c>
      <c r="K20" s="351">
        <f>E14/365*C20*B20*D20*'Project Database'!U6</f>
        <v>9744.142855467273</v>
      </c>
      <c r="L20" s="351">
        <f t="shared" ref="L20:L21" si="1">J20-K20</f>
        <v>50887.857144532725</v>
      </c>
      <c r="M20" s="381"/>
    </row>
    <row r="21" spans="1:17" ht="26.25" customHeight="1" x14ac:dyDescent="0.35">
      <c r="A21" s="252">
        <v>2021</v>
      </c>
      <c r="B21" s="295">
        <f>'Project Database'!Q1468</f>
        <v>393492.75860031397</v>
      </c>
      <c r="C21" s="358">
        <f>'Usage_Monitoring_Survey_2021 '!$AV$121</f>
        <v>0.84658561605353122</v>
      </c>
      <c r="D21" s="262">
        <f t="shared" si="0"/>
        <v>0.88421052631578945</v>
      </c>
      <c r="E21" s="345">
        <f>L15</f>
        <v>5.5079667182271384E-2</v>
      </c>
      <c r="F21" s="260">
        <f>B21*C21*E21*D21*'Project Database'!$U$6</f>
        <v>13402.332336244981</v>
      </c>
      <c r="G21" s="260">
        <f>ROUNDDOWN(B21*C21*$E$21*D21*'Project Database'!$U$6,0)</f>
        <v>13402</v>
      </c>
      <c r="J21" s="351">
        <f>B15/365*B21*C21*D21*'Project Database'!U6</f>
        <v>15951.893969025792</v>
      </c>
      <c r="K21" s="351">
        <f>E15/365*C21*B21*D21*'Project Database'!U6</f>
        <v>2549.5616327808102</v>
      </c>
      <c r="L21" s="351">
        <f t="shared" si="1"/>
        <v>13402.332336244981</v>
      </c>
      <c r="M21" s="381"/>
    </row>
    <row r="22" spans="1:17" ht="14.5" x14ac:dyDescent="0.35">
      <c r="E22" s="343" t="s">
        <v>1965</v>
      </c>
      <c r="F22" s="344">
        <f>SUM(F19:F21)</f>
        <v>98266.332336244988</v>
      </c>
      <c r="G22" s="378">
        <f>SUM(G19:G21)</f>
        <v>98266</v>
      </c>
      <c r="J22" s="365">
        <f>SUM(J19:J21)</f>
        <v>117065.8939690258</v>
      </c>
      <c r="K22" s="365">
        <f>SUM(K19:K21)</f>
        <v>18799.524905656719</v>
      </c>
      <c r="L22" s="365">
        <f>J22-K22</f>
        <v>98266.369063369086</v>
      </c>
      <c r="M22" s="382"/>
    </row>
    <row r="25" spans="1:17" x14ac:dyDescent="0.3">
      <c r="A25" s="297" t="s">
        <v>7093</v>
      </c>
      <c r="B25" s="297" t="s">
        <v>7143</v>
      </c>
      <c r="C25" s="246"/>
      <c r="F25" s="337"/>
    </row>
    <row r="26" spans="1:17" x14ac:dyDescent="0.3">
      <c r="A26" s="251">
        <v>2019</v>
      </c>
      <c r="B26" s="298">
        <f>F19</f>
        <v>33976</v>
      </c>
      <c r="C26" s="299"/>
      <c r="F26" s="377"/>
    </row>
    <row r="27" spans="1:17" x14ac:dyDescent="0.3">
      <c r="A27" s="251">
        <v>2020</v>
      </c>
      <c r="B27" s="298">
        <f t="shared" ref="B27:B28" si="2">F20</f>
        <v>50888</v>
      </c>
      <c r="C27" s="299"/>
    </row>
    <row r="28" spans="1:17" x14ac:dyDescent="0.3">
      <c r="A28" s="251">
        <v>2021</v>
      </c>
      <c r="B28" s="298">
        <f t="shared" si="2"/>
        <v>13402.332336244981</v>
      </c>
      <c r="C28" s="299"/>
    </row>
    <row r="29" spans="1:17" x14ac:dyDescent="0.3">
      <c r="A29" s="252" t="s">
        <v>1965</v>
      </c>
      <c r="B29" s="298">
        <f>F22</f>
        <v>98266.332336244988</v>
      </c>
      <c r="C29" s="299"/>
    </row>
    <row r="31" spans="1:17" x14ac:dyDescent="0.3">
      <c r="A31" s="392" t="s">
        <v>7094</v>
      </c>
      <c r="B31" s="393"/>
    </row>
    <row r="32" spans="1:17" x14ac:dyDescent="0.3">
      <c r="A32" s="300" t="s">
        <v>7095</v>
      </c>
      <c r="B32" s="300" t="s">
        <v>7096</v>
      </c>
    </row>
    <row r="33" spans="1:13" ht="14.5" x14ac:dyDescent="0.35">
      <c r="A33" s="260">
        <v>9900</v>
      </c>
      <c r="B33" s="291">
        <f>C26</f>
        <v>0</v>
      </c>
      <c r="C33" s="268"/>
    </row>
    <row r="34" spans="1:13" x14ac:dyDescent="0.3">
      <c r="A34" s="295" t="s">
        <v>7097</v>
      </c>
      <c r="B34" s="300" t="s">
        <v>7098</v>
      </c>
    </row>
    <row r="35" spans="1:13" ht="14.5" x14ac:dyDescent="0.35">
      <c r="A35" s="260">
        <v>9900</v>
      </c>
      <c r="B35" s="291">
        <f>C27</f>
        <v>0</v>
      </c>
    </row>
    <row r="36" spans="1:13" x14ac:dyDescent="0.3">
      <c r="A36" s="246" t="s">
        <v>7099</v>
      </c>
    </row>
    <row r="38" spans="1:13" x14ac:dyDescent="0.3">
      <c r="A38" s="267" t="s">
        <v>7163</v>
      </c>
    </row>
    <row r="39" spans="1:13" ht="27" x14ac:dyDescent="0.35">
      <c r="A39" s="301" t="s">
        <v>7100</v>
      </c>
      <c r="B39" s="301" t="s">
        <v>7101</v>
      </c>
      <c r="C39" s="301" t="s">
        <v>7102</v>
      </c>
      <c r="D39" s="301" t="s">
        <v>7103</v>
      </c>
      <c r="E39" s="301" t="s">
        <v>7104</v>
      </c>
      <c r="F39" s="301" t="s">
        <v>7105</v>
      </c>
      <c r="G39" s="301" t="s">
        <v>7106</v>
      </c>
      <c r="H39" s="302"/>
    </row>
    <row r="40" spans="1:13" ht="14.5" x14ac:dyDescent="0.35">
      <c r="A40" s="303" t="s">
        <v>7107</v>
      </c>
      <c r="B40" s="303">
        <v>15.6</v>
      </c>
      <c r="C40" s="304">
        <v>0.1</v>
      </c>
      <c r="D40" s="303">
        <v>112</v>
      </c>
      <c r="E40" s="374">
        <f>SUM(B56:C56)</f>
        <v>33.952500000000001</v>
      </c>
      <c r="F40" s="262">
        <v>0.96</v>
      </c>
      <c r="G40" s="306">
        <f>F40*(E40+D40)</f>
        <v>140.11439999999999</v>
      </c>
      <c r="H40" s="302"/>
    </row>
    <row r="41" spans="1:13" ht="14.5" x14ac:dyDescent="0.35">
      <c r="A41" s="303" t="s">
        <v>7108</v>
      </c>
      <c r="B41" s="303">
        <v>29.5</v>
      </c>
      <c r="C41" s="304">
        <v>0.2</v>
      </c>
      <c r="D41" s="303">
        <f>D40*6.67</f>
        <v>747.04</v>
      </c>
      <c r="E41" s="375">
        <f>E40*6.67</f>
        <v>226.46317500000001</v>
      </c>
      <c r="F41" s="262">
        <f>F40</f>
        <v>0.96</v>
      </c>
      <c r="G41" s="306">
        <f t="shared" ref="G41:G43" si="3">F41*(E41+D41)</f>
        <v>934.56304799999987</v>
      </c>
      <c r="H41" s="302"/>
    </row>
    <row r="42" spans="1:13" ht="14.5" x14ac:dyDescent="0.35">
      <c r="A42" s="303" t="s">
        <v>7109</v>
      </c>
      <c r="B42" s="303">
        <v>43.8</v>
      </c>
      <c r="C42" s="304">
        <v>0.5</v>
      </c>
      <c r="D42" s="303">
        <v>71.900000000000006</v>
      </c>
      <c r="E42" s="328">
        <f>(10/1000*B55)+(0.6/1000*C55)</f>
        <v>0.42879999999999996</v>
      </c>
      <c r="F42" s="251">
        <v>1</v>
      </c>
      <c r="G42" s="306">
        <f t="shared" si="3"/>
        <v>72.328800000000001</v>
      </c>
      <c r="H42" s="302"/>
    </row>
    <row r="43" spans="1:13" ht="14.5" x14ac:dyDescent="0.35">
      <c r="A43" s="303" t="s">
        <v>189</v>
      </c>
      <c r="B43" s="303">
        <v>47.3</v>
      </c>
      <c r="C43" s="304">
        <v>0.55000000000000004</v>
      </c>
      <c r="D43" s="303">
        <v>63.1</v>
      </c>
      <c r="E43" s="328">
        <f>(5/1000*B55)+(0.1/1000*C55)</f>
        <v>0.15479999999999999</v>
      </c>
      <c r="F43" s="251">
        <v>1</v>
      </c>
      <c r="G43" s="306">
        <f t="shared" si="3"/>
        <v>63.254800000000003</v>
      </c>
      <c r="H43" s="302"/>
      <c r="I43" s="302"/>
      <c r="J43" s="302"/>
      <c r="K43" s="302"/>
      <c r="L43" s="302"/>
      <c r="M43" s="302"/>
    </row>
    <row r="45" spans="1:13" x14ac:dyDescent="0.3">
      <c r="A45" s="267" t="s">
        <v>7165</v>
      </c>
    </row>
    <row r="46" spans="1:13" ht="27" x14ac:dyDescent="0.3">
      <c r="A46" s="301" t="s">
        <v>7100</v>
      </c>
      <c r="B46" s="301" t="s">
        <v>7101</v>
      </c>
      <c r="C46" s="301" t="s">
        <v>7102</v>
      </c>
      <c r="D46" s="301" t="s">
        <v>7103</v>
      </c>
      <c r="E46" s="301" t="s">
        <v>7104</v>
      </c>
      <c r="F46" s="301" t="s">
        <v>7105</v>
      </c>
      <c r="G46" s="301" t="s">
        <v>7106</v>
      </c>
    </row>
    <row r="47" spans="1:13" ht="14.5" x14ac:dyDescent="0.35">
      <c r="A47" s="303" t="s">
        <v>7107</v>
      </c>
      <c r="B47" s="303">
        <v>15.6</v>
      </c>
      <c r="C47" s="304">
        <v>0.1</v>
      </c>
      <c r="D47" s="303">
        <v>112</v>
      </c>
      <c r="E47" s="305">
        <f>SUM(B62:C62)</f>
        <v>37.253250000000001</v>
      </c>
      <c r="F47" s="262">
        <v>0.96</v>
      </c>
      <c r="G47" s="306">
        <f>(F47*(E47+D47))</f>
        <v>143.28312</v>
      </c>
    </row>
    <row r="48" spans="1:13" x14ac:dyDescent="0.3">
      <c r="A48" s="303" t="s">
        <v>7108</v>
      </c>
      <c r="B48" s="303">
        <v>29.5</v>
      </c>
      <c r="C48" s="304">
        <v>0.2</v>
      </c>
      <c r="D48" s="303">
        <f>D47*6.67</f>
        <v>747.04</v>
      </c>
      <c r="E48" s="307">
        <f>E47*6.67</f>
        <v>248.47917750000002</v>
      </c>
      <c r="F48" s="262">
        <f>F47</f>
        <v>0.96</v>
      </c>
      <c r="G48" s="306">
        <f t="shared" ref="G48:G50" si="4">(F48*(E48+D48))</f>
        <v>955.69841039999994</v>
      </c>
    </row>
    <row r="49" spans="1:7" x14ac:dyDescent="0.3">
      <c r="A49" s="303" t="s">
        <v>7109</v>
      </c>
      <c r="B49" s="303">
        <v>43.8</v>
      </c>
      <c r="C49" s="304">
        <v>0.5</v>
      </c>
      <c r="D49" s="303">
        <v>71.900000000000006</v>
      </c>
      <c r="E49" s="284">
        <f>(10/1000*B61)+(0.6/1000*C61)</f>
        <v>0.439</v>
      </c>
      <c r="F49" s="251">
        <v>1</v>
      </c>
      <c r="G49" s="306">
        <f t="shared" si="4"/>
        <v>72.338999999999999</v>
      </c>
    </row>
    <row r="50" spans="1:7" x14ac:dyDescent="0.3">
      <c r="A50" s="303" t="s">
        <v>189</v>
      </c>
      <c r="B50" s="303">
        <v>47.3</v>
      </c>
      <c r="C50" s="304">
        <v>0.55000000000000004</v>
      </c>
      <c r="D50" s="303">
        <v>63.1</v>
      </c>
      <c r="E50" s="284">
        <f>(5/1000*B61)+(0.1/1000*C61)</f>
        <v>0.16650000000000001</v>
      </c>
      <c r="F50" s="251">
        <v>1</v>
      </c>
      <c r="G50" s="306">
        <f t="shared" si="4"/>
        <v>63.266500000000001</v>
      </c>
    </row>
    <row r="52" spans="1:7" x14ac:dyDescent="0.3">
      <c r="A52" s="267" t="s">
        <v>7163</v>
      </c>
    </row>
    <row r="53" spans="1:7" x14ac:dyDescent="0.3">
      <c r="A53" s="251"/>
      <c r="B53" s="251" t="s">
        <v>7110</v>
      </c>
      <c r="C53" s="251" t="s">
        <v>7111</v>
      </c>
      <c r="D53" s="251" t="s">
        <v>7049</v>
      </c>
    </row>
    <row r="54" spans="1:7" ht="15.5" x14ac:dyDescent="0.35">
      <c r="A54" s="251" t="s">
        <v>7112</v>
      </c>
      <c r="B54" s="251">
        <f>AVERAGE(258,2190)</f>
        <v>1224</v>
      </c>
      <c r="C54" s="251">
        <f>AVERAGE(4,18.5)</f>
        <v>11.25</v>
      </c>
      <c r="D54" s="308" t="s">
        <v>7113</v>
      </c>
    </row>
    <row r="55" spans="1:7" x14ac:dyDescent="0.3">
      <c r="A55" s="251" t="s">
        <v>7114</v>
      </c>
      <c r="B55" s="251">
        <v>25</v>
      </c>
      <c r="C55" s="251">
        <v>298</v>
      </c>
      <c r="D55" s="252" t="s">
        <v>7115</v>
      </c>
    </row>
    <row r="56" spans="1:7" x14ac:dyDescent="0.3">
      <c r="A56" s="251" t="s">
        <v>7116</v>
      </c>
      <c r="B56" s="251">
        <f>B55*B54/1000</f>
        <v>30.6</v>
      </c>
      <c r="C56" s="251">
        <f>C55*C54/1000</f>
        <v>3.3525</v>
      </c>
      <c r="D56" s="251" t="s">
        <v>7117</v>
      </c>
    </row>
    <row r="58" spans="1:7" x14ac:dyDescent="0.3">
      <c r="A58" s="267" t="s">
        <v>7164</v>
      </c>
    </row>
    <row r="59" spans="1:7" x14ac:dyDescent="0.3">
      <c r="A59" s="251"/>
      <c r="B59" s="251" t="s">
        <v>7110</v>
      </c>
      <c r="C59" s="251" t="s">
        <v>7111</v>
      </c>
      <c r="D59" s="251" t="s">
        <v>7049</v>
      </c>
    </row>
    <row r="60" spans="1:7" ht="15.5" x14ac:dyDescent="0.35">
      <c r="A60" s="251" t="s">
        <v>7112</v>
      </c>
      <c r="B60" s="251">
        <f>AVERAGE(258,2190)</f>
        <v>1224</v>
      </c>
      <c r="C60" s="251">
        <f>AVERAGE(4,18.5)</f>
        <v>11.25</v>
      </c>
      <c r="D60" s="308" t="s">
        <v>7113</v>
      </c>
    </row>
    <row r="61" spans="1:7" x14ac:dyDescent="0.3">
      <c r="A61" s="251" t="s">
        <v>7114</v>
      </c>
      <c r="B61" s="251">
        <v>28</v>
      </c>
      <c r="C61" s="251">
        <v>265</v>
      </c>
      <c r="D61" s="252" t="s">
        <v>7115</v>
      </c>
    </row>
    <row r="62" spans="1:7" x14ac:dyDescent="0.3">
      <c r="A62" s="251" t="s">
        <v>7116</v>
      </c>
      <c r="B62" s="251">
        <f>B61*B60/1000</f>
        <v>34.271999999999998</v>
      </c>
      <c r="C62" s="251">
        <f>C61*C60/1000</f>
        <v>2.9812500000000002</v>
      </c>
      <c r="D62" s="251" t="s">
        <v>7117</v>
      </c>
    </row>
  </sheetData>
  <mergeCells count="1">
    <mergeCell ref="A31:B31"/>
  </mergeCells>
  <pageMargins left="0.7" right="0.7" top="0.75" bottom="0.75" header="0.3" footer="0.3"/>
  <pageSetup orientation="portrait" horizontalDpi="4294967293" r:id="rId1"/>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7030A0"/>
  </sheetPr>
  <dimension ref="A1:U1497"/>
  <sheetViews>
    <sheetView zoomScale="70" zoomScaleNormal="70" workbookViewId="0">
      <pane ySplit="1" topLeftCell="A26" activePane="bottomLeft" state="frozen"/>
      <selection pane="bottomLeft" activeCell="I23" sqref="I23"/>
    </sheetView>
  </sheetViews>
  <sheetFormatPr baseColWidth="10" defaultColWidth="11.36328125" defaultRowHeight="14" x14ac:dyDescent="0.35"/>
  <cols>
    <col min="1" max="1" width="7.36328125" style="110" customWidth="1"/>
    <col min="2" max="2" width="16.08984375" style="147" customWidth="1"/>
    <col min="3" max="3" width="20.08984375" style="147" customWidth="1"/>
    <col min="4" max="4" width="14.54296875" style="147" customWidth="1"/>
    <col min="5" max="5" width="21.453125" style="147" customWidth="1"/>
    <col min="6" max="6" width="16" style="148" customWidth="1"/>
    <col min="7" max="7" width="14.1796875" style="148" customWidth="1"/>
    <col min="8" max="8" width="11" style="149" customWidth="1"/>
    <col min="9" max="9" width="21" style="149" customWidth="1"/>
    <col min="10" max="11" width="19" style="150" customWidth="1"/>
    <col min="12" max="12" width="12.6328125" style="110" customWidth="1"/>
    <col min="13" max="13" width="21" style="110" customWidth="1"/>
    <col min="14" max="14" width="18.1796875" style="110" customWidth="1"/>
    <col min="15" max="15" width="17.6328125" style="110" customWidth="1"/>
    <col min="16" max="16" width="14.453125" style="110" customWidth="1"/>
    <col min="17" max="18" width="34.453125" style="110" customWidth="1"/>
    <col min="19" max="19" width="11.36328125" style="110"/>
    <col min="20" max="20" width="19.1796875" style="110" customWidth="1"/>
    <col min="21" max="21" width="16.453125" style="110" customWidth="1"/>
    <col min="22" max="16384" width="11.36328125" style="110"/>
  </cols>
  <sheetData>
    <row r="1" spans="1:21" s="109" customFormat="1" ht="71.400000000000006" customHeight="1" thickBot="1" x14ac:dyDescent="0.4">
      <c r="A1" s="108" t="s">
        <v>4261</v>
      </c>
      <c r="B1" s="108" t="s">
        <v>4262</v>
      </c>
      <c r="C1" s="108" t="s">
        <v>4263</v>
      </c>
      <c r="D1" s="108" t="s">
        <v>4264</v>
      </c>
      <c r="E1" s="152" t="s">
        <v>4265</v>
      </c>
      <c r="F1" s="152" t="s">
        <v>4266</v>
      </c>
      <c r="G1" s="153" t="s">
        <v>4267</v>
      </c>
      <c r="H1" s="153" t="s">
        <v>4268</v>
      </c>
      <c r="I1" s="154" t="s">
        <v>4269</v>
      </c>
      <c r="J1" s="108" t="s">
        <v>4270</v>
      </c>
      <c r="K1" s="108" t="s">
        <v>7047</v>
      </c>
      <c r="L1" s="155" t="s">
        <v>4271</v>
      </c>
      <c r="M1" s="108" t="s">
        <v>4272</v>
      </c>
      <c r="N1" s="175" t="s">
        <v>6361</v>
      </c>
      <c r="O1" s="175" t="s">
        <v>7136</v>
      </c>
      <c r="P1" s="175" t="s">
        <v>7137</v>
      </c>
      <c r="Q1" s="175" t="s">
        <v>7138</v>
      </c>
      <c r="R1" s="109" t="s">
        <v>7142</v>
      </c>
    </row>
    <row r="2" spans="1:21" ht="12" customHeight="1" x14ac:dyDescent="0.35">
      <c r="A2" s="396">
        <v>1</v>
      </c>
      <c r="B2" s="394" t="s">
        <v>4273</v>
      </c>
      <c r="C2" s="394" t="s">
        <v>4274</v>
      </c>
      <c r="D2" s="111"/>
      <c r="E2" s="394" t="s">
        <v>4275</v>
      </c>
      <c r="F2" s="111" t="s">
        <v>4276</v>
      </c>
      <c r="G2" s="112">
        <v>42467</v>
      </c>
      <c r="H2" s="113">
        <f t="shared" ref="H2:H78" si="0">YEAR(G2)</f>
        <v>2016</v>
      </c>
      <c r="I2" s="114">
        <v>6922</v>
      </c>
      <c r="J2" s="115">
        <v>2</v>
      </c>
      <c r="K2" s="115">
        <f>IF((G2+'Resale time'!$F$545)&lt;$U$3,1,0)</f>
        <v>1</v>
      </c>
      <c r="L2" s="116" t="s">
        <v>4277</v>
      </c>
      <c r="M2" s="117">
        <v>0</v>
      </c>
      <c r="N2" s="162" t="str">
        <f>IF(M2=1,J2,"")</f>
        <v/>
      </c>
      <c r="O2" s="219">
        <f>MAX(IF($U$4-G2&gt;0,MIN((($U$4-$U$2))*J2,(($U$4-$G2)*J2)-'Resale time'!$F$545),0),0)</f>
        <v>548</v>
      </c>
      <c r="P2" s="162">
        <f>MAX(IF($U$5-G2&gt;0,MIN(($U$5-$U$4)*J2,(($U$5-$G2)*J2)-'Resale time'!$F$545),0),0)</f>
        <v>732</v>
      </c>
      <c r="Q2" s="162">
        <f>MAX(IF($U$3-G2&gt;0,MIN(($U$3-$U$5)*J2,(($U$3-$G2)*J2)-'Resale time'!$F$545),0),0)</f>
        <v>180</v>
      </c>
      <c r="R2" s="341">
        <f>SUM(O2:Q2)</f>
        <v>1460</v>
      </c>
      <c r="S2" s="244"/>
      <c r="T2" s="163" t="s">
        <v>6362</v>
      </c>
      <c r="U2" s="164">
        <v>43556</v>
      </c>
    </row>
    <row r="3" spans="1:21" ht="12" customHeight="1" x14ac:dyDescent="0.35">
      <c r="A3" s="397"/>
      <c r="B3" s="394"/>
      <c r="C3" s="394"/>
      <c r="D3" s="111"/>
      <c r="E3" s="394"/>
      <c r="F3" s="111" t="s">
        <v>4276</v>
      </c>
      <c r="G3" s="112">
        <v>42514</v>
      </c>
      <c r="H3" s="113">
        <f t="shared" si="0"/>
        <v>2016</v>
      </c>
      <c r="I3" s="114">
        <v>6080</v>
      </c>
      <c r="J3" s="115">
        <v>1</v>
      </c>
      <c r="K3" s="115">
        <f>IF((G3+'Resale time'!$F$545)&lt;$U$3,1,0)</f>
        <v>1</v>
      </c>
      <c r="L3" s="116" t="s">
        <v>4277</v>
      </c>
      <c r="M3" s="117">
        <v>0</v>
      </c>
      <c r="N3" s="162" t="str">
        <f t="shared" ref="N3:N64" si="1">IF(M3=1,J3,"")</f>
        <v/>
      </c>
      <c r="O3" s="219">
        <f>MAX(IF($U$4-G3&gt;0,MIN((($U$4-$U$2))*J3,(($U$4-$G3)*J3)-'Resale time'!$F$545),0),0)</f>
        <v>274</v>
      </c>
      <c r="P3" s="162">
        <f>MAX(IF($U$5-G3&gt;0,MIN(($U$5-$U$4)*J3,(($U$5-$G3)*J3)-'Resale time'!$F$545),0),0)</f>
        <v>366</v>
      </c>
      <c r="Q3" s="162">
        <f>MAX(IF($U$3-G3&gt;0,MIN(($U$3-$U$5)*J3,(($U$3-$G3)*J3)-'Resale time'!$F$545),0),0)</f>
        <v>90</v>
      </c>
      <c r="R3" s="341">
        <f t="shared" ref="R3:R66" si="2">SUM(O3:Q3)</f>
        <v>730</v>
      </c>
      <c r="T3" s="165" t="s">
        <v>6363</v>
      </c>
      <c r="U3" s="166">
        <v>44286</v>
      </c>
    </row>
    <row r="4" spans="1:21" s="119" customFormat="1" ht="12" customHeight="1" x14ac:dyDescent="0.35">
      <c r="A4" s="396">
        <v>3</v>
      </c>
      <c r="B4" s="394" t="s">
        <v>4278</v>
      </c>
      <c r="C4" s="394" t="s">
        <v>4279</v>
      </c>
      <c r="D4" s="111"/>
      <c r="E4" s="398">
        <v>37535354</v>
      </c>
      <c r="F4" s="111" t="s">
        <v>4276</v>
      </c>
      <c r="G4" s="112">
        <v>42405</v>
      </c>
      <c r="H4" s="113">
        <f t="shared" si="0"/>
        <v>2016</v>
      </c>
      <c r="I4" s="114">
        <v>5242</v>
      </c>
      <c r="J4" s="115">
        <v>3</v>
      </c>
      <c r="K4" s="115">
        <f>IF((G4+'Resale time'!$F$545)&lt;$U$3,1,0)</f>
        <v>1</v>
      </c>
      <c r="L4" s="116" t="s">
        <v>4277</v>
      </c>
      <c r="M4" s="117">
        <v>0</v>
      </c>
      <c r="N4" s="162" t="str">
        <f t="shared" si="1"/>
        <v/>
      </c>
      <c r="O4" s="219">
        <f>MAX(IF($U$4-G4&gt;0,MIN((($U$4-$U$2))*J4,(($U$4-$G4)*J4)-'Resale time'!$F$545),0),0)</f>
        <v>822</v>
      </c>
      <c r="P4" s="162">
        <f>MAX(IF($U$5-G4&gt;0,MIN(($U$5-$U$4)*J4,(($U$5-$G4)*J4)-'Resale time'!$F$545),0),0)</f>
        <v>1098</v>
      </c>
      <c r="Q4" s="162">
        <f>MAX(IF($U$3-G4&gt;0,MIN(($U$3-$U$5)*J4,(($U$3-$G4)*J4)-'Resale time'!$F$545),0),0)</f>
        <v>270</v>
      </c>
      <c r="R4" s="341">
        <f t="shared" si="2"/>
        <v>2190</v>
      </c>
      <c r="T4" s="167" t="s">
        <v>7044</v>
      </c>
      <c r="U4" s="168">
        <v>43830</v>
      </c>
    </row>
    <row r="5" spans="1:21" s="119" customFormat="1" ht="22.75" customHeight="1" x14ac:dyDescent="0.35">
      <c r="A5" s="397"/>
      <c r="B5" s="394"/>
      <c r="C5" s="394"/>
      <c r="D5" s="111"/>
      <c r="E5" s="394"/>
      <c r="F5" s="111" t="s">
        <v>4276</v>
      </c>
      <c r="G5" s="112">
        <v>42661</v>
      </c>
      <c r="H5" s="113">
        <f t="shared" si="0"/>
        <v>2016</v>
      </c>
      <c r="I5" s="114">
        <v>8826</v>
      </c>
      <c r="J5" s="115">
        <v>3</v>
      </c>
      <c r="K5" s="115">
        <f>IF((G5+'Resale time'!$F$545)&lt;$U$3,1,0)</f>
        <v>1</v>
      </c>
      <c r="L5" s="116" t="s">
        <v>4277</v>
      </c>
      <c r="M5" s="117">
        <v>0</v>
      </c>
      <c r="N5" s="162" t="str">
        <f t="shared" si="1"/>
        <v/>
      </c>
      <c r="O5" s="219">
        <f>MAX(IF($U$4-G5&gt;0,MIN((($U$4-$U$2))*J5,(($U$4-$G5)*J5)-'Resale time'!$F$545),0),0)</f>
        <v>822</v>
      </c>
      <c r="P5" s="162">
        <f>MAX(IF($U$5-G5&gt;0,MIN(($U$5-$U$4)*J5,(($U$5-$G5)*J5)-'Resale time'!$F$545),0),0)</f>
        <v>1098</v>
      </c>
      <c r="Q5" s="162">
        <f>MAX(IF($U$3-G5&gt;0,MIN(($U$3-$U$5)*J5,(($U$3-$G5)*J5)-'Resale time'!$F$545),0),0)</f>
        <v>270</v>
      </c>
      <c r="R5" s="341">
        <f t="shared" si="2"/>
        <v>2190</v>
      </c>
      <c r="T5" s="311" t="s">
        <v>7044</v>
      </c>
      <c r="U5" s="112">
        <v>44196</v>
      </c>
    </row>
    <row r="6" spans="1:21" s="119" customFormat="1" ht="12" customHeight="1" thickBot="1" x14ac:dyDescent="0.4">
      <c r="A6" s="118">
        <v>4</v>
      </c>
      <c r="B6" s="111" t="s">
        <v>4280</v>
      </c>
      <c r="C6" s="111" t="s">
        <v>4281</v>
      </c>
      <c r="D6" s="111"/>
      <c r="E6" s="111" t="s">
        <v>4282</v>
      </c>
      <c r="F6" s="111" t="s">
        <v>4276</v>
      </c>
      <c r="G6" s="112">
        <v>42502</v>
      </c>
      <c r="H6" s="113">
        <f t="shared" si="0"/>
        <v>2016</v>
      </c>
      <c r="I6" s="114">
        <v>5956</v>
      </c>
      <c r="J6" s="115">
        <v>3</v>
      </c>
      <c r="K6" s="115">
        <f>IF((G6+'Resale time'!$F$545)&lt;$U$3,1,0)</f>
        <v>1</v>
      </c>
      <c r="L6" s="116" t="s">
        <v>4277</v>
      </c>
      <c r="M6" s="117">
        <v>0</v>
      </c>
      <c r="N6" s="162" t="str">
        <f t="shared" si="1"/>
        <v/>
      </c>
      <c r="O6" s="219">
        <f>MAX(IF($U$4-G6&gt;0,MIN((($U$4-$U$2))*J6,(($U$4-$G6)*J6)-'Resale time'!$F$545),0),0)</f>
        <v>822</v>
      </c>
      <c r="P6" s="162">
        <f>MAX(IF($U$5-G6&gt;0,MIN(($U$5-$U$4)*J6,(($U$5-$G6)*J6)-'Resale time'!$F$545),0),0)</f>
        <v>1098</v>
      </c>
      <c r="Q6" s="162">
        <f>MAX(IF($U$3-G6&gt;0,MIN(($U$3-$U$5)*J6,(($U$3-$G6)*J6)-'Resale time'!$F$545),0),0)</f>
        <v>270</v>
      </c>
      <c r="R6" s="341">
        <f t="shared" si="2"/>
        <v>2190</v>
      </c>
      <c r="T6" s="169" t="s">
        <v>6364</v>
      </c>
      <c r="U6" s="242">
        <f>'Usage_Monitoring_Survey_2021 '!AB100</f>
        <v>0.82608695652173914</v>
      </c>
    </row>
    <row r="7" spans="1:21" s="119" customFormat="1" ht="12" customHeight="1" x14ac:dyDescent="0.35">
      <c r="A7" s="396">
        <v>113</v>
      </c>
      <c r="B7" s="394" t="s">
        <v>4283</v>
      </c>
      <c r="C7" s="394" t="s">
        <v>4284</v>
      </c>
      <c r="D7" s="111"/>
      <c r="E7" s="394" t="s">
        <v>4285</v>
      </c>
      <c r="F7" s="111" t="s">
        <v>4286</v>
      </c>
      <c r="G7" s="112">
        <v>42555</v>
      </c>
      <c r="H7" s="113">
        <f t="shared" si="0"/>
        <v>2016</v>
      </c>
      <c r="I7" s="114">
        <v>7749</v>
      </c>
      <c r="J7" s="115">
        <v>8</v>
      </c>
      <c r="K7" s="115">
        <f>IF((G7+'Resale time'!$F$545)&lt;$U$3,1,0)</f>
        <v>1</v>
      </c>
      <c r="L7" s="116" t="s">
        <v>4277</v>
      </c>
      <c r="M7" s="117">
        <v>0</v>
      </c>
      <c r="N7" s="162" t="str">
        <f t="shared" si="1"/>
        <v/>
      </c>
      <c r="O7" s="219">
        <f>MAX(IF($U$4-G7&gt;0,MIN((($U$4-$U$2))*J7,(($U$4-$G7)*J7)-'Resale time'!$F$545),0),0)</f>
        <v>2192</v>
      </c>
      <c r="P7" s="162">
        <f>MAX(IF($U$5-G7&gt;0,MIN(($U$5-$U$4)*J7,(($U$5-$G7)*J7)-'Resale time'!$F$545),0),0)</f>
        <v>2928</v>
      </c>
      <c r="Q7" s="162">
        <f>MAX(IF($U$3-G7&gt;0,MIN(($U$3-$U$5)*J7,(($U$3-$G7)*J7)-'Resale time'!$F$545),0),0)</f>
        <v>720</v>
      </c>
      <c r="R7" s="341">
        <f t="shared" si="2"/>
        <v>5840</v>
      </c>
    </row>
    <row r="8" spans="1:21" s="119" customFormat="1" ht="12" customHeight="1" x14ac:dyDescent="0.35">
      <c r="A8" s="397"/>
      <c r="B8" s="394"/>
      <c r="C8" s="394"/>
      <c r="D8" s="111"/>
      <c r="E8" s="394"/>
      <c r="F8" s="111" t="s">
        <v>4276</v>
      </c>
      <c r="G8" s="112">
        <v>42572</v>
      </c>
      <c r="H8" s="113">
        <f t="shared" si="0"/>
        <v>2016</v>
      </c>
      <c r="I8" s="114">
        <v>7635</v>
      </c>
      <c r="J8" s="115">
        <v>2</v>
      </c>
      <c r="K8" s="115">
        <f>IF((G8+'Resale time'!$F$545)&lt;$U$3,1,0)</f>
        <v>1</v>
      </c>
      <c r="L8" s="116" t="s">
        <v>4277</v>
      </c>
      <c r="M8" s="117">
        <v>0</v>
      </c>
      <c r="N8" s="162" t="str">
        <f t="shared" si="1"/>
        <v/>
      </c>
      <c r="O8" s="219">
        <f>MAX(IF($U$4-G8&gt;0,MIN((($U$4-$U$2))*J8,(($U$4-$G8)*J8)-'Resale time'!$F$545),0),0)</f>
        <v>548</v>
      </c>
      <c r="P8" s="162">
        <f>MAX(IF($U$5-G8&gt;0,MIN(($U$5-$U$4)*J8,(($U$5-$G8)*J8)-'Resale time'!$F$545),0),0)</f>
        <v>732</v>
      </c>
      <c r="Q8" s="162">
        <f>MAX(IF($U$3-G8&gt;0,MIN(($U$3-$U$5)*J8,(($U$3-$G8)*J8)-'Resale time'!$F$545),0),0)</f>
        <v>180</v>
      </c>
      <c r="R8" s="341">
        <f t="shared" si="2"/>
        <v>1460</v>
      </c>
    </row>
    <row r="9" spans="1:21" s="119" customFormat="1" ht="12" customHeight="1" x14ac:dyDescent="0.35">
      <c r="A9" s="397"/>
      <c r="B9" s="394"/>
      <c r="C9" s="394"/>
      <c r="D9" s="111"/>
      <c r="E9" s="394"/>
      <c r="F9" s="111" t="s">
        <v>4276</v>
      </c>
      <c r="G9" s="112">
        <v>42600</v>
      </c>
      <c r="H9" s="113">
        <f t="shared" si="0"/>
        <v>2016</v>
      </c>
      <c r="I9" s="114">
        <v>11707</v>
      </c>
      <c r="J9" s="115">
        <v>10</v>
      </c>
      <c r="K9" s="115">
        <f>IF((G9+'Resale time'!$F$545)&lt;$U$3,1,0)</f>
        <v>1</v>
      </c>
      <c r="L9" s="116" t="s">
        <v>4277</v>
      </c>
      <c r="M9" s="117">
        <v>0</v>
      </c>
      <c r="N9" s="162" t="str">
        <f t="shared" si="1"/>
        <v/>
      </c>
      <c r="O9" s="219">
        <f>MAX(IF($U$4-G9&gt;0,MIN((($U$4-$U$2))*J9,(($U$4-$G9)*J9)-'Resale time'!$F$545),0),0)</f>
        <v>2740</v>
      </c>
      <c r="P9" s="162">
        <f>MAX(IF($U$5-G9&gt;0,MIN(($U$5-$U$4)*J9,(($U$5-$G9)*J9)-'Resale time'!$F$545),0),0)</f>
        <v>3660</v>
      </c>
      <c r="Q9" s="162">
        <f>MAX(IF($U$3-G9&gt;0,MIN(($U$3-$U$5)*J9,(($U$3-$G9)*J9)-'Resale time'!$F$545),0),0)</f>
        <v>900</v>
      </c>
      <c r="R9" s="341">
        <f t="shared" si="2"/>
        <v>7300</v>
      </c>
    </row>
    <row r="10" spans="1:21" s="119" customFormat="1" ht="12" customHeight="1" x14ac:dyDescent="0.35">
      <c r="A10" s="397"/>
      <c r="B10" s="394"/>
      <c r="C10" s="394"/>
      <c r="D10" s="111"/>
      <c r="E10" s="394"/>
      <c r="F10" s="111" t="s">
        <v>4276</v>
      </c>
      <c r="G10" s="112">
        <v>42719</v>
      </c>
      <c r="H10" s="113">
        <f t="shared" si="0"/>
        <v>2016</v>
      </c>
      <c r="I10" s="114">
        <v>7580</v>
      </c>
      <c r="J10" s="115">
        <v>12</v>
      </c>
      <c r="K10" s="115">
        <f>IF((G10+'Resale time'!$F$545)&lt;$U$3,1,0)</f>
        <v>1</v>
      </c>
      <c r="L10" s="116" t="s">
        <v>4277</v>
      </c>
      <c r="M10" s="117">
        <v>0</v>
      </c>
      <c r="N10" s="162" t="str">
        <f t="shared" si="1"/>
        <v/>
      </c>
      <c r="O10" s="219">
        <f>MAX(IF($U$4-G10&gt;0,MIN((($U$4-$U$2))*J10,(($U$4-$G10)*J10)-'Resale time'!$F$545),0),0)</f>
        <v>3288</v>
      </c>
      <c r="P10" s="162">
        <f>MAX(IF($U$5-G10&gt;0,MIN(($U$5-$U$4)*J10,(($U$5-$G10)*J10)-'Resale time'!$F$545),0),0)</f>
        <v>4392</v>
      </c>
      <c r="Q10" s="162">
        <f>MAX(IF($U$3-G10&gt;0,MIN(($U$3-$U$5)*J10,(($U$3-$G10)*J10)-'Resale time'!$F$545),0),0)</f>
        <v>1080</v>
      </c>
      <c r="R10" s="341">
        <f t="shared" si="2"/>
        <v>8760</v>
      </c>
    </row>
    <row r="11" spans="1:21" s="119" customFormat="1" ht="12" customHeight="1" x14ac:dyDescent="0.35">
      <c r="A11" s="118">
        <v>2</v>
      </c>
      <c r="B11" s="400"/>
      <c r="C11" s="400"/>
      <c r="D11" s="120"/>
      <c r="E11" s="400"/>
      <c r="F11" s="111" t="s">
        <v>4276</v>
      </c>
      <c r="G11" s="112">
        <v>42718</v>
      </c>
      <c r="H11" s="113">
        <f>YEAR(G11)</f>
        <v>2016</v>
      </c>
      <c r="I11" s="114">
        <v>7578</v>
      </c>
      <c r="J11" s="115">
        <v>3</v>
      </c>
      <c r="K11" s="115">
        <f>IF((G11+'Resale time'!$F$545)&lt;$U$3,1,0)</f>
        <v>1</v>
      </c>
      <c r="L11" s="116" t="s">
        <v>4277</v>
      </c>
      <c r="M11" s="117">
        <v>0</v>
      </c>
      <c r="N11" s="162" t="str">
        <f t="shared" si="1"/>
        <v/>
      </c>
      <c r="O11" s="219">
        <f>MAX(IF($U$4-G11&gt;0,MIN((($U$4-$U$2))*J11,(($U$4-$G11)*J11)-'Resale time'!$F$545),0),0)</f>
        <v>822</v>
      </c>
      <c r="P11" s="162">
        <f>MAX(IF($U$5-G11&gt;0,MIN(($U$5-$U$4)*J11,(($U$5-$G11)*J11)-'Resale time'!$F$545),0),0)</f>
        <v>1098</v>
      </c>
      <c r="Q11" s="162">
        <f>MAX(IF($U$3-G11&gt;0,MIN(($U$3-$U$5)*J11,(($U$3-$G11)*J11)-'Resale time'!$F$545),0),0)</f>
        <v>270</v>
      </c>
      <c r="R11" s="341">
        <f t="shared" si="2"/>
        <v>2190</v>
      </c>
    </row>
    <row r="12" spans="1:21" s="119" customFormat="1" ht="12" customHeight="1" x14ac:dyDescent="0.35">
      <c r="A12" s="396">
        <v>2089</v>
      </c>
      <c r="B12" s="400"/>
      <c r="C12" s="400"/>
      <c r="D12" s="120"/>
      <c r="E12" s="400"/>
      <c r="F12" s="111" t="s">
        <v>4276</v>
      </c>
      <c r="G12" s="112">
        <v>43097</v>
      </c>
      <c r="H12" s="113">
        <f>YEAR(G12)</f>
        <v>2017</v>
      </c>
      <c r="I12" s="114" t="s">
        <v>4287</v>
      </c>
      <c r="J12" s="115">
        <v>10</v>
      </c>
      <c r="K12" s="115">
        <f>IF((G12+'Resale time'!$F$545)&lt;$U$3,1,0)</f>
        <v>1</v>
      </c>
      <c r="L12" s="116" t="s">
        <v>4277</v>
      </c>
      <c r="M12" s="117">
        <v>0</v>
      </c>
      <c r="N12" s="162" t="str">
        <f t="shared" si="1"/>
        <v/>
      </c>
      <c r="O12" s="219">
        <f>MAX(IF($U$4-G12&gt;0,MIN((($U$4-$U$2))*J12,(($U$4-$G12)*J12)-'Resale time'!$F$545),0),0)</f>
        <v>2740</v>
      </c>
      <c r="P12" s="162">
        <f>MAX(IF($U$5-G12&gt;0,MIN(($U$5-$U$4)*J12,(($U$5-$G12)*J12)-'Resale time'!$F$545),0),0)</f>
        <v>3660</v>
      </c>
      <c r="Q12" s="162">
        <f>MAX(IF($U$3-G12&gt;0,MIN(($U$3-$U$5)*J12,(($U$3-$G12)*J12)-'Resale time'!$F$545),0),0)</f>
        <v>900</v>
      </c>
      <c r="R12" s="341">
        <f t="shared" si="2"/>
        <v>7300</v>
      </c>
    </row>
    <row r="13" spans="1:21" s="119" customFormat="1" ht="12" customHeight="1" x14ac:dyDescent="0.35">
      <c r="A13" s="397"/>
      <c r="B13" s="400"/>
      <c r="C13" s="400"/>
      <c r="D13" s="120"/>
      <c r="E13" s="400"/>
      <c r="F13" s="111" t="s">
        <v>4288</v>
      </c>
      <c r="G13" s="112">
        <v>43097</v>
      </c>
      <c r="H13" s="113">
        <f>YEAR(G13)</f>
        <v>2017</v>
      </c>
      <c r="I13" s="114" t="s">
        <v>4287</v>
      </c>
      <c r="J13" s="115">
        <v>2</v>
      </c>
      <c r="K13" s="115">
        <f>IF((G13+'Resale time'!$F$545)&lt;$U$3,1,0)</f>
        <v>1</v>
      </c>
      <c r="L13" s="116" t="s">
        <v>4277</v>
      </c>
      <c r="M13" s="117">
        <v>0</v>
      </c>
      <c r="N13" s="162" t="str">
        <f t="shared" si="1"/>
        <v/>
      </c>
      <c r="O13" s="219">
        <f>MAX(IF($U$4-G13&gt;0,MIN((($U$4-$U$2))*J13,(($U$4-$G13)*J13)-'Resale time'!$F$545),0),0)</f>
        <v>548</v>
      </c>
      <c r="P13" s="162">
        <f>MAX(IF($U$5-G13&gt;0,MIN(($U$5-$U$4)*J13,(($U$5-$G13)*J13)-'Resale time'!$F$545),0),0)</f>
        <v>732</v>
      </c>
      <c r="Q13" s="162">
        <f>MAX(IF($U$3-G13&gt;0,MIN(($U$3-$U$5)*J13,(($U$3-$G13)*J13)-'Resale time'!$F$545),0),0)</f>
        <v>180</v>
      </c>
      <c r="R13" s="341">
        <f t="shared" si="2"/>
        <v>1460</v>
      </c>
    </row>
    <row r="14" spans="1:21" s="119" customFormat="1" ht="12" customHeight="1" x14ac:dyDescent="0.35">
      <c r="A14" s="118">
        <v>114</v>
      </c>
      <c r="B14" s="111" t="s">
        <v>4289</v>
      </c>
      <c r="C14" s="111" t="s">
        <v>4290</v>
      </c>
      <c r="D14" s="111"/>
      <c r="E14" s="111" t="s">
        <v>4291</v>
      </c>
      <c r="F14" s="111" t="s">
        <v>4276</v>
      </c>
      <c r="G14" s="112">
        <v>42461</v>
      </c>
      <c r="H14" s="113">
        <f t="shared" si="0"/>
        <v>2016</v>
      </c>
      <c r="I14" s="114">
        <v>6239</v>
      </c>
      <c r="J14" s="115">
        <v>1</v>
      </c>
      <c r="K14" s="115">
        <f>IF((G14+'Resale time'!$F$545)&lt;$U$3,1,0)</f>
        <v>1</v>
      </c>
      <c r="L14" s="116" t="s">
        <v>4277</v>
      </c>
      <c r="M14" s="117">
        <v>0</v>
      </c>
      <c r="N14" s="162" t="str">
        <f t="shared" si="1"/>
        <v/>
      </c>
      <c r="O14" s="219">
        <f>MAX(IF($U$4-G14&gt;0,MIN((($U$4-$U$2))*J14,(($U$4-$G14)*J14)-'Resale time'!$F$545),0),0)</f>
        <v>274</v>
      </c>
      <c r="P14" s="162">
        <f>MAX(IF($U$5-G14&gt;0,MIN(($U$5-$U$4)*J14,(($U$5-$G14)*J14)-'Resale time'!$F$545),0),0)</f>
        <v>366</v>
      </c>
      <c r="Q14" s="162">
        <f>MAX(IF($U$3-G14&gt;0,MIN(($U$3-$U$5)*J14,(($U$3-$G14)*J14)-'Resale time'!$F$545),0),0)</f>
        <v>90</v>
      </c>
      <c r="R14" s="341">
        <f t="shared" si="2"/>
        <v>730</v>
      </c>
    </row>
    <row r="15" spans="1:21" s="121" customFormat="1" ht="12" customHeight="1" x14ac:dyDescent="0.35">
      <c r="A15" s="118">
        <v>115</v>
      </c>
      <c r="B15" s="111" t="s">
        <v>4292</v>
      </c>
      <c r="C15" s="111" t="s">
        <v>4293</v>
      </c>
      <c r="D15" s="111"/>
      <c r="E15" s="111" t="s">
        <v>4294</v>
      </c>
      <c r="F15" s="111" t="s">
        <v>4276</v>
      </c>
      <c r="G15" s="112">
        <v>42634</v>
      </c>
      <c r="H15" s="113">
        <f t="shared" si="0"/>
        <v>2016</v>
      </c>
      <c r="I15" s="114">
        <v>8596</v>
      </c>
      <c r="J15" s="115">
        <v>3</v>
      </c>
      <c r="K15" s="115">
        <f>IF((G15+'Resale time'!$F$545)&lt;$U$3,1,0)</f>
        <v>1</v>
      </c>
      <c r="L15" s="116" t="s">
        <v>4277</v>
      </c>
      <c r="M15" s="117">
        <v>0</v>
      </c>
      <c r="N15" s="162" t="str">
        <f t="shared" si="1"/>
        <v/>
      </c>
      <c r="O15" s="219">
        <f>MAX(IF($U$4-G15&gt;0,MIN((($U$4-$U$2))*J15,(($U$4-$G15)*J15)-'Resale time'!$F$545),0),0)</f>
        <v>822</v>
      </c>
      <c r="P15" s="162">
        <f>MAX(IF($U$5-G15&gt;0,MIN(($U$5-$U$4)*J15,(($U$5-$G15)*J15)-'Resale time'!$F$545),0),0)</f>
        <v>1098</v>
      </c>
      <c r="Q15" s="162">
        <f>MAX(IF($U$3-G15&gt;0,MIN(($U$3-$U$5)*J15,(($U$3-$G15)*J15)-'Resale time'!$F$545),0),0)</f>
        <v>270</v>
      </c>
      <c r="R15" s="341">
        <f t="shared" si="2"/>
        <v>2190</v>
      </c>
    </row>
    <row r="16" spans="1:21" s="119" customFormat="1" ht="12" customHeight="1" x14ac:dyDescent="0.35">
      <c r="A16" s="118">
        <v>116</v>
      </c>
      <c r="B16" s="394" t="s">
        <v>4295</v>
      </c>
      <c r="C16" s="394" t="s">
        <v>4296</v>
      </c>
      <c r="D16" s="111"/>
      <c r="E16" s="399" t="s">
        <v>4297</v>
      </c>
      <c r="F16" s="111" t="s">
        <v>4276</v>
      </c>
      <c r="G16" s="112">
        <v>42403</v>
      </c>
      <c r="H16" s="113">
        <f t="shared" si="0"/>
        <v>2016</v>
      </c>
      <c r="I16" s="114">
        <v>5048</v>
      </c>
      <c r="J16" s="115">
        <v>3</v>
      </c>
      <c r="K16" s="115">
        <f>IF((G16+'Resale time'!$F$545)&lt;$U$3,1,0)</f>
        <v>1</v>
      </c>
      <c r="L16" s="116" t="s">
        <v>4277</v>
      </c>
      <c r="M16" s="117">
        <v>0</v>
      </c>
      <c r="N16" s="162" t="str">
        <f t="shared" si="1"/>
        <v/>
      </c>
      <c r="O16" s="219">
        <f>MAX(IF($U$4-G16&gt;0,MIN((($U$4-$U$2))*J16,(($U$4-$G16)*J16)-'Resale time'!$F$545),0),0)</f>
        <v>822</v>
      </c>
      <c r="P16" s="162">
        <f>MAX(IF($U$5-G16&gt;0,MIN(($U$5-$U$4)*J16,(($U$5-$G16)*J16)-'Resale time'!$F$545),0),0)</f>
        <v>1098</v>
      </c>
      <c r="Q16" s="162">
        <f>MAX(IF($U$3-G16&gt;0,MIN(($U$3-$U$5)*J16,(($U$3-$G16)*J16)-'Resale time'!$F$545),0),0)</f>
        <v>270</v>
      </c>
      <c r="R16" s="341">
        <f t="shared" si="2"/>
        <v>2190</v>
      </c>
    </row>
    <row r="17" spans="1:18" s="119" customFormat="1" ht="12" customHeight="1" x14ac:dyDescent="0.35">
      <c r="A17" s="118">
        <v>116</v>
      </c>
      <c r="B17" s="394"/>
      <c r="C17" s="394"/>
      <c r="D17" s="111"/>
      <c r="E17" s="394"/>
      <c r="F17" s="111" t="s">
        <v>4276</v>
      </c>
      <c r="G17" s="112">
        <v>42545</v>
      </c>
      <c r="H17" s="113">
        <f t="shared" si="0"/>
        <v>2016</v>
      </c>
      <c r="I17" s="114">
        <v>7705</v>
      </c>
      <c r="J17" s="115">
        <v>6</v>
      </c>
      <c r="K17" s="115">
        <f>IF((G17+'Resale time'!$F$545)&lt;$U$3,1,0)</f>
        <v>1</v>
      </c>
      <c r="L17" s="116" t="s">
        <v>4277</v>
      </c>
      <c r="M17" s="117">
        <v>0</v>
      </c>
      <c r="N17" s="162" t="str">
        <f t="shared" si="1"/>
        <v/>
      </c>
      <c r="O17" s="219">
        <f>MAX(IF($U$4-G17&gt;0,MIN((($U$4-$U$2))*J17,(($U$4-$G17)*J17)-'Resale time'!$F$545),0),0)</f>
        <v>1644</v>
      </c>
      <c r="P17" s="162">
        <f>MAX(IF($U$5-G17&gt;0,MIN(($U$5-$U$4)*J17,(($U$5-$G17)*J17)-'Resale time'!$F$545),0),0)</f>
        <v>2196</v>
      </c>
      <c r="Q17" s="162">
        <f>MAX(IF($U$3-G17&gt;0,MIN(($U$3-$U$5)*J17,(($U$3-$G17)*J17)-'Resale time'!$F$545),0),0)</f>
        <v>540</v>
      </c>
      <c r="R17" s="341">
        <f t="shared" si="2"/>
        <v>4380</v>
      </c>
    </row>
    <row r="18" spans="1:18" s="119" customFormat="1" ht="12" customHeight="1" x14ac:dyDescent="0.35">
      <c r="A18" s="118">
        <v>117</v>
      </c>
      <c r="B18" s="394" t="s">
        <v>4298</v>
      </c>
      <c r="C18" s="394" t="s">
        <v>4299</v>
      </c>
      <c r="D18" s="111"/>
      <c r="E18" s="395" t="s">
        <v>4300</v>
      </c>
      <c r="F18" s="111" t="s">
        <v>4276</v>
      </c>
      <c r="G18" s="112">
        <v>42438</v>
      </c>
      <c r="H18" s="113">
        <f t="shared" si="0"/>
        <v>2016</v>
      </c>
      <c r="I18" s="114">
        <v>6653</v>
      </c>
      <c r="J18" s="115">
        <v>5</v>
      </c>
      <c r="K18" s="115">
        <f>IF((G18+'Resale time'!$F$545)&lt;$U$3,1,0)</f>
        <v>1</v>
      </c>
      <c r="L18" s="116" t="s">
        <v>4277</v>
      </c>
      <c r="M18" s="117">
        <v>0</v>
      </c>
      <c r="N18" s="162" t="str">
        <f t="shared" si="1"/>
        <v/>
      </c>
      <c r="O18" s="219">
        <f>MAX(IF($U$4-G18&gt;0,MIN((($U$4-$U$2))*J18,(($U$4-$G18)*J18)-'Resale time'!$F$545),0),0)</f>
        <v>1370</v>
      </c>
      <c r="P18" s="162">
        <f>MAX(IF($U$5-G18&gt;0,MIN(($U$5-$U$4)*J18,(($U$5-$G18)*J18)-'Resale time'!$F$545),0),0)</f>
        <v>1830</v>
      </c>
      <c r="Q18" s="162">
        <f>MAX(IF($U$3-G18&gt;0,MIN(($U$3-$U$5)*J18,(($U$3-$G18)*J18)-'Resale time'!$F$545),0),0)</f>
        <v>450</v>
      </c>
      <c r="R18" s="341">
        <f t="shared" si="2"/>
        <v>3650</v>
      </c>
    </row>
    <row r="19" spans="1:18" s="119" customFormat="1" ht="12" customHeight="1" x14ac:dyDescent="0.35">
      <c r="A19" s="118">
        <v>117</v>
      </c>
      <c r="B19" s="394"/>
      <c r="C19" s="394"/>
      <c r="D19" s="111"/>
      <c r="E19" s="394"/>
      <c r="F19" s="111" t="s">
        <v>4276</v>
      </c>
      <c r="G19" s="112">
        <v>42628</v>
      </c>
      <c r="H19" s="113">
        <f t="shared" si="0"/>
        <v>2016</v>
      </c>
      <c r="I19" s="114">
        <v>8527</v>
      </c>
      <c r="J19" s="115">
        <v>3</v>
      </c>
      <c r="K19" s="115">
        <f>IF((G19+'Resale time'!$F$545)&lt;$U$3,1,0)</f>
        <v>1</v>
      </c>
      <c r="L19" s="116" t="s">
        <v>4277</v>
      </c>
      <c r="M19" s="117">
        <v>0</v>
      </c>
      <c r="N19" s="162" t="str">
        <f t="shared" si="1"/>
        <v/>
      </c>
      <c r="O19" s="219">
        <f>MAX(IF($U$4-G19&gt;0,MIN((($U$4-$U$2))*J19,(($U$4-$G19)*J19)-'Resale time'!$F$545),0),0)</f>
        <v>822</v>
      </c>
      <c r="P19" s="162">
        <f>MAX(IF($U$5-G19&gt;0,MIN(($U$5-$U$4)*J19,(($U$5-$G19)*J19)-'Resale time'!$F$545),0),0)</f>
        <v>1098</v>
      </c>
      <c r="Q19" s="162">
        <f>MAX(IF($U$3-G19&gt;0,MIN(($U$3-$U$5)*J19,(($U$3-$G19)*J19)-'Resale time'!$F$545),0),0)</f>
        <v>270</v>
      </c>
      <c r="R19" s="341">
        <f t="shared" si="2"/>
        <v>2190</v>
      </c>
    </row>
    <row r="20" spans="1:18" s="119" customFormat="1" ht="12" customHeight="1" x14ac:dyDescent="0.35">
      <c r="A20" s="118">
        <v>118</v>
      </c>
      <c r="B20" s="394" t="s">
        <v>4301</v>
      </c>
      <c r="C20" s="401" t="s">
        <v>4302</v>
      </c>
      <c r="D20" s="122"/>
      <c r="E20" s="394" t="s">
        <v>4303</v>
      </c>
      <c r="F20" s="111" t="s">
        <v>4276</v>
      </c>
      <c r="G20" s="112">
        <v>42415</v>
      </c>
      <c r="H20" s="113">
        <f t="shared" si="0"/>
        <v>2016</v>
      </c>
      <c r="I20" s="114">
        <v>6373</v>
      </c>
      <c r="J20" s="115">
        <v>1</v>
      </c>
      <c r="K20" s="115">
        <f>IF((G20+'Resale time'!$F$545)&lt;$U$3,1,0)</f>
        <v>1</v>
      </c>
      <c r="L20" s="116" t="s">
        <v>4277</v>
      </c>
      <c r="M20" s="117">
        <v>0</v>
      </c>
      <c r="N20" s="162" t="str">
        <f t="shared" si="1"/>
        <v/>
      </c>
      <c r="O20" s="219">
        <f>MAX(IF($U$4-G20&gt;0,MIN((($U$4-$U$2))*J20,(($U$4-$G20)*J20)-'Resale time'!$F$545),0),0)</f>
        <v>274</v>
      </c>
      <c r="P20" s="162">
        <f>MAX(IF($U$5-G20&gt;0,MIN(($U$5-$U$4)*J20,(($U$5-$G20)*J20)-'Resale time'!$F$545),0),0)</f>
        <v>366</v>
      </c>
      <c r="Q20" s="162">
        <f>MAX(IF($U$3-G20&gt;0,MIN(($U$3-$U$5)*J20,(($U$3-$G20)*J20)-'Resale time'!$F$545),0),0)</f>
        <v>90</v>
      </c>
      <c r="R20" s="341">
        <f t="shared" si="2"/>
        <v>730</v>
      </c>
    </row>
    <row r="21" spans="1:18" s="119" customFormat="1" ht="12" customHeight="1" x14ac:dyDescent="0.35">
      <c r="A21" s="118">
        <v>118</v>
      </c>
      <c r="B21" s="394"/>
      <c r="C21" s="401"/>
      <c r="D21" s="122"/>
      <c r="E21" s="394"/>
      <c r="F21" s="111" t="s">
        <v>4276</v>
      </c>
      <c r="G21" s="112">
        <v>42432</v>
      </c>
      <c r="H21" s="113">
        <f t="shared" si="0"/>
        <v>2016</v>
      </c>
      <c r="I21" s="114">
        <v>6424</v>
      </c>
      <c r="J21" s="115">
        <v>1</v>
      </c>
      <c r="K21" s="115">
        <f>IF((G21+'Resale time'!$F$545)&lt;$U$3,1,0)</f>
        <v>1</v>
      </c>
      <c r="L21" s="116" t="s">
        <v>4277</v>
      </c>
      <c r="M21" s="117">
        <v>0</v>
      </c>
      <c r="N21" s="162" t="str">
        <f t="shared" si="1"/>
        <v/>
      </c>
      <c r="O21" s="219">
        <f>MAX(IF($U$4-G21&gt;0,MIN((($U$4-$U$2))*J21,(($U$4-$G21)*J21)-'Resale time'!$F$545),0),0)</f>
        <v>274</v>
      </c>
      <c r="P21" s="162">
        <f>MAX(IF($U$5-G21&gt;0,MIN(($U$5-$U$4)*J21,(($U$5-$G21)*J21)-'Resale time'!$F$545),0),0)</f>
        <v>366</v>
      </c>
      <c r="Q21" s="162">
        <f>MAX(IF($U$3-G21&gt;0,MIN(($U$3-$U$5)*J21,(($U$3-$G21)*J21)-'Resale time'!$F$545),0),0)</f>
        <v>90</v>
      </c>
      <c r="R21" s="341">
        <f t="shared" si="2"/>
        <v>730</v>
      </c>
    </row>
    <row r="22" spans="1:18" s="119" customFormat="1" ht="12" customHeight="1" x14ac:dyDescent="0.35">
      <c r="A22" s="118">
        <v>118</v>
      </c>
      <c r="B22" s="394"/>
      <c r="C22" s="401"/>
      <c r="D22" s="122"/>
      <c r="E22" s="394"/>
      <c r="F22" s="111" t="s">
        <v>4276</v>
      </c>
      <c r="G22" s="112">
        <v>42450</v>
      </c>
      <c r="H22" s="113">
        <f t="shared" si="0"/>
        <v>2016</v>
      </c>
      <c r="I22" s="114">
        <v>6036</v>
      </c>
      <c r="J22" s="115">
        <v>1</v>
      </c>
      <c r="K22" s="115">
        <f>IF((G22+'Resale time'!$F$545)&lt;$U$3,1,0)</f>
        <v>1</v>
      </c>
      <c r="L22" s="116" t="s">
        <v>4277</v>
      </c>
      <c r="M22" s="117">
        <v>0</v>
      </c>
      <c r="N22" s="162" t="str">
        <f t="shared" si="1"/>
        <v/>
      </c>
      <c r="O22" s="219">
        <f>MAX(IF($U$4-G22&gt;0,MIN((($U$4-$U$2))*J22,(($U$4-$G22)*J22)-'Resale time'!$F$545),0),0)</f>
        <v>274</v>
      </c>
      <c r="P22" s="162">
        <f>MAX(IF($U$5-G22&gt;0,MIN(($U$5-$U$4)*J22,(($U$5-$G22)*J22)-'Resale time'!$F$545),0),0)</f>
        <v>366</v>
      </c>
      <c r="Q22" s="162">
        <f>MAX(IF($U$3-G22&gt;0,MIN(($U$3-$U$5)*J22,(($U$3-$G22)*J22)-'Resale time'!$F$545),0),0)</f>
        <v>90</v>
      </c>
      <c r="R22" s="341">
        <f t="shared" si="2"/>
        <v>730</v>
      </c>
    </row>
    <row r="23" spans="1:18" s="119" customFormat="1" ht="12" customHeight="1" x14ac:dyDescent="0.35">
      <c r="A23" s="118">
        <v>119</v>
      </c>
      <c r="B23" s="111" t="s">
        <v>4304</v>
      </c>
      <c r="C23" s="111" t="s">
        <v>4305</v>
      </c>
      <c r="D23" s="111"/>
      <c r="E23" s="123" t="s">
        <v>4306</v>
      </c>
      <c r="F23" s="111" t="s">
        <v>4276</v>
      </c>
      <c r="G23" s="112">
        <v>42618</v>
      </c>
      <c r="H23" s="113">
        <f t="shared" si="0"/>
        <v>2016</v>
      </c>
      <c r="I23" s="114">
        <v>8503</v>
      </c>
      <c r="J23" s="115">
        <v>25</v>
      </c>
      <c r="K23" s="115">
        <f>IF((G23+'Resale time'!$F$545)&lt;$U$3,1,0)</f>
        <v>1</v>
      </c>
      <c r="L23" s="116" t="s">
        <v>4277</v>
      </c>
      <c r="M23" s="117">
        <v>0</v>
      </c>
      <c r="N23" s="162" t="str">
        <f t="shared" si="1"/>
        <v/>
      </c>
      <c r="O23" s="219">
        <f>MAX(IF($U$4-G23&gt;0,MIN((($U$4-$U$2))*J23,(($U$4-$G23)*J23)-'Resale time'!$F$545),0),0)</f>
        <v>6850</v>
      </c>
      <c r="P23" s="162">
        <f>MAX(IF($U$5-G23&gt;0,MIN(($U$5-$U$4)*J23,(($U$5-$G23)*J23)-'Resale time'!$F$545),0),0)</f>
        <v>9150</v>
      </c>
      <c r="Q23" s="162">
        <f>MAX(IF($U$3-G23&gt;0,MIN(($U$3-$U$5)*J23,(($U$3-$G23)*J23)-'Resale time'!$F$545),0),0)</f>
        <v>2250</v>
      </c>
      <c r="R23" s="341">
        <f t="shared" si="2"/>
        <v>18250</v>
      </c>
    </row>
    <row r="24" spans="1:18" s="119" customFormat="1" ht="12" customHeight="1" x14ac:dyDescent="0.35">
      <c r="A24" s="118">
        <v>120</v>
      </c>
      <c r="B24" s="394" t="s">
        <v>4307</v>
      </c>
      <c r="C24" s="394" t="s">
        <v>4308</v>
      </c>
      <c r="D24" s="111"/>
      <c r="E24" s="399" t="s">
        <v>4309</v>
      </c>
      <c r="F24" s="111" t="s">
        <v>4276</v>
      </c>
      <c r="G24" s="112">
        <v>42685</v>
      </c>
      <c r="H24" s="113">
        <f>YEAR(G24)</f>
        <v>2016</v>
      </c>
      <c r="I24" s="114">
        <v>11322</v>
      </c>
      <c r="J24" s="115">
        <v>1</v>
      </c>
      <c r="K24" s="115">
        <f>IF((G24+'Resale time'!$F$545)&lt;$U$3,1,0)</f>
        <v>1</v>
      </c>
      <c r="L24" s="116" t="s">
        <v>4277</v>
      </c>
      <c r="M24" s="117">
        <v>0</v>
      </c>
      <c r="N24" s="162" t="str">
        <f t="shared" si="1"/>
        <v/>
      </c>
      <c r="O24" s="219">
        <f>MAX(IF($U$4-G24&gt;0,MIN((($U$4-$U$2))*J24,(($U$4-$G24)*J24)-'Resale time'!$F$545),0),0)</f>
        <v>274</v>
      </c>
      <c r="P24" s="162">
        <f>MAX(IF($U$5-G24&gt;0,MIN(($U$5-$U$4)*J24,(($U$5-$G24)*J24)-'Resale time'!$F$545),0),0)</f>
        <v>366</v>
      </c>
      <c r="Q24" s="162">
        <f>MAX(IF($U$3-G24&gt;0,MIN(($U$3-$U$5)*J24,(($U$3-$G24)*J24)-'Resale time'!$F$545),0),0)</f>
        <v>90</v>
      </c>
      <c r="R24" s="341">
        <f t="shared" si="2"/>
        <v>730</v>
      </c>
    </row>
    <row r="25" spans="1:18" s="119" customFormat="1" ht="12" customHeight="1" x14ac:dyDescent="0.35">
      <c r="A25" s="118">
        <v>2098</v>
      </c>
      <c r="B25" s="400"/>
      <c r="C25" s="400"/>
      <c r="D25" s="120"/>
      <c r="E25" s="400"/>
      <c r="F25" s="111" t="s">
        <v>4276</v>
      </c>
      <c r="G25" s="112">
        <v>42816</v>
      </c>
      <c r="H25" s="113">
        <f>YEAR(G25)</f>
        <v>2017</v>
      </c>
      <c r="I25" s="118" t="s">
        <v>4310</v>
      </c>
      <c r="J25" s="118">
        <v>1</v>
      </c>
      <c r="K25" s="115">
        <f>IF((G25+'Resale time'!$F$545)&lt;$U$3,1,0)</f>
        <v>1</v>
      </c>
      <c r="L25" s="116" t="s">
        <v>4277</v>
      </c>
      <c r="M25" s="118">
        <v>0</v>
      </c>
      <c r="N25" s="162" t="str">
        <f t="shared" si="1"/>
        <v/>
      </c>
      <c r="O25" s="219">
        <f>MAX(IF($U$4-G25&gt;0,MIN((($U$4-$U$2))*J25,(($U$4-$G25)*J25)-'Resale time'!$F$545),0),0)</f>
        <v>274</v>
      </c>
      <c r="P25" s="162">
        <f>MAX(IF($U$5-G25&gt;0,MIN(($U$5-$U$4)*J25,(($U$5-$G25)*J25)-'Resale time'!$F$545),0),0)</f>
        <v>366</v>
      </c>
      <c r="Q25" s="162">
        <f>MAX(IF($U$3-G25&gt;0,MIN(($U$3-$U$5)*J25,(($U$3-$G25)*J25)-'Resale time'!$F$545),0),0)</f>
        <v>90</v>
      </c>
      <c r="R25" s="341">
        <f t="shared" si="2"/>
        <v>730</v>
      </c>
    </row>
    <row r="26" spans="1:18" s="119" customFormat="1" ht="12" customHeight="1" x14ac:dyDescent="0.35">
      <c r="A26" s="396">
        <v>121</v>
      </c>
      <c r="B26" s="394" t="s">
        <v>4311</v>
      </c>
      <c r="C26" s="394" t="s">
        <v>4312</v>
      </c>
      <c r="D26" s="111"/>
      <c r="E26" s="394" t="s">
        <v>4313</v>
      </c>
      <c r="F26" s="111" t="s">
        <v>4276</v>
      </c>
      <c r="G26" s="112">
        <v>42411</v>
      </c>
      <c r="H26" s="113">
        <f t="shared" si="0"/>
        <v>2016</v>
      </c>
      <c r="I26" s="114">
        <v>6283</v>
      </c>
      <c r="J26" s="115">
        <v>2</v>
      </c>
      <c r="K26" s="115">
        <f>IF((G26+'Resale time'!$F$545)&lt;$U$3,1,0)</f>
        <v>1</v>
      </c>
      <c r="L26" s="116" t="s">
        <v>4277</v>
      </c>
      <c r="M26" s="117">
        <v>0</v>
      </c>
      <c r="N26" s="162" t="str">
        <f t="shared" si="1"/>
        <v/>
      </c>
      <c r="O26" s="219">
        <f>MAX(IF($U$4-G26&gt;0,MIN((($U$4-$U$2))*J26,(($U$4-$G26)*J26)-'Resale time'!$F$545),0),0)</f>
        <v>548</v>
      </c>
      <c r="P26" s="162">
        <f>MAX(IF($U$5-G26&gt;0,MIN(($U$5-$U$4)*J26,(($U$5-$G26)*J26)-'Resale time'!$F$545),0),0)</f>
        <v>732</v>
      </c>
      <c r="Q26" s="162">
        <f>MAX(IF($U$3-G26&gt;0,MIN(($U$3-$U$5)*J26,(($U$3-$G26)*J26)-'Resale time'!$F$545),0),0)</f>
        <v>180</v>
      </c>
      <c r="R26" s="341">
        <f t="shared" si="2"/>
        <v>1460</v>
      </c>
    </row>
    <row r="27" spans="1:18" s="119" customFormat="1" ht="12" customHeight="1" x14ac:dyDescent="0.35">
      <c r="A27" s="397"/>
      <c r="B27" s="394"/>
      <c r="C27" s="394"/>
      <c r="D27" s="111"/>
      <c r="E27" s="394"/>
      <c r="F27" s="111" t="s">
        <v>4276</v>
      </c>
      <c r="G27" s="112">
        <v>42528</v>
      </c>
      <c r="H27" s="113">
        <f t="shared" si="0"/>
        <v>2016</v>
      </c>
      <c r="I27" s="114">
        <v>5884</v>
      </c>
      <c r="J27" s="115">
        <v>1</v>
      </c>
      <c r="K27" s="115">
        <f>IF((G27+'Resale time'!$F$545)&lt;$U$3,1,0)</f>
        <v>1</v>
      </c>
      <c r="L27" s="116" t="s">
        <v>4277</v>
      </c>
      <c r="M27" s="117">
        <v>0</v>
      </c>
      <c r="N27" s="162" t="str">
        <f t="shared" si="1"/>
        <v/>
      </c>
      <c r="O27" s="219">
        <f>MAX(IF($U$4-G27&gt;0,MIN((($U$4-$U$2))*J27,(($U$4-$G27)*J27)-'Resale time'!$F$545),0),0)</f>
        <v>274</v>
      </c>
      <c r="P27" s="162">
        <f>MAX(IF($U$5-G27&gt;0,MIN(($U$5-$U$4)*J27,(($U$5-$G27)*J27)-'Resale time'!$F$545),0),0)</f>
        <v>366</v>
      </c>
      <c r="Q27" s="162">
        <f>MAX(IF($U$3-G27&gt;0,MIN(($U$3-$U$5)*J27,(($U$3-$G27)*J27)-'Resale time'!$F$545),0),0)</f>
        <v>90</v>
      </c>
      <c r="R27" s="341">
        <f t="shared" si="2"/>
        <v>730</v>
      </c>
    </row>
    <row r="28" spans="1:18" s="119" customFormat="1" ht="12" customHeight="1" x14ac:dyDescent="0.35">
      <c r="A28" s="118">
        <v>122</v>
      </c>
      <c r="B28" s="111" t="s">
        <v>4314</v>
      </c>
      <c r="C28" s="111" t="s">
        <v>4315</v>
      </c>
      <c r="D28" s="111"/>
      <c r="E28" s="111" t="s">
        <v>4316</v>
      </c>
      <c r="F28" s="111" t="s">
        <v>4276</v>
      </c>
      <c r="G28" s="112">
        <v>42620</v>
      </c>
      <c r="H28" s="113">
        <f t="shared" si="0"/>
        <v>2016</v>
      </c>
      <c r="I28" s="114">
        <v>8552</v>
      </c>
      <c r="J28" s="115">
        <v>5</v>
      </c>
      <c r="K28" s="115">
        <f>IF((G28+'Resale time'!$F$545)&lt;$U$3,1,0)</f>
        <v>1</v>
      </c>
      <c r="L28" s="116" t="s">
        <v>4277</v>
      </c>
      <c r="M28" s="117">
        <v>0</v>
      </c>
      <c r="N28" s="162" t="str">
        <f t="shared" si="1"/>
        <v/>
      </c>
      <c r="O28" s="219">
        <f>MAX(IF($U$4-G28&gt;0,MIN((($U$4-$U$2))*J28,(($U$4-$G28)*J28)-'Resale time'!$F$545),0),0)</f>
        <v>1370</v>
      </c>
      <c r="P28" s="162">
        <f>MAX(IF($U$5-G28&gt;0,MIN(($U$5-$U$4)*J28,(($U$5-$G28)*J28)-'Resale time'!$F$545),0),0)</f>
        <v>1830</v>
      </c>
      <c r="Q28" s="162">
        <f>MAX(IF($U$3-G28&gt;0,MIN(($U$3-$U$5)*J28,(($U$3-$G28)*J28)-'Resale time'!$F$545),0),0)</f>
        <v>450</v>
      </c>
      <c r="R28" s="341">
        <f t="shared" si="2"/>
        <v>3650</v>
      </c>
    </row>
    <row r="29" spans="1:18" ht="12" customHeight="1" x14ac:dyDescent="0.35">
      <c r="A29" s="396">
        <v>123</v>
      </c>
      <c r="B29" s="394" t="s">
        <v>4317</v>
      </c>
      <c r="C29" s="394" t="s">
        <v>4318</v>
      </c>
      <c r="D29" s="111"/>
      <c r="E29" s="394" t="s">
        <v>4319</v>
      </c>
      <c r="F29" s="111" t="s">
        <v>4276</v>
      </c>
      <c r="G29" s="112">
        <v>42474</v>
      </c>
      <c r="H29" s="113">
        <f t="shared" si="0"/>
        <v>2016</v>
      </c>
      <c r="I29" s="114">
        <v>6765</v>
      </c>
      <c r="J29" s="115">
        <v>1</v>
      </c>
      <c r="K29" s="115">
        <f>IF((G29+'Resale time'!$F$545)&lt;$U$3,1,0)</f>
        <v>1</v>
      </c>
      <c r="L29" s="116" t="s">
        <v>4277</v>
      </c>
      <c r="M29" s="117">
        <v>0</v>
      </c>
      <c r="N29" s="162" t="str">
        <f t="shared" si="1"/>
        <v/>
      </c>
      <c r="O29" s="219">
        <f>MAX(IF($U$4-G29&gt;0,MIN((($U$4-$U$2))*J29,(($U$4-$G29)*J29)-'Resale time'!$F$545),0),0)</f>
        <v>274</v>
      </c>
      <c r="P29" s="162">
        <f>MAX(IF($U$5-G29&gt;0,MIN(($U$5-$U$4)*J29,(($U$5-$G29)*J29)-'Resale time'!$F$545),0),0)</f>
        <v>366</v>
      </c>
      <c r="Q29" s="162">
        <f>MAX(IF($U$3-G29&gt;0,MIN(($U$3-$U$5)*J29,(($U$3-$G29)*J29)-'Resale time'!$F$545),0),0)</f>
        <v>90</v>
      </c>
      <c r="R29" s="341">
        <f t="shared" si="2"/>
        <v>730</v>
      </c>
    </row>
    <row r="30" spans="1:18" ht="12" customHeight="1" x14ac:dyDescent="0.35">
      <c r="A30" s="397"/>
      <c r="B30" s="394"/>
      <c r="C30" s="394"/>
      <c r="D30" s="111"/>
      <c r="E30" s="394"/>
      <c r="F30" s="111" t="s">
        <v>4276</v>
      </c>
      <c r="G30" s="112">
        <v>42537</v>
      </c>
      <c r="H30" s="113">
        <f t="shared" si="0"/>
        <v>2016</v>
      </c>
      <c r="I30" s="114">
        <v>4290</v>
      </c>
      <c r="J30" s="115">
        <v>1</v>
      </c>
      <c r="K30" s="115">
        <f>IF((G30+'Resale time'!$F$545)&lt;$U$3,1,0)</f>
        <v>1</v>
      </c>
      <c r="L30" s="116" t="s">
        <v>4277</v>
      </c>
      <c r="M30" s="117">
        <v>0</v>
      </c>
      <c r="N30" s="162" t="str">
        <f t="shared" si="1"/>
        <v/>
      </c>
      <c r="O30" s="219">
        <f>MAX(IF($U$4-G30&gt;0,MIN((($U$4-$U$2))*J30,(($U$4-$G30)*J30)-'Resale time'!$F$545),0),0)</f>
        <v>274</v>
      </c>
      <c r="P30" s="162">
        <f>MAX(IF($U$5-G30&gt;0,MIN(($U$5-$U$4)*J30,(($U$5-$G30)*J30)-'Resale time'!$F$545),0),0)</f>
        <v>366</v>
      </c>
      <c r="Q30" s="162">
        <f>MAX(IF($U$3-G30&gt;0,MIN(($U$3-$U$5)*J30,(($U$3-$G30)*J30)-'Resale time'!$F$545),0),0)</f>
        <v>90</v>
      </c>
      <c r="R30" s="341">
        <f t="shared" si="2"/>
        <v>730</v>
      </c>
    </row>
    <row r="31" spans="1:18" ht="12" customHeight="1" x14ac:dyDescent="0.35">
      <c r="A31" s="397"/>
      <c r="B31" s="394"/>
      <c r="C31" s="394"/>
      <c r="D31" s="111"/>
      <c r="E31" s="394"/>
      <c r="F31" s="111" t="s">
        <v>4276</v>
      </c>
      <c r="G31" s="112">
        <v>42606</v>
      </c>
      <c r="H31" s="113">
        <f t="shared" si="0"/>
        <v>2016</v>
      </c>
      <c r="I31" s="114">
        <v>8208</v>
      </c>
      <c r="J31" s="115">
        <v>1</v>
      </c>
      <c r="K31" s="115">
        <f>IF((G31+'Resale time'!$F$545)&lt;$U$3,1,0)</f>
        <v>1</v>
      </c>
      <c r="L31" s="116" t="s">
        <v>4277</v>
      </c>
      <c r="M31" s="117">
        <v>0</v>
      </c>
      <c r="N31" s="162" t="str">
        <f t="shared" si="1"/>
        <v/>
      </c>
      <c r="O31" s="219">
        <f>MAX(IF($U$4-G31&gt;0,MIN((($U$4-$U$2))*J31,(($U$4-$G31)*J31)-'Resale time'!$F$545),0),0)</f>
        <v>274</v>
      </c>
      <c r="P31" s="162">
        <f>MAX(IF($U$5-G31&gt;0,MIN(($U$5-$U$4)*J31,(($U$5-$G31)*J31)-'Resale time'!$F$545),0),0)</f>
        <v>366</v>
      </c>
      <c r="Q31" s="162">
        <f>MAX(IF($U$3-G31&gt;0,MIN(($U$3-$U$5)*J31,(($U$3-$G31)*J31)-'Resale time'!$F$545),0),0)</f>
        <v>90</v>
      </c>
      <c r="R31" s="341">
        <f t="shared" si="2"/>
        <v>730</v>
      </c>
    </row>
    <row r="32" spans="1:18" ht="12" customHeight="1" x14ac:dyDescent="0.35">
      <c r="A32" s="397"/>
      <c r="B32" s="394"/>
      <c r="C32" s="394"/>
      <c r="D32" s="111"/>
      <c r="E32" s="394"/>
      <c r="F32" s="111" t="s">
        <v>4276</v>
      </c>
      <c r="G32" s="112">
        <v>42725</v>
      </c>
      <c r="H32" s="113">
        <f t="shared" si="0"/>
        <v>2016</v>
      </c>
      <c r="I32" s="114">
        <v>11358</v>
      </c>
      <c r="J32" s="115">
        <v>1</v>
      </c>
      <c r="K32" s="115">
        <f>IF((G32+'Resale time'!$F$545)&lt;$U$3,1,0)</f>
        <v>1</v>
      </c>
      <c r="L32" s="116" t="s">
        <v>4277</v>
      </c>
      <c r="M32" s="117">
        <v>0</v>
      </c>
      <c r="N32" s="162" t="str">
        <f t="shared" si="1"/>
        <v/>
      </c>
      <c r="O32" s="219">
        <f>MAX(IF($U$4-G32&gt;0,MIN((($U$4-$U$2))*J32,(($U$4-$G32)*J32)-'Resale time'!$F$545),0),0)</f>
        <v>274</v>
      </c>
      <c r="P32" s="162">
        <f>MAX(IF($U$5-G32&gt;0,MIN(($U$5-$U$4)*J32,(($U$5-$G32)*J32)-'Resale time'!$F$545),0),0)</f>
        <v>366</v>
      </c>
      <c r="Q32" s="162">
        <f>MAX(IF($U$3-G32&gt;0,MIN(($U$3-$U$5)*J32,(($U$3-$G32)*J32)-'Resale time'!$F$545),0),0)</f>
        <v>90</v>
      </c>
      <c r="R32" s="341">
        <f t="shared" si="2"/>
        <v>730</v>
      </c>
    </row>
    <row r="33" spans="1:18" s="119" customFormat="1" ht="12" customHeight="1" x14ac:dyDescent="0.35">
      <c r="A33" s="118">
        <v>124</v>
      </c>
      <c r="B33" s="394" t="s">
        <v>4320</v>
      </c>
      <c r="C33" s="111" t="s">
        <v>4312</v>
      </c>
      <c r="D33" s="111"/>
      <c r="E33" s="111" t="s">
        <v>4321</v>
      </c>
      <c r="F33" s="111" t="s">
        <v>4276</v>
      </c>
      <c r="G33" s="112">
        <v>42415</v>
      </c>
      <c r="H33" s="113">
        <f>YEAR(G33)</f>
        <v>2016</v>
      </c>
      <c r="I33" s="114">
        <v>6374</v>
      </c>
      <c r="J33" s="115">
        <v>2</v>
      </c>
      <c r="K33" s="115">
        <f>IF((G33+'Resale time'!$F$545)&lt;$U$3,1,0)</f>
        <v>1</v>
      </c>
      <c r="L33" s="116" t="s">
        <v>4277</v>
      </c>
      <c r="M33" s="117">
        <v>0</v>
      </c>
      <c r="N33" s="162" t="str">
        <f t="shared" si="1"/>
        <v/>
      </c>
      <c r="O33" s="219">
        <f>MAX(IF($U$4-G33&gt;0,MIN((($U$4-$U$2))*J33,(($U$4-$G33)*J33)-'Resale time'!$F$545),0),0)</f>
        <v>548</v>
      </c>
      <c r="P33" s="162">
        <f>MAX(IF($U$5-G33&gt;0,MIN(($U$5-$U$4)*J33,(($U$5-$G33)*J33)-'Resale time'!$F$545),0),0)</f>
        <v>732</v>
      </c>
      <c r="Q33" s="162">
        <f>MAX(IF($U$3-G33&gt;0,MIN(($U$3-$U$5)*J33,(($U$3-$G33)*J33)-'Resale time'!$F$545),0),0)</f>
        <v>180</v>
      </c>
      <c r="R33" s="341">
        <f t="shared" si="2"/>
        <v>1460</v>
      </c>
    </row>
    <row r="34" spans="1:18" s="119" customFormat="1" ht="12" customHeight="1" x14ac:dyDescent="0.35">
      <c r="A34" s="396">
        <v>2099</v>
      </c>
      <c r="B34" s="400"/>
      <c r="C34" s="394" t="s">
        <v>4322</v>
      </c>
      <c r="D34" s="111"/>
      <c r="E34" s="394" t="s">
        <v>4321</v>
      </c>
      <c r="F34" s="111" t="s">
        <v>4276</v>
      </c>
      <c r="G34" s="112">
        <v>43024</v>
      </c>
      <c r="H34" s="113">
        <f>YEAR(G34)</f>
        <v>2017</v>
      </c>
      <c r="I34" s="118" t="s">
        <v>4323</v>
      </c>
      <c r="J34" s="118">
        <v>3</v>
      </c>
      <c r="K34" s="115">
        <f>IF((G34+'Resale time'!$F$545)&lt;$U$3,1,0)</f>
        <v>1</v>
      </c>
      <c r="L34" s="116" t="s">
        <v>4277</v>
      </c>
      <c r="M34" s="118">
        <v>0</v>
      </c>
      <c r="N34" s="162" t="str">
        <f t="shared" si="1"/>
        <v/>
      </c>
      <c r="O34" s="219">
        <f>MAX(IF($U$4-G34&gt;0,MIN((($U$4-$U$2))*J34,(($U$4-$G34)*J34)-'Resale time'!$F$545),0),0)</f>
        <v>822</v>
      </c>
      <c r="P34" s="162">
        <f>MAX(IF($U$5-G34&gt;0,MIN(($U$5-$U$4)*J34,(($U$5-$G34)*J34)-'Resale time'!$F$545),0),0)</f>
        <v>1098</v>
      </c>
      <c r="Q34" s="162">
        <f>MAX(IF($U$3-G34&gt;0,MIN(($U$3-$U$5)*J34,(($U$3-$G34)*J34)-'Resale time'!$F$545),0),0)</f>
        <v>270</v>
      </c>
      <c r="R34" s="341">
        <f t="shared" si="2"/>
        <v>2190</v>
      </c>
    </row>
    <row r="35" spans="1:18" s="119" customFormat="1" ht="12" customHeight="1" x14ac:dyDescent="0.35">
      <c r="A35" s="397"/>
      <c r="B35" s="400"/>
      <c r="C35" s="394"/>
      <c r="D35" s="111"/>
      <c r="E35" s="394"/>
      <c r="F35" s="111" t="s">
        <v>4276</v>
      </c>
      <c r="G35" s="112">
        <v>43017</v>
      </c>
      <c r="H35" s="113">
        <f>YEAR(G35)</f>
        <v>2017</v>
      </c>
      <c r="I35" s="118" t="s">
        <v>4324</v>
      </c>
      <c r="J35" s="118">
        <v>3</v>
      </c>
      <c r="K35" s="115">
        <f>IF((G35+'Resale time'!$F$545)&lt;$U$3,1,0)</f>
        <v>1</v>
      </c>
      <c r="L35" s="116" t="s">
        <v>4325</v>
      </c>
      <c r="M35" s="118">
        <v>0</v>
      </c>
      <c r="N35" s="162" t="str">
        <f t="shared" si="1"/>
        <v/>
      </c>
      <c r="O35" s="219">
        <f>MAX(IF($U$4-G35&gt;0,MIN((($U$4-$U$2))*J35,(($U$4-$G35)*J35)-'Resale time'!$F$545),0),0)</f>
        <v>822</v>
      </c>
      <c r="P35" s="162">
        <f>MAX(IF($U$5-G35&gt;0,MIN(($U$5-$U$4)*J35,(($U$5-$G35)*J35)-'Resale time'!$F$545),0),0)</f>
        <v>1098</v>
      </c>
      <c r="Q35" s="162">
        <f>MAX(IF($U$3-G35&gt;0,MIN(($U$3-$U$5)*J35,(($U$3-$G35)*J35)-'Resale time'!$F$545),0),0)</f>
        <v>270</v>
      </c>
      <c r="R35" s="341">
        <f t="shared" si="2"/>
        <v>2190</v>
      </c>
    </row>
    <row r="36" spans="1:18" ht="12" customHeight="1" x14ac:dyDescent="0.35">
      <c r="A36" s="396">
        <v>125</v>
      </c>
      <c r="B36" s="177" t="s">
        <v>4326</v>
      </c>
      <c r="C36" s="394" t="s">
        <v>4327</v>
      </c>
      <c r="D36" s="111"/>
      <c r="E36" s="394" t="s">
        <v>4328</v>
      </c>
      <c r="F36" s="111" t="s">
        <v>4276</v>
      </c>
      <c r="G36" s="112">
        <v>42474</v>
      </c>
      <c r="H36" s="113">
        <f t="shared" si="0"/>
        <v>2016</v>
      </c>
      <c r="I36" s="114">
        <v>6768</v>
      </c>
      <c r="J36" s="115">
        <v>3</v>
      </c>
      <c r="K36" s="115">
        <f>IF((G36+'Resale time'!$F$545)&lt;$U$3,1,0)</f>
        <v>1</v>
      </c>
      <c r="L36" s="116" t="s">
        <v>4277</v>
      </c>
      <c r="M36" s="117">
        <v>0</v>
      </c>
      <c r="N36" s="162" t="str">
        <f t="shared" si="1"/>
        <v/>
      </c>
      <c r="O36" s="219">
        <f>MAX(IF($U$4-G36&gt;0,MIN((($U$4-$U$2))*J36,(($U$4-$G36)*J36)-'Resale time'!$F$545),0),0)</f>
        <v>822</v>
      </c>
      <c r="P36" s="162">
        <f>MAX(IF($U$5-G36&gt;0,MIN(($U$5-$U$4)*J36,(($U$5-$G36)*J36)-'Resale time'!$F$545),0),0)</f>
        <v>1098</v>
      </c>
      <c r="Q36" s="162">
        <f>MAX(IF($U$3-G36&gt;0,MIN(($U$3-$U$5)*J36,(($U$3-$G36)*J36)-'Resale time'!$F$545),0),0)</f>
        <v>270</v>
      </c>
      <c r="R36" s="341">
        <f t="shared" si="2"/>
        <v>2190</v>
      </c>
    </row>
    <row r="37" spans="1:18" ht="12" customHeight="1" x14ac:dyDescent="0.35">
      <c r="A37" s="397"/>
      <c r="B37" s="178"/>
      <c r="C37" s="394"/>
      <c r="D37" s="111"/>
      <c r="E37" s="394"/>
      <c r="F37" s="111" t="s">
        <v>4276</v>
      </c>
      <c r="G37" s="112">
        <v>42495</v>
      </c>
      <c r="H37" s="113">
        <f t="shared" si="0"/>
        <v>2016</v>
      </c>
      <c r="I37" s="114">
        <v>6459</v>
      </c>
      <c r="J37" s="115">
        <v>3</v>
      </c>
      <c r="K37" s="115">
        <f>IF((G37+'Resale time'!$F$545)&lt;$U$3,1,0)</f>
        <v>1</v>
      </c>
      <c r="L37" s="116" t="s">
        <v>4277</v>
      </c>
      <c r="M37" s="117">
        <v>0</v>
      </c>
      <c r="N37" s="162" t="str">
        <f t="shared" si="1"/>
        <v/>
      </c>
      <c r="O37" s="219">
        <f>MAX(IF($U$4-G37&gt;0,MIN((($U$4-$U$2))*J37,(($U$4-$G37)*J37)-'Resale time'!$F$545),0),0)</f>
        <v>822</v>
      </c>
      <c r="P37" s="162">
        <f>MAX(IF($U$5-G37&gt;0,MIN(($U$5-$U$4)*J37,(($U$5-$G37)*J37)-'Resale time'!$F$545),0),0)</f>
        <v>1098</v>
      </c>
      <c r="Q37" s="162">
        <f>MAX(IF($U$3-G37&gt;0,MIN(($U$3-$U$5)*J37,(($U$3-$G37)*J37)-'Resale time'!$F$545),0),0)</f>
        <v>270</v>
      </c>
      <c r="R37" s="341">
        <f t="shared" si="2"/>
        <v>2190</v>
      </c>
    </row>
    <row r="38" spans="1:18" ht="12" customHeight="1" x14ac:dyDescent="0.35">
      <c r="A38" s="397"/>
      <c r="B38" s="178"/>
      <c r="C38" s="394"/>
      <c r="D38" s="111"/>
      <c r="E38" s="394"/>
      <c r="F38" s="111" t="s">
        <v>4276</v>
      </c>
      <c r="G38" s="112">
        <v>42509</v>
      </c>
      <c r="H38" s="113">
        <f t="shared" si="0"/>
        <v>2016</v>
      </c>
      <c r="I38" s="114">
        <v>5975</v>
      </c>
      <c r="J38" s="115">
        <v>3</v>
      </c>
      <c r="K38" s="115">
        <f>IF((G38+'Resale time'!$F$545)&lt;$U$3,1,0)</f>
        <v>1</v>
      </c>
      <c r="L38" s="116" t="s">
        <v>4277</v>
      </c>
      <c r="M38" s="117">
        <v>0</v>
      </c>
      <c r="N38" s="162" t="str">
        <f t="shared" si="1"/>
        <v/>
      </c>
      <c r="O38" s="219">
        <f>MAX(IF($U$4-G38&gt;0,MIN((($U$4-$U$2))*J38,(($U$4-$G38)*J38)-'Resale time'!$F$545),0),0)</f>
        <v>822</v>
      </c>
      <c r="P38" s="162">
        <f>MAX(IF($U$5-G38&gt;0,MIN(($U$5-$U$4)*J38,(($U$5-$G38)*J38)-'Resale time'!$F$545),0),0)</f>
        <v>1098</v>
      </c>
      <c r="Q38" s="162">
        <f>MAX(IF($U$3-G38&gt;0,MIN(($U$3-$U$5)*J38,(($U$3-$G38)*J38)-'Resale time'!$F$545),0),0)</f>
        <v>270</v>
      </c>
      <c r="R38" s="341">
        <f t="shared" si="2"/>
        <v>2190</v>
      </c>
    </row>
    <row r="39" spans="1:18" ht="12" customHeight="1" x14ac:dyDescent="0.35">
      <c r="A39" s="397"/>
      <c r="B39" s="178"/>
      <c r="C39" s="394"/>
      <c r="D39" s="111"/>
      <c r="E39" s="394"/>
      <c r="F39" s="111" t="s">
        <v>4276</v>
      </c>
      <c r="G39" s="112">
        <v>42522</v>
      </c>
      <c r="H39" s="113">
        <f t="shared" si="0"/>
        <v>2016</v>
      </c>
      <c r="I39" s="114">
        <v>6579</v>
      </c>
      <c r="J39" s="115">
        <v>3</v>
      </c>
      <c r="K39" s="115">
        <f>IF((G39+'Resale time'!$F$545)&lt;$U$3,1,0)</f>
        <v>1</v>
      </c>
      <c r="L39" s="116" t="s">
        <v>4277</v>
      </c>
      <c r="M39" s="117">
        <v>0</v>
      </c>
      <c r="N39" s="162" t="str">
        <f t="shared" si="1"/>
        <v/>
      </c>
      <c r="O39" s="219">
        <f>MAX(IF($U$4-G39&gt;0,MIN((($U$4-$U$2))*J39,(($U$4-$G39)*J39)-'Resale time'!$F$545),0),0)</f>
        <v>822</v>
      </c>
      <c r="P39" s="162">
        <f>MAX(IF($U$5-G39&gt;0,MIN(($U$5-$U$4)*J39,(($U$5-$G39)*J39)-'Resale time'!$F$545),0),0)</f>
        <v>1098</v>
      </c>
      <c r="Q39" s="162">
        <f>MAX(IF($U$3-G39&gt;0,MIN(($U$3-$U$5)*J39,(($U$3-$G39)*J39)-'Resale time'!$F$545),0),0)</f>
        <v>270</v>
      </c>
      <c r="R39" s="341">
        <f t="shared" si="2"/>
        <v>2190</v>
      </c>
    </row>
    <row r="40" spans="1:18" ht="12" customHeight="1" x14ac:dyDescent="0.35">
      <c r="A40" s="397"/>
      <c r="B40" s="178"/>
      <c r="C40" s="394"/>
      <c r="D40" s="111"/>
      <c r="E40" s="394"/>
      <c r="F40" s="111" t="s">
        <v>4276</v>
      </c>
      <c r="G40" s="112">
        <v>42579</v>
      </c>
      <c r="H40" s="113">
        <f t="shared" si="0"/>
        <v>2016</v>
      </c>
      <c r="I40" s="114">
        <v>7692</v>
      </c>
      <c r="J40" s="115">
        <v>3</v>
      </c>
      <c r="K40" s="115">
        <f>IF((G40+'Resale time'!$F$545)&lt;$U$3,1,0)</f>
        <v>1</v>
      </c>
      <c r="L40" s="116" t="s">
        <v>4277</v>
      </c>
      <c r="M40" s="117">
        <v>0</v>
      </c>
      <c r="N40" s="162" t="str">
        <f t="shared" si="1"/>
        <v/>
      </c>
      <c r="O40" s="219">
        <f>MAX(IF($U$4-G40&gt;0,MIN((($U$4-$U$2))*J40,(($U$4-$G40)*J40)-'Resale time'!$F$545),0),0)</f>
        <v>822</v>
      </c>
      <c r="P40" s="162">
        <f>MAX(IF($U$5-G40&gt;0,MIN(($U$5-$U$4)*J40,(($U$5-$G40)*J40)-'Resale time'!$F$545),0),0)</f>
        <v>1098</v>
      </c>
      <c r="Q40" s="162">
        <f>MAX(IF($U$3-G40&gt;0,MIN(($U$3-$U$5)*J40,(($U$3-$G40)*J40)-'Resale time'!$F$545),0),0)</f>
        <v>270</v>
      </c>
      <c r="R40" s="341">
        <f t="shared" si="2"/>
        <v>2190</v>
      </c>
    </row>
    <row r="41" spans="1:18" ht="12" customHeight="1" x14ac:dyDescent="0.35">
      <c r="A41" s="397"/>
      <c r="B41" s="178"/>
      <c r="C41" s="394"/>
      <c r="D41" s="111"/>
      <c r="E41" s="394"/>
      <c r="F41" s="111" t="s">
        <v>4276</v>
      </c>
      <c r="G41" s="112">
        <v>42605</v>
      </c>
      <c r="H41" s="113">
        <f t="shared" si="0"/>
        <v>2016</v>
      </c>
      <c r="I41" s="114">
        <v>8635</v>
      </c>
      <c r="J41" s="115">
        <v>3</v>
      </c>
      <c r="K41" s="115">
        <f>IF((G41+'Resale time'!$F$545)&lt;$U$3,1,0)</f>
        <v>1</v>
      </c>
      <c r="L41" s="116" t="s">
        <v>4277</v>
      </c>
      <c r="M41" s="117">
        <v>0</v>
      </c>
      <c r="N41" s="162" t="str">
        <f t="shared" si="1"/>
        <v/>
      </c>
      <c r="O41" s="219">
        <f>MAX(IF($U$4-G41&gt;0,MIN((($U$4-$U$2))*J41,(($U$4-$G41)*J41)-'Resale time'!$F$545),0),0)</f>
        <v>822</v>
      </c>
      <c r="P41" s="162">
        <f>MAX(IF($U$5-G41&gt;0,MIN(($U$5-$U$4)*J41,(($U$5-$G41)*J41)-'Resale time'!$F$545),0),0)</f>
        <v>1098</v>
      </c>
      <c r="Q41" s="162">
        <f>MAX(IF($U$3-G41&gt;0,MIN(($U$3-$U$5)*J41,(($U$3-$G41)*J41)-'Resale time'!$F$545),0),0)</f>
        <v>270</v>
      </c>
      <c r="R41" s="341">
        <f t="shared" si="2"/>
        <v>2190</v>
      </c>
    </row>
    <row r="42" spans="1:18" ht="12" customHeight="1" x14ac:dyDescent="0.35">
      <c r="A42" s="397"/>
      <c r="B42" s="178"/>
      <c r="C42" s="394"/>
      <c r="D42" s="111"/>
      <c r="E42" s="394"/>
      <c r="F42" s="111" t="s">
        <v>4276</v>
      </c>
      <c r="G42" s="112">
        <v>42654</v>
      </c>
      <c r="H42" s="113">
        <f t="shared" si="0"/>
        <v>2016</v>
      </c>
      <c r="I42" s="114">
        <v>5258</v>
      </c>
      <c r="J42" s="115">
        <v>7</v>
      </c>
      <c r="K42" s="115">
        <f>IF((G42+'Resale time'!$F$545)&lt;$U$3,1,0)</f>
        <v>1</v>
      </c>
      <c r="L42" s="116" t="s">
        <v>4277</v>
      </c>
      <c r="M42" s="117">
        <v>0</v>
      </c>
      <c r="N42" s="162" t="str">
        <f t="shared" si="1"/>
        <v/>
      </c>
      <c r="O42" s="219">
        <f>MAX(IF($U$4-G42&gt;0,MIN((($U$4-$U$2))*J42,(($U$4-$G42)*J42)-'Resale time'!$F$545),0),0)</f>
        <v>1918</v>
      </c>
      <c r="P42" s="162">
        <f>MAX(IF($U$5-G42&gt;0,MIN(($U$5-$U$4)*J42,(($U$5-$G42)*J42)-'Resale time'!$F$545),0),0)</f>
        <v>2562</v>
      </c>
      <c r="Q42" s="162">
        <f>MAX(IF($U$3-G42&gt;0,MIN(($U$3-$U$5)*J42,(($U$3-$G42)*J42)-'Resale time'!$F$545),0),0)</f>
        <v>630</v>
      </c>
      <c r="R42" s="341">
        <f t="shared" si="2"/>
        <v>5110</v>
      </c>
    </row>
    <row r="43" spans="1:18" ht="12" customHeight="1" x14ac:dyDescent="0.35">
      <c r="A43" s="397"/>
      <c r="B43" s="178"/>
      <c r="C43" s="394"/>
      <c r="D43" s="111"/>
      <c r="E43" s="394"/>
      <c r="F43" s="111" t="s">
        <v>4276</v>
      </c>
      <c r="G43" s="112">
        <v>42691</v>
      </c>
      <c r="H43" s="113">
        <f t="shared" si="0"/>
        <v>2016</v>
      </c>
      <c r="I43" s="114">
        <v>9461</v>
      </c>
      <c r="J43" s="115">
        <v>14</v>
      </c>
      <c r="K43" s="115">
        <f>IF((G43+'Resale time'!$F$545)&lt;$U$3,1,0)</f>
        <v>1</v>
      </c>
      <c r="L43" s="116" t="s">
        <v>4277</v>
      </c>
      <c r="M43" s="117">
        <v>0</v>
      </c>
      <c r="N43" s="162" t="str">
        <f t="shared" si="1"/>
        <v/>
      </c>
      <c r="O43" s="219">
        <f>MAX(IF($U$4-G43&gt;0,MIN((($U$4-$U$2))*J43,(($U$4-$G43)*J43)-'Resale time'!$F$545),0),0)</f>
        <v>3836</v>
      </c>
      <c r="P43" s="162">
        <f>MAX(IF($U$5-G43&gt;0,MIN(($U$5-$U$4)*J43,(($U$5-$G43)*J43)-'Resale time'!$F$545),0),0)</f>
        <v>5124</v>
      </c>
      <c r="Q43" s="162">
        <f>MAX(IF($U$3-G43&gt;0,MIN(($U$3-$U$5)*J43,(($U$3-$G43)*J43)-'Resale time'!$F$545),0),0)</f>
        <v>1260</v>
      </c>
      <c r="R43" s="341">
        <f t="shared" si="2"/>
        <v>10220</v>
      </c>
    </row>
    <row r="44" spans="1:18" ht="12" customHeight="1" x14ac:dyDescent="0.35">
      <c r="A44" s="180"/>
      <c r="B44" s="180"/>
      <c r="C44" s="178"/>
      <c r="D44" s="111"/>
      <c r="E44" s="178"/>
      <c r="F44" s="111" t="s">
        <v>4276</v>
      </c>
      <c r="G44" s="112">
        <v>42943</v>
      </c>
      <c r="H44" s="113">
        <f t="shared" si="0"/>
        <v>2017</v>
      </c>
      <c r="I44" s="118" t="s">
        <v>4329</v>
      </c>
      <c r="J44" s="118">
        <v>33</v>
      </c>
      <c r="K44" s="115">
        <f>IF((G44+'Resale time'!$F$545)&lt;$U$3,1,0)</f>
        <v>1</v>
      </c>
      <c r="L44" s="116" t="s">
        <v>4330</v>
      </c>
      <c r="M44" s="118">
        <v>0</v>
      </c>
      <c r="N44" s="162" t="str">
        <f t="shared" si="1"/>
        <v/>
      </c>
      <c r="O44" s="219">
        <f>MAX(IF($U$4-G44&gt;0,MIN((($U$4-$U$2))*J44,(($U$4-$G44)*J44)-'Resale time'!$F$545),0),0)</f>
        <v>9042</v>
      </c>
      <c r="P44" s="162">
        <f>MAX(IF($U$5-G44&gt;0,MIN(($U$5-$U$4)*J44,(($U$5-$G44)*J44)-'Resale time'!$F$545),0),0)</f>
        <v>12078</v>
      </c>
      <c r="Q44" s="162">
        <f>MAX(IF($U$3-G44&gt;0,MIN(($U$3-$U$5)*J44,(($U$3-$G44)*J44)-'Resale time'!$F$545),0),0)</f>
        <v>2970</v>
      </c>
      <c r="R44" s="341">
        <f t="shared" si="2"/>
        <v>24090</v>
      </c>
    </row>
    <row r="45" spans="1:18" ht="12" customHeight="1" x14ac:dyDescent="0.35">
      <c r="A45" s="180"/>
      <c r="B45" s="180"/>
      <c r="C45" s="178"/>
      <c r="D45" s="111"/>
      <c r="E45" s="178"/>
      <c r="F45" s="111" t="s">
        <v>4288</v>
      </c>
      <c r="G45" s="112">
        <v>42943</v>
      </c>
      <c r="H45" s="113">
        <f t="shared" si="0"/>
        <v>2017</v>
      </c>
      <c r="I45" s="118" t="s">
        <v>4329</v>
      </c>
      <c r="J45" s="118">
        <v>6</v>
      </c>
      <c r="K45" s="115">
        <f>IF((G45+'Resale time'!$F$545)&lt;$U$3,1,0)</f>
        <v>1</v>
      </c>
      <c r="L45" s="116" t="s">
        <v>4277</v>
      </c>
      <c r="M45" s="118">
        <v>0</v>
      </c>
      <c r="N45" s="162" t="str">
        <f t="shared" si="1"/>
        <v/>
      </c>
      <c r="O45" s="219">
        <f>MAX(IF($U$4-G45&gt;0,MIN((($U$4-$U$2))*J45,(($U$4-$G45)*J45)-'Resale time'!$F$545),0),0)</f>
        <v>1644</v>
      </c>
      <c r="P45" s="162">
        <f>MAX(IF($U$5-G45&gt;0,MIN(($U$5-$U$4)*J45,(($U$5-$G45)*J45)-'Resale time'!$F$545),0),0)</f>
        <v>2196</v>
      </c>
      <c r="Q45" s="162">
        <f>MAX(IF($U$3-G45&gt;0,MIN(($U$3-$U$5)*J45,(($U$3-$G45)*J45)-'Resale time'!$F$545),0),0)</f>
        <v>540</v>
      </c>
      <c r="R45" s="341">
        <f t="shared" si="2"/>
        <v>4380</v>
      </c>
    </row>
    <row r="46" spans="1:18" ht="12" customHeight="1" x14ac:dyDescent="0.35">
      <c r="A46" s="180"/>
      <c r="B46" s="180"/>
      <c r="C46" s="178"/>
      <c r="D46" s="111"/>
      <c r="E46" s="178"/>
      <c r="F46" s="111" t="s">
        <v>4331</v>
      </c>
      <c r="G46" s="112">
        <v>42915</v>
      </c>
      <c r="H46" s="113">
        <f t="shared" si="0"/>
        <v>2017</v>
      </c>
      <c r="I46" s="118" t="s">
        <v>4332</v>
      </c>
      <c r="J46" s="118">
        <v>1</v>
      </c>
      <c r="K46" s="115">
        <f>IF((G46+'Resale time'!$F$545)&lt;$U$3,1,0)</f>
        <v>1</v>
      </c>
      <c r="L46" s="116" t="s">
        <v>4277</v>
      </c>
      <c r="M46" s="118">
        <v>0</v>
      </c>
      <c r="N46" s="162" t="str">
        <f t="shared" si="1"/>
        <v/>
      </c>
      <c r="O46" s="219">
        <f>MAX(IF($U$4-G46&gt;0,MIN((($U$4-$U$2))*J46,(($U$4-$G46)*J46)-'Resale time'!$F$545),0),0)</f>
        <v>274</v>
      </c>
      <c r="P46" s="162">
        <f>MAX(IF($U$5-G46&gt;0,MIN(($U$5-$U$4)*J46,(($U$5-$G46)*J46)-'Resale time'!$F$545),0),0)</f>
        <v>366</v>
      </c>
      <c r="Q46" s="162">
        <f>MAX(IF($U$3-G46&gt;0,MIN(($U$3-$U$5)*J46,(($U$3-$G46)*J46)-'Resale time'!$F$545),0),0)</f>
        <v>90</v>
      </c>
      <c r="R46" s="341">
        <f t="shared" si="2"/>
        <v>730</v>
      </c>
    </row>
    <row r="47" spans="1:18" ht="12" customHeight="1" x14ac:dyDescent="0.35">
      <c r="A47" s="180"/>
      <c r="B47" s="180"/>
      <c r="C47" s="178"/>
      <c r="D47" s="111"/>
      <c r="E47" s="178"/>
      <c r="F47" s="111" t="s">
        <v>4276</v>
      </c>
      <c r="G47" s="112">
        <v>42857</v>
      </c>
      <c r="H47" s="113">
        <f t="shared" si="0"/>
        <v>2017</v>
      </c>
      <c r="I47" s="118" t="s">
        <v>4333</v>
      </c>
      <c r="J47" s="118">
        <v>30</v>
      </c>
      <c r="K47" s="115">
        <f>IF((G47+'Resale time'!$F$545)&lt;$U$3,1,0)</f>
        <v>1</v>
      </c>
      <c r="L47" s="116" t="s">
        <v>4277</v>
      </c>
      <c r="M47" s="118">
        <v>0</v>
      </c>
      <c r="N47" s="162" t="str">
        <f t="shared" si="1"/>
        <v/>
      </c>
      <c r="O47" s="219">
        <f>MAX(IF($U$4-G47&gt;0,MIN((($U$4-$U$2))*J47,(($U$4-$G47)*J47)-'Resale time'!$F$545),0),0)</f>
        <v>8220</v>
      </c>
      <c r="P47" s="162">
        <f>MAX(IF($U$5-G47&gt;0,MIN(($U$5-$U$4)*J47,(($U$5-$G47)*J47)-'Resale time'!$F$545),0),0)</f>
        <v>10980</v>
      </c>
      <c r="Q47" s="162">
        <f>MAX(IF($U$3-G47&gt;0,MIN(($U$3-$U$5)*J47,(($U$3-$G47)*J47)-'Resale time'!$F$545),0),0)</f>
        <v>2700</v>
      </c>
      <c r="R47" s="341">
        <f t="shared" si="2"/>
        <v>21900</v>
      </c>
    </row>
    <row r="48" spans="1:18" ht="12" customHeight="1" x14ac:dyDescent="0.35">
      <c r="A48" s="180"/>
      <c r="B48" s="180"/>
      <c r="C48" s="178"/>
      <c r="D48" s="111"/>
      <c r="E48" s="178"/>
      <c r="F48" s="111" t="s">
        <v>4288</v>
      </c>
      <c r="G48" s="112">
        <v>42857</v>
      </c>
      <c r="H48" s="113">
        <f t="shared" si="0"/>
        <v>2017</v>
      </c>
      <c r="I48" s="118" t="s">
        <v>4333</v>
      </c>
      <c r="J48" s="118">
        <v>10</v>
      </c>
      <c r="K48" s="115">
        <f>IF((G48+'Resale time'!$F$545)&lt;$U$3,1,0)</f>
        <v>1</v>
      </c>
      <c r="L48" s="116" t="s">
        <v>4277</v>
      </c>
      <c r="M48" s="118">
        <v>0</v>
      </c>
      <c r="N48" s="162" t="str">
        <f t="shared" si="1"/>
        <v/>
      </c>
      <c r="O48" s="219">
        <f>MAX(IF($U$4-G48&gt;0,MIN((($U$4-$U$2))*J48,(($U$4-$G48)*J48)-'Resale time'!$F$545),0),0)</f>
        <v>2740</v>
      </c>
      <c r="P48" s="162">
        <f>MAX(IF($U$5-G48&gt;0,MIN(($U$5-$U$4)*J48,(($U$5-$G48)*J48)-'Resale time'!$F$545),0),0)</f>
        <v>3660</v>
      </c>
      <c r="Q48" s="162">
        <f>MAX(IF($U$3-G48&gt;0,MIN(($U$3-$U$5)*J48,(($U$3-$G48)*J48)-'Resale time'!$F$545),0),0)</f>
        <v>900</v>
      </c>
      <c r="R48" s="341">
        <f t="shared" si="2"/>
        <v>7300</v>
      </c>
    </row>
    <row r="49" spans="1:18" ht="12" customHeight="1" x14ac:dyDescent="0.35">
      <c r="A49" s="180"/>
      <c r="B49" s="180"/>
      <c r="C49" s="178"/>
      <c r="D49" s="111"/>
      <c r="E49" s="178"/>
      <c r="F49" s="111" t="s">
        <v>4276</v>
      </c>
      <c r="G49" s="112">
        <v>42852</v>
      </c>
      <c r="H49" s="113">
        <f t="shared" si="0"/>
        <v>2017</v>
      </c>
      <c r="I49" s="118" t="s">
        <v>4334</v>
      </c>
      <c r="J49" s="118">
        <v>6</v>
      </c>
      <c r="K49" s="115">
        <f>IF((G49+'Resale time'!$F$545)&lt;$U$3,1,0)</f>
        <v>1</v>
      </c>
      <c r="L49" s="116" t="s">
        <v>4277</v>
      </c>
      <c r="M49" s="118">
        <v>0</v>
      </c>
      <c r="N49" s="162" t="str">
        <f t="shared" si="1"/>
        <v/>
      </c>
      <c r="O49" s="219">
        <f>MAX(IF($U$4-G49&gt;0,MIN((($U$4-$U$2))*J49,(($U$4-$G49)*J49)-'Resale time'!$F$545),0),0)</f>
        <v>1644</v>
      </c>
      <c r="P49" s="162">
        <f>MAX(IF($U$5-G49&gt;0,MIN(($U$5-$U$4)*J49,(($U$5-$G49)*J49)-'Resale time'!$F$545),0),0)</f>
        <v>2196</v>
      </c>
      <c r="Q49" s="162">
        <f>MAX(IF($U$3-G49&gt;0,MIN(($U$3-$U$5)*J49,(($U$3-$G49)*J49)-'Resale time'!$F$545),0),0)</f>
        <v>540</v>
      </c>
      <c r="R49" s="341">
        <f t="shared" si="2"/>
        <v>4380</v>
      </c>
    </row>
    <row r="50" spans="1:18" ht="12" customHeight="1" x14ac:dyDescent="0.35">
      <c r="A50" s="180"/>
      <c r="B50" s="180"/>
      <c r="C50" s="178"/>
      <c r="D50" s="111"/>
      <c r="E50" s="178"/>
      <c r="F50" s="111" t="s">
        <v>4288</v>
      </c>
      <c r="G50" s="112">
        <v>42822</v>
      </c>
      <c r="H50" s="113">
        <f t="shared" si="0"/>
        <v>2017</v>
      </c>
      <c r="I50" s="118" t="s">
        <v>4335</v>
      </c>
      <c r="J50" s="118">
        <v>6</v>
      </c>
      <c r="K50" s="115">
        <f>IF((G50+'Resale time'!$F$545)&lt;$U$3,1,0)</f>
        <v>1</v>
      </c>
      <c r="L50" s="116" t="s">
        <v>4277</v>
      </c>
      <c r="M50" s="118">
        <v>0</v>
      </c>
      <c r="N50" s="162" t="str">
        <f t="shared" si="1"/>
        <v/>
      </c>
      <c r="O50" s="219">
        <f>MAX(IF($U$4-G50&gt;0,MIN((($U$4-$U$2))*J50,(($U$4-$G50)*J50)-'Resale time'!$F$545),0),0)</f>
        <v>1644</v>
      </c>
      <c r="P50" s="162">
        <f>MAX(IF($U$5-G50&gt;0,MIN(($U$5-$U$4)*J50,(($U$5-$G50)*J50)-'Resale time'!$F$545),0),0)</f>
        <v>2196</v>
      </c>
      <c r="Q50" s="162">
        <f>MAX(IF($U$3-G50&gt;0,MIN(($U$3-$U$5)*J50,(($U$3-$G50)*J50)-'Resale time'!$F$545),0),0)</f>
        <v>540</v>
      </c>
      <c r="R50" s="341">
        <f t="shared" si="2"/>
        <v>4380</v>
      </c>
    </row>
    <row r="51" spans="1:18" ht="12" customHeight="1" x14ac:dyDescent="0.35">
      <c r="A51" s="181"/>
      <c r="B51" s="181"/>
      <c r="C51" s="179"/>
      <c r="D51" s="111"/>
      <c r="E51" s="179"/>
      <c r="F51" s="111" t="s">
        <v>4276</v>
      </c>
      <c r="G51" s="112">
        <v>42808</v>
      </c>
      <c r="H51" s="113">
        <f t="shared" si="0"/>
        <v>2017</v>
      </c>
      <c r="I51" s="118" t="s">
        <v>4336</v>
      </c>
      <c r="J51" s="118">
        <v>30</v>
      </c>
      <c r="K51" s="115">
        <f>IF((G51+'Resale time'!$F$545)&lt;$U$3,1,0)</f>
        <v>1</v>
      </c>
      <c r="L51" s="116" t="s">
        <v>4337</v>
      </c>
      <c r="M51" s="118">
        <v>0</v>
      </c>
      <c r="N51" s="162" t="str">
        <f t="shared" si="1"/>
        <v/>
      </c>
      <c r="O51" s="219">
        <f>MAX(IF($U$4-G51&gt;0,MIN((($U$4-$U$2))*J51,(($U$4-$G51)*J51)-'Resale time'!$F$545),0),0)</f>
        <v>8220</v>
      </c>
      <c r="P51" s="162">
        <f>MAX(IF($U$5-G51&gt;0,MIN(($U$5-$U$4)*J51,(($U$5-$G51)*J51)-'Resale time'!$F$545),0),0)</f>
        <v>10980</v>
      </c>
      <c r="Q51" s="162">
        <f>MAX(IF($U$3-G51&gt;0,MIN(($U$3-$U$5)*J51,(($U$3-$G51)*J51)-'Resale time'!$F$545),0),0)</f>
        <v>2700</v>
      </c>
      <c r="R51" s="341">
        <f t="shared" si="2"/>
        <v>21900</v>
      </c>
    </row>
    <row r="52" spans="1:18" s="130" customFormat="1" ht="12" customHeight="1" x14ac:dyDescent="0.35">
      <c r="A52" s="402">
        <v>126</v>
      </c>
      <c r="B52" s="401" t="s">
        <v>4338</v>
      </c>
      <c r="C52" s="401" t="s">
        <v>4339</v>
      </c>
      <c r="D52" s="122"/>
      <c r="E52" s="401">
        <v>31697472</v>
      </c>
      <c r="F52" s="401" t="s">
        <v>4276</v>
      </c>
      <c r="G52" s="124">
        <v>42402</v>
      </c>
      <c r="H52" s="125">
        <f t="shared" si="0"/>
        <v>2016</v>
      </c>
      <c r="I52" s="126">
        <v>7146</v>
      </c>
      <c r="J52" s="127">
        <v>2</v>
      </c>
      <c r="K52" s="115">
        <f>IF((G52+'Resale time'!$F$545)&lt;$U$3,1,0)</f>
        <v>1</v>
      </c>
      <c r="L52" s="128" t="s">
        <v>4277</v>
      </c>
      <c r="M52" s="117">
        <v>0</v>
      </c>
      <c r="N52" s="162" t="str">
        <f t="shared" si="1"/>
        <v/>
      </c>
      <c r="O52" s="219">
        <f>MAX(IF($U$4-G52&gt;0,MIN((($U$4-$U$2))*J52,(($U$4-$G52)*J52)-'Resale time'!$F$545),0),0)</f>
        <v>548</v>
      </c>
      <c r="P52" s="162">
        <f>MAX(IF($U$5-G52&gt;0,MIN(($U$5-$U$4)*J52,(($U$5-$G52)*J52)-'Resale time'!$F$545),0),0)</f>
        <v>732</v>
      </c>
      <c r="Q52" s="162">
        <f>MAX(IF($U$3-G52&gt;0,MIN(($U$3-$U$5)*J52,(($U$3-$G52)*J52)-'Resale time'!$F$545),0),0)</f>
        <v>180</v>
      </c>
      <c r="R52" s="341">
        <f t="shared" si="2"/>
        <v>1460</v>
      </c>
    </row>
    <row r="53" spans="1:18" s="130" customFormat="1" ht="12" customHeight="1" x14ac:dyDescent="0.35">
      <c r="A53" s="403"/>
      <c r="B53" s="401"/>
      <c r="C53" s="401"/>
      <c r="D53" s="122"/>
      <c r="E53" s="401"/>
      <c r="F53" s="401"/>
      <c r="G53" s="124">
        <v>42527</v>
      </c>
      <c r="H53" s="125">
        <f t="shared" si="0"/>
        <v>2016</v>
      </c>
      <c r="I53" s="126">
        <v>5855</v>
      </c>
      <c r="J53" s="127">
        <v>2</v>
      </c>
      <c r="K53" s="115">
        <f>IF((G53+'Resale time'!$F$545)&lt;$U$3,1,0)</f>
        <v>1</v>
      </c>
      <c r="L53" s="128" t="s">
        <v>4277</v>
      </c>
      <c r="M53" s="117">
        <v>0</v>
      </c>
      <c r="N53" s="162" t="str">
        <f t="shared" si="1"/>
        <v/>
      </c>
      <c r="O53" s="219">
        <f>MAX(IF($U$4-G53&gt;0,MIN((($U$4-$U$2))*J53,(($U$4-$G53)*J53)-'Resale time'!$F$545),0),0)</f>
        <v>548</v>
      </c>
      <c r="P53" s="162">
        <f>MAX(IF($U$5-G53&gt;0,MIN(($U$5-$U$4)*J53,(($U$5-$G53)*J53)-'Resale time'!$F$545),0),0)</f>
        <v>732</v>
      </c>
      <c r="Q53" s="162">
        <f>MAX(IF($U$3-G53&gt;0,MIN(($U$3-$U$5)*J53,(($U$3-$G53)*J53)-'Resale time'!$F$545),0),0)</f>
        <v>180</v>
      </c>
      <c r="R53" s="341">
        <f t="shared" si="2"/>
        <v>1460</v>
      </c>
    </row>
    <row r="54" spans="1:18" ht="12" customHeight="1" x14ac:dyDescent="0.35">
      <c r="A54" s="118">
        <v>127</v>
      </c>
      <c r="B54" s="111" t="s">
        <v>4340</v>
      </c>
      <c r="C54" s="111" t="s">
        <v>4341</v>
      </c>
      <c r="D54" s="111"/>
      <c r="E54" s="111" t="s">
        <v>4342</v>
      </c>
      <c r="F54" s="111" t="s">
        <v>4276</v>
      </c>
      <c r="G54" s="112">
        <v>42516</v>
      </c>
      <c r="H54" s="113">
        <f t="shared" si="0"/>
        <v>2016</v>
      </c>
      <c r="I54" s="114">
        <v>6869</v>
      </c>
      <c r="J54" s="115">
        <v>3</v>
      </c>
      <c r="K54" s="115">
        <f>IF((G54+'Resale time'!$F$545)&lt;$U$3,1,0)</f>
        <v>1</v>
      </c>
      <c r="L54" s="116" t="s">
        <v>4277</v>
      </c>
      <c r="M54" s="117">
        <v>0</v>
      </c>
      <c r="N54" s="162" t="str">
        <f t="shared" si="1"/>
        <v/>
      </c>
      <c r="O54" s="219">
        <f>MAX(IF($U$4-G54&gt;0,MIN((($U$4-$U$2))*J54,(($U$4-$G54)*J54)-'Resale time'!$F$545),0),0)</f>
        <v>822</v>
      </c>
      <c r="P54" s="162">
        <f>MAX(IF($U$5-G54&gt;0,MIN(($U$5-$U$4)*J54,(($U$5-$G54)*J54)-'Resale time'!$F$545),0),0)</f>
        <v>1098</v>
      </c>
      <c r="Q54" s="162">
        <f>MAX(IF($U$3-G54&gt;0,MIN(($U$3-$U$5)*J54,(($U$3-$G54)*J54)-'Resale time'!$F$545),0),0)</f>
        <v>270</v>
      </c>
      <c r="R54" s="341">
        <f t="shared" si="2"/>
        <v>2190</v>
      </c>
    </row>
    <row r="55" spans="1:18" ht="12" customHeight="1" x14ac:dyDescent="0.35">
      <c r="A55" s="118">
        <v>128</v>
      </c>
      <c r="B55" s="111" t="s">
        <v>4343</v>
      </c>
      <c r="C55" s="111" t="s">
        <v>4344</v>
      </c>
      <c r="D55" s="111"/>
      <c r="E55" s="111" t="s">
        <v>4345</v>
      </c>
      <c r="F55" s="111" t="s">
        <v>4276</v>
      </c>
      <c r="G55" s="112">
        <v>42465</v>
      </c>
      <c r="H55" s="113">
        <f t="shared" si="0"/>
        <v>2016</v>
      </c>
      <c r="I55" s="114">
        <v>6665</v>
      </c>
      <c r="J55" s="115">
        <v>1</v>
      </c>
      <c r="K55" s="115">
        <f>IF((G55+'Resale time'!$F$545)&lt;$U$3,1,0)</f>
        <v>1</v>
      </c>
      <c r="L55" s="116" t="s">
        <v>4277</v>
      </c>
      <c r="M55" s="117">
        <v>0</v>
      </c>
      <c r="N55" s="162" t="str">
        <f t="shared" si="1"/>
        <v/>
      </c>
      <c r="O55" s="219">
        <f>MAX(IF($U$4-G55&gt;0,MIN((($U$4-$U$2))*J55,(($U$4-$G55)*J55)-'Resale time'!$F$545),0),0)</f>
        <v>274</v>
      </c>
      <c r="P55" s="162">
        <f>MAX(IF($U$5-G55&gt;0,MIN(($U$5-$U$4)*J55,(($U$5-$G55)*J55)-'Resale time'!$F$545),0),0)</f>
        <v>366</v>
      </c>
      <c r="Q55" s="162">
        <f>MAX(IF($U$3-G55&gt;0,MIN(($U$3-$U$5)*J55,(($U$3-$G55)*J55)-'Resale time'!$F$545),0),0)</f>
        <v>90</v>
      </c>
      <c r="R55" s="341">
        <f t="shared" si="2"/>
        <v>730</v>
      </c>
    </row>
    <row r="56" spans="1:18" ht="12" customHeight="1" x14ac:dyDescent="0.35">
      <c r="A56" s="118">
        <v>129</v>
      </c>
      <c r="B56" s="111" t="s">
        <v>4346</v>
      </c>
      <c r="C56" s="111" t="s">
        <v>4347</v>
      </c>
      <c r="D56" s="111"/>
      <c r="E56" s="111" t="s">
        <v>4348</v>
      </c>
      <c r="F56" s="111" t="s">
        <v>4276</v>
      </c>
      <c r="G56" s="112">
        <v>42521</v>
      </c>
      <c r="H56" s="113">
        <f t="shared" si="0"/>
        <v>2016</v>
      </c>
      <c r="I56" s="114">
        <v>6686</v>
      </c>
      <c r="J56" s="115">
        <v>8</v>
      </c>
      <c r="K56" s="115">
        <f>IF((G56+'Resale time'!$F$545)&lt;$U$3,1,0)</f>
        <v>1</v>
      </c>
      <c r="L56" s="116" t="s">
        <v>4277</v>
      </c>
      <c r="M56" s="117">
        <v>0</v>
      </c>
      <c r="N56" s="162" t="str">
        <f t="shared" si="1"/>
        <v/>
      </c>
      <c r="O56" s="219">
        <f>MAX(IF($U$4-G56&gt;0,MIN((($U$4-$U$2))*J56,(($U$4-$G56)*J56)-'Resale time'!$F$545),0),0)</f>
        <v>2192</v>
      </c>
      <c r="P56" s="162">
        <f>MAX(IF($U$5-G56&gt;0,MIN(($U$5-$U$4)*J56,(($U$5-$G56)*J56)-'Resale time'!$F$545),0),0)</f>
        <v>2928</v>
      </c>
      <c r="Q56" s="162">
        <f>MAX(IF($U$3-G56&gt;0,MIN(($U$3-$U$5)*J56,(($U$3-$G56)*J56)-'Resale time'!$F$545),0),0)</f>
        <v>720</v>
      </c>
      <c r="R56" s="341">
        <f t="shared" si="2"/>
        <v>5840</v>
      </c>
    </row>
    <row r="57" spans="1:18" ht="12" customHeight="1" x14ac:dyDescent="0.35">
      <c r="A57" s="118">
        <v>130</v>
      </c>
      <c r="B57" s="111" t="s">
        <v>4349</v>
      </c>
      <c r="C57" s="111" t="s">
        <v>4350</v>
      </c>
      <c r="D57" s="111"/>
      <c r="E57" s="111" t="s">
        <v>4351</v>
      </c>
      <c r="F57" s="111" t="s">
        <v>4276</v>
      </c>
      <c r="G57" s="112">
        <v>42549</v>
      </c>
      <c r="H57" s="113">
        <f t="shared" si="0"/>
        <v>2016</v>
      </c>
      <c r="I57" s="114">
        <v>7719</v>
      </c>
      <c r="J57" s="115">
        <v>7</v>
      </c>
      <c r="K57" s="115">
        <f>IF((G57+'Resale time'!$F$545)&lt;$U$3,1,0)</f>
        <v>1</v>
      </c>
      <c r="L57" s="116" t="s">
        <v>4277</v>
      </c>
      <c r="M57" s="117">
        <v>0</v>
      </c>
      <c r="N57" s="162" t="str">
        <f t="shared" si="1"/>
        <v/>
      </c>
      <c r="O57" s="219">
        <f>MAX(IF($U$4-G57&gt;0,MIN((($U$4-$U$2))*J57,(($U$4-$G57)*J57)-'Resale time'!$F$545),0),0)</f>
        <v>1918</v>
      </c>
      <c r="P57" s="162">
        <f>MAX(IF($U$5-G57&gt;0,MIN(($U$5-$U$4)*J57,(($U$5-$G57)*J57)-'Resale time'!$F$545),0),0)</f>
        <v>2562</v>
      </c>
      <c r="Q57" s="162">
        <f>MAX(IF($U$3-G57&gt;0,MIN(($U$3-$U$5)*J57,(($U$3-$G57)*J57)-'Resale time'!$F$545),0),0)</f>
        <v>630</v>
      </c>
      <c r="R57" s="341">
        <f t="shared" si="2"/>
        <v>5110</v>
      </c>
    </row>
    <row r="58" spans="1:18" s="119" customFormat="1" ht="12" customHeight="1" x14ac:dyDescent="0.35">
      <c r="A58" s="118">
        <v>131</v>
      </c>
      <c r="B58" s="111" t="s">
        <v>4352</v>
      </c>
      <c r="C58" s="111" t="s">
        <v>4353</v>
      </c>
      <c r="D58" s="111"/>
      <c r="E58" s="111" t="s">
        <v>4354</v>
      </c>
      <c r="F58" s="111" t="s">
        <v>4276</v>
      </c>
      <c r="G58" s="112">
        <v>42411</v>
      </c>
      <c r="H58" s="113">
        <f t="shared" si="0"/>
        <v>2016</v>
      </c>
      <c r="I58" s="114">
        <v>6262</v>
      </c>
      <c r="J58" s="115">
        <v>3</v>
      </c>
      <c r="K58" s="115">
        <f>IF((G58+'Resale time'!$F$545)&lt;$U$3,1,0)</f>
        <v>1</v>
      </c>
      <c r="L58" s="116" t="s">
        <v>4277</v>
      </c>
      <c r="M58" s="117">
        <v>0</v>
      </c>
      <c r="N58" s="162" t="str">
        <f t="shared" si="1"/>
        <v/>
      </c>
      <c r="O58" s="219">
        <f>MAX(IF($U$4-G58&gt;0,MIN((($U$4-$U$2))*J58,(($U$4-$G58)*J58)-'Resale time'!$F$545),0),0)</f>
        <v>822</v>
      </c>
      <c r="P58" s="162">
        <f>MAX(IF($U$5-G58&gt;0,MIN(($U$5-$U$4)*J58,(($U$5-$G58)*J58)-'Resale time'!$F$545),0),0)</f>
        <v>1098</v>
      </c>
      <c r="Q58" s="162">
        <f>MAX(IF($U$3-G58&gt;0,MIN(($U$3-$U$5)*J58,(($U$3-$G58)*J58)-'Resale time'!$F$545),0),0)</f>
        <v>270</v>
      </c>
      <c r="R58" s="341">
        <f t="shared" si="2"/>
        <v>2190</v>
      </c>
    </row>
    <row r="59" spans="1:18" ht="12" customHeight="1" x14ac:dyDescent="0.35">
      <c r="A59" s="118">
        <v>132</v>
      </c>
      <c r="B59" s="111" t="s">
        <v>4355</v>
      </c>
      <c r="C59" s="111" t="s">
        <v>4356</v>
      </c>
      <c r="D59" s="111"/>
      <c r="E59" s="111" t="s">
        <v>4357</v>
      </c>
      <c r="F59" s="111" t="s">
        <v>4276</v>
      </c>
      <c r="G59" s="112">
        <v>42733</v>
      </c>
      <c r="H59" s="113">
        <f t="shared" si="0"/>
        <v>2016</v>
      </c>
      <c r="I59" s="114">
        <v>11400</v>
      </c>
      <c r="J59" s="115">
        <v>3</v>
      </c>
      <c r="K59" s="115">
        <f>IF((G59+'Resale time'!$F$545)&lt;$U$3,1,0)</f>
        <v>1</v>
      </c>
      <c r="L59" s="116" t="s">
        <v>4277</v>
      </c>
      <c r="M59" s="117">
        <v>0</v>
      </c>
      <c r="N59" s="162" t="str">
        <f t="shared" si="1"/>
        <v/>
      </c>
      <c r="O59" s="219">
        <f>MAX(IF($U$4-G59&gt;0,MIN((($U$4-$U$2))*J59,(($U$4-$G59)*J59)-'Resale time'!$F$545),0),0)</f>
        <v>822</v>
      </c>
      <c r="P59" s="162">
        <f>MAX(IF($U$5-G59&gt;0,MIN(($U$5-$U$4)*J59,(($U$5-$G59)*J59)-'Resale time'!$F$545),0),0)</f>
        <v>1098</v>
      </c>
      <c r="Q59" s="162">
        <f>MAX(IF($U$3-G59&gt;0,MIN(($U$3-$U$5)*J59,(($U$3-$G59)*J59)-'Resale time'!$F$545),0),0)</f>
        <v>270</v>
      </c>
      <c r="R59" s="341">
        <f t="shared" si="2"/>
        <v>2190</v>
      </c>
    </row>
    <row r="60" spans="1:18" ht="12" customHeight="1" x14ac:dyDescent="0.35">
      <c r="A60" s="118">
        <v>133</v>
      </c>
      <c r="B60" s="111" t="s">
        <v>4358</v>
      </c>
      <c r="C60" s="111" t="s">
        <v>4359</v>
      </c>
      <c r="D60" s="111"/>
      <c r="E60" s="111" t="s">
        <v>4360</v>
      </c>
      <c r="F60" s="111" t="s">
        <v>4276</v>
      </c>
      <c r="G60" s="112">
        <v>42551</v>
      </c>
      <c r="H60" s="113">
        <f t="shared" si="0"/>
        <v>2016</v>
      </c>
      <c r="I60" s="114">
        <v>7701</v>
      </c>
      <c r="J60" s="115">
        <v>4</v>
      </c>
      <c r="K60" s="115">
        <f>IF((G60+'Resale time'!$F$545)&lt;$U$3,1,0)</f>
        <v>1</v>
      </c>
      <c r="L60" s="116" t="s">
        <v>4277</v>
      </c>
      <c r="M60" s="117">
        <v>0</v>
      </c>
      <c r="N60" s="162" t="str">
        <f t="shared" si="1"/>
        <v/>
      </c>
      <c r="O60" s="219">
        <f>MAX(IF($U$4-G60&gt;0,MIN((($U$4-$U$2))*J60,(($U$4-$G60)*J60)-'Resale time'!$F$545),0),0)</f>
        <v>1096</v>
      </c>
      <c r="P60" s="162">
        <f>MAX(IF($U$5-G60&gt;0,MIN(($U$5-$U$4)*J60,(($U$5-$G60)*J60)-'Resale time'!$F$545),0),0)</f>
        <v>1464</v>
      </c>
      <c r="Q60" s="162">
        <f>MAX(IF($U$3-G60&gt;0,MIN(($U$3-$U$5)*J60,(($U$3-$G60)*J60)-'Resale time'!$F$545),0),0)</f>
        <v>360</v>
      </c>
      <c r="R60" s="341">
        <f t="shared" si="2"/>
        <v>2920</v>
      </c>
    </row>
    <row r="61" spans="1:18" ht="12" customHeight="1" x14ac:dyDescent="0.35">
      <c r="A61" s="118">
        <v>134</v>
      </c>
      <c r="B61" s="111" t="s">
        <v>4361</v>
      </c>
      <c r="C61" s="111" t="s">
        <v>4362</v>
      </c>
      <c r="D61" s="111"/>
      <c r="E61" s="111" t="s">
        <v>4363</v>
      </c>
      <c r="F61" s="111" t="s">
        <v>4276</v>
      </c>
      <c r="G61" s="112">
        <v>42577</v>
      </c>
      <c r="H61" s="113">
        <f t="shared" si="0"/>
        <v>2016</v>
      </c>
      <c r="I61" s="114">
        <v>7674</v>
      </c>
      <c r="J61" s="115">
        <v>2</v>
      </c>
      <c r="K61" s="115">
        <f>IF((G61+'Resale time'!$F$545)&lt;$U$3,1,0)</f>
        <v>1</v>
      </c>
      <c r="L61" s="116" t="s">
        <v>4277</v>
      </c>
      <c r="M61" s="117">
        <v>0</v>
      </c>
      <c r="N61" s="162" t="str">
        <f t="shared" si="1"/>
        <v/>
      </c>
      <c r="O61" s="219">
        <f>MAX(IF($U$4-G61&gt;0,MIN((($U$4-$U$2))*J61,(($U$4-$G61)*J61)-'Resale time'!$F$545),0),0)</f>
        <v>548</v>
      </c>
      <c r="P61" s="162">
        <f>MAX(IF($U$5-G61&gt;0,MIN(($U$5-$U$4)*J61,(($U$5-$G61)*J61)-'Resale time'!$F$545),0),0)</f>
        <v>732</v>
      </c>
      <c r="Q61" s="162">
        <f>MAX(IF($U$3-G61&gt;0,MIN(($U$3-$U$5)*J61,(($U$3-$G61)*J61)-'Resale time'!$F$545),0),0)</f>
        <v>180</v>
      </c>
      <c r="R61" s="341">
        <f t="shared" si="2"/>
        <v>1460</v>
      </c>
    </row>
    <row r="62" spans="1:18" ht="12" customHeight="1" x14ac:dyDescent="0.35">
      <c r="A62" s="118">
        <v>135</v>
      </c>
      <c r="B62" s="111" t="s">
        <v>4364</v>
      </c>
      <c r="C62" s="111" t="s">
        <v>4312</v>
      </c>
      <c r="D62" s="111"/>
      <c r="E62" s="111" t="s">
        <v>4365</v>
      </c>
      <c r="F62" s="111" t="s">
        <v>4276</v>
      </c>
      <c r="G62" s="112">
        <v>42446</v>
      </c>
      <c r="H62" s="113">
        <f t="shared" si="0"/>
        <v>2016</v>
      </c>
      <c r="I62" s="114">
        <v>6641</v>
      </c>
      <c r="J62" s="115">
        <v>1</v>
      </c>
      <c r="K62" s="115">
        <f>IF((G62+'Resale time'!$F$545)&lt;$U$3,1,0)</f>
        <v>1</v>
      </c>
      <c r="L62" s="116" t="s">
        <v>4277</v>
      </c>
      <c r="M62" s="117">
        <v>0</v>
      </c>
      <c r="N62" s="162" t="str">
        <f t="shared" si="1"/>
        <v/>
      </c>
      <c r="O62" s="219">
        <f>MAX(IF($U$4-G62&gt;0,MIN((($U$4-$U$2))*J62,(($U$4-$G62)*J62)-'Resale time'!$F$545),0),0)</f>
        <v>274</v>
      </c>
      <c r="P62" s="162">
        <f>MAX(IF($U$5-G62&gt;0,MIN(($U$5-$U$4)*J62,(($U$5-$G62)*J62)-'Resale time'!$F$545),0),0)</f>
        <v>366</v>
      </c>
      <c r="Q62" s="162">
        <f>MAX(IF($U$3-G62&gt;0,MIN(($U$3-$U$5)*J62,(($U$3-$G62)*J62)-'Resale time'!$F$545),0),0)</f>
        <v>90</v>
      </c>
      <c r="R62" s="341">
        <f t="shared" si="2"/>
        <v>730</v>
      </c>
    </row>
    <row r="63" spans="1:18" ht="12" customHeight="1" x14ac:dyDescent="0.35">
      <c r="A63" s="396">
        <v>136</v>
      </c>
      <c r="B63" s="394" t="s">
        <v>4366</v>
      </c>
      <c r="C63" s="394" t="s">
        <v>4367</v>
      </c>
      <c r="D63" s="111"/>
      <c r="E63" s="394" t="s">
        <v>4368</v>
      </c>
      <c r="F63" s="111" t="s">
        <v>4276</v>
      </c>
      <c r="G63" s="112">
        <v>42494</v>
      </c>
      <c r="H63" s="113">
        <f t="shared" si="0"/>
        <v>2016</v>
      </c>
      <c r="I63" s="114">
        <v>6676</v>
      </c>
      <c r="J63" s="115">
        <v>5</v>
      </c>
      <c r="K63" s="115">
        <f>IF((G63+'Resale time'!$F$545)&lt;$U$3,1,0)</f>
        <v>1</v>
      </c>
      <c r="L63" s="116" t="s">
        <v>4277</v>
      </c>
      <c r="M63" s="117">
        <v>0</v>
      </c>
      <c r="N63" s="162" t="str">
        <f t="shared" si="1"/>
        <v/>
      </c>
      <c r="O63" s="219">
        <f>MAX(IF($U$4-G63&gt;0,MIN((($U$4-$U$2))*J63,(($U$4-$G63)*J63)-'Resale time'!$F$545),0),0)</f>
        <v>1370</v>
      </c>
      <c r="P63" s="162">
        <f>MAX(IF($U$5-G63&gt;0,MIN(($U$5-$U$4)*J63,(($U$5-$G63)*J63)-'Resale time'!$F$545),0),0)</f>
        <v>1830</v>
      </c>
      <c r="Q63" s="162">
        <f>MAX(IF($U$3-G63&gt;0,MIN(($U$3-$U$5)*J63,(($U$3-$G63)*J63)-'Resale time'!$F$545),0),0)</f>
        <v>450</v>
      </c>
      <c r="R63" s="341">
        <f t="shared" si="2"/>
        <v>3650</v>
      </c>
    </row>
    <row r="64" spans="1:18" ht="12" customHeight="1" x14ac:dyDescent="0.35">
      <c r="A64" s="397"/>
      <c r="B64" s="394"/>
      <c r="C64" s="394"/>
      <c r="D64" s="111"/>
      <c r="E64" s="394"/>
      <c r="F64" s="111" t="s">
        <v>4276</v>
      </c>
      <c r="G64" s="112">
        <v>42510</v>
      </c>
      <c r="H64" s="113">
        <f t="shared" si="0"/>
        <v>2016</v>
      </c>
      <c r="I64" s="114">
        <v>6507</v>
      </c>
      <c r="J64" s="115">
        <v>2</v>
      </c>
      <c r="K64" s="115">
        <f>IF((G64+'Resale time'!$F$545)&lt;$U$3,1,0)</f>
        <v>1</v>
      </c>
      <c r="L64" s="116" t="s">
        <v>4277</v>
      </c>
      <c r="M64" s="117">
        <v>0</v>
      </c>
      <c r="N64" s="162" t="str">
        <f t="shared" si="1"/>
        <v/>
      </c>
      <c r="O64" s="219">
        <f>MAX(IF($U$4-G64&gt;0,MIN((($U$4-$U$2))*J64,(($U$4-$G64)*J64)-'Resale time'!$F$545),0),0)</f>
        <v>548</v>
      </c>
      <c r="P64" s="162">
        <f>MAX(IF($U$5-G64&gt;0,MIN(($U$5-$U$4)*J64,(($U$5-$G64)*J64)-'Resale time'!$F$545),0),0)</f>
        <v>732</v>
      </c>
      <c r="Q64" s="162">
        <f>MAX(IF($U$3-G64&gt;0,MIN(($U$3-$U$5)*J64,(($U$3-$G64)*J64)-'Resale time'!$F$545),0),0)</f>
        <v>180</v>
      </c>
      <c r="R64" s="341">
        <f t="shared" si="2"/>
        <v>1460</v>
      </c>
    </row>
    <row r="65" spans="1:18" ht="12" customHeight="1" x14ac:dyDescent="0.35">
      <c r="A65" s="397"/>
      <c r="B65" s="394"/>
      <c r="C65" s="394"/>
      <c r="D65" s="111"/>
      <c r="E65" s="394"/>
      <c r="F65" s="111" t="s">
        <v>4276</v>
      </c>
      <c r="G65" s="112">
        <v>42524</v>
      </c>
      <c r="H65" s="113">
        <f t="shared" si="0"/>
        <v>2016</v>
      </c>
      <c r="I65" s="114">
        <v>6522</v>
      </c>
      <c r="J65" s="115">
        <v>1</v>
      </c>
      <c r="K65" s="115">
        <f>IF((G65+'Resale time'!$F$545)&lt;$U$3,1,0)</f>
        <v>1</v>
      </c>
      <c r="L65" s="116" t="s">
        <v>4277</v>
      </c>
      <c r="M65" s="117">
        <v>0</v>
      </c>
      <c r="N65" s="162" t="str">
        <f t="shared" ref="N65:N128" si="3">IF(M65=1,J65,"")</f>
        <v/>
      </c>
      <c r="O65" s="219">
        <f>MAX(IF($U$4-G65&gt;0,MIN((($U$4-$U$2))*J65,(($U$4-$G65)*J65)-'Resale time'!$F$545),0),0)</f>
        <v>274</v>
      </c>
      <c r="P65" s="162">
        <f>MAX(IF($U$5-G65&gt;0,MIN(($U$5-$U$4)*J65,(($U$5-$G65)*J65)-'Resale time'!$F$545),0),0)</f>
        <v>366</v>
      </c>
      <c r="Q65" s="162">
        <f>MAX(IF($U$3-G65&gt;0,MIN(($U$3-$U$5)*J65,(($U$3-$G65)*J65)-'Resale time'!$F$545),0),0)</f>
        <v>90</v>
      </c>
      <c r="R65" s="341">
        <f t="shared" si="2"/>
        <v>730</v>
      </c>
    </row>
    <row r="66" spans="1:18" ht="12" customHeight="1" x14ac:dyDescent="0.35">
      <c r="A66" s="396">
        <v>137</v>
      </c>
      <c r="B66" s="394" t="s">
        <v>4369</v>
      </c>
      <c r="C66" s="394" t="s">
        <v>4370</v>
      </c>
      <c r="D66" s="111"/>
      <c r="E66" s="394" t="s">
        <v>4371</v>
      </c>
      <c r="F66" s="111" t="s">
        <v>4276</v>
      </c>
      <c r="G66" s="112">
        <v>42485</v>
      </c>
      <c r="H66" s="113">
        <f t="shared" si="0"/>
        <v>2016</v>
      </c>
      <c r="I66" s="114">
        <v>6814</v>
      </c>
      <c r="J66" s="115">
        <v>2</v>
      </c>
      <c r="K66" s="115">
        <f>IF((G66+'Resale time'!$F$545)&lt;$U$3,1,0)</f>
        <v>1</v>
      </c>
      <c r="L66" s="116" t="s">
        <v>4277</v>
      </c>
      <c r="M66" s="117">
        <v>0</v>
      </c>
      <c r="N66" s="162" t="str">
        <f t="shared" si="3"/>
        <v/>
      </c>
      <c r="O66" s="219">
        <f>MAX(IF($U$4-G66&gt;0,MIN((($U$4-$U$2))*J66,(($U$4-$G66)*J66)-'Resale time'!$F$545),0),0)</f>
        <v>548</v>
      </c>
      <c r="P66" s="162">
        <f>MAX(IF($U$5-G66&gt;0,MIN(($U$5-$U$4)*J66,(($U$5-$G66)*J66)-'Resale time'!$F$545),0),0)</f>
        <v>732</v>
      </c>
      <c r="Q66" s="162">
        <f>MAX(IF($U$3-G66&gt;0,MIN(($U$3-$U$5)*J66,(($U$3-$G66)*J66)-'Resale time'!$F$545),0),0)</f>
        <v>180</v>
      </c>
      <c r="R66" s="341">
        <f t="shared" si="2"/>
        <v>1460</v>
      </c>
    </row>
    <row r="67" spans="1:18" ht="12" customHeight="1" x14ac:dyDescent="0.35">
      <c r="A67" s="397"/>
      <c r="B67" s="394"/>
      <c r="C67" s="394"/>
      <c r="D67" s="111"/>
      <c r="E67" s="394"/>
      <c r="F67" s="111" t="s">
        <v>4276</v>
      </c>
      <c r="G67" s="112">
        <v>42494</v>
      </c>
      <c r="H67" s="113">
        <f t="shared" si="0"/>
        <v>2016</v>
      </c>
      <c r="I67" s="114">
        <v>6863</v>
      </c>
      <c r="J67" s="115">
        <v>1</v>
      </c>
      <c r="K67" s="115">
        <f>IF((G67+'Resale time'!$F$545)&lt;$U$3,1,0)</f>
        <v>1</v>
      </c>
      <c r="L67" s="116" t="s">
        <v>4277</v>
      </c>
      <c r="M67" s="117">
        <v>0</v>
      </c>
      <c r="N67" s="162" t="str">
        <f t="shared" si="3"/>
        <v/>
      </c>
      <c r="O67" s="219">
        <f>MAX(IF($U$4-G67&gt;0,MIN((($U$4-$U$2))*J67,(($U$4-$G67)*J67)-'Resale time'!$F$545),0),0)</f>
        <v>274</v>
      </c>
      <c r="P67" s="162">
        <f>MAX(IF($U$5-G67&gt;0,MIN(($U$5-$U$4)*J67,(($U$5-$G67)*J67)-'Resale time'!$F$545),0),0)</f>
        <v>366</v>
      </c>
      <c r="Q67" s="162">
        <f>MAX(IF($U$3-G67&gt;0,MIN(($U$3-$U$5)*J67,(($U$3-$G67)*J67)-'Resale time'!$F$545),0),0)</f>
        <v>90</v>
      </c>
      <c r="R67" s="341">
        <f t="shared" ref="R67:R130" si="4">SUM(O67:Q67)</f>
        <v>730</v>
      </c>
    </row>
    <row r="68" spans="1:18" ht="12" customHeight="1" x14ac:dyDescent="0.35">
      <c r="A68" s="397"/>
      <c r="B68" s="394"/>
      <c r="C68" s="394"/>
      <c r="D68" s="111"/>
      <c r="E68" s="394"/>
      <c r="F68" s="111" t="s">
        <v>4276</v>
      </c>
      <c r="G68" s="112">
        <v>42521</v>
      </c>
      <c r="H68" s="113">
        <f t="shared" si="0"/>
        <v>2016</v>
      </c>
      <c r="I68" s="114">
        <v>6200</v>
      </c>
      <c r="J68" s="115">
        <v>1</v>
      </c>
      <c r="K68" s="115">
        <f>IF((G68+'Resale time'!$F$545)&lt;$U$3,1,0)</f>
        <v>1</v>
      </c>
      <c r="L68" s="116" t="s">
        <v>4277</v>
      </c>
      <c r="M68" s="117">
        <v>0</v>
      </c>
      <c r="N68" s="162" t="str">
        <f t="shared" si="3"/>
        <v/>
      </c>
      <c r="O68" s="219">
        <f>MAX(IF($U$4-G68&gt;0,MIN((($U$4-$U$2))*J68,(($U$4-$G68)*J68)-'Resale time'!$F$545),0),0)</f>
        <v>274</v>
      </c>
      <c r="P68" s="162">
        <f>MAX(IF($U$5-G68&gt;0,MIN(($U$5-$U$4)*J68,(($U$5-$G68)*J68)-'Resale time'!$F$545),0),0)</f>
        <v>366</v>
      </c>
      <c r="Q68" s="162">
        <f>MAX(IF($U$3-G68&gt;0,MIN(($U$3-$U$5)*J68,(($U$3-$G68)*J68)-'Resale time'!$F$545),0),0)</f>
        <v>90</v>
      </c>
      <c r="R68" s="341">
        <f t="shared" si="4"/>
        <v>730</v>
      </c>
    </row>
    <row r="69" spans="1:18" ht="12" customHeight="1" x14ac:dyDescent="0.35">
      <c r="A69" s="397"/>
      <c r="B69" s="394"/>
      <c r="C69" s="394"/>
      <c r="D69" s="111"/>
      <c r="E69" s="394"/>
      <c r="F69" s="111" t="s">
        <v>4276</v>
      </c>
      <c r="G69" s="112">
        <v>42543</v>
      </c>
      <c r="H69" s="113">
        <f t="shared" si="0"/>
        <v>2016</v>
      </c>
      <c r="I69" s="114">
        <v>7805</v>
      </c>
      <c r="J69" s="115">
        <v>1</v>
      </c>
      <c r="K69" s="115">
        <f>IF((G69+'Resale time'!$F$545)&lt;$U$3,1,0)</f>
        <v>1</v>
      </c>
      <c r="L69" s="116" t="s">
        <v>4277</v>
      </c>
      <c r="M69" s="117">
        <v>0</v>
      </c>
      <c r="N69" s="162" t="str">
        <f t="shared" si="3"/>
        <v/>
      </c>
      <c r="O69" s="219">
        <f>MAX(IF($U$4-G69&gt;0,MIN((($U$4-$U$2))*J69,(($U$4-$G69)*J69)-'Resale time'!$F$545),0),0)</f>
        <v>274</v>
      </c>
      <c r="P69" s="162">
        <f>MAX(IF($U$5-G69&gt;0,MIN(($U$5-$U$4)*J69,(($U$5-$G69)*J69)-'Resale time'!$F$545),0),0)</f>
        <v>366</v>
      </c>
      <c r="Q69" s="162">
        <f>MAX(IF($U$3-G69&gt;0,MIN(($U$3-$U$5)*J69,(($U$3-$G69)*J69)-'Resale time'!$F$545),0),0)</f>
        <v>90</v>
      </c>
      <c r="R69" s="341">
        <f t="shared" si="4"/>
        <v>730</v>
      </c>
    </row>
    <row r="70" spans="1:18" ht="12" customHeight="1" x14ac:dyDescent="0.35">
      <c r="A70" s="397"/>
      <c r="B70" s="394"/>
      <c r="C70" s="394"/>
      <c r="D70" s="111"/>
      <c r="E70" s="394"/>
      <c r="F70" s="111" t="s">
        <v>4276</v>
      </c>
      <c r="G70" s="112">
        <v>42579</v>
      </c>
      <c r="H70" s="113">
        <f t="shared" si="0"/>
        <v>2016</v>
      </c>
      <c r="I70" s="114">
        <v>7696</v>
      </c>
      <c r="J70" s="115">
        <v>1</v>
      </c>
      <c r="K70" s="115">
        <f>IF((G70+'Resale time'!$F$545)&lt;$U$3,1,0)</f>
        <v>1</v>
      </c>
      <c r="L70" s="116" t="s">
        <v>4277</v>
      </c>
      <c r="M70" s="117">
        <v>0</v>
      </c>
      <c r="N70" s="162" t="str">
        <f t="shared" si="3"/>
        <v/>
      </c>
      <c r="O70" s="219">
        <f>MAX(IF($U$4-G70&gt;0,MIN((($U$4-$U$2))*J70,(($U$4-$G70)*J70)-'Resale time'!$F$545),0),0)</f>
        <v>274</v>
      </c>
      <c r="P70" s="162">
        <f>MAX(IF($U$5-G70&gt;0,MIN(($U$5-$U$4)*J70,(($U$5-$G70)*J70)-'Resale time'!$F$545),0),0)</f>
        <v>366</v>
      </c>
      <c r="Q70" s="162">
        <f>MAX(IF($U$3-G70&gt;0,MIN(($U$3-$U$5)*J70,(($U$3-$G70)*J70)-'Resale time'!$F$545),0),0)</f>
        <v>90</v>
      </c>
      <c r="R70" s="341">
        <f t="shared" si="4"/>
        <v>730</v>
      </c>
    </row>
    <row r="71" spans="1:18" ht="12" customHeight="1" x14ac:dyDescent="0.35">
      <c r="A71" s="397"/>
      <c r="B71" s="394"/>
      <c r="C71" s="394"/>
      <c r="D71" s="111"/>
      <c r="E71" s="394"/>
      <c r="F71" s="111" t="s">
        <v>4276</v>
      </c>
      <c r="G71" s="112">
        <v>42654</v>
      </c>
      <c r="H71" s="113">
        <f t="shared" si="0"/>
        <v>2016</v>
      </c>
      <c r="I71" s="114">
        <v>8360</v>
      </c>
      <c r="J71" s="115">
        <v>6</v>
      </c>
      <c r="K71" s="115">
        <f>IF((G71+'Resale time'!$F$545)&lt;$U$3,1,0)</f>
        <v>1</v>
      </c>
      <c r="L71" s="116" t="s">
        <v>4277</v>
      </c>
      <c r="M71" s="117">
        <v>0</v>
      </c>
      <c r="N71" s="162" t="str">
        <f t="shared" si="3"/>
        <v/>
      </c>
      <c r="O71" s="219">
        <f>MAX(IF($U$4-G71&gt;0,MIN((($U$4-$U$2))*J71,(($U$4-$G71)*J71)-'Resale time'!$F$545),0),0)</f>
        <v>1644</v>
      </c>
      <c r="P71" s="162">
        <f>MAX(IF($U$5-G71&gt;0,MIN(($U$5-$U$4)*J71,(($U$5-$G71)*J71)-'Resale time'!$F$545),0),0)</f>
        <v>2196</v>
      </c>
      <c r="Q71" s="162">
        <f>MAX(IF($U$3-G71&gt;0,MIN(($U$3-$U$5)*J71,(($U$3-$G71)*J71)-'Resale time'!$F$545),0),0)</f>
        <v>540</v>
      </c>
      <c r="R71" s="341">
        <f t="shared" si="4"/>
        <v>4380</v>
      </c>
    </row>
    <row r="72" spans="1:18" ht="12" customHeight="1" x14ac:dyDescent="0.35">
      <c r="A72" s="397"/>
      <c r="B72" s="394"/>
      <c r="C72" s="394"/>
      <c r="D72" s="111"/>
      <c r="E72" s="394"/>
      <c r="F72" s="111" t="s">
        <v>4276</v>
      </c>
      <c r="G72" s="112">
        <v>42655</v>
      </c>
      <c r="H72" s="113">
        <f t="shared" si="0"/>
        <v>2016</v>
      </c>
      <c r="I72" s="114">
        <v>8270</v>
      </c>
      <c r="J72" s="115">
        <v>4</v>
      </c>
      <c r="K72" s="115">
        <f>IF((G72+'Resale time'!$F$545)&lt;$U$3,1,0)</f>
        <v>1</v>
      </c>
      <c r="L72" s="116" t="s">
        <v>4277</v>
      </c>
      <c r="M72" s="117">
        <v>0</v>
      </c>
      <c r="N72" s="162" t="str">
        <f t="shared" si="3"/>
        <v/>
      </c>
      <c r="O72" s="219">
        <f>MAX(IF($U$4-G72&gt;0,MIN((($U$4-$U$2))*J72,(($U$4-$G72)*J72)-'Resale time'!$F$545),0),0)</f>
        <v>1096</v>
      </c>
      <c r="P72" s="162">
        <f>MAX(IF($U$5-G72&gt;0,MIN(($U$5-$U$4)*J72,(($U$5-$G72)*J72)-'Resale time'!$F$545),0),0)</f>
        <v>1464</v>
      </c>
      <c r="Q72" s="162">
        <f>MAX(IF($U$3-G72&gt;0,MIN(($U$3-$U$5)*J72,(($U$3-$G72)*J72)-'Resale time'!$F$545),0),0)</f>
        <v>360</v>
      </c>
      <c r="R72" s="341">
        <f t="shared" si="4"/>
        <v>2920</v>
      </c>
    </row>
    <row r="73" spans="1:18" ht="12" customHeight="1" x14ac:dyDescent="0.35">
      <c r="A73" s="397"/>
      <c r="B73" s="394"/>
      <c r="C73" s="394"/>
      <c r="D73" s="111"/>
      <c r="E73" s="394"/>
      <c r="F73" s="111" t="s">
        <v>4276</v>
      </c>
      <c r="G73" s="112">
        <v>42657</v>
      </c>
      <c r="H73" s="113">
        <f t="shared" si="0"/>
        <v>2016</v>
      </c>
      <c r="I73" s="114">
        <v>8283</v>
      </c>
      <c r="J73" s="115">
        <v>3</v>
      </c>
      <c r="K73" s="115">
        <f>IF((G73+'Resale time'!$F$545)&lt;$U$3,1,0)</f>
        <v>1</v>
      </c>
      <c r="L73" s="116" t="s">
        <v>4277</v>
      </c>
      <c r="M73" s="117">
        <v>0</v>
      </c>
      <c r="N73" s="162" t="str">
        <f t="shared" si="3"/>
        <v/>
      </c>
      <c r="O73" s="219">
        <f>MAX(IF($U$4-G73&gt;0,MIN((($U$4-$U$2))*J73,(($U$4-$G73)*J73)-'Resale time'!$F$545),0),0)</f>
        <v>822</v>
      </c>
      <c r="P73" s="162">
        <f>MAX(IF($U$5-G73&gt;0,MIN(($U$5-$U$4)*J73,(($U$5-$G73)*J73)-'Resale time'!$F$545),0),0)</f>
        <v>1098</v>
      </c>
      <c r="Q73" s="162">
        <f>MAX(IF($U$3-G73&gt;0,MIN(($U$3-$U$5)*J73,(($U$3-$G73)*J73)-'Resale time'!$F$545),0),0)</f>
        <v>270</v>
      </c>
      <c r="R73" s="341">
        <f t="shared" si="4"/>
        <v>2190</v>
      </c>
    </row>
    <row r="74" spans="1:18" ht="12" customHeight="1" x14ac:dyDescent="0.35">
      <c r="A74" s="396">
        <v>138</v>
      </c>
      <c r="B74" s="394" t="s">
        <v>4372</v>
      </c>
      <c r="C74" s="394" t="s">
        <v>4373</v>
      </c>
      <c r="D74" s="111"/>
      <c r="E74" s="394" t="s">
        <v>4374</v>
      </c>
      <c r="F74" s="111" t="s">
        <v>4276</v>
      </c>
      <c r="G74" s="112">
        <v>42438</v>
      </c>
      <c r="H74" s="113">
        <f t="shared" si="0"/>
        <v>2016</v>
      </c>
      <c r="I74" s="114">
        <v>6003</v>
      </c>
      <c r="J74" s="115">
        <v>5</v>
      </c>
      <c r="K74" s="115">
        <f>IF((G74+'Resale time'!$F$545)&lt;$U$3,1,0)</f>
        <v>1</v>
      </c>
      <c r="L74" s="116" t="s">
        <v>4277</v>
      </c>
      <c r="M74" s="117">
        <v>0</v>
      </c>
      <c r="N74" s="162" t="str">
        <f t="shared" si="3"/>
        <v/>
      </c>
      <c r="O74" s="219">
        <f>MAX(IF($U$4-G74&gt;0,MIN((($U$4-$U$2))*J74,(($U$4-$G74)*J74)-'Resale time'!$F$545),0),0)</f>
        <v>1370</v>
      </c>
      <c r="P74" s="162">
        <f>MAX(IF($U$5-G74&gt;0,MIN(($U$5-$U$4)*J74,(($U$5-$G74)*J74)-'Resale time'!$F$545),0),0)</f>
        <v>1830</v>
      </c>
      <c r="Q74" s="162">
        <f>MAX(IF($U$3-G74&gt;0,MIN(($U$3-$U$5)*J74,(($U$3-$G74)*J74)-'Resale time'!$F$545),0),0)</f>
        <v>450</v>
      </c>
      <c r="R74" s="341">
        <f t="shared" si="4"/>
        <v>3650</v>
      </c>
    </row>
    <row r="75" spans="1:18" ht="12" customHeight="1" x14ac:dyDescent="0.35">
      <c r="A75" s="397"/>
      <c r="B75" s="394"/>
      <c r="C75" s="394"/>
      <c r="D75" s="111"/>
      <c r="E75" s="394"/>
      <c r="F75" s="111" t="s">
        <v>4276</v>
      </c>
      <c r="G75" s="112">
        <v>42496</v>
      </c>
      <c r="H75" s="113">
        <f t="shared" si="0"/>
        <v>2016</v>
      </c>
      <c r="I75" s="114">
        <v>6865</v>
      </c>
      <c r="J75" s="115">
        <v>6</v>
      </c>
      <c r="K75" s="115">
        <f>IF((G75+'Resale time'!$F$545)&lt;$U$3,1,0)</f>
        <v>1</v>
      </c>
      <c r="L75" s="116" t="s">
        <v>4277</v>
      </c>
      <c r="M75" s="117">
        <v>0</v>
      </c>
      <c r="N75" s="162" t="str">
        <f t="shared" si="3"/>
        <v/>
      </c>
      <c r="O75" s="219">
        <f>MAX(IF($U$4-G75&gt;0,MIN((($U$4-$U$2))*J75,(($U$4-$G75)*J75)-'Resale time'!$F$545),0),0)</f>
        <v>1644</v>
      </c>
      <c r="P75" s="162">
        <f>MAX(IF($U$5-G75&gt;0,MIN(($U$5-$U$4)*J75,(($U$5-$G75)*J75)-'Resale time'!$F$545),0),0)</f>
        <v>2196</v>
      </c>
      <c r="Q75" s="162">
        <f>MAX(IF($U$3-G75&gt;0,MIN(($U$3-$U$5)*J75,(($U$3-$G75)*J75)-'Resale time'!$F$545),0),0)</f>
        <v>540</v>
      </c>
      <c r="R75" s="341">
        <f t="shared" si="4"/>
        <v>4380</v>
      </c>
    </row>
    <row r="76" spans="1:18" ht="12" customHeight="1" x14ac:dyDescent="0.35">
      <c r="A76" s="397"/>
      <c r="B76" s="394"/>
      <c r="C76" s="394"/>
      <c r="D76" s="111"/>
      <c r="E76" s="394"/>
      <c r="F76" s="111" t="s">
        <v>4276</v>
      </c>
      <c r="G76" s="112">
        <v>42564</v>
      </c>
      <c r="H76" s="113">
        <f t="shared" si="0"/>
        <v>2016</v>
      </c>
      <c r="I76" s="114">
        <v>8972</v>
      </c>
      <c r="J76" s="115">
        <v>8</v>
      </c>
      <c r="K76" s="115">
        <f>IF((G76+'Resale time'!$F$545)&lt;$U$3,1,0)</f>
        <v>1</v>
      </c>
      <c r="L76" s="116" t="s">
        <v>4277</v>
      </c>
      <c r="M76" s="117">
        <v>0</v>
      </c>
      <c r="N76" s="162" t="str">
        <f t="shared" si="3"/>
        <v/>
      </c>
      <c r="O76" s="219">
        <f>MAX(IF($U$4-G76&gt;0,MIN((($U$4-$U$2))*J76,(($U$4-$G76)*J76)-'Resale time'!$F$545),0),0)</f>
        <v>2192</v>
      </c>
      <c r="P76" s="162">
        <f>MAX(IF($U$5-G76&gt;0,MIN(($U$5-$U$4)*J76,(($U$5-$G76)*J76)-'Resale time'!$F$545),0),0)</f>
        <v>2928</v>
      </c>
      <c r="Q76" s="162">
        <f>MAX(IF($U$3-G76&gt;0,MIN(($U$3-$U$5)*J76,(($U$3-$G76)*J76)-'Resale time'!$F$545),0),0)</f>
        <v>720</v>
      </c>
      <c r="R76" s="341">
        <f t="shared" si="4"/>
        <v>5840</v>
      </c>
    </row>
    <row r="77" spans="1:18" ht="12" customHeight="1" x14ac:dyDescent="0.35">
      <c r="A77" s="397"/>
      <c r="B77" s="394"/>
      <c r="C77" s="394"/>
      <c r="D77" s="111"/>
      <c r="E77" s="394"/>
      <c r="F77" s="111" t="s">
        <v>4276</v>
      </c>
      <c r="G77" s="112">
        <v>42657</v>
      </c>
      <c r="H77" s="113">
        <f t="shared" si="0"/>
        <v>2016</v>
      </c>
      <c r="I77" s="114">
        <v>8280</v>
      </c>
      <c r="J77" s="115">
        <v>8</v>
      </c>
      <c r="K77" s="115">
        <f>IF((G77+'Resale time'!$F$545)&lt;$U$3,1,0)</f>
        <v>1</v>
      </c>
      <c r="L77" s="116" t="s">
        <v>4277</v>
      </c>
      <c r="M77" s="117">
        <v>0</v>
      </c>
      <c r="N77" s="162" t="str">
        <f t="shared" si="3"/>
        <v/>
      </c>
      <c r="O77" s="219">
        <f>MAX(IF($U$4-G77&gt;0,MIN((($U$4-$U$2))*J77,(($U$4-$G77)*J77)-'Resale time'!$F$545),0),0)</f>
        <v>2192</v>
      </c>
      <c r="P77" s="162">
        <f>MAX(IF($U$5-G77&gt;0,MIN(($U$5-$U$4)*J77,(($U$5-$G77)*J77)-'Resale time'!$F$545),0),0)</f>
        <v>2928</v>
      </c>
      <c r="Q77" s="162">
        <f>MAX(IF($U$3-G77&gt;0,MIN(($U$3-$U$5)*J77,(($U$3-$G77)*J77)-'Resale time'!$F$545),0),0)</f>
        <v>720</v>
      </c>
      <c r="R77" s="341">
        <f t="shared" si="4"/>
        <v>5840</v>
      </c>
    </row>
    <row r="78" spans="1:18" s="119" customFormat="1" ht="12" customHeight="1" x14ac:dyDescent="0.35">
      <c r="A78" s="118">
        <v>139</v>
      </c>
      <c r="B78" s="111" t="s">
        <v>4375</v>
      </c>
      <c r="C78" s="111" t="s">
        <v>4376</v>
      </c>
      <c r="D78" s="111"/>
      <c r="E78" s="111" t="s">
        <v>4377</v>
      </c>
      <c r="F78" s="111" t="s">
        <v>4276</v>
      </c>
      <c r="G78" s="112">
        <v>42440</v>
      </c>
      <c r="H78" s="113">
        <f t="shared" si="0"/>
        <v>2016</v>
      </c>
      <c r="I78" s="114">
        <v>6219</v>
      </c>
      <c r="J78" s="115">
        <v>3</v>
      </c>
      <c r="K78" s="115">
        <f>IF((G78+'Resale time'!$F$545)&lt;$U$3,1,0)</f>
        <v>1</v>
      </c>
      <c r="L78" s="116" t="s">
        <v>4277</v>
      </c>
      <c r="M78" s="117">
        <v>0</v>
      </c>
      <c r="N78" s="162" t="str">
        <f t="shared" si="3"/>
        <v/>
      </c>
      <c r="O78" s="219">
        <f>MAX(IF($U$4-G78&gt;0,MIN((($U$4-$U$2))*J78,(($U$4-$G78)*J78)-'Resale time'!$F$545),0),0)</f>
        <v>822</v>
      </c>
      <c r="P78" s="162">
        <f>MAX(IF($U$5-G78&gt;0,MIN(($U$5-$U$4)*J78,(($U$5-$G78)*J78)-'Resale time'!$F$545),0),0)</f>
        <v>1098</v>
      </c>
      <c r="Q78" s="162">
        <f>MAX(IF($U$3-G78&gt;0,MIN(($U$3-$U$5)*J78,(($U$3-$G78)*J78)-'Resale time'!$F$545),0),0)</f>
        <v>270</v>
      </c>
      <c r="R78" s="341">
        <f t="shared" si="4"/>
        <v>2190</v>
      </c>
    </row>
    <row r="79" spans="1:18" ht="12" customHeight="1" x14ac:dyDescent="0.35">
      <c r="A79" s="118">
        <v>140</v>
      </c>
      <c r="B79" s="111" t="s">
        <v>4378</v>
      </c>
      <c r="C79" s="111" t="s">
        <v>4379</v>
      </c>
      <c r="D79" s="111"/>
      <c r="E79" s="111" t="s">
        <v>4380</v>
      </c>
      <c r="F79" s="111" t="s">
        <v>4276</v>
      </c>
      <c r="G79" s="112">
        <v>42452</v>
      </c>
      <c r="H79" s="113">
        <f t="shared" ref="H79:H142" si="5">YEAR(G79)</f>
        <v>2016</v>
      </c>
      <c r="I79" s="114">
        <v>6707</v>
      </c>
      <c r="J79" s="115">
        <v>12</v>
      </c>
      <c r="K79" s="115">
        <f>IF((G79+'Resale time'!$F$545)&lt;$U$3,1,0)</f>
        <v>1</v>
      </c>
      <c r="L79" s="116" t="s">
        <v>4277</v>
      </c>
      <c r="M79" s="117">
        <v>0</v>
      </c>
      <c r="N79" s="162" t="str">
        <f t="shared" si="3"/>
        <v/>
      </c>
      <c r="O79" s="219">
        <f>MAX(IF($U$4-G79&gt;0,MIN((($U$4-$U$2))*J79,(($U$4-$G79)*J79)-'Resale time'!$F$545),0),0)</f>
        <v>3288</v>
      </c>
      <c r="P79" s="162">
        <f>MAX(IF($U$5-G79&gt;0,MIN(($U$5-$U$4)*J79,(($U$5-$G79)*J79)-'Resale time'!$F$545),0),0)</f>
        <v>4392</v>
      </c>
      <c r="Q79" s="162">
        <f>MAX(IF($U$3-G79&gt;0,MIN(($U$3-$U$5)*J79,(($U$3-$G79)*J79)-'Resale time'!$F$545),0),0)</f>
        <v>1080</v>
      </c>
      <c r="R79" s="341">
        <f t="shared" si="4"/>
        <v>8760</v>
      </c>
    </row>
    <row r="80" spans="1:18" ht="12" customHeight="1" x14ac:dyDescent="0.35">
      <c r="A80" s="118">
        <v>141</v>
      </c>
      <c r="B80" s="111" t="s">
        <v>4381</v>
      </c>
      <c r="C80" s="111" t="s">
        <v>4382</v>
      </c>
      <c r="D80" s="111"/>
      <c r="E80" s="111" t="s">
        <v>4383</v>
      </c>
      <c r="F80" s="111" t="s">
        <v>4276</v>
      </c>
      <c r="G80" s="112">
        <v>42594</v>
      </c>
      <c r="H80" s="113">
        <f t="shared" si="5"/>
        <v>2016</v>
      </c>
      <c r="I80" s="114">
        <v>5937</v>
      </c>
      <c r="J80" s="115">
        <v>5</v>
      </c>
      <c r="K80" s="115">
        <f>IF((G80+'Resale time'!$F$545)&lt;$U$3,1,0)</f>
        <v>1</v>
      </c>
      <c r="L80" s="116" t="s">
        <v>4277</v>
      </c>
      <c r="M80" s="117">
        <v>0</v>
      </c>
      <c r="N80" s="162" t="str">
        <f t="shared" si="3"/>
        <v/>
      </c>
      <c r="O80" s="219">
        <f>MAX(IF($U$4-G80&gt;0,MIN((($U$4-$U$2))*J80,(($U$4-$G80)*J80)-'Resale time'!$F$545),0),0)</f>
        <v>1370</v>
      </c>
      <c r="P80" s="162">
        <f>MAX(IF($U$5-G80&gt;0,MIN(($U$5-$U$4)*J80,(($U$5-$G80)*J80)-'Resale time'!$F$545),0),0)</f>
        <v>1830</v>
      </c>
      <c r="Q80" s="162">
        <f>MAX(IF($U$3-G80&gt;0,MIN(($U$3-$U$5)*J80,(($U$3-$G80)*J80)-'Resale time'!$F$545),0),0)</f>
        <v>450</v>
      </c>
      <c r="R80" s="341">
        <f t="shared" si="4"/>
        <v>3650</v>
      </c>
    </row>
    <row r="81" spans="1:18" ht="12" customHeight="1" x14ac:dyDescent="0.35">
      <c r="A81" s="118">
        <v>142</v>
      </c>
      <c r="B81" s="111" t="s">
        <v>4384</v>
      </c>
      <c r="C81" s="111" t="s">
        <v>4385</v>
      </c>
      <c r="D81" s="111"/>
      <c r="E81" s="156" t="s">
        <v>4386</v>
      </c>
      <c r="F81" s="111" t="s">
        <v>4276</v>
      </c>
      <c r="G81" s="112">
        <v>42669</v>
      </c>
      <c r="H81" s="113">
        <f t="shared" si="5"/>
        <v>2016</v>
      </c>
      <c r="I81" s="114">
        <v>9521</v>
      </c>
      <c r="J81" s="115">
        <v>3</v>
      </c>
      <c r="K81" s="115">
        <f>IF((G81+'Resale time'!$F$545)&lt;$U$3,1,0)</f>
        <v>1</v>
      </c>
      <c r="L81" s="116" t="s">
        <v>4277</v>
      </c>
      <c r="M81" s="117">
        <v>0</v>
      </c>
      <c r="N81" s="162" t="str">
        <f t="shared" si="3"/>
        <v/>
      </c>
      <c r="O81" s="219">
        <f>MAX(IF($U$4-G81&gt;0,MIN((($U$4-$U$2))*J81,(($U$4-$G81)*J81)-'Resale time'!$F$545),0),0)</f>
        <v>822</v>
      </c>
      <c r="P81" s="162">
        <f>MAX(IF($U$5-G81&gt;0,MIN(($U$5-$U$4)*J81,(($U$5-$G81)*J81)-'Resale time'!$F$545),0),0)</f>
        <v>1098</v>
      </c>
      <c r="Q81" s="162">
        <f>MAX(IF($U$3-G81&gt;0,MIN(($U$3-$U$5)*J81,(($U$3-$G81)*J81)-'Resale time'!$F$545),0),0)</f>
        <v>270</v>
      </c>
      <c r="R81" s="341">
        <f t="shared" si="4"/>
        <v>2190</v>
      </c>
    </row>
    <row r="82" spans="1:18" ht="12" customHeight="1" x14ac:dyDescent="0.35">
      <c r="A82" s="118">
        <v>145</v>
      </c>
      <c r="B82" s="111" t="s">
        <v>4387</v>
      </c>
      <c r="C82" s="111" t="s">
        <v>4388</v>
      </c>
      <c r="D82" s="111"/>
      <c r="E82" s="122">
        <v>48259887</v>
      </c>
      <c r="F82" s="111" t="s">
        <v>4389</v>
      </c>
      <c r="G82" s="112">
        <v>42415</v>
      </c>
      <c r="H82" s="113">
        <f t="shared" si="5"/>
        <v>2016</v>
      </c>
      <c r="I82" s="114">
        <v>10819</v>
      </c>
      <c r="J82" s="115">
        <v>1</v>
      </c>
      <c r="K82" s="115">
        <f>IF((G82+'Resale time'!$F$545)&lt;$U$3,1,0)</f>
        <v>1</v>
      </c>
      <c r="L82" s="116" t="s">
        <v>4277</v>
      </c>
      <c r="M82" s="117">
        <v>1</v>
      </c>
      <c r="N82" s="162">
        <f t="shared" si="3"/>
        <v>1</v>
      </c>
      <c r="O82" s="219">
        <f>MAX(IF($U$4-G82&gt;0,MIN((($U$4-$U$2))*J82,(($U$4-$G82)*J82)-'Resale time'!$F$545),0),0)</f>
        <v>274</v>
      </c>
      <c r="P82" s="162">
        <f>MAX(IF($U$5-G82&gt;0,MIN(($U$5-$U$4)*J82,(($U$5-$G82)*J82)-'Resale time'!$F$545),0),0)</f>
        <v>366</v>
      </c>
      <c r="Q82" s="162">
        <f>MAX(IF($U$3-G82&gt;0,MIN(($U$3-$U$5)*J82,(($U$3-$G82)*J82)-'Resale time'!$F$545),0),0)</f>
        <v>90</v>
      </c>
      <c r="R82" s="341">
        <f t="shared" si="4"/>
        <v>730</v>
      </c>
    </row>
    <row r="83" spans="1:18" ht="12" customHeight="1" x14ac:dyDescent="0.35">
      <c r="A83" s="118">
        <v>146</v>
      </c>
      <c r="B83" s="111" t="s">
        <v>4390</v>
      </c>
      <c r="C83" s="111" t="s">
        <v>4391</v>
      </c>
      <c r="D83" s="111"/>
      <c r="E83" s="122">
        <v>38572965</v>
      </c>
      <c r="F83" s="111" t="s">
        <v>4389</v>
      </c>
      <c r="G83" s="112">
        <v>42417</v>
      </c>
      <c r="H83" s="113">
        <f t="shared" si="5"/>
        <v>2016</v>
      </c>
      <c r="I83" s="114">
        <v>10821</v>
      </c>
      <c r="J83" s="115">
        <v>1</v>
      </c>
      <c r="K83" s="115">
        <f>IF((G83+'Resale time'!$F$545)&lt;$U$3,1,0)</f>
        <v>1</v>
      </c>
      <c r="L83" s="116" t="s">
        <v>4277</v>
      </c>
      <c r="M83" s="117">
        <v>1</v>
      </c>
      <c r="N83" s="162">
        <f t="shared" si="3"/>
        <v>1</v>
      </c>
      <c r="O83" s="219">
        <f>MAX(IF($U$4-G83&gt;0,MIN((($U$4-$U$2))*J83,(($U$4-$G83)*J83)-'Resale time'!$F$545),0),0)</f>
        <v>274</v>
      </c>
      <c r="P83" s="162">
        <f>MAX(IF($U$5-G83&gt;0,MIN(($U$5-$U$4)*J83,(($U$5-$G83)*J83)-'Resale time'!$F$545),0),0)</f>
        <v>366</v>
      </c>
      <c r="Q83" s="162">
        <f>MAX(IF($U$3-G83&gt;0,MIN(($U$3-$U$5)*J83,(($U$3-$G83)*J83)-'Resale time'!$F$545),0),0)</f>
        <v>90</v>
      </c>
      <c r="R83" s="341">
        <f t="shared" si="4"/>
        <v>730</v>
      </c>
    </row>
    <row r="84" spans="1:18" ht="12" customHeight="1" x14ac:dyDescent="0.35">
      <c r="A84" s="118">
        <v>147</v>
      </c>
      <c r="B84" s="111" t="s">
        <v>4392</v>
      </c>
      <c r="C84" s="111" t="s">
        <v>4393</v>
      </c>
      <c r="D84" s="111"/>
      <c r="E84" s="122">
        <v>41967278</v>
      </c>
      <c r="F84" s="111" t="s">
        <v>4389</v>
      </c>
      <c r="G84" s="112">
        <v>42416</v>
      </c>
      <c r="H84" s="113">
        <f t="shared" si="5"/>
        <v>2016</v>
      </c>
      <c r="I84" s="114">
        <v>9618</v>
      </c>
      <c r="J84" s="115">
        <v>1</v>
      </c>
      <c r="K84" s="115">
        <f>IF((G84+'Resale time'!$F$545)&lt;$U$3,1,0)</f>
        <v>1</v>
      </c>
      <c r="L84" s="116" t="s">
        <v>4277</v>
      </c>
      <c r="M84" s="117">
        <v>1</v>
      </c>
      <c r="N84" s="162">
        <f t="shared" si="3"/>
        <v>1</v>
      </c>
      <c r="O84" s="219">
        <f>MAX(IF($U$4-G84&gt;0,MIN((($U$4-$U$2))*J84,(($U$4-$G84)*J84)-'Resale time'!$F$545),0),0)</f>
        <v>274</v>
      </c>
      <c r="P84" s="162">
        <f>MAX(IF($U$5-G84&gt;0,MIN(($U$5-$U$4)*J84,(($U$5-$G84)*J84)-'Resale time'!$F$545),0),0)</f>
        <v>366</v>
      </c>
      <c r="Q84" s="162">
        <f>MAX(IF($U$3-G84&gt;0,MIN(($U$3-$U$5)*J84,(($U$3-$G84)*J84)-'Resale time'!$F$545),0),0)</f>
        <v>90</v>
      </c>
      <c r="R84" s="341">
        <f t="shared" si="4"/>
        <v>730</v>
      </c>
    </row>
    <row r="85" spans="1:18" s="119" customFormat="1" ht="12" customHeight="1" x14ac:dyDescent="0.35">
      <c r="A85" s="118">
        <v>148</v>
      </c>
      <c r="B85" s="111" t="s">
        <v>4394</v>
      </c>
      <c r="C85" s="111" t="s">
        <v>4395</v>
      </c>
      <c r="D85" s="111"/>
      <c r="E85" s="111" t="s">
        <v>4396</v>
      </c>
      <c r="F85" s="111" t="s">
        <v>4389</v>
      </c>
      <c r="G85" s="112">
        <v>42416</v>
      </c>
      <c r="H85" s="113">
        <f t="shared" si="5"/>
        <v>2016</v>
      </c>
      <c r="I85" s="114">
        <v>12018</v>
      </c>
      <c r="J85" s="115">
        <v>1</v>
      </c>
      <c r="K85" s="115">
        <f>IF((G85+'Resale time'!$F$545)&lt;$U$3,1,0)</f>
        <v>1</v>
      </c>
      <c r="L85" s="116" t="s">
        <v>4277</v>
      </c>
      <c r="M85" s="117">
        <v>1</v>
      </c>
      <c r="N85" s="162">
        <f t="shared" si="3"/>
        <v>1</v>
      </c>
      <c r="O85" s="219">
        <f>MAX(IF($U$4-G85&gt;0,MIN((($U$4-$U$2))*J85,(($U$4-$G85)*J85)-'Resale time'!$F$545),0),0)</f>
        <v>274</v>
      </c>
      <c r="P85" s="162">
        <f>MAX(IF($U$5-G85&gt;0,MIN(($U$5-$U$4)*J85,(($U$5-$G85)*J85)-'Resale time'!$F$545),0),0)</f>
        <v>366</v>
      </c>
      <c r="Q85" s="162">
        <f>MAX(IF($U$3-G85&gt;0,MIN(($U$3-$U$5)*J85,(($U$3-$G85)*J85)-'Resale time'!$F$545),0),0)</f>
        <v>90</v>
      </c>
      <c r="R85" s="341">
        <f t="shared" si="4"/>
        <v>730</v>
      </c>
    </row>
    <row r="86" spans="1:18" s="119" customFormat="1" ht="12" customHeight="1" x14ac:dyDescent="0.35">
      <c r="A86" s="118">
        <v>149</v>
      </c>
      <c r="B86" s="111" t="s">
        <v>4397</v>
      </c>
      <c r="C86" s="111" t="s">
        <v>4398</v>
      </c>
      <c r="D86" s="111"/>
      <c r="E86" s="111">
        <v>38526949</v>
      </c>
      <c r="F86" s="111" t="s">
        <v>4389</v>
      </c>
      <c r="G86" s="112">
        <v>42414</v>
      </c>
      <c r="H86" s="113">
        <f t="shared" si="5"/>
        <v>2016</v>
      </c>
      <c r="I86" s="114">
        <v>12011</v>
      </c>
      <c r="J86" s="115">
        <v>1</v>
      </c>
      <c r="K86" s="115">
        <f>IF((G86+'Resale time'!$F$545)&lt;$U$3,1,0)</f>
        <v>1</v>
      </c>
      <c r="L86" s="116" t="s">
        <v>4277</v>
      </c>
      <c r="M86" s="117">
        <v>1</v>
      </c>
      <c r="N86" s="162">
        <f t="shared" si="3"/>
        <v>1</v>
      </c>
      <c r="O86" s="219">
        <f>MAX(IF($U$4-G86&gt;0,MIN((($U$4-$U$2))*J86,(($U$4-$G86)*J86)-'Resale time'!$F$545),0),0)</f>
        <v>274</v>
      </c>
      <c r="P86" s="162">
        <f>MAX(IF($U$5-G86&gt;0,MIN(($U$5-$U$4)*J86,(($U$5-$G86)*J86)-'Resale time'!$F$545),0),0)</f>
        <v>366</v>
      </c>
      <c r="Q86" s="162">
        <f>MAX(IF($U$3-G86&gt;0,MIN(($U$3-$U$5)*J86,(($U$3-$G86)*J86)-'Resale time'!$F$545),0),0)</f>
        <v>90</v>
      </c>
      <c r="R86" s="341">
        <f t="shared" si="4"/>
        <v>730</v>
      </c>
    </row>
    <row r="87" spans="1:18" s="119" customFormat="1" ht="12" customHeight="1" x14ac:dyDescent="0.35">
      <c r="A87" s="118">
        <v>150</v>
      </c>
      <c r="B87" s="111" t="s">
        <v>4399</v>
      </c>
      <c r="C87" s="111" t="s">
        <v>4400</v>
      </c>
      <c r="D87" s="111"/>
      <c r="E87" s="111">
        <v>48131287</v>
      </c>
      <c r="F87" s="111" t="s">
        <v>4389</v>
      </c>
      <c r="G87" s="112">
        <v>42413</v>
      </c>
      <c r="H87" s="113">
        <f t="shared" si="5"/>
        <v>2016</v>
      </c>
      <c r="I87" s="114">
        <v>12008</v>
      </c>
      <c r="J87" s="115">
        <v>1</v>
      </c>
      <c r="K87" s="115">
        <f>IF((G87+'Resale time'!$F$545)&lt;$U$3,1,0)</f>
        <v>1</v>
      </c>
      <c r="L87" s="116" t="s">
        <v>4277</v>
      </c>
      <c r="M87" s="117">
        <v>1</v>
      </c>
      <c r="N87" s="162">
        <f t="shared" si="3"/>
        <v>1</v>
      </c>
      <c r="O87" s="219">
        <f>MAX(IF($U$4-G87&gt;0,MIN((($U$4-$U$2))*J87,(($U$4-$G87)*J87)-'Resale time'!$F$545),0),0)</f>
        <v>274</v>
      </c>
      <c r="P87" s="162">
        <f>MAX(IF($U$5-G87&gt;0,MIN(($U$5-$U$4)*J87,(($U$5-$G87)*J87)-'Resale time'!$F$545),0),0)</f>
        <v>366</v>
      </c>
      <c r="Q87" s="162">
        <f>MAX(IF($U$3-G87&gt;0,MIN(($U$3-$U$5)*J87,(($U$3-$G87)*J87)-'Resale time'!$F$545),0),0)</f>
        <v>90</v>
      </c>
      <c r="R87" s="341">
        <f t="shared" si="4"/>
        <v>730</v>
      </c>
    </row>
    <row r="88" spans="1:18" ht="12" customHeight="1" x14ac:dyDescent="0.35">
      <c r="A88" s="118">
        <v>151</v>
      </c>
      <c r="B88" s="135" t="s">
        <v>4401</v>
      </c>
      <c r="C88" s="134" t="s">
        <v>4402</v>
      </c>
      <c r="D88" s="134"/>
      <c r="E88" s="135">
        <v>48927898</v>
      </c>
      <c r="F88" s="135" t="s">
        <v>4389</v>
      </c>
      <c r="G88" s="112">
        <v>42411</v>
      </c>
      <c r="H88" s="113">
        <f t="shared" si="5"/>
        <v>2016</v>
      </c>
      <c r="I88" s="115">
        <v>12001</v>
      </c>
      <c r="J88" s="133">
        <v>1</v>
      </c>
      <c r="K88" s="115">
        <f>IF((G88+'Resale time'!$F$545)&lt;$U$3,1,0)</f>
        <v>1</v>
      </c>
      <c r="L88" s="116" t="s">
        <v>4277</v>
      </c>
      <c r="M88" s="132">
        <v>1</v>
      </c>
      <c r="N88" s="162">
        <f t="shared" si="3"/>
        <v>1</v>
      </c>
      <c r="O88" s="219">
        <f>MAX(IF($U$4-G88&gt;0,MIN((($U$4-$U$2))*J88,(($U$4-$G88)*J88)-'Resale time'!$F$545),0),0)</f>
        <v>274</v>
      </c>
      <c r="P88" s="162">
        <f>MAX(IF($U$5-G88&gt;0,MIN(($U$5-$U$4)*J88,(($U$5-$G88)*J88)-'Resale time'!$F$545),0),0)</f>
        <v>366</v>
      </c>
      <c r="Q88" s="162">
        <f>MAX(IF($U$3-G88&gt;0,MIN(($U$3-$U$5)*J88,(($U$3-$G88)*J88)-'Resale time'!$F$545),0),0)</f>
        <v>90</v>
      </c>
      <c r="R88" s="341">
        <f t="shared" si="4"/>
        <v>730</v>
      </c>
    </row>
    <row r="89" spans="1:18" ht="12" customHeight="1" x14ac:dyDescent="0.35">
      <c r="A89" s="118">
        <v>152</v>
      </c>
      <c r="B89" s="135" t="s">
        <v>4403</v>
      </c>
      <c r="C89" s="134" t="s">
        <v>4404</v>
      </c>
      <c r="D89" s="134"/>
      <c r="E89" s="131" t="s">
        <v>4405</v>
      </c>
      <c r="F89" s="135" t="s">
        <v>4389</v>
      </c>
      <c r="G89" s="112">
        <v>42426</v>
      </c>
      <c r="H89" s="113">
        <f t="shared" si="5"/>
        <v>2016</v>
      </c>
      <c r="I89" s="115">
        <v>9621</v>
      </c>
      <c r="J89" s="133">
        <v>1</v>
      </c>
      <c r="K89" s="115">
        <f>IF((G89+'Resale time'!$F$545)&lt;$U$3,1,0)</f>
        <v>1</v>
      </c>
      <c r="L89" s="116" t="s">
        <v>4277</v>
      </c>
      <c r="M89" s="132">
        <v>1</v>
      </c>
      <c r="N89" s="162">
        <f t="shared" si="3"/>
        <v>1</v>
      </c>
      <c r="O89" s="219">
        <f>MAX(IF($U$4-G89&gt;0,MIN((($U$4-$U$2))*J89,(($U$4-$G89)*J89)-'Resale time'!$F$545),0),0)</f>
        <v>274</v>
      </c>
      <c r="P89" s="162">
        <f>MAX(IF($U$5-G89&gt;0,MIN(($U$5-$U$4)*J89,(($U$5-$G89)*J89)-'Resale time'!$F$545),0),0)</f>
        <v>366</v>
      </c>
      <c r="Q89" s="162">
        <f>MAX(IF($U$3-G89&gt;0,MIN(($U$3-$U$5)*J89,(($U$3-$G89)*J89)-'Resale time'!$F$545),0),0)</f>
        <v>90</v>
      </c>
      <c r="R89" s="341">
        <f t="shared" si="4"/>
        <v>730</v>
      </c>
    </row>
    <row r="90" spans="1:18" ht="12" customHeight="1" x14ac:dyDescent="0.35">
      <c r="A90" s="118">
        <v>153</v>
      </c>
      <c r="B90" s="135" t="s">
        <v>4406</v>
      </c>
      <c r="C90" s="134" t="s">
        <v>4407</v>
      </c>
      <c r="D90" s="134"/>
      <c r="E90" s="131">
        <v>48776408</v>
      </c>
      <c r="F90" s="135" t="s">
        <v>4389</v>
      </c>
      <c r="G90" s="112">
        <v>42444</v>
      </c>
      <c r="H90" s="113">
        <f t="shared" si="5"/>
        <v>2016</v>
      </c>
      <c r="I90" s="115">
        <v>10646</v>
      </c>
      <c r="J90" s="133">
        <v>1</v>
      </c>
      <c r="K90" s="115">
        <f>IF((G90+'Resale time'!$F$545)&lt;$U$3,1,0)</f>
        <v>1</v>
      </c>
      <c r="L90" s="116" t="s">
        <v>4277</v>
      </c>
      <c r="M90" s="132">
        <v>1</v>
      </c>
      <c r="N90" s="162">
        <f t="shared" si="3"/>
        <v>1</v>
      </c>
      <c r="O90" s="219">
        <f>MAX(IF($U$4-G90&gt;0,MIN((($U$4-$U$2))*J90,(($U$4-$G90)*J90)-'Resale time'!$F$545),0),0)</f>
        <v>274</v>
      </c>
      <c r="P90" s="162">
        <f>MAX(IF($U$5-G90&gt;0,MIN(($U$5-$U$4)*J90,(($U$5-$G90)*J90)-'Resale time'!$F$545),0),0)</f>
        <v>366</v>
      </c>
      <c r="Q90" s="162">
        <f>MAX(IF($U$3-G90&gt;0,MIN(($U$3-$U$5)*J90,(($U$3-$G90)*J90)-'Resale time'!$F$545),0),0)</f>
        <v>90</v>
      </c>
      <c r="R90" s="341">
        <f t="shared" si="4"/>
        <v>730</v>
      </c>
    </row>
    <row r="91" spans="1:18" ht="12" customHeight="1" x14ac:dyDescent="0.35">
      <c r="A91" s="118">
        <v>154</v>
      </c>
      <c r="B91" s="135" t="s">
        <v>4408</v>
      </c>
      <c r="C91" s="134" t="s">
        <v>4409</v>
      </c>
      <c r="D91" s="134"/>
      <c r="E91" s="131" t="s">
        <v>4410</v>
      </c>
      <c r="F91" s="135" t="s">
        <v>4389</v>
      </c>
      <c r="G91" s="112">
        <v>42440</v>
      </c>
      <c r="H91" s="113">
        <f t="shared" si="5"/>
        <v>2016</v>
      </c>
      <c r="I91" s="115">
        <v>10847</v>
      </c>
      <c r="J91" s="133">
        <v>1</v>
      </c>
      <c r="K91" s="115">
        <f>IF((G91+'Resale time'!$F$545)&lt;$U$3,1,0)</f>
        <v>1</v>
      </c>
      <c r="L91" s="116" t="s">
        <v>4277</v>
      </c>
      <c r="M91" s="132">
        <v>1</v>
      </c>
      <c r="N91" s="162">
        <f t="shared" si="3"/>
        <v>1</v>
      </c>
      <c r="O91" s="219">
        <f>MAX(IF($U$4-G91&gt;0,MIN((($U$4-$U$2))*J91,(($U$4-$G91)*J91)-'Resale time'!$F$545),0),0)</f>
        <v>274</v>
      </c>
      <c r="P91" s="162">
        <f>MAX(IF($U$5-G91&gt;0,MIN(($U$5-$U$4)*J91,(($U$5-$G91)*J91)-'Resale time'!$F$545),0),0)</f>
        <v>366</v>
      </c>
      <c r="Q91" s="162">
        <f>MAX(IF($U$3-G91&gt;0,MIN(($U$3-$U$5)*J91,(($U$3-$G91)*J91)-'Resale time'!$F$545),0),0)</f>
        <v>90</v>
      </c>
      <c r="R91" s="341">
        <f t="shared" si="4"/>
        <v>730</v>
      </c>
    </row>
    <row r="92" spans="1:18" ht="12" customHeight="1" x14ac:dyDescent="0.35">
      <c r="A92" s="118">
        <v>155</v>
      </c>
      <c r="B92" s="135" t="s">
        <v>4411</v>
      </c>
      <c r="C92" s="134" t="s">
        <v>4412</v>
      </c>
      <c r="D92" s="134"/>
      <c r="E92" s="131">
        <v>36908438</v>
      </c>
      <c r="F92" s="135" t="s">
        <v>4389</v>
      </c>
      <c r="G92" s="112">
        <v>42432</v>
      </c>
      <c r="H92" s="113">
        <f t="shared" si="5"/>
        <v>2016</v>
      </c>
      <c r="I92" s="115">
        <v>10626</v>
      </c>
      <c r="J92" s="133">
        <v>1</v>
      </c>
      <c r="K92" s="115">
        <f>IF((G92+'Resale time'!$F$545)&lt;$U$3,1,0)</f>
        <v>1</v>
      </c>
      <c r="L92" s="116" t="s">
        <v>4277</v>
      </c>
      <c r="M92" s="132">
        <v>1</v>
      </c>
      <c r="N92" s="162">
        <f t="shared" si="3"/>
        <v>1</v>
      </c>
      <c r="O92" s="219">
        <f>MAX(IF($U$4-G92&gt;0,MIN((($U$4-$U$2))*J92,(($U$4-$G92)*J92)-'Resale time'!$F$545),0),0)</f>
        <v>274</v>
      </c>
      <c r="P92" s="162">
        <f>MAX(IF($U$5-G92&gt;0,MIN(($U$5-$U$4)*J92,(($U$5-$G92)*J92)-'Resale time'!$F$545),0),0)</f>
        <v>366</v>
      </c>
      <c r="Q92" s="162">
        <f>MAX(IF($U$3-G92&gt;0,MIN(($U$3-$U$5)*J92,(($U$3-$G92)*J92)-'Resale time'!$F$545),0),0)</f>
        <v>90</v>
      </c>
      <c r="R92" s="341">
        <f t="shared" si="4"/>
        <v>730</v>
      </c>
    </row>
    <row r="93" spans="1:18" ht="12" customHeight="1" x14ac:dyDescent="0.35">
      <c r="A93" s="118">
        <v>156</v>
      </c>
      <c r="B93" s="135" t="s">
        <v>4413</v>
      </c>
      <c r="C93" s="134" t="s">
        <v>4414</v>
      </c>
      <c r="D93" s="134"/>
      <c r="E93" s="135">
        <v>48216743</v>
      </c>
      <c r="F93" s="135" t="s">
        <v>4389</v>
      </c>
      <c r="G93" s="112">
        <v>42460</v>
      </c>
      <c r="H93" s="113">
        <f t="shared" si="5"/>
        <v>2016</v>
      </c>
      <c r="I93" s="115">
        <v>11217</v>
      </c>
      <c r="J93" s="133">
        <v>1</v>
      </c>
      <c r="K93" s="115">
        <f>IF((G93+'Resale time'!$F$545)&lt;$U$3,1,0)</f>
        <v>1</v>
      </c>
      <c r="L93" s="116" t="s">
        <v>4277</v>
      </c>
      <c r="M93" s="132">
        <v>1</v>
      </c>
      <c r="N93" s="162">
        <f t="shared" si="3"/>
        <v>1</v>
      </c>
      <c r="O93" s="219">
        <f>MAX(IF($U$4-G93&gt;0,MIN((($U$4-$U$2))*J93,(($U$4-$G93)*J93)-'Resale time'!$F$545),0),0)</f>
        <v>274</v>
      </c>
      <c r="P93" s="162">
        <f>MAX(IF($U$5-G93&gt;0,MIN(($U$5-$U$4)*J93,(($U$5-$G93)*J93)-'Resale time'!$F$545),0),0)</f>
        <v>366</v>
      </c>
      <c r="Q93" s="162">
        <f>MAX(IF($U$3-G93&gt;0,MIN(($U$3-$U$5)*J93,(($U$3-$G93)*J93)-'Resale time'!$F$545),0),0)</f>
        <v>90</v>
      </c>
      <c r="R93" s="341">
        <f t="shared" si="4"/>
        <v>730</v>
      </c>
    </row>
    <row r="94" spans="1:18" ht="12" customHeight="1" x14ac:dyDescent="0.35">
      <c r="A94" s="118">
        <v>157</v>
      </c>
      <c r="B94" s="135" t="s">
        <v>4415</v>
      </c>
      <c r="C94" s="134" t="s">
        <v>4416</v>
      </c>
      <c r="D94" s="134"/>
      <c r="E94" s="135">
        <v>48929772</v>
      </c>
      <c r="F94" s="135" t="s">
        <v>4389</v>
      </c>
      <c r="G94" s="112">
        <v>42423</v>
      </c>
      <c r="H94" s="113">
        <f t="shared" si="5"/>
        <v>2016</v>
      </c>
      <c r="I94" s="115">
        <v>10838</v>
      </c>
      <c r="J94" s="133">
        <v>1</v>
      </c>
      <c r="K94" s="115">
        <f>IF((G94+'Resale time'!$F$545)&lt;$U$3,1,0)</f>
        <v>1</v>
      </c>
      <c r="L94" s="116" t="s">
        <v>4277</v>
      </c>
      <c r="M94" s="132">
        <v>1</v>
      </c>
      <c r="N94" s="162">
        <f t="shared" si="3"/>
        <v>1</v>
      </c>
      <c r="O94" s="219">
        <f>MAX(IF($U$4-G94&gt;0,MIN((($U$4-$U$2))*J94,(($U$4-$G94)*J94)-'Resale time'!$F$545),0),0)</f>
        <v>274</v>
      </c>
      <c r="P94" s="162">
        <f>MAX(IF($U$5-G94&gt;0,MIN(($U$5-$U$4)*J94,(($U$5-$G94)*J94)-'Resale time'!$F$545),0),0)</f>
        <v>366</v>
      </c>
      <c r="Q94" s="162">
        <f>MAX(IF($U$3-G94&gt;0,MIN(($U$3-$U$5)*J94,(($U$3-$G94)*J94)-'Resale time'!$F$545),0),0)</f>
        <v>90</v>
      </c>
      <c r="R94" s="341">
        <f t="shared" si="4"/>
        <v>730</v>
      </c>
    </row>
    <row r="95" spans="1:18" s="130" customFormat="1" ht="12" customHeight="1" x14ac:dyDescent="0.35">
      <c r="A95" s="129">
        <v>158</v>
      </c>
      <c r="B95" s="131" t="s">
        <v>4417</v>
      </c>
      <c r="C95" s="132" t="s">
        <v>4418</v>
      </c>
      <c r="D95" s="132"/>
      <c r="E95" s="131">
        <v>31441869</v>
      </c>
      <c r="F95" s="131" t="s">
        <v>4419</v>
      </c>
      <c r="G95" s="124">
        <v>42467</v>
      </c>
      <c r="H95" s="125">
        <f t="shared" si="5"/>
        <v>2016</v>
      </c>
      <c r="I95" s="127">
        <v>11226</v>
      </c>
      <c r="J95" s="133">
        <v>1</v>
      </c>
      <c r="K95" s="115">
        <f>IF((G95+'Resale time'!$F$545)&lt;$U$3,1,0)</f>
        <v>1</v>
      </c>
      <c r="L95" s="128" t="s">
        <v>4277</v>
      </c>
      <c r="M95" s="132">
        <v>1</v>
      </c>
      <c r="N95" s="162">
        <f t="shared" si="3"/>
        <v>1</v>
      </c>
      <c r="O95" s="219">
        <f>MAX(IF($U$4-G95&gt;0,MIN((($U$4-$U$2))*J95,(($U$4-$G95)*J95)-'Resale time'!$F$545),0),0)</f>
        <v>274</v>
      </c>
      <c r="P95" s="162">
        <f>MAX(IF($U$5-G95&gt;0,MIN(($U$5-$U$4)*J95,(($U$5-$G95)*J95)-'Resale time'!$F$545),0),0)</f>
        <v>366</v>
      </c>
      <c r="Q95" s="162">
        <f>MAX(IF($U$3-G95&gt;0,MIN(($U$3-$U$5)*J95,(($U$3-$G95)*J95)-'Resale time'!$F$545),0),0)</f>
        <v>90</v>
      </c>
      <c r="R95" s="341">
        <f t="shared" si="4"/>
        <v>730</v>
      </c>
    </row>
    <row r="96" spans="1:18" s="130" customFormat="1" ht="12" customHeight="1" x14ac:dyDescent="0.35">
      <c r="A96" s="129">
        <v>159</v>
      </c>
      <c r="B96" s="131" t="s">
        <v>4420</v>
      </c>
      <c r="C96" s="132" t="s">
        <v>4421</v>
      </c>
      <c r="D96" s="132"/>
      <c r="E96" s="131" t="s">
        <v>4422</v>
      </c>
      <c r="F96" s="131" t="s">
        <v>4389</v>
      </c>
      <c r="G96" s="124">
        <v>42473</v>
      </c>
      <c r="H96" s="125">
        <f t="shared" si="5"/>
        <v>2016</v>
      </c>
      <c r="I96" s="127">
        <v>9645</v>
      </c>
      <c r="J96" s="133">
        <v>1</v>
      </c>
      <c r="K96" s="115">
        <f>IF((G96+'Resale time'!$F$545)&lt;$U$3,1,0)</f>
        <v>1</v>
      </c>
      <c r="L96" s="128" t="s">
        <v>4277</v>
      </c>
      <c r="M96" s="132">
        <v>1</v>
      </c>
      <c r="N96" s="162">
        <f t="shared" si="3"/>
        <v>1</v>
      </c>
      <c r="O96" s="219">
        <f>MAX(IF($U$4-G96&gt;0,MIN((($U$4-$U$2))*J96,(($U$4-$G96)*J96)-'Resale time'!$F$545),0),0)</f>
        <v>274</v>
      </c>
      <c r="P96" s="162">
        <f>MAX(IF($U$5-G96&gt;0,MIN(($U$5-$U$4)*J96,(($U$5-$G96)*J96)-'Resale time'!$F$545),0),0)</f>
        <v>366</v>
      </c>
      <c r="Q96" s="162">
        <f>MAX(IF($U$3-G96&gt;0,MIN(($U$3-$U$5)*J96,(($U$3-$G96)*J96)-'Resale time'!$F$545),0),0)</f>
        <v>90</v>
      </c>
      <c r="R96" s="341">
        <f t="shared" si="4"/>
        <v>730</v>
      </c>
    </row>
    <row r="97" spans="1:18" s="130" customFormat="1" ht="12" customHeight="1" x14ac:dyDescent="0.35">
      <c r="A97" s="129">
        <v>160</v>
      </c>
      <c r="B97" s="131" t="s">
        <v>4423</v>
      </c>
      <c r="C97" s="132" t="s">
        <v>4424</v>
      </c>
      <c r="D97" s="132"/>
      <c r="E97" s="131">
        <v>36555509</v>
      </c>
      <c r="F97" s="131" t="s">
        <v>4389</v>
      </c>
      <c r="G97" s="124">
        <v>42516</v>
      </c>
      <c r="H97" s="125">
        <f t="shared" si="5"/>
        <v>2016</v>
      </c>
      <c r="I97" s="127">
        <v>13388</v>
      </c>
      <c r="J97" s="133">
        <v>1</v>
      </c>
      <c r="K97" s="115">
        <f>IF((G97+'Resale time'!$F$545)&lt;$U$3,1,0)</f>
        <v>1</v>
      </c>
      <c r="L97" s="128" t="s">
        <v>4277</v>
      </c>
      <c r="M97" s="132">
        <v>1</v>
      </c>
      <c r="N97" s="162">
        <f t="shared" si="3"/>
        <v>1</v>
      </c>
      <c r="O97" s="219">
        <f>MAX(IF($U$4-G97&gt;0,MIN((($U$4-$U$2))*J97,(($U$4-$G97)*J97)-'Resale time'!$F$545),0),0)</f>
        <v>274</v>
      </c>
      <c r="P97" s="162">
        <f>MAX(IF($U$5-G97&gt;0,MIN(($U$5-$U$4)*J97,(($U$5-$G97)*J97)-'Resale time'!$F$545),0),0)</f>
        <v>366</v>
      </c>
      <c r="Q97" s="162">
        <f>MAX(IF($U$3-G97&gt;0,MIN(($U$3-$U$5)*J97,(($U$3-$G97)*J97)-'Resale time'!$F$545),0),0)</f>
        <v>90</v>
      </c>
      <c r="R97" s="341">
        <f t="shared" si="4"/>
        <v>730</v>
      </c>
    </row>
    <row r="98" spans="1:18" s="130" customFormat="1" ht="12" customHeight="1" x14ac:dyDescent="0.35">
      <c r="A98" s="129">
        <v>161</v>
      </c>
      <c r="B98" s="131" t="s">
        <v>4425</v>
      </c>
      <c r="C98" s="132" t="s">
        <v>4426</v>
      </c>
      <c r="D98" s="132"/>
      <c r="E98" s="131">
        <v>36721194</v>
      </c>
      <c r="F98" s="131" t="s">
        <v>4427</v>
      </c>
      <c r="G98" s="124">
        <v>42572</v>
      </c>
      <c r="H98" s="125">
        <f t="shared" si="5"/>
        <v>2016</v>
      </c>
      <c r="I98" s="127">
        <v>15910</v>
      </c>
      <c r="J98" s="133">
        <v>1</v>
      </c>
      <c r="K98" s="115">
        <f>IF((G98+'Resale time'!$F$545)&lt;$U$3,1,0)</f>
        <v>1</v>
      </c>
      <c r="L98" s="128" t="s">
        <v>4277</v>
      </c>
      <c r="M98" s="132">
        <v>1</v>
      </c>
      <c r="N98" s="162">
        <f t="shared" si="3"/>
        <v>1</v>
      </c>
      <c r="O98" s="219">
        <f>MAX(IF($U$4-G98&gt;0,MIN((($U$4-$U$2))*J98,(($U$4-$G98)*J98)-'Resale time'!$F$545),0),0)</f>
        <v>274</v>
      </c>
      <c r="P98" s="162">
        <f>MAX(IF($U$5-G98&gt;0,MIN(($U$5-$U$4)*J98,(($U$5-$G98)*J98)-'Resale time'!$F$545),0),0)</f>
        <v>366</v>
      </c>
      <c r="Q98" s="162">
        <f>MAX(IF($U$3-G98&gt;0,MIN(($U$3-$U$5)*J98,(($U$3-$G98)*J98)-'Resale time'!$F$545),0),0)</f>
        <v>90</v>
      </c>
      <c r="R98" s="341">
        <f t="shared" si="4"/>
        <v>730</v>
      </c>
    </row>
    <row r="99" spans="1:18" s="130" customFormat="1" ht="12" customHeight="1" x14ac:dyDescent="0.35">
      <c r="A99" s="129">
        <v>162</v>
      </c>
      <c r="B99" s="131" t="s">
        <v>4428</v>
      </c>
      <c r="C99" s="132" t="s">
        <v>4429</v>
      </c>
      <c r="D99" s="132"/>
      <c r="E99" s="131">
        <v>40408935</v>
      </c>
      <c r="F99" s="131" t="s">
        <v>4389</v>
      </c>
      <c r="G99" s="124">
        <v>42572</v>
      </c>
      <c r="H99" s="125">
        <f t="shared" si="5"/>
        <v>2016</v>
      </c>
      <c r="I99" s="127">
        <v>11054</v>
      </c>
      <c r="J99" s="133">
        <v>1</v>
      </c>
      <c r="K99" s="115">
        <f>IF((G99+'Resale time'!$F$545)&lt;$U$3,1,0)</f>
        <v>1</v>
      </c>
      <c r="L99" s="128" t="s">
        <v>4277</v>
      </c>
      <c r="M99" s="132">
        <v>1</v>
      </c>
      <c r="N99" s="162">
        <f t="shared" si="3"/>
        <v>1</v>
      </c>
      <c r="O99" s="219">
        <f>MAX(IF($U$4-G99&gt;0,MIN((($U$4-$U$2))*J99,(($U$4-$G99)*J99)-'Resale time'!$F$545),0),0)</f>
        <v>274</v>
      </c>
      <c r="P99" s="162">
        <f>MAX(IF($U$5-G99&gt;0,MIN(($U$5-$U$4)*J99,(($U$5-$G99)*J99)-'Resale time'!$F$545),0),0)</f>
        <v>366</v>
      </c>
      <c r="Q99" s="162">
        <f>MAX(IF($U$3-G99&gt;0,MIN(($U$3-$U$5)*J99,(($U$3-$G99)*J99)-'Resale time'!$F$545),0),0)</f>
        <v>90</v>
      </c>
      <c r="R99" s="341">
        <f t="shared" si="4"/>
        <v>730</v>
      </c>
    </row>
    <row r="100" spans="1:18" s="130" customFormat="1" ht="12" customHeight="1" x14ac:dyDescent="0.35">
      <c r="A100" s="129">
        <v>163</v>
      </c>
      <c r="B100" s="131" t="s">
        <v>4430</v>
      </c>
      <c r="C100" s="132" t="s">
        <v>4431</v>
      </c>
      <c r="D100" s="132"/>
      <c r="E100" s="131">
        <v>37316779</v>
      </c>
      <c r="F100" s="131" t="s">
        <v>4389</v>
      </c>
      <c r="G100" s="124">
        <v>42577</v>
      </c>
      <c r="H100" s="125">
        <f t="shared" si="5"/>
        <v>2016</v>
      </c>
      <c r="I100" s="127">
        <v>15953</v>
      </c>
      <c r="J100" s="133">
        <v>1</v>
      </c>
      <c r="K100" s="115">
        <f>IF((G100+'Resale time'!$F$545)&lt;$U$3,1,0)</f>
        <v>1</v>
      </c>
      <c r="L100" s="128" t="s">
        <v>4277</v>
      </c>
      <c r="M100" s="132">
        <v>1</v>
      </c>
      <c r="N100" s="162">
        <f t="shared" si="3"/>
        <v>1</v>
      </c>
      <c r="O100" s="219">
        <f>MAX(IF($U$4-G100&gt;0,MIN((($U$4-$U$2))*J100,(($U$4-$G100)*J100)-'Resale time'!$F$545),0),0)</f>
        <v>274</v>
      </c>
      <c r="P100" s="162">
        <f>MAX(IF($U$5-G100&gt;0,MIN(($U$5-$U$4)*J100,(($U$5-$G100)*J100)-'Resale time'!$F$545),0),0)</f>
        <v>366</v>
      </c>
      <c r="Q100" s="162">
        <f>MAX(IF($U$3-G100&gt;0,MIN(($U$3-$U$5)*J100,(($U$3-$G100)*J100)-'Resale time'!$F$545),0),0)</f>
        <v>90</v>
      </c>
      <c r="R100" s="341">
        <f t="shared" si="4"/>
        <v>730</v>
      </c>
    </row>
    <row r="101" spans="1:18" s="130" customFormat="1" ht="12" customHeight="1" x14ac:dyDescent="0.35">
      <c r="A101" s="129">
        <v>164</v>
      </c>
      <c r="B101" s="131" t="s">
        <v>4432</v>
      </c>
      <c r="C101" s="132" t="s">
        <v>4433</v>
      </c>
      <c r="D101" s="132"/>
      <c r="E101" s="131">
        <v>48062260</v>
      </c>
      <c r="F101" s="131" t="s">
        <v>4389</v>
      </c>
      <c r="G101" s="124">
        <v>42578</v>
      </c>
      <c r="H101" s="125">
        <f t="shared" si="5"/>
        <v>2016</v>
      </c>
      <c r="I101" s="127">
        <v>15954</v>
      </c>
      <c r="J101" s="133">
        <v>1</v>
      </c>
      <c r="K101" s="115">
        <f>IF((G101+'Resale time'!$F$545)&lt;$U$3,1,0)</f>
        <v>1</v>
      </c>
      <c r="L101" s="128" t="s">
        <v>4277</v>
      </c>
      <c r="M101" s="132">
        <v>1</v>
      </c>
      <c r="N101" s="162">
        <f t="shared" si="3"/>
        <v>1</v>
      </c>
      <c r="O101" s="219">
        <f>MAX(IF($U$4-G101&gt;0,MIN((($U$4-$U$2))*J101,(($U$4-$G101)*J101)-'Resale time'!$F$545),0),0)</f>
        <v>274</v>
      </c>
      <c r="P101" s="162">
        <f>MAX(IF($U$5-G101&gt;0,MIN(($U$5-$U$4)*J101,(($U$5-$G101)*J101)-'Resale time'!$F$545),0),0)</f>
        <v>366</v>
      </c>
      <c r="Q101" s="162">
        <f>MAX(IF($U$3-G101&gt;0,MIN(($U$3-$U$5)*J101,(($U$3-$G101)*J101)-'Resale time'!$F$545),0),0)</f>
        <v>90</v>
      </c>
      <c r="R101" s="341">
        <f t="shared" si="4"/>
        <v>730</v>
      </c>
    </row>
    <row r="102" spans="1:18" s="130" customFormat="1" ht="12" customHeight="1" x14ac:dyDescent="0.35">
      <c r="A102" s="129">
        <v>165</v>
      </c>
      <c r="B102" s="131" t="s">
        <v>4434</v>
      </c>
      <c r="C102" s="132" t="s">
        <v>4435</v>
      </c>
      <c r="D102" s="132"/>
      <c r="E102" s="131" t="s">
        <v>4436</v>
      </c>
      <c r="F102" s="131" t="s">
        <v>4389</v>
      </c>
      <c r="G102" s="124">
        <v>42590</v>
      </c>
      <c r="H102" s="125">
        <f t="shared" si="5"/>
        <v>2016</v>
      </c>
      <c r="I102" s="127">
        <v>5745</v>
      </c>
      <c r="J102" s="133">
        <v>1</v>
      </c>
      <c r="K102" s="115">
        <f>IF((G102+'Resale time'!$F$545)&lt;$U$3,1,0)</f>
        <v>1</v>
      </c>
      <c r="L102" s="128" t="s">
        <v>4277</v>
      </c>
      <c r="M102" s="132">
        <v>1</v>
      </c>
      <c r="N102" s="162">
        <f t="shared" si="3"/>
        <v>1</v>
      </c>
      <c r="O102" s="219">
        <f>MAX(IF($U$4-G102&gt;0,MIN((($U$4-$U$2))*J102,(($U$4-$G102)*J102)-'Resale time'!$F$545),0),0)</f>
        <v>274</v>
      </c>
      <c r="P102" s="162">
        <f>MAX(IF($U$5-G102&gt;0,MIN(($U$5-$U$4)*J102,(($U$5-$G102)*J102)-'Resale time'!$F$545),0),0)</f>
        <v>366</v>
      </c>
      <c r="Q102" s="162">
        <f>MAX(IF($U$3-G102&gt;0,MIN(($U$3-$U$5)*J102,(($U$3-$G102)*J102)-'Resale time'!$F$545),0),0)</f>
        <v>90</v>
      </c>
      <c r="R102" s="341">
        <f t="shared" si="4"/>
        <v>730</v>
      </c>
    </row>
    <row r="103" spans="1:18" s="130" customFormat="1" ht="12" customHeight="1" x14ac:dyDescent="0.35">
      <c r="A103" s="129">
        <v>166</v>
      </c>
      <c r="B103" s="131" t="s">
        <v>4437</v>
      </c>
      <c r="C103" s="132" t="s">
        <v>4438</v>
      </c>
      <c r="D103" s="132"/>
      <c r="E103" s="131" t="s">
        <v>4439</v>
      </c>
      <c r="F103" s="131" t="s">
        <v>4389</v>
      </c>
      <c r="G103" s="124">
        <v>42590</v>
      </c>
      <c r="H103" s="125">
        <f t="shared" si="5"/>
        <v>2016</v>
      </c>
      <c r="I103" s="127">
        <v>11070</v>
      </c>
      <c r="J103" s="133">
        <v>1</v>
      </c>
      <c r="K103" s="115">
        <f>IF((G103+'Resale time'!$F$545)&lt;$U$3,1,0)</f>
        <v>1</v>
      </c>
      <c r="L103" s="128">
        <v>160401025</v>
      </c>
      <c r="M103" s="132">
        <v>1</v>
      </c>
      <c r="N103" s="162">
        <f t="shared" si="3"/>
        <v>1</v>
      </c>
      <c r="O103" s="219">
        <f>MAX(IF($U$4-G103&gt;0,MIN((($U$4-$U$2))*J103,(($U$4-$G103)*J103)-'Resale time'!$F$545),0),0)</f>
        <v>274</v>
      </c>
      <c r="P103" s="162">
        <f>MAX(IF($U$5-G103&gt;0,MIN(($U$5-$U$4)*J103,(($U$5-$G103)*J103)-'Resale time'!$F$545),0),0)</f>
        <v>366</v>
      </c>
      <c r="Q103" s="162">
        <f>MAX(IF($U$3-G103&gt;0,MIN(($U$3-$U$5)*J103,(($U$3-$G103)*J103)-'Resale time'!$F$545),0),0)</f>
        <v>90</v>
      </c>
      <c r="R103" s="341">
        <f t="shared" si="4"/>
        <v>730</v>
      </c>
    </row>
    <row r="104" spans="1:18" s="130" customFormat="1" ht="12" customHeight="1" x14ac:dyDescent="0.35">
      <c r="A104" s="129">
        <v>167</v>
      </c>
      <c r="B104" s="131" t="s">
        <v>4440</v>
      </c>
      <c r="C104" s="132" t="s">
        <v>4441</v>
      </c>
      <c r="D104" s="132"/>
      <c r="E104" s="131" t="s">
        <v>4442</v>
      </c>
      <c r="F104" s="131" t="s">
        <v>4389</v>
      </c>
      <c r="G104" s="124">
        <v>42604</v>
      </c>
      <c r="H104" s="125">
        <f t="shared" si="5"/>
        <v>2016</v>
      </c>
      <c r="I104" s="127">
        <v>11090</v>
      </c>
      <c r="J104" s="133">
        <v>1</v>
      </c>
      <c r="K104" s="115">
        <f>IF((G104+'Resale time'!$F$545)&lt;$U$3,1,0)</f>
        <v>1</v>
      </c>
      <c r="L104" s="128" t="s">
        <v>4277</v>
      </c>
      <c r="M104" s="132">
        <v>1</v>
      </c>
      <c r="N104" s="162">
        <f t="shared" si="3"/>
        <v>1</v>
      </c>
      <c r="O104" s="219">
        <f>MAX(IF($U$4-G104&gt;0,MIN((($U$4-$U$2))*J104,(($U$4-$G104)*J104)-'Resale time'!$F$545),0),0)</f>
        <v>274</v>
      </c>
      <c r="P104" s="162">
        <f>MAX(IF($U$5-G104&gt;0,MIN(($U$5-$U$4)*J104,(($U$5-$G104)*J104)-'Resale time'!$F$545),0),0)</f>
        <v>366</v>
      </c>
      <c r="Q104" s="162">
        <f>MAX(IF($U$3-G104&gt;0,MIN(($U$3-$U$5)*J104,(($U$3-$G104)*J104)-'Resale time'!$F$545),0),0)</f>
        <v>90</v>
      </c>
      <c r="R104" s="341">
        <f t="shared" si="4"/>
        <v>730</v>
      </c>
    </row>
    <row r="105" spans="1:18" ht="12" customHeight="1" x14ac:dyDescent="0.35">
      <c r="A105" s="118">
        <v>168</v>
      </c>
      <c r="B105" s="111" t="s">
        <v>4443</v>
      </c>
      <c r="C105" s="134" t="s">
        <v>4444</v>
      </c>
      <c r="D105" s="134"/>
      <c r="E105" s="111">
        <v>38459256</v>
      </c>
      <c r="F105" s="135" t="s">
        <v>4389</v>
      </c>
      <c r="G105" s="112">
        <v>42614</v>
      </c>
      <c r="H105" s="113">
        <f t="shared" si="5"/>
        <v>2016</v>
      </c>
      <c r="I105" s="115">
        <v>16259</v>
      </c>
      <c r="J105" s="133">
        <v>1</v>
      </c>
      <c r="K105" s="115">
        <f>IF((G105+'Resale time'!$F$545)&lt;$U$3,1,0)</f>
        <v>1</v>
      </c>
      <c r="L105" s="116" t="s">
        <v>4277</v>
      </c>
      <c r="M105" s="132">
        <v>1</v>
      </c>
      <c r="N105" s="162">
        <f t="shared" si="3"/>
        <v>1</v>
      </c>
      <c r="O105" s="219">
        <f>MAX(IF($U$4-G105&gt;0,MIN((($U$4-$U$2))*J105,(($U$4-$G105)*J105)-'Resale time'!$F$545),0),0)</f>
        <v>274</v>
      </c>
      <c r="P105" s="162">
        <f>MAX(IF($U$5-G105&gt;0,MIN(($U$5-$U$4)*J105,(($U$5-$G105)*J105)-'Resale time'!$F$545),0),0)</f>
        <v>366</v>
      </c>
      <c r="Q105" s="162">
        <f>MAX(IF($U$3-G105&gt;0,MIN(($U$3-$U$5)*J105,(($U$3-$G105)*J105)-'Resale time'!$F$545),0),0)</f>
        <v>90</v>
      </c>
      <c r="R105" s="341">
        <f t="shared" si="4"/>
        <v>730</v>
      </c>
    </row>
    <row r="106" spans="1:18" s="130" customFormat="1" ht="12" customHeight="1" x14ac:dyDescent="0.35">
      <c r="A106" s="129">
        <v>169</v>
      </c>
      <c r="B106" s="131" t="s">
        <v>4445</v>
      </c>
      <c r="C106" s="132" t="s">
        <v>4446</v>
      </c>
      <c r="D106" s="132"/>
      <c r="E106" s="131" t="s">
        <v>4447</v>
      </c>
      <c r="F106" s="131" t="s">
        <v>4448</v>
      </c>
      <c r="G106" s="124">
        <v>42615</v>
      </c>
      <c r="H106" s="125">
        <f t="shared" si="5"/>
        <v>2016</v>
      </c>
      <c r="I106" s="127">
        <v>16265</v>
      </c>
      <c r="J106" s="133">
        <v>1</v>
      </c>
      <c r="K106" s="115">
        <f>IF((G106+'Resale time'!$F$545)&lt;$U$3,1,0)</f>
        <v>1</v>
      </c>
      <c r="L106" s="128" t="s">
        <v>4277</v>
      </c>
      <c r="M106" s="132">
        <v>1</v>
      </c>
      <c r="N106" s="162">
        <f t="shared" si="3"/>
        <v>1</v>
      </c>
      <c r="O106" s="219">
        <f>MAX(IF($U$4-G106&gt;0,MIN((($U$4-$U$2))*J106,(($U$4-$G106)*J106)-'Resale time'!$F$545),0),0)</f>
        <v>274</v>
      </c>
      <c r="P106" s="162">
        <f>MAX(IF($U$5-G106&gt;0,MIN(($U$5-$U$4)*J106,(($U$5-$G106)*J106)-'Resale time'!$F$545),0),0)</f>
        <v>366</v>
      </c>
      <c r="Q106" s="162">
        <f>MAX(IF($U$3-G106&gt;0,MIN(($U$3-$U$5)*J106,(($U$3-$G106)*J106)-'Resale time'!$F$545),0),0)</f>
        <v>90</v>
      </c>
      <c r="R106" s="341">
        <f t="shared" si="4"/>
        <v>730</v>
      </c>
    </row>
    <row r="107" spans="1:18" s="130" customFormat="1" ht="12" customHeight="1" x14ac:dyDescent="0.35">
      <c r="A107" s="129">
        <v>170</v>
      </c>
      <c r="B107" s="131" t="s">
        <v>4449</v>
      </c>
      <c r="C107" s="132" t="s">
        <v>4450</v>
      </c>
      <c r="D107" s="132"/>
      <c r="E107" s="131" t="s">
        <v>4451</v>
      </c>
      <c r="F107" s="131" t="s">
        <v>4389</v>
      </c>
      <c r="G107" s="124">
        <v>42620</v>
      </c>
      <c r="H107" s="125">
        <f t="shared" si="5"/>
        <v>2016</v>
      </c>
      <c r="I107" s="127">
        <v>9163</v>
      </c>
      <c r="J107" s="133">
        <v>1</v>
      </c>
      <c r="K107" s="115">
        <f>IF((G107+'Resale time'!$F$545)&lt;$U$3,1,0)</f>
        <v>1</v>
      </c>
      <c r="L107" s="128" t="s">
        <v>4277</v>
      </c>
      <c r="M107" s="132">
        <v>1</v>
      </c>
      <c r="N107" s="162">
        <f t="shared" si="3"/>
        <v>1</v>
      </c>
      <c r="O107" s="219">
        <f>MAX(IF($U$4-G107&gt;0,MIN((($U$4-$U$2))*J107,(($U$4-$G107)*J107)-'Resale time'!$F$545),0),0)</f>
        <v>274</v>
      </c>
      <c r="P107" s="162">
        <f>MAX(IF($U$5-G107&gt;0,MIN(($U$5-$U$4)*J107,(($U$5-$G107)*J107)-'Resale time'!$F$545),0),0)</f>
        <v>366</v>
      </c>
      <c r="Q107" s="162">
        <f>MAX(IF($U$3-G107&gt;0,MIN(($U$3-$U$5)*J107,(($U$3-$G107)*J107)-'Resale time'!$F$545),0),0)</f>
        <v>90</v>
      </c>
      <c r="R107" s="341">
        <f t="shared" si="4"/>
        <v>730</v>
      </c>
    </row>
    <row r="108" spans="1:18" s="119" customFormat="1" ht="12" customHeight="1" x14ac:dyDescent="0.35">
      <c r="A108" s="118">
        <v>171</v>
      </c>
      <c r="B108" s="111" t="s">
        <v>4452</v>
      </c>
      <c r="C108" s="134" t="s">
        <v>4453</v>
      </c>
      <c r="D108" s="134"/>
      <c r="E108" s="111">
        <v>36601931</v>
      </c>
      <c r="F108" s="135" t="s">
        <v>4389</v>
      </c>
      <c r="G108" s="112">
        <v>42633</v>
      </c>
      <c r="H108" s="113">
        <f t="shared" si="5"/>
        <v>2016</v>
      </c>
      <c r="I108" s="115">
        <v>16289</v>
      </c>
      <c r="J108" s="133">
        <v>1</v>
      </c>
      <c r="K108" s="115">
        <f>IF((G108+'Resale time'!$F$545)&lt;$U$3,1,0)</f>
        <v>1</v>
      </c>
      <c r="L108" s="116" t="s">
        <v>4277</v>
      </c>
      <c r="M108" s="132">
        <v>1</v>
      </c>
      <c r="N108" s="162">
        <f t="shared" si="3"/>
        <v>1</v>
      </c>
      <c r="O108" s="219">
        <f>MAX(IF($U$4-G108&gt;0,MIN((($U$4-$U$2))*J108,(($U$4-$G108)*J108)-'Resale time'!$F$545),0),0)</f>
        <v>274</v>
      </c>
      <c r="P108" s="162">
        <f>MAX(IF($U$5-G108&gt;0,MIN(($U$5-$U$4)*J108,(($U$5-$G108)*J108)-'Resale time'!$F$545),0),0)</f>
        <v>366</v>
      </c>
      <c r="Q108" s="162">
        <f>MAX(IF($U$3-G108&gt;0,MIN(($U$3-$U$5)*J108,(($U$3-$G108)*J108)-'Resale time'!$F$545),0),0)</f>
        <v>90</v>
      </c>
      <c r="R108" s="341">
        <f t="shared" si="4"/>
        <v>730</v>
      </c>
    </row>
    <row r="109" spans="1:18" s="119" customFormat="1" ht="12" customHeight="1" x14ac:dyDescent="0.35">
      <c r="A109" s="118">
        <v>172</v>
      </c>
      <c r="B109" s="111" t="s">
        <v>4454</v>
      </c>
      <c r="C109" s="134" t="s">
        <v>4455</v>
      </c>
      <c r="D109" s="134"/>
      <c r="E109" s="111">
        <v>44215780</v>
      </c>
      <c r="F109" s="135" t="s">
        <v>4389</v>
      </c>
      <c r="G109" s="112">
        <v>42628</v>
      </c>
      <c r="H109" s="113">
        <f t="shared" si="5"/>
        <v>2016</v>
      </c>
      <c r="I109" s="115">
        <v>16280</v>
      </c>
      <c r="J109" s="133">
        <v>1</v>
      </c>
      <c r="K109" s="115">
        <f>IF((G109+'Resale time'!$F$545)&lt;$U$3,1,0)</f>
        <v>1</v>
      </c>
      <c r="L109" s="116" t="s">
        <v>4277</v>
      </c>
      <c r="M109" s="132">
        <v>1</v>
      </c>
      <c r="N109" s="162">
        <f t="shared" si="3"/>
        <v>1</v>
      </c>
      <c r="O109" s="219">
        <f>MAX(IF($U$4-G109&gt;0,MIN((($U$4-$U$2))*J109,(($U$4-$G109)*J109)-'Resale time'!$F$545),0),0)</f>
        <v>274</v>
      </c>
      <c r="P109" s="162">
        <f>MAX(IF($U$5-G109&gt;0,MIN(($U$5-$U$4)*J109,(($U$5-$G109)*J109)-'Resale time'!$F$545),0),0)</f>
        <v>366</v>
      </c>
      <c r="Q109" s="162">
        <f>MAX(IF($U$3-G109&gt;0,MIN(($U$3-$U$5)*J109,(($U$3-$G109)*J109)-'Resale time'!$F$545),0),0)</f>
        <v>90</v>
      </c>
      <c r="R109" s="341">
        <f t="shared" si="4"/>
        <v>730</v>
      </c>
    </row>
    <row r="110" spans="1:18" ht="12" customHeight="1" x14ac:dyDescent="0.35">
      <c r="A110" s="118">
        <v>173</v>
      </c>
      <c r="B110" s="111" t="s">
        <v>4456</v>
      </c>
      <c r="C110" s="134" t="s">
        <v>4457</v>
      </c>
      <c r="D110" s="134"/>
      <c r="E110" s="111">
        <v>44661460</v>
      </c>
      <c r="F110" s="135" t="s">
        <v>4389</v>
      </c>
      <c r="G110" s="112">
        <v>42619</v>
      </c>
      <c r="H110" s="113">
        <f t="shared" si="5"/>
        <v>2016</v>
      </c>
      <c r="I110" s="115">
        <v>16271</v>
      </c>
      <c r="J110" s="133">
        <v>1</v>
      </c>
      <c r="K110" s="115">
        <f>IF((G110+'Resale time'!$F$545)&lt;$U$3,1,0)</f>
        <v>1</v>
      </c>
      <c r="L110" s="116" t="s">
        <v>4277</v>
      </c>
      <c r="M110" s="132">
        <v>1</v>
      </c>
      <c r="N110" s="162">
        <f t="shared" si="3"/>
        <v>1</v>
      </c>
      <c r="O110" s="219">
        <f>MAX(IF($U$4-G110&gt;0,MIN((($U$4-$U$2))*J110,(($U$4-$G110)*J110)-'Resale time'!$F$545),0),0)</f>
        <v>274</v>
      </c>
      <c r="P110" s="162">
        <f>MAX(IF($U$5-G110&gt;0,MIN(($U$5-$U$4)*J110,(($U$5-$G110)*J110)-'Resale time'!$F$545),0),0)</f>
        <v>366</v>
      </c>
      <c r="Q110" s="162">
        <f>MAX(IF($U$3-G110&gt;0,MIN(($U$3-$U$5)*J110,(($U$3-$G110)*J110)-'Resale time'!$F$545),0),0)</f>
        <v>90</v>
      </c>
      <c r="R110" s="341">
        <f t="shared" si="4"/>
        <v>730</v>
      </c>
    </row>
    <row r="111" spans="1:18" ht="12" customHeight="1" x14ac:dyDescent="0.35">
      <c r="A111" s="118">
        <v>174</v>
      </c>
      <c r="B111" s="111" t="s">
        <v>4458</v>
      </c>
      <c r="C111" s="134" t="s">
        <v>4459</v>
      </c>
      <c r="D111" s="134"/>
      <c r="E111" s="111">
        <v>37642340</v>
      </c>
      <c r="F111" s="135" t="s">
        <v>4389</v>
      </c>
      <c r="G111" s="112">
        <v>42619</v>
      </c>
      <c r="H111" s="113">
        <f t="shared" si="5"/>
        <v>2016</v>
      </c>
      <c r="I111" s="115">
        <v>16269</v>
      </c>
      <c r="J111" s="133">
        <v>1</v>
      </c>
      <c r="K111" s="115">
        <f>IF((G111+'Resale time'!$F$545)&lt;$U$3,1,0)</f>
        <v>1</v>
      </c>
      <c r="L111" s="116" t="s">
        <v>4277</v>
      </c>
      <c r="M111" s="132">
        <v>1</v>
      </c>
      <c r="N111" s="162">
        <f t="shared" si="3"/>
        <v>1</v>
      </c>
      <c r="O111" s="219">
        <f>MAX(IF($U$4-G111&gt;0,MIN((($U$4-$U$2))*J111,(($U$4-$G111)*J111)-'Resale time'!$F$545),0),0)</f>
        <v>274</v>
      </c>
      <c r="P111" s="162">
        <f>MAX(IF($U$5-G111&gt;0,MIN(($U$5-$U$4)*J111,(($U$5-$G111)*J111)-'Resale time'!$F$545),0),0)</f>
        <v>366</v>
      </c>
      <c r="Q111" s="162">
        <f>MAX(IF($U$3-G111&gt;0,MIN(($U$3-$U$5)*J111,(($U$3-$G111)*J111)-'Resale time'!$F$545),0),0)</f>
        <v>90</v>
      </c>
      <c r="R111" s="341">
        <f t="shared" si="4"/>
        <v>730</v>
      </c>
    </row>
    <row r="112" spans="1:18" ht="12" customHeight="1" x14ac:dyDescent="0.35">
      <c r="A112" s="118">
        <v>175</v>
      </c>
      <c r="B112" s="111" t="s">
        <v>4460</v>
      </c>
      <c r="C112" s="134" t="s">
        <v>4461</v>
      </c>
      <c r="D112" s="134"/>
      <c r="E112" s="111">
        <v>41626248</v>
      </c>
      <c r="F112" s="135" t="s">
        <v>4389</v>
      </c>
      <c r="G112" s="112">
        <v>42619</v>
      </c>
      <c r="H112" s="113">
        <f t="shared" si="5"/>
        <v>2016</v>
      </c>
      <c r="I112" s="115">
        <v>16272</v>
      </c>
      <c r="J112" s="133">
        <v>1</v>
      </c>
      <c r="K112" s="115">
        <f>IF((G112+'Resale time'!$F$545)&lt;$U$3,1,0)</f>
        <v>1</v>
      </c>
      <c r="L112" s="116" t="s">
        <v>4277</v>
      </c>
      <c r="M112" s="132">
        <v>1</v>
      </c>
      <c r="N112" s="162">
        <f t="shared" si="3"/>
        <v>1</v>
      </c>
      <c r="O112" s="219">
        <f>MAX(IF($U$4-G112&gt;0,MIN((($U$4-$U$2))*J112,(($U$4-$G112)*J112)-'Resale time'!$F$545),0),0)</f>
        <v>274</v>
      </c>
      <c r="P112" s="162">
        <f>MAX(IF($U$5-G112&gt;0,MIN(($U$5-$U$4)*J112,(($U$5-$G112)*J112)-'Resale time'!$F$545),0),0)</f>
        <v>366</v>
      </c>
      <c r="Q112" s="162">
        <f>MAX(IF($U$3-G112&gt;0,MIN(($U$3-$U$5)*J112,(($U$3-$G112)*J112)-'Resale time'!$F$545),0),0)</f>
        <v>90</v>
      </c>
      <c r="R112" s="341">
        <f t="shared" si="4"/>
        <v>730</v>
      </c>
    </row>
    <row r="113" spans="1:18" ht="12" customHeight="1" x14ac:dyDescent="0.35">
      <c r="A113" s="118">
        <v>176</v>
      </c>
      <c r="B113" s="111" t="s">
        <v>4462</v>
      </c>
      <c r="C113" s="134" t="s">
        <v>4463</v>
      </c>
      <c r="D113" s="134"/>
      <c r="E113" s="111">
        <v>31310080</v>
      </c>
      <c r="F113" s="135" t="s">
        <v>4389</v>
      </c>
      <c r="G113" s="112">
        <v>42671</v>
      </c>
      <c r="H113" s="113">
        <f t="shared" si="5"/>
        <v>2016</v>
      </c>
      <c r="I113" s="115">
        <v>16513</v>
      </c>
      <c r="J113" s="133">
        <v>1</v>
      </c>
      <c r="K113" s="115">
        <f>IF((G113+'Resale time'!$F$545)&lt;$U$3,1,0)</f>
        <v>1</v>
      </c>
      <c r="L113" s="116">
        <v>18060421</v>
      </c>
      <c r="M113" s="132">
        <v>1</v>
      </c>
      <c r="N113" s="162">
        <f t="shared" si="3"/>
        <v>1</v>
      </c>
      <c r="O113" s="219">
        <f>MAX(IF($U$4-G113&gt;0,MIN((($U$4-$U$2))*J113,(($U$4-$G113)*J113)-'Resale time'!$F$545),0),0)</f>
        <v>274</v>
      </c>
      <c r="P113" s="162">
        <f>MAX(IF($U$5-G113&gt;0,MIN(($U$5-$U$4)*J113,(($U$5-$G113)*J113)-'Resale time'!$F$545),0),0)</f>
        <v>366</v>
      </c>
      <c r="Q113" s="162">
        <f>MAX(IF($U$3-G113&gt;0,MIN(($U$3-$U$5)*J113,(($U$3-$G113)*J113)-'Resale time'!$F$545),0),0)</f>
        <v>90</v>
      </c>
      <c r="R113" s="341">
        <f t="shared" si="4"/>
        <v>730</v>
      </c>
    </row>
    <row r="114" spans="1:18" ht="12" customHeight="1" x14ac:dyDescent="0.35">
      <c r="A114" s="118">
        <v>177</v>
      </c>
      <c r="B114" s="122" t="s">
        <v>4464</v>
      </c>
      <c r="C114" s="134" t="s">
        <v>4465</v>
      </c>
      <c r="D114" s="134"/>
      <c r="E114" s="111" t="s">
        <v>4466</v>
      </c>
      <c r="F114" s="135" t="s">
        <v>4467</v>
      </c>
      <c r="G114" s="112">
        <v>42628</v>
      </c>
      <c r="H114" s="113">
        <f t="shared" si="5"/>
        <v>2016</v>
      </c>
      <c r="I114" s="115" t="s">
        <v>4468</v>
      </c>
      <c r="J114" s="133">
        <v>1</v>
      </c>
      <c r="K114" s="115">
        <f>IF((G114+'Resale time'!$F$545)&lt;$U$3,1,0)</f>
        <v>1</v>
      </c>
      <c r="L114" s="116" t="s">
        <v>4469</v>
      </c>
      <c r="M114" s="132">
        <v>0</v>
      </c>
      <c r="N114" s="162" t="str">
        <f t="shared" si="3"/>
        <v/>
      </c>
      <c r="O114" s="219">
        <f>MAX(IF($U$4-G114&gt;0,MIN((($U$4-$U$2))*J114,(($U$4-$G114)*J114)-'Resale time'!$F$545),0),0)</f>
        <v>274</v>
      </c>
      <c r="P114" s="162">
        <f>MAX(IF($U$5-G114&gt;0,MIN(($U$5-$U$4)*J114,(($U$5-$G114)*J114)-'Resale time'!$F$545),0),0)</f>
        <v>366</v>
      </c>
      <c r="Q114" s="162">
        <f>MAX(IF($U$3-G114&gt;0,MIN(($U$3-$U$5)*J114,(($U$3-$G114)*J114)-'Resale time'!$F$545),0),0)</f>
        <v>90</v>
      </c>
      <c r="R114" s="341">
        <f t="shared" si="4"/>
        <v>730</v>
      </c>
    </row>
    <row r="115" spans="1:18" ht="12" customHeight="1" x14ac:dyDescent="0.35">
      <c r="A115" s="118">
        <v>178</v>
      </c>
      <c r="B115" s="122" t="s">
        <v>4470</v>
      </c>
      <c r="C115" s="134" t="s">
        <v>4471</v>
      </c>
      <c r="D115" s="134"/>
      <c r="E115" s="111" t="s">
        <v>4472</v>
      </c>
      <c r="F115" s="135" t="s">
        <v>4427</v>
      </c>
      <c r="G115" s="112">
        <v>42656</v>
      </c>
      <c r="H115" s="113">
        <f t="shared" si="5"/>
        <v>2016</v>
      </c>
      <c r="I115" s="115">
        <v>16074</v>
      </c>
      <c r="J115" s="133">
        <v>1</v>
      </c>
      <c r="K115" s="115">
        <f>IF((G115+'Resale time'!$F$545)&lt;$U$3,1,0)</f>
        <v>1</v>
      </c>
      <c r="L115" s="116" t="s">
        <v>4277</v>
      </c>
      <c r="M115" s="132">
        <v>1</v>
      </c>
      <c r="N115" s="162">
        <f t="shared" si="3"/>
        <v>1</v>
      </c>
      <c r="O115" s="219">
        <f>MAX(IF($U$4-G115&gt;0,MIN((($U$4-$U$2))*J115,(($U$4-$G115)*J115)-'Resale time'!$F$545),0),0)</f>
        <v>274</v>
      </c>
      <c r="P115" s="162">
        <f>MAX(IF($U$5-G115&gt;0,MIN(($U$5-$U$4)*J115,(($U$5-$G115)*J115)-'Resale time'!$F$545),0),0)</f>
        <v>366</v>
      </c>
      <c r="Q115" s="162">
        <f>MAX(IF($U$3-G115&gt;0,MIN(($U$3-$U$5)*J115,(($U$3-$G115)*J115)-'Resale time'!$F$545),0),0)</f>
        <v>90</v>
      </c>
      <c r="R115" s="341">
        <f t="shared" si="4"/>
        <v>730</v>
      </c>
    </row>
    <row r="116" spans="1:18" ht="12" customHeight="1" x14ac:dyDescent="0.35">
      <c r="A116" s="118">
        <v>179</v>
      </c>
      <c r="B116" s="122" t="s">
        <v>4473</v>
      </c>
      <c r="C116" s="134" t="s">
        <v>4474</v>
      </c>
      <c r="D116" s="134"/>
      <c r="E116" s="122" t="s">
        <v>4475</v>
      </c>
      <c r="F116" s="135" t="s">
        <v>4476</v>
      </c>
      <c r="G116" s="112">
        <v>42657</v>
      </c>
      <c r="H116" s="113">
        <f t="shared" si="5"/>
        <v>2016</v>
      </c>
      <c r="I116" s="115">
        <v>16077</v>
      </c>
      <c r="J116" s="133">
        <v>1</v>
      </c>
      <c r="K116" s="115">
        <f>IF((G116+'Resale time'!$F$545)&lt;$U$3,1,0)</f>
        <v>1</v>
      </c>
      <c r="L116" s="116" t="s">
        <v>4277</v>
      </c>
      <c r="M116" s="132">
        <v>1</v>
      </c>
      <c r="N116" s="162">
        <f t="shared" si="3"/>
        <v>1</v>
      </c>
      <c r="O116" s="219">
        <f>MAX(IF($U$4-G116&gt;0,MIN((($U$4-$U$2))*J116,(($U$4-$G116)*J116)-'Resale time'!$F$545),0),0)</f>
        <v>274</v>
      </c>
      <c r="P116" s="162">
        <f>MAX(IF($U$5-G116&gt;0,MIN(($U$5-$U$4)*J116,(($U$5-$G116)*J116)-'Resale time'!$F$545),0),0)</f>
        <v>366</v>
      </c>
      <c r="Q116" s="162">
        <f>MAX(IF($U$3-G116&gt;0,MIN(($U$3-$U$5)*J116,(($U$3-$G116)*J116)-'Resale time'!$F$545),0),0)</f>
        <v>90</v>
      </c>
      <c r="R116" s="341">
        <f t="shared" si="4"/>
        <v>730</v>
      </c>
    </row>
    <row r="117" spans="1:18" ht="12" customHeight="1" x14ac:dyDescent="0.35">
      <c r="A117" s="118">
        <v>180</v>
      </c>
      <c r="B117" s="122" t="s">
        <v>4477</v>
      </c>
      <c r="C117" s="134" t="s">
        <v>4478</v>
      </c>
      <c r="D117" s="134"/>
      <c r="E117" s="122" t="s">
        <v>4479</v>
      </c>
      <c r="F117" s="135" t="s">
        <v>4480</v>
      </c>
      <c r="G117" s="112">
        <v>42695</v>
      </c>
      <c r="H117" s="113">
        <f t="shared" si="5"/>
        <v>2016</v>
      </c>
      <c r="I117" s="115">
        <v>18251</v>
      </c>
      <c r="J117" s="133">
        <v>1</v>
      </c>
      <c r="K117" s="115">
        <f>IF((G117+'Resale time'!$F$545)&lt;$U$3,1,0)</f>
        <v>1</v>
      </c>
      <c r="L117" s="116">
        <v>180700873</v>
      </c>
      <c r="M117" s="132">
        <v>1</v>
      </c>
      <c r="N117" s="162">
        <f t="shared" si="3"/>
        <v>1</v>
      </c>
      <c r="O117" s="219">
        <f>MAX(IF($U$4-G117&gt;0,MIN((($U$4-$U$2))*J117,(($U$4-$G117)*J117)-'Resale time'!$F$545),0),0)</f>
        <v>274</v>
      </c>
      <c r="P117" s="162">
        <f>MAX(IF($U$5-G117&gt;0,MIN(($U$5-$U$4)*J117,(($U$5-$G117)*J117)-'Resale time'!$F$545),0),0)</f>
        <v>366</v>
      </c>
      <c r="Q117" s="162">
        <f>MAX(IF($U$3-G117&gt;0,MIN(($U$3-$U$5)*J117,(($U$3-$G117)*J117)-'Resale time'!$F$545),0),0)</f>
        <v>90</v>
      </c>
      <c r="R117" s="341">
        <f t="shared" si="4"/>
        <v>730</v>
      </c>
    </row>
    <row r="118" spans="1:18" ht="12" customHeight="1" x14ac:dyDescent="0.35">
      <c r="A118" s="118">
        <v>181</v>
      </c>
      <c r="B118" s="122" t="s">
        <v>4481</v>
      </c>
      <c r="C118" s="134" t="s">
        <v>4482</v>
      </c>
      <c r="D118" s="134"/>
      <c r="E118" s="122" t="s">
        <v>4483</v>
      </c>
      <c r="F118" s="135" t="s">
        <v>4389</v>
      </c>
      <c r="G118" s="112">
        <v>42537</v>
      </c>
      <c r="H118" s="113">
        <f t="shared" si="5"/>
        <v>2016</v>
      </c>
      <c r="I118" s="115">
        <v>13236</v>
      </c>
      <c r="J118" s="133">
        <v>1</v>
      </c>
      <c r="K118" s="115">
        <f>IF((G118+'Resale time'!$F$545)&lt;$U$3,1,0)</f>
        <v>1</v>
      </c>
      <c r="L118" s="116" t="s">
        <v>4277</v>
      </c>
      <c r="M118" s="132">
        <v>1</v>
      </c>
      <c r="N118" s="162">
        <f t="shared" si="3"/>
        <v>1</v>
      </c>
      <c r="O118" s="219">
        <f>MAX(IF($U$4-G118&gt;0,MIN((($U$4-$U$2))*J118,(($U$4-$G118)*J118)-'Resale time'!$F$545),0),0)</f>
        <v>274</v>
      </c>
      <c r="P118" s="162">
        <f>MAX(IF($U$5-G118&gt;0,MIN(($U$5-$U$4)*J118,(($U$5-$G118)*J118)-'Resale time'!$F$545),0),0)</f>
        <v>366</v>
      </c>
      <c r="Q118" s="162">
        <f>MAX(IF($U$3-G118&gt;0,MIN(($U$3-$U$5)*J118,(($U$3-$G118)*J118)-'Resale time'!$F$545),0),0)</f>
        <v>90</v>
      </c>
      <c r="R118" s="341">
        <f t="shared" si="4"/>
        <v>730</v>
      </c>
    </row>
    <row r="119" spans="1:18" s="136" customFormat="1" ht="12" customHeight="1" x14ac:dyDescent="0.35">
      <c r="A119" s="129">
        <v>182</v>
      </c>
      <c r="B119" s="122" t="s">
        <v>4484</v>
      </c>
      <c r="C119" s="134" t="s">
        <v>4485</v>
      </c>
      <c r="D119" s="134"/>
      <c r="E119" s="122" t="s">
        <v>4486</v>
      </c>
      <c r="F119" s="131" t="s">
        <v>4389</v>
      </c>
      <c r="G119" s="124">
        <v>42552</v>
      </c>
      <c r="H119" s="125">
        <f t="shared" si="5"/>
        <v>2016</v>
      </c>
      <c r="I119" s="127">
        <v>7175</v>
      </c>
      <c r="J119" s="133">
        <v>1</v>
      </c>
      <c r="K119" s="115">
        <f>IF((G119+'Resale time'!$F$545)&lt;$U$3,1,0)</f>
        <v>1</v>
      </c>
      <c r="L119" s="128" t="s">
        <v>4277</v>
      </c>
      <c r="M119" s="132">
        <v>0</v>
      </c>
      <c r="N119" s="162" t="str">
        <f t="shared" si="3"/>
        <v/>
      </c>
      <c r="O119" s="219">
        <f>MAX(IF($U$4-G119&gt;0,MIN((($U$4-$U$2))*J119,(($U$4-$G119)*J119)-'Resale time'!$F$545),0),0)</f>
        <v>274</v>
      </c>
      <c r="P119" s="162">
        <f>MAX(IF($U$5-G119&gt;0,MIN(($U$5-$U$4)*J119,(($U$5-$G119)*J119)-'Resale time'!$F$545),0),0)</f>
        <v>366</v>
      </c>
      <c r="Q119" s="162">
        <f>MAX(IF($U$3-G119&gt;0,MIN(($U$3-$U$5)*J119,(($U$3-$G119)*J119)-'Resale time'!$F$545),0),0)</f>
        <v>90</v>
      </c>
      <c r="R119" s="341">
        <f t="shared" si="4"/>
        <v>730</v>
      </c>
    </row>
    <row r="120" spans="1:18" s="136" customFormat="1" ht="12" customHeight="1" x14ac:dyDescent="0.35">
      <c r="A120" s="129">
        <v>184</v>
      </c>
      <c r="B120" s="122" t="s">
        <v>4487</v>
      </c>
      <c r="C120" s="134" t="s">
        <v>4488</v>
      </c>
      <c r="D120" s="134"/>
      <c r="E120" s="122" t="s">
        <v>4489</v>
      </c>
      <c r="F120" s="131" t="s">
        <v>4389</v>
      </c>
      <c r="G120" s="124">
        <v>42662</v>
      </c>
      <c r="H120" s="125">
        <f t="shared" si="5"/>
        <v>2016</v>
      </c>
      <c r="I120" s="127">
        <v>16085</v>
      </c>
      <c r="J120" s="133">
        <v>1</v>
      </c>
      <c r="K120" s="115">
        <f>IF((G120+'Resale time'!$F$545)&lt;$U$3,1,0)</f>
        <v>1</v>
      </c>
      <c r="L120" s="128">
        <v>160700909</v>
      </c>
      <c r="M120" s="132">
        <v>1</v>
      </c>
      <c r="N120" s="162">
        <f t="shared" si="3"/>
        <v>1</v>
      </c>
      <c r="O120" s="219">
        <f>MAX(IF($U$4-G120&gt;0,MIN((($U$4-$U$2))*J120,(($U$4-$G120)*J120)-'Resale time'!$F$545),0),0)</f>
        <v>274</v>
      </c>
      <c r="P120" s="162">
        <f>MAX(IF($U$5-G120&gt;0,MIN(($U$5-$U$4)*J120,(($U$5-$G120)*J120)-'Resale time'!$F$545),0),0)</f>
        <v>366</v>
      </c>
      <c r="Q120" s="162">
        <f>MAX(IF($U$3-G120&gt;0,MIN(($U$3-$U$5)*J120,(($U$3-$G120)*J120)-'Resale time'!$F$545),0),0)</f>
        <v>90</v>
      </c>
      <c r="R120" s="341">
        <f t="shared" si="4"/>
        <v>730</v>
      </c>
    </row>
    <row r="121" spans="1:18" ht="12" customHeight="1" x14ac:dyDescent="0.35">
      <c r="A121" s="118">
        <v>185</v>
      </c>
      <c r="B121" s="111" t="s">
        <v>4490</v>
      </c>
      <c r="C121" s="111" t="s">
        <v>4491</v>
      </c>
      <c r="D121" s="111"/>
      <c r="E121" s="111" t="s">
        <v>4492</v>
      </c>
      <c r="F121" s="111" t="s">
        <v>4427</v>
      </c>
      <c r="G121" s="112">
        <v>42493</v>
      </c>
      <c r="H121" s="113">
        <f t="shared" si="5"/>
        <v>2016</v>
      </c>
      <c r="I121" s="115">
        <v>13227</v>
      </c>
      <c r="J121" s="115">
        <v>1</v>
      </c>
      <c r="K121" s="115">
        <f>IF((G121+'Resale time'!$F$545)&lt;$U$3,1,0)</f>
        <v>1</v>
      </c>
      <c r="L121" s="116" t="s">
        <v>4277</v>
      </c>
      <c r="M121" s="118">
        <v>1</v>
      </c>
      <c r="N121" s="162">
        <f t="shared" si="3"/>
        <v>1</v>
      </c>
      <c r="O121" s="219">
        <f>MAX(IF($U$4-G121&gt;0,MIN((($U$4-$U$2))*J121,(($U$4-$G121)*J121)-'Resale time'!$F$545),0),0)</f>
        <v>274</v>
      </c>
      <c r="P121" s="162">
        <f>MAX(IF($U$5-G121&gt;0,MIN(($U$5-$U$4)*J121,(($U$5-$G121)*J121)-'Resale time'!$F$545),0),0)</f>
        <v>366</v>
      </c>
      <c r="Q121" s="162">
        <f>MAX(IF($U$3-G121&gt;0,MIN(($U$3-$U$5)*J121,(($U$3-$G121)*J121)-'Resale time'!$F$545),0),0)</f>
        <v>90</v>
      </c>
      <c r="R121" s="341">
        <f t="shared" si="4"/>
        <v>730</v>
      </c>
    </row>
    <row r="122" spans="1:18" ht="12" customHeight="1" x14ac:dyDescent="0.35">
      <c r="A122" s="118">
        <v>186</v>
      </c>
      <c r="B122" s="111" t="s">
        <v>4493</v>
      </c>
      <c r="C122" s="111" t="s">
        <v>4494</v>
      </c>
      <c r="D122" s="111"/>
      <c r="E122" s="111" t="s">
        <v>4495</v>
      </c>
      <c r="F122" s="111" t="s">
        <v>4389</v>
      </c>
      <c r="G122" s="112">
        <v>42548</v>
      </c>
      <c r="H122" s="113">
        <f t="shared" si="5"/>
        <v>2016</v>
      </c>
      <c r="I122" s="115">
        <v>12769</v>
      </c>
      <c r="J122" s="115">
        <v>1</v>
      </c>
      <c r="K122" s="115">
        <f>IF((G122+'Resale time'!$F$545)&lt;$U$3,1,0)</f>
        <v>1</v>
      </c>
      <c r="L122" s="116" t="s">
        <v>4277</v>
      </c>
      <c r="M122" s="118">
        <v>1</v>
      </c>
      <c r="N122" s="162">
        <f t="shared" si="3"/>
        <v>1</v>
      </c>
      <c r="O122" s="219">
        <f>MAX(IF($U$4-G122&gt;0,MIN((($U$4-$U$2))*J122,(($U$4-$G122)*J122)-'Resale time'!$F$545),0),0)</f>
        <v>274</v>
      </c>
      <c r="P122" s="162">
        <f>MAX(IF($U$5-G122&gt;0,MIN(($U$5-$U$4)*J122,(($U$5-$G122)*J122)-'Resale time'!$F$545),0),0)</f>
        <v>366</v>
      </c>
      <c r="Q122" s="162">
        <f>MAX(IF($U$3-G122&gt;0,MIN(($U$3-$U$5)*J122,(($U$3-$G122)*J122)-'Resale time'!$F$545),0),0)</f>
        <v>90</v>
      </c>
      <c r="R122" s="341">
        <f t="shared" si="4"/>
        <v>730</v>
      </c>
    </row>
    <row r="123" spans="1:18" ht="12" customHeight="1" x14ac:dyDescent="0.35">
      <c r="A123" s="118">
        <v>187</v>
      </c>
      <c r="B123" s="111" t="s">
        <v>4496</v>
      </c>
      <c r="C123" s="122" t="s">
        <v>4497</v>
      </c>
      <c r="D123" s="122"/>
      <c r="E123" s="111" t="s">
        <v>4498</v>
      </c>
      <c r="F123" s="111" t="s">
        <v>4389</v>
      </c>
      <c r="G123" s="112">
        <v>42541</v>
      </c>
      <c r="H123" s="113">
        <f t="shared" si="5"/>
        <v>2016</v>
      </c>
      <c r="I123" s="115">
        <v>12756</v>
      </c>
      <c r="J123" s="115">
        <v>1</v>
      </c>
      <c r="K123" s="115">
        <f>IF((G123+'Resale time'!$F$545)&lt;$U$3,1,0)</f>
        <v>1</v>
      </c>
      <c r="L123" s="116" t="s">
        <v>4277</v>
      </c>
      <c r="M123" s="118">
        <v>1</v>
      </c>
      <c r="N123" s="162">
        <f t="shared" si="3"/>
        <v>1</v>
      </c>
      <c r="O123" s="219">
        <f>MAX(IF($U$4-G123&gt;0,MIN((($U$4-$U$2))*J123,(($U$4-$G123)*J123)-'Resale time'!$F$545),0),0)</f>
        <v>274</v>
      </c>
      <c r="P123" s="162">
        <f>MAX(IF($U$5-G123&gt;0,MIN(($U$5-$U$4)*J123,(($U$5-$G123)*J123)-'Resale time'!$F$545),0),0)</f>
        <v>366</v>
      </c>
      <c r="Q123" s="162">
        <f>MAX(IF($U$3-G123&gt;0,MIN(($U$3-$U$5)*J123,(($U$3-$G123)*J123)-'Resale time'!$F$545),0),0)</f>
        <v>90</v>
      </c>
      <c r="R123" s="341">
        <f t="shared" si="4"/>
        <v>730</v>
      </c>
    </row>
    <row r="124" spans="1:18" ht="12" customHeight="1" x14ac:dyDescent="0.35">
      <c r="A124" s="118">
        <v>188</v>
      </c>
      <c r="B124" s="111" t="s">
        <v>4499</v>
      </c>
      <c r="C124" s="122" t="s">
        <v>4500</v>
      </c>
      <c r="D124" s="122"/>
      <c r="E124" s="111">
        <v>38843742</v>
      </c>
      <c r="F124" s="111" t="s">
        <v>4389</v>
      </c>
      <c r="G124" s="112">
        <v>42515</v>
      </c>
      <c r="H124" s="113">
        <f t="shared" si="5"/>
        <v>2016</v>
      </c>
      <c r="I124" s="115">
        <v>13385</v>
      </c>
      <c r="J124" s="115">
        <v>1</v>
      </c>
      <c r="K124" s="115">
        <f>IF((G124+'Resale time'!$F$545)&lt;$U$3,1,0)</f>
        <v>1</v>
      </c>
      <c r="L124" s="116" t="s">
        <v>4277</v>
      </c>
      <c r="M124" s="118">
        <v>1</v>
      </c>
      <c r="N124" s="162">
        <f t="shared" si="3"/>
        <v>1</v>
      </c>
      <c r="O124" s="219">
        <f>MAX(IF($U$4-G124&gt;0,MIN((($U$4-$U$2))*J124,(($U$4-$G124)*J124)-'Resale time'!$F$545),0),0)</f>
        <v>274</v>
      </c>
      <c r="P124" s="162">
        <f>MAX(IF($U$5-G124&gt;0,MIN(($U$5-$U$4)*J124,(($U$5-$G124)*J124)-'Resale time'!$F$545),0),0)</f>
        <v>366</v>
      </c>
      <c r="Q124" s="162">
        <f>MAX(IF($U$3-G124&gt;0,MIN(($U$3-$U$5)*J124,(($U$3-$G124)*J124)-'Resale time'!$F$545),0),0)</f>
        <v>90</v>
      </c>
      <c r="R124" s="341">
        <f t="shared" si="4"/>
        <v>730</v>
      </c>
    </row>
    <row r="125" spans="1:18" ht="12" customHeight="1" x14ac:dyDescent="0.35">
      <c r="A125" s="118">
        <v>189</v>
      </c>
      <c r="B125" s="111" t="s">
        <v>4501</v>
      </c>
      <c r="C125" s="122" t="s">
        <v>4502</v>
      </c>
      <c r="D125" s="122"/>
      <c r="E125" s="122" t="s">
        <v>4503</v>
      </c>
      <c r="F125" s="111" t="s">
        <v>4504</v>
      </c>
      <c r="G125" s="112">
        <v>42518</v>
      </c>
      <c r="H125" s="113">
        <f t="shared" si="5"/>
        <v>2016</v>
      </c>
      <c r="I125" s="115">
        <v>13206</v>
      </c>
      <c r="J125" s="115">
        <v>1</v>
      </c>
      <c r="K125" s="115">
        <f>IF((G125+'Resale time'!$F$545)&lt;$U$3,1,0)</f>
        <v>1</v>
      </c>
      <c r="L125" s="116" t="s">
        <v>4277</v>
      </c>
      <c r="M125" s="118">
        <v>1</v>
      </c>
      <c r="N125" s="162">
        <f t="shared" si="3"/>
        <v>1</v>
      </c>
      <c r="O125" s="219">
        <f>MAX(IF($U$4-G125&gt;0,MIN((($U$4-$U$2))*J125,(($U$4-$G125)*J125)-'Resale time'!$F$545),0),0)</f>
        <v>274</v>
      </c>
      <c r="P125" s="162">
        <f>MAX(IF($U$5-G125&gt;0,MIN(($U$5-$U$4)*J125,(($U$5-$G125)*J125)-'Resale time'!$F$545),0),0)</f>
        <v>366</v>
      </c>
      <c r="Q125" s="162">
        <f>MAX(IF($U$3-G125&gt;0,MIN(($U$3-$U$5)*J125,(($U$3-$G125)*J125)-'Resale time'!$F$545),0),0)</f>
        <v>90</v>
      </c>
      <c r="R125" s="341">
        <f t="shared" si="4"/>
        <v>730</v>
      </c>
    </row>
    <row r="126" spans="1:18" ht="12" customHeight="1" x14ac:dyDescent="0.35">
      <c r="A126" s="118">
        <v>190</v>
      </c>
      <c r="B126" s="111" t="s">
        <v>4505</v>
      </c>
      <c r="C126" s="122" t="s">
        <v>4506</v>
      </c>
      <c r="D126" s="122"/>
      <c r="E126" s="122" t="s">
        <v>4507</v>
      </c>
      <c r="F126" s="111" t="s">
        <v>4389</v>
      </c>
      <c r="G126" s="112">
        <v>42404</v>
      </c>
      <c r="H126" s="113">
        <f t="shared" si="5"/>
        <v>2016</v>
      </c>
      <c r="I126" s="115">
        <v>10812</v>
      </c>
      <c r="J126" s="115">
        <v>1</v>
      </c>
      <c r="K126" s="115">
        <f>IF((G126+'Resale time'!$F$545)&lt;$U$3,1,0)</f>
        <v>1</v>
      </c>
      <c r="L126" s="116" t="s">
        <v>4277</v>
      </c>
      <c r="M126" s="118">
        <v>1</v>
      </c>
      <c r="N126" s="162">
        <f t="shared" si="3"/>
        <v>1</v>
      </c>
      <c r="O126" s="219">
        <f>MAX(IF($U$4-G126&gt;0,MIN((($U$4-$U$2))*J126,(($U$4-$G126)*J126)-'Resale time'!$F$545),0),0)</f>
        <v>274</v>
      </c>
      <c r="P126" s="162">
        <f>MAX(IF($U$5-G126&gt;0,MIN(($U$5-$U$4)*J126,(($U$5-$G126)*J126)-'Resale time'!$F$545),0),0)</f>
        <v>366</v>
      </c>
      <c r="Q126" s="162">
        <f>MAX(IF($U$3-G126&gt;0,MIN(($U$3-$U$5)*J126,(($U$3-$G126)*J126)-'Resale time'!$F$545),0),0)</f>
        <v>90</v>
      </c>
      <c r="R126" s="341">
        <f t="shared" si="4"/>
        <v>730</v>
      </c>
    </row>
    <row r="127" spans="1:18" ht="12" customHeight="1" x14ac:dyDescent="0.35">
      <c r="A127" s="118">
        <v>191</v>
      </c>
      <c r="B127" s="111" t="s">
        <v>4508</v>
      </c>
      <c r="C127" s="122" t="s">
        <v>4509</v>
      </c>
      <c r="D127" s="122"/>
      <c r="E127" s="122" t="s">
        <v>4510</v>
      </c>
      <c r="F127" s="111" t="s">
        <v>4389</v>
      </c>
      <c r="G127" s="112">
        <v>42712</v>
      </c>
      <c r="H127" s="113">
        <f t="shared" si="5"/>
        <v>2016</v>
      </c>
      <c r="I127" s="115">
        <v>18282</v>
      </c>
      <c r="J127" s="115">
        <v>1</v>
      </c>
      <c r="K127" s="115">
        <f>IF((G127+'Resale time'!$F$545)&lt;$U$3,1,0)</f>
        <v>1</v>
      </c>
      <c r="L127" s="116">
        <v>160901554</v>
      </c>
      <c r="M127" s="118">
        <v>1</v>
      </c>
      <c r="N127" s="162">
        <f t="shared" si="3"/>
        <v>1</v>
      </c>
      <c r="O127" s="219">
        <f>MAX(IF($U$4-G127&gt;0,MIN((($U$4-$U$2))*J127,(($U$4-$G127)*J127)-'Resale time'!$F$545),0),0)</f>
        <v>274</v>
      </c>
      <c r="P127" s="162">
        <f>MAX(IF($U$5-G127&gt;0,MIN(($U$5-$U$4)*J127,(($U$5-$G127)*J127)-'Resale time'!$F$545),0),0)</f>
        <v>366</v>
      </c>
      <c r="Q127" s="162">
        <f>MAX(IF($U$3-G127&gt;0,MIN(($U$3-$U$5)*J127,(($U$3-$G127)*J127)-'Resale time'!$F$545),0),0)</f>
        <v>90</v>
      </c>
      <c r="R127" s="341">
        <f t="shared" si="4"/>
        <v>730</v>
      </c>
    </row>
    <row r="128" spans="1:18" ht="12" customHeight="1" x14ac:dyDescent="0.35">
      <c r="A128" s="118">
        <v>192</v>
      </c>
      <c r="B128" s="111" t="s">
        <v>4511</v>
      </c>
      <c r="C128" s="122" t="s">
        <v>4512</v>
      </c>
      <c r="D128" s="122"/>
      <c r="E128" s="122" t="s">
        <v>4513</v>
      </c>
      <c r="F128" s="111" t="s">
        <v>4389</v>
      </c>
      <c r="G128" s="112">
        <v>42728</v>
      </c>
      <c r="H128" s="113">
        <f t="shared" si="5"/>
        <v>2016</v>
      </c>
      <c r="I128" s="115">
        <v>15553</v>
      </c>
      <c r="J128" s="115">
        <v>1</v>
      </c>
      <c r="K128" s="115">
        <f>IF((G128+'Resale time'!$F$545)&lt;$U$3,1,0)</f>
        <v>1</v>
      </c>
      <c r="L128" s="116" t="s">
        <v>4469</v>
      </c>
      <c r="M128" s="118">
        <v>1</v>
      </c>
      <c r="N128" s="162">
        <f t="shared" si="3"/>
        <v>1</v>
      </c>
      <c r="O128" s="219">
        <f>MAX(IF($U$4-G128&gt;0,MIN((($U$4-$U$2))*J128,(($U$4-$G128)*J128)-'Resale time'!$F$545),0),0)</f>
        <v>274</v>
      </c>
      <c r="P128" s="162">
        <f>MAX(IF($U$5-G128&gt;0,MIN(($U$5-$U$4)*J128,(($U$5-$G128)*J128)-'Resale time'!$F$545),0),0)</f>
        <v>366</v>
      </c>
      <c r="Q128" s="162">
        <f>MAX(IF($U$3-G128&gt;0,MIN(($U$3-$U$5)*J128,(($U$3-$G128)*J128)-'Resale time'!$F$545),0),0)</f>
        <v>90</v>
      </c>
      <c r="R128" s="341">
        <f t="shared" si="4"/>
        <v>730</v>
      </c>
    </row>
    <row r="129" spans="1:18" ht="12" customHeight="1" x14ac:dyDescent="0.35">
      <c r="A129" s="118">
        <v>193</v>
      </c>
      <c r="B129" s="111" t="s">
        <v>4514</v>
      </c>
      <c r="C129" s="122" t="s">
        <v>4515</v>
      </c>
      <c r="D129" s="122"/>
      <c r="E129" s="122" t="s">
        <v>4516</v>
      </c>
      <c r="F129" s="111" t="s">
        <v>4389</v>
      </c>
      <c r="G129" s="112">
        <v>42685</v>
      </c>
      <c r="H129" s="113">
        <f t="shared" si="5"/>
        <v>2016</v>
      </c>
      <c r="I129" s="115">
        <v>16537</v>
      </c>
      <c r="J129" s="115">
        <v>1</v>
      </c>
      <c r="K129" s="115">
        <f>IF((G129+'Resale time'!$F$545)&lt;$U$3,1,0)</f>
        <v>1</v>
      </c>
      <c r="L129" s="116">
        <v>180700858</v>
      </c>
      <c r="M129" s="118">
        <v>1</v>
      </c>
      <c r="N129" s="162">
        <f t="shared" ref="N129:N192" si="6">IF(M129=1,J129,"")</f>
        <v>1</v>
      </c>
      <c r="O129" s="219">
        <f>MAX(IF($U$4-G129&gt;0,MIN((($U$4-$U$2))*J129,(($U$4-$G129)*J129)-'Resale time'!$F$545),0),0)</f>
        <v>274</v>
      </c>
      <c r="P129" s="162">
        <f>MAX(IF($U$5-G129&gt;0,MIN(($U$5-$U$4)*J129,(($U$5-$G129)*J129)-'Resale time'!$F$545),0),0)</f>
        <v>366</v>
      </c>
      <c r="Q129" s="162">
        <f>MAX(IF($U$3-G129&gt;0,MIN(($U$3-$U$5)*J129,(($U$3-$G129)*J129)-'Resale time'!$F$545),0),0)</f>
        <v>90</v>
      </c>
      <c r="R129" s="341">
        <f t="shared" si="4"/>
        <v>730</v>
      </c>
    </row>
    <row r="130" spans="1:18" ht="12" customHeight="1" x14ac:dyDescent="0.35">
      <c r="A130" s="118">
        <v>194</v>
      </c>
      <c r="B130" s="111" t="s">
        <v>4517</v>
      </c>
      <c r="C130" s="111" t="s">
        <v>4518</v>
      </c>
      <c r="D130" s="111"/>
      <c r="E130" s="111" t="s">
        <v>4519</v>
      </c>
      <c r="F130" s="135" t="s">
        <v>4389</v>
      </c>
      <c r="G130" s="112">
        <v>42689</v>
      </c>
      <c r="H130" s="113">
        <f t="shared" si="5"/>
        <v>2016</v>
      </c>
      <c r="I130" s="115">
        <v>16544</v>
      </c>
      <c r="J130" s="115">
        <v>1</v>
      </c>
      <c r="K130" s="115">
        <f>IF((G130+'Resale time'!$F$545)&lt;$U$3,1,0)</f>
        <v>1</v>
      </c>
      <c r="L130" s="116">
        <v>180701224</v>
      </c>
      <c r="M130" s="118">
        <v>1</v>
      </c>
      <c r="N130" s="162">
        <f t="shared" si="6"/>
        <v>1</v>
      </c>
      <c r="O130" s="219">
        <f>MAX(IF($U$4-G130&gt;0,MIN((($U$4-$U$2))*J130,(($U$4-$G130)*J130)-'Resale time'!$F$545),0),0)</f>
        <v>274</v>
      </c>
      <c r="P130" s="162">
        <f>MAX(IF($U$5-G130&gt;0,MIN(($U$5-$U$4)*J130,(($U$5-$G130)*J130)-'Resale time'!$F$545),0),0)</f>
        <v>366</v>
      </c>
      <c r="Q130" s="162">
        <f>MAX(IF($U$3-G130&gt;0,MIN(($U$3-$U$5)*J130,(($U$3-$G130)*J130)-'Resale time'!$F$545),0),0)</f>
        <v>90</v>
      </c>
      <c r="R130" s="341">
        <f t="shared" si="4"/>
        <v>730</v>
      </c>
    </row>
    <row r="131" spans="1:18" ht="12" customHeight="1" x14ac:dyDescent="0.35">
      <c r="A131" s="118">
        <v>195</v>
      </c>
      <c r="B131" s="111" t="s">
        <v>4520</v>
      </c>
      <c r="C131" s="111" t="s">
        <v>4521</v>
      </c>
      <c r="D131" s="111"/>
      <c r="E131" s="111" t="s">
        <v>4522</v>
      </c>
      <c r="F131" s="135" t="s">
        <v>4389</v>
      </c>
      <c r="G131" s="112">
        <v>42524</v>
      </c>
      <c r="H131" s="113">
        <f t="shared" si="5"/>
        <v>2016</v>
      </c>
      <c r="I131" s="115">
        <v>13224</v>
      </c>
      <c r="J131" s="115">
        <v>1</v>
      </c>
      <c r="K131" s="115">
        <f>IF((G131+'Resale time'!$F$545)&lt;$U$3,1,0)</f>
        <v>1</v>
      </c>
      <c r="L131" s="116" t="s">
        <v>4469</v>
      </c>
      <c r="M131" s="118">
        <v>0</v>
      </c>
      <c r="N131" s="162" t="str">
        <f t="shared" si="6"/>
        <v/>
      </c>
      <c r="O131" s="219">
        <f>MAX(IF($U$4-G131&gt;0,MIN((($U$4-$U$2))*J131,(($U$4-$G131)*J131)-'Resale time'!$F$545),0),0)</f>
        <v>274</v>
      </c>
      <c r="P131" s="162">
        <f>MAX(IF($U$5-G131&gt;0,MIN(($U$5-$U$4)*J131,(($U$5-$G131)*J131)-'Resale time'!$F$545),0),0)</f>
        <v>366</v>
      </c>
      <c r="Q131" s="162">
        <f>MAX(IF($U$3-G131&gt;0,MIN(($U$3-$U$5)*J131,(($U$3-$G131)*J131)-'Resale time'!$F$545),0),0)</f>
        <v>90</v>
      </c>
      <c r="R131" s="341">
        <f t="shared" ref="R131:R194" si="7">SUM(O131:Q131)</f>
        <v>730</v>
      </c>
    </row>
    <row r="132" spans="1:18" ht="12" customHeight="1" x14ac:dyDescent="0.35">
      <c r="A132" s="118">
        <v>196</v>
      </c>
      <c r="B132" s="122" t="s">
        <v>4523</v>
      </c>
      <c r="C132" s="111" t="s">
        <v>4524</v>
      </c>
      <c r="D132" s="111"/>
      <c r="E132" s="122" t="s">
        <v>4525</v>
      </c>
      <c r="F132" s="135" t="s">
        <v>4389</v>
      </c>
      <c r="G132" s="112">
        <v>42605</v>
      </c>
      <c r="H132" s="113">
        <f t="shared" si="5"/>
        <v>2016</v>
      </c>
      <c r="I132" s="115">
        <v>11095</v>
      </c>
      <c r="J132" s="115">
        <v>1</v>
      </c>
      <c r="K132" s="115">
        <f>IF((G132+'Resale time'!$F$545)&lt;$U$3,1,0)</f>
        <v>1</v>
      </c>
      <c r="L132" s="116" t="s">
        <v>4469</v>
      </c>
      <c r="M132" s="118">
        <v>1</v>
      </c>
      <c r="N132" s="162">
        <f t="shared" si="6"/>
        <v>1</v>
      </c>
      <c r="O132" s="219">
        <f>MAX(IF($U$4-G132&gt;0,MIN((($U$4-$U$2))*J132,(($U$4-$G132)*J132)-'Resale time'!$F$545),0),0)</f>
        <v>274</v>
      </c>
      <c r="P132" s="162">
        <f>MAX(IF($U$5-G132&gt;0,MIN(($U$5-$U$4)*J132,(($U$5-$G132)*J132)-'Resale time'!$F$545),0),0)</f>
        <v>366</v>
      </c>
      <c r="Q132" s="162">
        <f>MAX(IF($U$3-G132&gt;0,MIN(($U$3-$U$5)*J132,(($U$3-$G132)*J132)-'Resale time'!$F$545),0),0)</f>
        <v>90</v>
      </c>
      <c r="R132" s="341">
        <f t="shared" si="7"/>
        <v>730</v>
      </c>
    </row>
    <row r="133" spans="1:18" ht="12" customHeight="1" x14ac:dyDescent="0.35">
      <c r="A133" s="118">
        <v>197</v>
      </c>
      <c r="B133" s="122" t="s">
        <v>4526</v>
      </c>
      <c r="C133" s="122" t="s">
        <v>4527</v>
      </c>
      <c r="D133" s="122"/>
      <c r="E133" s="122" t="s">
        <v>4528</v>
      </c>
      <c r="F133" s="135" t="s">
        <v>4389</v>
      </c>
      <c r="G133" s="112">
        <v>42583</v>
      </c>
      <c r="H133" s="113">
        <f t="shared" si="5"/>
        <v>2016</v>
      </c>
      <c r="I133" s="115">
        <v>5741</v>
      </c>
      <c r="J133" s="115">
        <v>1</v>
      </c>
      <c r="K133" s="115">
        <f>IF((G133+'Resale time'!$F$545)&lt;$U$3,1,0)</f>
        <v>1</v>
      </c>
      <c r="L133" s="116" t="s">
        <v>4469</v>
      </c>
      <c r="M133" s="118">
        <v>1</v>
      </c>
      <c r="N133" s="162">
        <f t="shared" si="6"/>
        <v>1</v>
      </c>
      <c r="O133" s="219">
        <f>MAX(IF($U$4-G133&gt;0,MIN((($U$4-$U$2))*J133,(($U$4-$G133)*J133)-'Resale time'!$F$545),0),0)</f>
        <v>274</v>
      </c>
      <c r="P133" s="162">
        <f>MAX(IF($U$5-G133&gt;0,MIN(($U$5-$U$4)*J133,(($U$5-$G133)*J133)-'Resale time'!$F$545),0),0)</f>
        <v>366</v>
      </c>
      <c r="Q133" s="162">
        <f>MAX(IF($U$3-G133&gt;0,MIN(($U$3-$U$5)*J133,(($U$3-$G133)*J133)-'Resale time'!$F$545),0),0)</f>
        <v>90</v>
      </c>
      <c r="R133" s="341">
        <f t="shared" si="7"/>
        <v>730</v>
      </c>
    </row>
    <row r="134" spans="1:18" ht="12" customHeight="1" x14ac:dyDescent="0.35">
      <c r="A134" s="118">
        <v>198</v>
      </c>
      <c r="B134" s="122" t="s">
        <v>4529</v>
      </c>
      <c r="C134" s="122" t="s">
        <v>4530</v>
      </c>
      <c r="D134" s="122"/>
      <c r="E134" s="122" t="s">
        <v>4531</v>
      </c>
      <c r="F134" s="135" t="s">
        <v>4427</v>
      </c>
      <c r="G134" s="112">
        <v>42702</v>
      </c>
      <c r="H134" s="113">
        <f t="shared" si="5"/>
        <v>2016</v>
      </c>
      <c r="I134" s="115">
        <v>18859</v>
      </c>
      <c r="J134" s="115">
        <v>1</v>
      </c>
      <c r="K134" s="115">
        <f>IF((G134+'Resale time'!$F$545)&lt;$U$3,1,0)</f>
        <v>1</v>
      </c>
      <c r="L134" s="116" t="s">
        <v>4469</v>
      </c>
      <c r="M134" s="118">
        <v>1</v>
      </c>
      <c r="N134" s="162">
        <f t="shared" si="6"/>
        <v>1</v>
      </c>
      <c r="O134" s="219">
        <f>MAX(IF($U$4-G134&gt;0,MIN((($U$4-$U$2))*J134,(($U$4-$G134)*J134)-'Resale time'!$F$545),0),0)</f>
        <v>274</v>
      </c>
      <c r="P134" s="162">
        <f>MAX(IF($U$5-G134&gt;0,MIN(($U$5-$U$4)*J134,(($U$5-$G134)*J134)-'Resale time'!$F$545),0),0)</f>
        <v>366</v>
      </c>
      <c r="Q134" s="162">
        <f>MAX(IF($U$3-G134&gt;0,MIN(($U$3-$U$5)*J134,(($U$3-$G134)*J134)-'Resale time'!$F$545),0),0)</f>
        <v>90</v>
      </c>
      <c r="R134" s="341">
        <f t="shared" si="7"/>
        <v>730</v>
      </c>
    </row>
    <row r="135" spans="1:18" ht="12" customHeight="1" x14ac:dyDescent="0.35">
      <c r="A135" s="118">
        <v>199</v>
      </c>
      <c r="B135" s="111" t="s">
        <v>4532</v>
      </c>
      <c r="C135" s="111" t="s">
        <v>4533</v>
      </c>
      <c r="D135" s="111"/>
      <c r="E135" s="111" t="s">
        <v>4534</v>
      </c>
      <c r="F135" s="111" t="s">
        <v>4389</v>
      </c>
      <c r="G135" s="112">
        <v>42681</v>
      </c>
      <c r="H135" s="113">
        <f t="shared" si="5"/>
        <v>2016</v>
      </c>
      <c r="I135" s="115">
        <v>16524</v>
      </c>
      <c r="J135" s="115">
        <v>1</v>
      </c>
      <c r="K135" s="115">
        <f>IF((G135+'Resale time'!$F$545)&lt;$U$3,1,0)</f>
        <v>1</v>
      </c>
      <c r="L135" s="116">
        <v>180887181</v>
      </c>
      <c r="M135" s="118">
        <v>1</v>
      </c>
      <c r="N135" s="162">
        <f t="shared" si="6"/>
        <v>1</v>
      </c>
      <c r="O135" s="219">
        <f>MAX(IF($U$4-G135&gt;0,MIN((($U$4-$U$2))*J135,(($U$4-$G135)*J135)-'Resale time'!$F$545),0),0)</f>
        <v>274</v>
      </c>
      <c r="P135" s="162">
        <f>MAX(IF($U$5-G135&gt;0,MIN(($U$5-$U$4)*J135,(($U$5-$G135)*J135)-'Resale time'!$F$545),0),0)</f>
        <v>366</v>
      </c>
      <c r="Q135" s="162">
        <f>MAX(IF($U$3-G135&gt;0,MIN(($U$3-$U$5)*J135,(($U$3-$G135)*J135)-'Resale time'!$F$545),0),0)</f>
        <v>90</v>
      </c>
      <c r="R135" s="341">
        <f t="shared" si="7"/>
        <v>730</v>
      </c>
    </row>
    <row r="136" spans="1:18" ht="12" customHeight="1" x14ac:dyDescent="0.35">
      <c r="A136" s="118">
        <v>200</v>
      </c>
      <c r="B136" s="111" t="s">
        <v>4535</v>
      </c>
      <c r="C136" s="111" t="s">
        <v>4536</v>
      </c>
      <c r="D136" s="111"/>
      <c r="E136" s="111" t="s">
        <v>4537</v>
      </c>
      <c r="F136" s="111" t="s">
        <v>4427</v>
      </c>
      <c r="G136" s="112">
        <v>42720</v>
      </c>
      <c r="H136" s="113">
        <f t="shared" si="5"/>
        <v>2016</v>
      </c>
      <c r="I136" s="115">
        <v>18802</v>
      </c>
      <c r="J136" s="115">
        <v>1</v>
      </c>
      <c r="K136" s="115">
        <f>IF((G136+'Resale time'!$F$545)&lt;$U$3,1,0)</f>
        <v>1</v>
      </c>
      <c r="L136" s="116">
        <v>180401299</v>
      </c>
      <c r="M136" s="118">
        <v>1</v>
      </c>
      <c r="N136" s="162">
        <f t="shared" si="6"/>
        <v>1</v>
      </c>
      <c r="O136" s="219">
        <f>MAX(IF($U$4-G136&gt;0,MIN((($U$4-$U$2))*J136,(($U$4-$G136)*J136)-'Resale time'!$F$545),0),0)</f>
        <v>274</v>
      </c>
      <c r="P136" s="162">
        <f>MAX(IF($U$5-G136&gt;0,MIN(($U$5-$U$4)*J136,(($U$5-$G136)*J136)-'Resale time'!$F$545),0),0)</f>
        <v>366</v>
      </c>
      <c r="Q136" s="162">
        <f>MAX(IF($U$3-G136&gt;0,MIN(($U$3-$U$5)*J136,(($U$3-$G136)*J136)-'Resale time'!$F$545),0),0)</f>
        <v>90</v>
      </c>
      <c r="R136" s="341">
        <f t="shared" si="7"/>
        <v>730</v>
      </c>
    </row>
    <row r="137" spans="1:18" ht="12" customHeight="1" x14ac:dyDescent="0.35">
      <c r="A137" s="118">
        <v>201</v>
      </c>
      <c r="B137" s="122" t="s">
        <v>4538</v>
      </c>
      <c r="C137" s="122" t="s">
        <v>4539</v>
      </c>
      <c r="D137" s="122"/>
      <c r="E137" s="111" t="s">
        <v>4277</v>
      </c>
      <c r="F137" s="111" t="s">
        <v>4389</v>
      </c>
      <c r="G137" s="112">
        <v>42531</v>
      </c>
      <c r="H137" s="113">
        <f t="shared" si="5"/>
        <v>2016</v>
      </c>
      <c r="I137" s="115">
        <v>13230</v>
      </c>
      <c r="J137" s="115">
        <v>1</v>
      </c>
      <c r="K137" s="115">
        <f>IF((G137+'Resale time'!$F$545)&lt;$U$3,1,0)</f>
        <v>1</v>
      </c>
      <c r="L137" s="116" t="s">
        <v>4540</v>
      </c>
      <c r="M137" s="118">
        <v>1</v>
      </c>
      <c r="N137" s="162">
        <f t="shared" si="6"/>
        <v>1</v>
      </c>
      <c r="O137" s="219">
        <f>MAX(IF($U$4-G137&gt;0,MIN((($U$4-$U$2))*J137,(($U$4-$G137)*J137)-'Resale time'!$F$545),0),0)</f>
        <v>274</v>
      </c>
      <c r="P137" s="162">
        <f>MAX(IF($U$5-G137&gt;0,MIN(($U$5-$U$4)*J137,(($U$5-$G137)*J137)-'Resale time'!$F$545),0),0)</f>
        <v>366</v>
      </c>
      <c r="Q137" s="162">
        <f>MAX(IF($U$3-G137&gt;0,MIN(($U$3-$U$5)*J137,(($U$3-$G137)*J137)-'Resale time'!$F$545),0),0)</f>
        <v>90</v>
      </c>
      <c r="R137" s="341">
        <f t="shared" si="7"/>
        <v>730</v>
      </c>
    </row>
    <row r="138" spans="1:18" ht="12" customHeight="1" x14ac:dyDescent="0.35">
      <c r="A138" s="118">
        <v>202</v>
      </c>
      <c r="B138" s="111" t="s">
        <v>4541</v>
      </c>
      <c r="C138" s="111" t="s">
        <v>4542</v>
      </c>
      <c r="D138" s="111"/>
      <c r="E138" s="111" t="s">
        <v>4543</v>
      </c>
      <c r="F138" s="111" t="s">
        <v>4389</v>
      </c>
      <c r="G138" s="112">
        <v>42529</v>
      </c>
      <c r="H138" s="113">
        <f t="shared" si="5"/>
        <v>2016</v>
      </c>
      <c r="I138" s="115">
        <v>13396</v>
      </c>
      <c r="J138" s="115">
        <v>1</v>
      </c>
      <c r="K138" s="115">
        <f>IF((G138+'Resale time'!$F$545)&lt;$U$3,1,0)</f>
        <v>1</v>
      </c>
      <c r="L138" s="116" t="s">
        <v>4469</v>
      </c>
      <c r="M138" s="118">
        <v>1</v>
      </c>
      <c r="N138" s="162">
        <f t="shared" si="6"/>
        <v>1</v>
      </c>
      <c r="O138" s="219">
        <f>MAX(IF($U$4-G138&gt;0,MIN((($U$4-$U$2))*J138,(($U$4-$G138)*J138)-'Resale time'!$F$545),0),0)</f>
        <v>274</v>
      </c>
      <c r="P138" s="162">
        <f>MAX(IF($U$5-G138&gt;0,MIN(($U$5-$U$4)*J138,(($U$5-$G138)*J138)-'Resale time'!$F$545),0),0)</f>
        <v>366</v>
      </c>
      <c r="Q138" s="162">
        <f>MAX(IF($U$3-G138&gt;0,MIN(($U$3-$U$5)*J138,(($U$3-$G138)*J138)-'Resale time'!$F$545),0),0)</f>
        <v>90</v>
      </c>
      <c r="R138" s="341">
        <f t="shared" si="7"/>
        <v>730</v>
      </c>
    </row>
    <row r="139" spans="1:18" ht="12" customHeight="1" x14ac:dyDescent="0.35">
      <c r="A139" s="118">
        <v>203</v>
      </c>
      <c r="B139" s="111" t="s">
        <v>4544</v>
      </c>
      <c r="C139" s="111" t="s">
        <v>4469</v>
      </c>
      <c r="D139" s="111"/>
      <c r="E139" s="111" t="s">
        <v>4469</v>
      </c>
      <c r="F139" s="135" t="s">
        <v>4389</v>
      </c>
      <c r="G139" s="112">
        <v>42571</v>
      </c>
      <c r="H139" s="113">
        <f t="shared" si="5"/>
        <v>2016</v>
      </c>
      <c r="I139" s="115">
        <v>11052</v>
      </c>
      <c r="J139" s="115">
        <v>1</v>
      </c>
      <c r="K139" s="115">
        <f>IF((G139+'Resale time'!$F$545)&lt;$U$3,1,0)</f>
        <v>1</v>
      </c>
      <c r="L139" s="116" t="s">
        <v>4469</v>
      </c>
      <c r="M139" s="118">
        <v>1</v>
      </c>
      <c r="N139" s="162">
        <f t="shared" si="6"/>
        <v>1</v>
      </c>
      <c r="O139" s="219">
        <f>MAX(IF($U$4-G139&gt;0,MIN((($U$4-$U$2))*J139,(($U$4-$G139)*J139)-'Resale time'!$F$545),0),0)</f>
        <v>274</v>
      </c>
      <c r="P139" s="162">
        <f>MAX(IF($U$5-G139&gt;0,MIN(($U$5-$U$4)*J139,(($U$5-$G139)*J139)-'Resale time'!$F$545),0),0)</f>
        <v>366</v>
      </c>
      <c r="Q139" s="162">
        <f>MAX(IF($U$3-G139&gt;0,MIN(($U$3-$U$5)*J139,(($U$3-$G139)*J139)-'Resale time'!$F$545),0),0)</f>
        <v>90</v>
      </c>
      <c r="R139" s="341">
        <f t="shared" si="7"/>
        <v>730</v>
      </c>
    </row>
    <row r="140" spans="1:18" ht="12" customHeight="1" x14ac:dyDescent="0.35">
      <c r="A140" s="118">
        <v>204</v>
      </c>
      <c r="B140" s="111" t="s">
        <v>4545</v>
      </c>
      <c r="C140" s="111" t="s">
        <v>4546</v>
      </c>
      <c r="D140" s="111"/>
      <c r="E140" s="111" t="s">
        <v>4469</v>
      </c>
      <c r="F140" s="135" t="s">
        <v>4389</v>
      </c>
      <c r="G140" s="112">
        <v>42518</v>
      </c>
      <c r="H140" s="113">
        <f t="shared" si="5"/>
        <v>2016</v>
      </c>
      <c r="I140" s="115">
        <v>13205</v>
      </c>
      <c r="J140" s="115">
        <v>1</v>
      </c>
      <c r="K140" s="115">
        <f>IF((G140+'Resale time'!$F$545)&lt;$U$3,1,0)</f>
        <v>1</v>
      </c>
      <c r="L140" s="116" t="s">
        <v>4469</v>
      </c>
      <c r="M140" s="118">
        <v>1</v>
      </c>
      <c r="N140" s="162">
        <f t="shared" si="6"/>
        <v>1</v>
      </c>
      <c r="O140" s="219">
        <f>MAX(IF($U$4-G140&gt;0,MIN((($U$4-$U$2))*J140,(($U$4-$G140)*J140)-'Resale time'!$F$545),0),0)</f>
        <v>274</v>
      </c>
      <c r="P140" s="162">
        <f>MAX(IF($U$5-G140&gt;0,MIN(($U$5-$U$4)*J140,(($U$5-$G140)*J140)-'Resale time'!$F$545),0),0)</f>
        <v>366</v>
      </c>
      <c r="Q140" s="162">
        <f>MAX(IF($U$3-G140&gt;0,MIN(($U$3-$U$5)*J140,(($U$3-$G140)*J140)-'Resale time'!$F$545),0),0)</f>
        <v>90</v>
      </c>
      <c r="R140" s="341">
        <f t="shared" si="7"/>
        <v>730</v>
      </c>
    </row>
    <row r="141" spans="1:18" ht="12" customHeight="1" x14ac:dyDescent="0.35">
      <c r="A141" s="118">
        <v>205</v>
      </c>
      <c r="B141" s="111" t="s">
        <v>4547</v>
      </c>
      <c r="C141" s="111" t="s">
        <v>4546</v>
      </c>
      <c r="D141" s="111"/>
      <c r="E141" s="111" t="s">
        <v>4469</v>
      </c>
      <c r="F141" s="135" t="s">
        <v>4389</v>
      </c>
      <c r="G141" s="112">
        <v>42519</v>
      </c>
      <c r="H141" s="113">
        <f t="shared" si="5"/>
        <v>2016</v>
      </c>
      <c r="I141" s="115">
        <v>13211</v>
      </c>
      <c r="J141" s="115">
        <v>1</v>
      </c>
      <c r="K141" s="115">
        <f>IF((G141+'Resale time'!$F$545)&lt;$U$3,1,0)</f>
        <v>1</v>
      </c>
      <c r="L141" s="116" t="s">
        <v>4469</v>
      </c>
      <c r="M141" s="118">
        <v>1</v>
      </c>
      <c r="N141" s="162">
        <f t="shared" si="6"/>
        <v>1</v>
      </c>
      <c r="O141" s="219">
        <f>MAX(IF($U$4-G141&gt;0,MIN((($U$4-$U$2))*J141,(($U$4-$G141)*J141)-'Resale time'!$F$545),0),0)</f>
        <v>274</v>
      </c>
      <c r="P141" s="162">
        <f>MAX(IF($U$5-G141&gt;0,MIN(($U$5-$U$4)*J141,(($U$5-$G141)*J141)-'Resale time'!$F$545),0),0)</f>
        <v>366</v>
      </c>
      <c r="Q141" s="162">
        <f>MAX(IF($U$3-G141&gt;0,MIN(($U$3-$U$5)*J141,(($U$3-$G141)*J141)-'Resale time'!$F$545),0),0)</f>
        <v>90</v>
      </c>
      <c r="R141" s="341">
        <f t="shared" si="7"/>
        <v>730</v>
      </c>
    </row>
    <row r="142" spans="1:18" ht="12" customHeight="1" x14ac:dyDescent="0.35">
      <c r="A142" s="118">
        <v>206</v>
      </c>
      <c r="B142" s="111" t="s">
        <v>4548</v>
      </c>
      <c r="C142" s="111" t="s">
        <v>4549</v>
      </c>
      <c r="D142" s="111"/>
      <c r="E142" s="111" t="s">
        <v>4469</v>
      </c>
      <c r="F142" s="135" t="s">
        <v>4389</v>
      </c>
      <c r="G142" s="112">
        <v>42518</v>
      </c>
      <c r="H142" s="113">
        <f t="shared" si="5"/>
        <v>2016</v>
      </c>
      <c r="I142" s="115">
        <v>13202</v>
      </c>
      <c r="J142" s="115">
        <v>1</v>
      </c>
      <c r="K142" s="115">
        <f>IF((G142+'Resale time'!$F$545)&lt;$U$3,1,0)</f>
        <v>1</v>
      </c>
      <c r="L142" s="116" t="s">
        <v>4469</v>
      </c>
      <c r="M142" s="118">
        <v>1</v>
      </c>
      <c r="N142" s="162">
        <f t="shared" si="6"/>
        <v>1</v>
      </c>
      <c r="O142" s="219">
        <f>MAX(IF($U$4-G142&gt;0,MIN((($U$4-$U$2))*J142,(($U$4-$G142)*J142)-'Resale time'!$F$545),0),0)</f>
        <v>274</v>
      </c>
      <c r="P142" s="162">
        <f>MAX(IF($U$5-G142&gt;0,MIN(($U$5-$U$4)*J142,(($U$5-$G142)*J142)-'Resale time'!$F$545),0),0)</f>
        <v>366</v>
      </c>
      <c r="Q142" s="162">
        <f>MAX(IF($U$3-G142&gt;0,MIN(($U$3-$U$5)*J142,(($U$3-$G142)*J142)-'Resale time'!$F$545),0),0)</f>
        <v>90</v>
      </c>
      <c r="R142" s="341">
        <f t="shared" si="7"/>
        <v>730</v>
      </c>
    </row>
    <row r="143" spans="1:18" ht="12" customHeight="1" x14ac:dyDescent="0.35">
      <c r="A143" s="118">
        <v>207</v>
      </c>
      <c r="B143" s="111" t="s">
        <v>4550</v>
      </c>
      <c r="C143" s="111" t="s">
        <v>4551</v>
      </c>
      <c r="D143" s="111"/>
      <c r="E143" s="111" t="s">
        <v>4469</v>
      </c>
      <c r="F143" s="135" t="s">
        <v>4389</v>
      </c>
      <c r="G143" s="112">
        <v>42520</v>
      </c>
      <c r="H143" s="113">
        <f t="shared" ref="H143:H208" si="8">YEAR(G143)</f>
        <v>2016</v>
      </c>
      <c r="I143" s="115">
        <v>13389</v>
      </c>
      <c r="J143" s="115">
        <v>1</v>
      </c>
      <c r="K143" s="115">
        <f>IF((G143+'Resale time'!$F$545)&lt;$U$3,1,0)</f>
        <v>1</v>
      </c>
      <c r="L143" s="116" t="s">
        <v>4469</v>
      </c>
      <c r="M143" s="118">
        <v>1</v>
      </c>
      <c r="N143" s="162">
        <f t="shared" si="6"/>
        <v>1</v>
      </c>
      <c r="O143" s="219">
        <f>MAX(IF($U$4-G143&gt;0,MIN((($U$4-$U$2))*J143,(($U$4-$G143)*J143)-'Resale time'!$F$545),0),0)</f>
        <v>274</v>
      </c>
      <c r="P143" s="162">
        <f>MAX(IF($U$5-G143&gt;0,MIN(($U$5-$U$4)*J143,(($U$5-$G143)*J143)-'Resale time'!$F$545),0),0)</f>
        <v>366</v>
      </c>
      <c r="Q143" s="162">
        <f>MAX(IF($U$3-G143&gt;0,MIN(($U$3-$U$5)*J143,(($U$3-$G143)*J143)-'Resale time'!$F$545),0),0)</f>
        <v>90</v>
      </c>
      <c r="R143" s="341">
        <f t="shared" si="7"/>
        <v>730</v>
      </c>
    </row>
    <row r="144" spans="1:18" ht="12" customHeight="1" x14ac:dyDescent="0.35">
      <c r="A144" s="118">
        <v>208</v>
      </c>
      <c r="B144" s="111" t="s">
        <v>4552</v>
      </c>
      <c r="C144" s="111" t="s">
        <v>4546</v>
      </c>
      <c r="D144" s="111"/>
      <c r="E144" s="111" t="s">
        <v>4469</v>
      </c>
      <c r="F144" s="135" t="s">
        <v>4389</v>
      </c>
      <c r="G144" s="112">
        <v>42518</v>
      </c>
      <c r="H144" s="113">
        <f t="shared" si="8"/>
        <v>2016</v>
      </c>
      <c r="I144" s="115">
        <v>13208</v>
      </c>
      <c r="J144" s="115">
        <v>1</v>
      </c>
      <c r="K144" s="115">
        <f>IF((G144+'Resale time'!$F$545)&lt;$U$3,1,0)</f>
        <v>1</v>
      </c>
      <c r="L144" s="116" t="s">
        <v>4469</v>
      </c>
      <c r="M144" s="118">
        <v>1</v>
      </c>
      <c r="N144" s="162">
        <f t="shared" si="6"/>
        <v>1</v>
      </c>
      <c r="O144" s="219">
        <f>MAX(IF($U$4-G144&gt;0,MIN((($U$4-$U$2))*J144,(($U$4-$G144)*J144)-'Resale time'!$F$545),0),0)</f>
        <v>274</v>
      </c>
      <c r="P144" s="162">
        <f>MAX(IF($U$5-G144&gt;0,MIN(($U$5-$U$4)*J144,(($U$5-$G144)*J144)-'Resale time'!$F$545),0),0)</f>
        <v>366</v>
      </c>
      <c r="Q144" s="162">
        <f>MAX(IF($U$3-G144&gt;0,MIN(($U$3-$U$5)*J144,(($U$3-$G144)*J144)-'Resale time'!$F$545),0),0)</f>
        <v>90</v>
      </c>
      <c r="R144" s="341">
        <f t="shared" si="7"/>
        <v>730</v>
      </c>
    </row>
    <row r="145" spans="1:18" ht="12" customHeight="1" x14ac:dyDescent="0.35">
      <c r="A145" s="118">
        <v>209</v>
      </c>
      <c r="B145" s="111" t="s">
        <v>4553</v>
      </c>
      <c r="C145" s="111" t="s">
        <v>4554</v>
      </c>
      <c r="D145" s="111"/>
      <c r="E145" s="111" t="s">
        <v>4469</v>
      </c>
      <c r="F145" s="135" t="s">
        <v>4389</v>
      </c>
      <c r="G145" s="112">
        <v>42503</v>
      </c>
      <c r="H145" s="113">
        <f t="shared" si="8"/>
        <v>2016</v>
      </c>
      <c r="I145" s="115">
        <v>13403</v>
      </c>
      <c r="J145" s="115">
        <v>1</v>
      </c>
      <c r="K145" s="115">
        <f>IF((G145+'Resale time'!$F$545)&lt;$U$3,1,0)</f>
        <v>1</v>
      </c>
      <c r="L145" s="116" t="s">
        <v>4469</v>
      </c>
      <c r="M145" s="118">
        <v>1</v>
      </c>
      <c r="N145" s="162">
        <f t="shared" si="6"/>
        <v>1</v>
      </c>
      <c r="O145" s="219">
        <f>MAX(IF($U$4-G145&gt;0,MIN((($U$4-$U$2))*J145,(($U$4-$G145)*J145)-'Resale time'!$F$545),0),0)</f>
        <v>274</v>
      </c>
      <c r="P145" s="162">
        <f>MAX(IF($U$5-G145&gt;0,MIN(($U$5-$U$4)*J145,(($U$5-$G145)*J145)-'Resale time'!$F$545),0),0)</f>
        <v>366</v>
      </c>
      <c r="Q145" s="162">
        <f>MAX(IF($U$3-G145&gt;0,MIN(($U$3-$U$5)*J145,(($U$3-$G145)*J145)-'Resale time'!$F$545),0),0)</f>
        <v>90</v>
      </c>
      <c r="R145" s="341">
        <f t="shared" si="7"/>
        <v>730</v>
      </c>
    </row>
    <row r="146" spans="1:18" ht="12" customHeight="1" x14ac:dyDescent="0.35">
      <c r="A146" s="118">
        <v>210</v>
      </c>
      <c r="B146" s="111" t="s">
        <v>4555</v>
      </c>
      <c r="C146" s="111" t="s">
        <v>4546</v>
      </c>
      <c r="D146" s="111"/>
      <c r="E146" s="111" t="s">
        <v>4469</v>
      </c>
      <c r="F146" s="135" t="s">
        <v>4389</v>
      </c>
      <c r="G146" s="112">
        <v>42518</v>
      </c>
      <c r="H146" s="113">
        <f t="shared" si="8"/>
        <v>2016</v>
      </c>
      <c r="I146" s="115">
        <v>13203</v>
      </c>
      <c r="J146" s="115">
        <v>1</v>
      </c>
      <c r="K146" s="115">
        <f>IF((G146+'Resale time'!$F$545)&lt;$U$3,1,0)</f>
        <v>1</v>
      </c>
      <c r="L146" s="116" t="s">
        <v>4469</v>
      </c>
      <c r="M146" s="118">
        <v>1</v>
      </c>
      <c r="N146" s="162">
        <f t="shared" si="6"/>
        <v>1</v>
      </c>
      <c r="O146" s="219">
        <f>MAX(IF($U$4-G146&gt;0,MIN((($U$4-$U$2))*J146,(($U$4-$G146)*J146)-'Resale time'!$F$545),0),0)</f>
        <v>274</v>
      </c>
      <c r="P146" s="162">
        <f>MAX(IF($U$5-G146&gt;0,MIN(($U$5-$U$4)*J146,(($U$5-$G146)*J146)-'Resale time'!$F$545),0),0)</f>
        <v>366</v>
      </c>
      <c r="Q146" s="162">
        <f>MAX(IF($U$3-G146&gt;0,MIN(($U$3-$U$5)*J146,(($U$3-$G146)*J146)-'Resale time'!$F$545),0),0)</f>
        <v>90</v>
      </c>
      <c r="R146" s="341">
        <f t="shared" si="7"/>
        <v>730</v>
      </c>
    </row>
    <row r="147" spans="1:18" ht="12" customHeight="1" x14ac:dyDescent="0.35">
      <c r="A147" s="118">
        <v>211</v>
      </c>
      <c r="B147" s="111" t="s">
        <v>4556</v>
      </c>
      <c r="C147" s="111" t="s">
        <v>4557</v>
      </c>
      <c r="D147" s="111"/>
      <c r="E147" s="111" t="s">
        <v>4469</v>
      </c>
      <c r="F147" s="135" t="s">
        <v>4389</v>
      </c>
      <c r="G147" s="112">
        <v>42716</v>
      </c>
      <c r="H147" s="113">
        <f t="shared" si="8"/>
        <v>2016</v>
      </c>
      <c r="I147" s="115">
        <v>18285</v>
      </c>
      <c r="J147" s="115">
        <v>1</v>
      </c>
      <c r="K147" s="115">
        <f>IF((G147+'Resale time'!$F$545)&lt;$U$3,1,0)</f>
        <v>1</v>
      </c>
      <c r="L147" s="116">
        <v>160901432</v>
      </c>
      <c r="M147" s="118">
        <v>1</v>
      </c>
      <c r="N147" s="162">
        <f t="shared" si="6"/>
        <v>1</v>
      </c>
      <c r="O147" s="219">
        <f>MAX(IF($U$4-G147&gt;0,MIN((($U$4-$U$2))*J147,(($U$4-$G147)*J147)-'Resale time'!$F$545),0),0)</f>
        <v>274</v>
      </c>
      <c r="P147" s="162">
        <f>MAX(IF($U$5-G147&gt;0,MIN(($U$5-$U$4)*J147,(($U$5-$G147)*J147)-'Resale time'!$F$545),0),0)</f>
        <v>366</v>
      </c>
      <c r="Q147" s="162">
        <f>MAX(IF($U$3-G147&gt;0,MIN(($U$3-$U$5)*J147,(($U$3-$G147)*J147)-'Resale time'!$F$545),0),0)</f>
        <v>90</v>
      </c>
      <c r="R147" s="341">
        <f t="shared" si="7"/>
        <v>730</v>
      </c>
    </row>
    <row r="148" spans="1:18" ht="12" customHeight="1" x14ac:dyDescent="0.35">
      <c r="A148" s="118">
        <v>212</v>
      </c>
      <c r="B148" s="111" t="s">
        <v>4558</v>
      </c>
      <c r="C148" s="111" t="s">
        <v>4469</v>
      </c>
      <c r="D148" s="111"/>
      <c r="E148" s="111" t="s">
        <v>4469</v>
      </c>
      <c r="F148" s="135" t="s">
        <v>4389</v>
      </c>
      <c r="G148" s="112">
        <v>42716</v>
      </c>
      <c r="H148" s="113">
        <f t="shared" si="8"/>
        <v>2016</v>
      </c>
      <c r="I148" s="115">
        <v>18294</v>
      </c>
      <c r="J148" s="115">
        <v>1</v>
      </c>
      <c r="K148" s="115">
        <f>IF((G148+'Resale time'!$F$545)&lt;$U$3,1,0)</f>
        <v>1</v>
      </c>
      <c r="L148" s="116" t="s">
        <v>4469</v>
      </c>
      <c r="M148" s="118">
        <v>1</v>
      </c>
      <c r="N148" s="162">
        <f t="shared" si="6"/>
        <v>1</v>
      </c>
      <c r="O148" s="219">
        <f>MAX(IF($U$4-G148&gt;0,MIN((($U$4-$U$2))*J148,(($U$4-$G148)*J148)-'Resale time'!$F$545),0),0)</f>
        <v>274</v>
      </c>
      <c r="P148" s="162">
        <f>MAX(IF($U$5-G148&gt;0,MIN(($U$5-$U$4)*J148,(($U$5-$G148)*J148)-'Resale time'!$F$545),0),0)</f>
        <v>366</v>
      </c>
      <c r="Q148" s="162">
        <f>MAX(IF($U$3-G148&gt;0,MIN(($U$3-$U$5)*J148,(($U$3-$G148)*J148)-'Resale time'!$F$545),0),0)</f>
        <v>90</v>
      </c>
      <c r="R148" s="341">
        <f t="shared" si="7"/>
        <v>730</v>
      </c>
    </row>
    <row r="149" spans="1:18" ht="12" customHeight="1" x14ac:dyDescent="0.35">
      <c r="A149" s="118">
        <v>213</v>
      </c>
      <c r="B149" s="111" t="s">
        <v>4559</v>
      </c>
      <c r="C149" s="111" t="s">
        <v>4560</v>
      </c>
      <c r="D149" s="111"/>
      <c r="E149" s="111" t="s">
        <v>4469</v>
      </c>
      <c r="F149" s="135" t="s">
        <v>4389</v>
      </c>
      <c r="G149" s="112">
        <v>42498</v>
      </c>
      <c r="H149" s="113">
        <f t="shared" si="8"/>
        <v>2016</v>
      </c>
      <c r="I149" s="115">
        <v>76634</v>
      </c>
      <c r="J149" s="115">
        <v>1</v>
      </c>
      <c r="K149" s="115">
        <f>IF((G149+'Resale time'!$F$545)&lt;$U$3,1,0)</f>
        <v>1</v>
      </c>
      <c r="L149" s="116" t="s">
        <v>4469</v>
      </c>
      <c r="M149" s="118">
        <v>1</v>
      </c>
      <c r="N149" s="162">
        <f t="shared" si="6"/>
        <v>1</v>
      </c>
      <c r="O149" s="219">
        <f>MAX(IF($U$4-G149&gt;0,MIN((($U$4-$U$2))*J149,(($U$4-$G149)*J149)-'Resale time'!$F$545),0),0)</f>
        <v>274</v>
      </c>
      <c r="P149" s="162">
        <f>MAX(IF($U$5-G149&gt;0,MIN(($U$5-$U$4)*J149,(($U$5-$G149)*J149)-'Resale time'!$F$545),0),0)</f>
        <v>366</v>
      </c>
      <c r="Q149" s="162">
        <f>MAX(IF($U$3-G149&gt;0,MIN(($U$3-$U$5)*J149,(($U$3-$G149)*J149)-'Resale time'!$F$545),0),0)</f>
        <v>90</v>
      </c>
      <c r="R149" s="341">
        <f t="shared" si="7"/>
        <v>730</v>
      </c>
    </row>
    <row r="150" spans="1:18" ht="12" customHeight="1" x14ac:dyDescent="0.35">
      <c r="A150" s="118">
        <v>214</v>
      </c>
      <c r="B150" s="111" t="s">
        <v>4561</v>
      </c>
      <c r="C150" s="111" t="s">
        <v>4469</v>
      </c>
      <c r="D150" s="111"/>
      <c r="E150" s="111" t="s">
        <v>4469</v>
      </c>
      <c r="F150" s="135" t="s">
        <v>4389</v>
      </c>
      <c r="G150" s="112">
        <v>42728</v>
      </c>
      <c r="H150" s="113">
        <f t="shared" si="8"/>
        <v>2016</v>
      </c>
      <c r="I150" s="115">
        <v>15554</v>
      </c>
      <c r="J150" s="115">
        <v>1</v>
      </c>
      <c r="K150" s="115">
        <f>IF((G150+'Resale time'!$F$545)&lt;$U$3,1,0)</f>
        <v>1</v>
      </c>
      <c r="L150" s="116">
        <v>160901613</v>
      </c>
      <c r="M150" s="118">
        <v>1</v>
      </c>
      <c r="N150" s="162">
        <f t="shared" si="6"/>
        <v>1</v>
      </c>
      <c r="O150" s="219">
        <f>MAX(IF($U$4-G150&gt;0,MIN((($U$4-$U$2))*J150,(($U$4-$G150)*J150)-'Resale time'!$F$545),0),0)</f>
        <v>274</v>
      </c>
      <c r="P150" s="162">
        <f>MAX(IF($U$5-G150&gt;0,MIN(($U$5-$U$4)*J150,(($U$5-$G150)*J150)-'Resale time'!$F$545),0),0)</f>
        <v>366</v>
      </c>
      <c r="Q150" s="162">
        <f>MAX(IF($U$3-G150&gt;0,MIN(($U$3-$U$5)*J150,(($U$3-$G150)*J150)-'Resale time'!$F$545),0),0)</f>
        <v>90</v>
      </c>
      <c r="R150" s="341">
        <f t="shared" si="7"/>
        <v>730</v>
      </c>
    </row>
    <row r="151" spans="1:18" ht="12" customHeight="1" x14ac:dyDescent="0.35">
      <c r="A151" s="118">
        <v>215</v>
      </c>
      <c r="B151" s="111" t="s">
        <v>4562</v>
      </c>
      <c r="C151" s="111" t="s">
        <v>4469</v>
      </c>
      <c r="D151" s="111"/>
      <c r="E151" s="111" t="s">
        <v>4469</v>
      </c>
      <c r="F151" s="135" t="s">
        <v>4389</v>
      </c>
      <c r="G151" s="112">
        <v>42719</v>
      </c>
      <c r="H151" s="113">
        <f t="shared" si="8"/>
        <v>2016</v>
      </c>
      <c r="I151" s="115">
        <v>18292</v>
      </c>
      <c r="J151" s="115">
        <v>1</v>
      </c>
      <c r="K151" s="115">
        <f>IF((G151+'Resale time'!$F$545)&lt;$U$3,1,0)</f>
        <v>1</v>
      </c>
      <c r="L151" s="116">
        <v>160701708</v>
      </c>
      <c r="M151" s="118">
        <v>1</v>
      </c>
      <c r="N151" s="162">
        <f t="shared" si="6"/>
        <v>1</v>
      </c>
      <c r="O151" s="219">
        <f>MAX(IF($U$4-G151&gt;0,MIN((($U$4-$U$2))*J151,(($U$4-$G151)*J151)-'Resale time'!$F$545),0),0)</f>
        <v>274</v>
      </c>
      <c r="P151" s="162">
        <f>MAX(IF($U$5-G151&gt;0,MIN(($U$5-$U$4)*J151,(($U$5-$G151)*J151)-'Resale time'!$F$545),0),0)</f>
        <v>366</v>
      </c>
      <c r="Q151" s="162">
        <f>MAX(IF($U$3-G151&gt;0,MIN(($U$3-$U$5)*J151,(($U$3-$G151)*J151)-'Resale time'!$F$545),0),0)</f>
        <v>90</v>
      </c>
      <c r="R151" s="341">
        <f t="shared" si="7"/>
        <v>730</v>
      </c>
    </row>
    <row r="152" spans="1:18" ht="12" customHeight="1" x14ac:dyDescent="0.35">
      <c r="A152" s="118">
        <v>216</v>
      </c>
      <c r="B152" s="111" t="s">
        <v>4563</v>
      </c>
      <c r="C152" s="111" t="s">
        <v>4469</v>
      </c>
      <c r="D152" s="111"/>
      <c r="E152" s="111" t="s">
        <v>4469</v>
      </c>
      <c r="F152" s="135" t="s">
        <v>4389</v>
      </c>
      <c r="G152" s="112">
        <v>42733</v>
      </c>
      <c r="H152" s="113">
        <f t="shared" si="8"/>
        <v>2016</v>
      </c>
      <c r="I152" s="115">
        <v>15568</v>
      </c>
      <c r="J152" s="115">
        <v>1</v>
      </c>
      <c r="K152" s="115">
        <f>IF((G152+'Resale time'!$F$545)&lt;$U$3,1,0)</f>
        <v>1</v>
      </c>
      <c r="L152" s="116">
        <v>160900847</v>
      </c>
      <c r="M152" s="118">
        <v>1</v>
      </c>
      <c r="N152" s="162">
        <f t="shared" si="6"/>
        <v>1</v>
      </c>
      <c r="O152" s="219">
        <f>MAX(IF($U$4-G152&gt;0,MIN((($U$4-$U$2))*J152,(($U$4-$G152)*J152)-'Resale time'!$F$545),0),0)</f>
        <v>274</v>
      </c>
      <c r="P152" s="162">
        <f>MAX(IF($U$5-G152&gt;0,MIN(($U$5-$U$4)*J152,(($U$5-$G152)*J152)-'Resale time'!$F$545),0),0)</f>
        <v>366</v>
      </c>
      <c r="Q152" s="162">
        <f>MAX(IF($U$3-G152&gt;0,MIN(($U$3-$U$5)*J152,(($U$3-$G152)*J152)-'Resale time'!$F$545),0),0)</f>
        <v>90</v>
      </c>
      <c r="R152" s="341">
        <f t="shared" si="7"/>
        <v>730</v>
      </c>
    </row>
    <row r="153" spans="1:18" ht="12" customHeight="1" x14ac:dyDescent="0.35">
      <c r="A153" s="118">
        <v>217</v>
      </c>
      <c r="B153" s="111" t="s">
        <v>4564</v>
      </c>
      <c r="C153" s="111" t="s">
        <v>4469</v>
      </c>
      <c r="D153" s="111"/>
      <c r="E153" s="111" t="s">
        <v>4469</v>
      </c>
      <c r="F153" s="135" t="s">
        <v>4389</v>
      </c>
      <c r="G153" s="112">
        <v>42724</v>
      </c>
      <c r="H153" s="113">
        <f t="shared" si="8"/>
        <v>2016</v>
      </c>
      <c r="I153" s="115">
        <v>18297</v>
      </c>
      <c r="J153" s="115">
        <v>1</v>
      </c>
      <c r="K153" s="115">
        <f>IF((G153+'Resale time'!$F$545)&lt;$U$3,1,0)</f>
        <v>1</v>
      </c>
      <c r="L153" s="116">
        <v>160701491</v>
      </c>
      <c r="M153" s="118">
        <v>1</v>
      </c>
      <c r="N153" s="162">
        <f t="shared" si="6"/>
        <v>1</v>
      </c>
      <c r="O153" s="219">
        <f>MAX(IF($U$4-G153&gt;0,MIN((($U$4-$U$2))*J153,(($U$4-$G153)*J153)-'Resale time'!$F$545),0),0)</f>
        <v>274</v>
      </c>
      <c r="P153" s="162">
        <f>MAX(IF($U$5-G153&gt;0,MIN(($U$5-$U$4)*J153,(($U$5-$G153)*J153)-'Resale time'!$F$545),0),0)</f>
        <v>366</v>
      </c>
      <c r="Q153" s="162">
        <f>MAX(IF($U$3-G153&gt;0,MIN(($U$3-$U$5)*J153,(($U$3-$G153)*J153)-'Resale time'!$F$545),0),0)</f>
        <v>90</v>
      </c>
      <c r="R153" s="341">
        <f t="shared" si="7"/>
        <v>730</v>
      </c>
    </row>
    <row r="154" spans="1:18" ht="12" customHeight="1" x14ac:dyDescent="0.35">
      <c r="A154" s="118">
        <v>218</v>
      </c>
      <c r="B154" s="111" t="s">
        <v>4565</v>
      </c>
      <c r="C154" s="111" t="s">
        <v>4469</v>
      </c>
      <c r="D154" s="111"/>
      <c r="E154" s="111" t="s">
        <v>4469</v>
      </c>
      <c r="F154" s="135" t="s">
        <v>4389</v>
      </c>
      <c r="G154" s="112">
        <v>42732</v>
      </c>
      <c r="H154" s="113">
        <f t="shared" si="8"/>
        <v>2016</v>
      </c>
      <c r="I154" s="115">
        <v>15567</v>
      </c>
      <c r="J154" s="115">
        <v>1</v>
      </c>
      <c r="K154" s="115">
        <f>IF((G154+'Resale time'!$F$545)&lt;$U$3,1,0)</f>
        <v>1</v>
      </c>
      <c r="L154" s="116">
        <v>160900188</v>
      </c>
      <c r="M154" s="118">
        <v>1</v>
      </c>
      <c r="N154" s="162">
        <f t="shared" si="6"/>
        <v>1</v>
      </c>
      <c r="O154" s="219">
        <f>MAX(IF($U$4-G154&gt;0,MIN((($U$4-$U$2))*J154,(($U$4-$G154)*J154)-'Resale time'!$F$545),0),0)</f>
        <v>274</v>
      </c>
      <c r="P154" s="162">
        <f>MAX(IF($U$5-G154&gt;0,MIN(($U$5-$U$4)*J154,(($U$5-$G154)*J154)-'Resale time'!$F$545),0),0)</f>
        <v>366</v>
      </c>
      <c r="Q154" s="162">
        <f>MAX(IF($U$3-G154&gt;0,MIN(($U$3-$U$5)*J154,(($U$3-$G154)*J154)-'Resale time'!$F$545),0),0)</f>
        <v>90</v>
      </c>
      <c r="R154" s="341">
        <f t="shared" si="7"/>
        <v>730</v>
      </c>
    </row>
    <row r="155" spans="1:18" ht="12" customHeight="1" x14ac:dyDescent="0.35">
      <c r="A155" s="118">
        <v>219</v>
      </c>
      <c r="B155" s="111" t="s">
        <v>4566</v>
      </c>
      <c r="C155" s="111" t="s">
        <v>4469</v>
      </c>
      <c r="D155" s="111"/>
      <c r="E155" s="111" t="s">
        <v>4469</v>
      </c>
      <c r="F155" s="135" t="s">
        <v>4389</v>
      </c>
      <c r="G155" s="112">
        <v>42681</v>
      </c>
      <c r="H155" s="113">
        <f t="shared" si="8"/>
        <v>2016</v>
      </c>
      <c r="I155" s="115">
        <v>16525</v>
      </c>
      <c r="J155" s="115">
        <v>1</v>
      </c>
      <c r="K155" s="115">
        <f>IF((G155+'Resale time'!$F$545)&lt;$U$3,1,0)</f>
        <v>1</v>
      </c>
      <c r="L155" s="116">
        <v>160702057</v>
      </c>
      <c r="M155" s="118">
        <v>1</v>
      </c>
      <c r="N155" s="162">
        <f t="shared" si="6"/>
        <v>1</v>
      </c>
      <c r="O155" s="219">
        <f>MAX(IF($U$4-G155&gt;0,MIN((($U$4-$U$2))*J155,(($U$4-$G155)*J155)-'Resale time'!$F$545),0),0)</f>
        <v>274</v>
      </c>
      <c r="P155" s="162">
        <f>MAX(IF($U$5-G155&gt;0,MIN(($U$5-$U$4)*J155,(($U$5-$G155)*J155)-'Resale time'!$F$545),0),0)</f>
        <v>366</v>
      </c>
      <c r="Q155" s="162">
        <f>MAX(IF($U$3-G155&gt;0,MIN(($U$3-$U$5)*J155,(($U$3-$G155)*J155)-'Resale time'!$F$545),0),0)</f>
        <v>90</v>
      </c>
      <c r="R155" s="341">
        <f t="shared" si="7"/>
        <v>730</v>
      </c>
    </row>
    <row r="156" spans="1:18" ht="12" customHeight="1" x14ac:dyDescent="0.35">
      <c r="A156" s="118">
        <v>220</v>
      </c>
      <c r="B156" s="111" t="s">
        <v>4567</v>
      </c>
      <c r="C156" s="111" t="s">
        <v>4469</v>
      </c>
      <c r="D156" s="111"/>
      <c r="E156" s="111" t="s">
        <v>4469</v>
      </c>
      <c r="F156" s="135" t="s">
        <v>4389</v>
      </c>
      <c r="G156" s="112">
        <v>42690</v>
      </c>
      <c r="H156" s="113">
        <f t="shared" si="8"/>
        <v>2016</v>
      </c>
      <c r="I156" s="115">
        <v>16546</v>
      </c>
      <c r="J156" s="115">
        <v>1</v>
      </c>
      <c r="K156" s="115">
        <f>IF((G156+'Resale time'!$F$545)&lt;$U$3,1,0)</f>
        <v>1</v>
      </c>
      <c r="L156" s="116">
        <v>180701535</v>
      </c>
      <c r="M156" s="118">
        <v>1</v>
      </c>
      <c r="N156" s="162">
        <f t="shared" si="6"/>
        <v>1</v>
      </c>
      <c r="O156" s="219">
        <f>MAX(IF($U$4-G156&gt;0,MIN((($U$4-$U$2))*J156,(($U$4-$G156)*J156)-'Resale time'!$F$545),0),0)</f>
        <v>274</v>
      </c>
      <c r="P156" s="162">
        <f>MAX(IF($U$5-G156&gt;0,MIN(($U$5-$U$4)*J156,(($U$5-$G156)*J156)-'Resale time'!$F$545),0),0)</f>
        <v>366</v>
      </c>
      <c r="Q156" s="162">
        <f>MAX(IF($U$3-G156&gt;0,MIN(($U$3-$U$5)*J156,(($U$3-$G156)*J156)-'Resale time'!$F$545),0),0)</f>
        <v>90</v>
      </c>
      <c r="R156" s="341">
        <f t="shared" si="7"/>
        <v>730</v>
      </c>
    </row>
    <row r="157" spans="1:18" ht="12" customHeight="1" x14ac:dyDescent="0.35">
      <c r="A157" s="118">
        <v>221</v>
      </c>
      <c r="B157" s="111" t="s">
        <v>4568</v>
      </c>
      <c r="C157" s="111" t="s">
        <v>4469</v>
      </c>
      <c r="D157" s="111"/>
      <c r="E157" s="111" t="s">
        <v>4469</v>
      </c>
      <c r="F157" s="135" t="s">
        <v>4389</v>
      </c>
      <c r="G157" s="112">
        <v>42653</v>
      </c>
      <c r="H157" s="113">
        <f t="shared" si="8"/>
        <v>2016</v>
      </c>
      <c r="I157" s="115">
        <v>16068</v>
      </c>
      <c r="J157" s="115">
        <v>1</v>
      </c>
      <c r="K157" s="115">
        <f>IF((G157+'Resale time'!$F$545)&lt;$U$3,1,0)</f>
        <v>1</v>
      </c>
      <c r="L157" s="116" t="s">
        <v>4469</v>
      </c>
      <c r="M157" s="118">
        <v>1</v>
      </c>
      <c r="N157" s="162">
        <f t="shared" si="6"/>
        <v>1</v>
      </c>
      <c r="O157" s="219">
        <f>MAX(IF($U$4-G157&gt;0,MIN((($U$4-$U$2))*J157,(($U$4-$G157)*J157)-'Resale time'!$F$545),0),0)</f>
        <v>274</v>
      </c>
      <c r="P157" s="162">
        <f>MAX(IF($U$5-G157&gt;0,MIN(($U$5-$U$4)*J157,(($U$5-$G157)*J157)-'Resale time'!$F$545),0),0)</f>
        <v>366</v>
      </c>
      <c r="Q157" s="162">
        <f>MAX(IF($U$3-G157&gt;0,MIN(($U$3-$U$5)*J157,(($U$3-$G157)*J157)-'Resale time'!$F$545),0),0)</f>
        <v>90</v>
      </c>
      <c r="R157" s="341">
        <f t="shared" si="7"/>
        <v>730</v>
      </c>
    </row>
    <row r="158" spans="1:18" ht="12" customHeight="1" x14ac:dyDescent="0.35">
      <c r="A158" s="118">
        <v>222</v>
      </c>
      <c r="B158" s="111" t="s">
        <v>4569</v>
      </c>
      <c r="C158" s="111" t="s">
        <v>4469</v>
      </c>
      <c r="D158" s="111"/>
      <c r="E158" s="111" t="s">
        <v>4469</v>
      </c>
      <c r="F158" s="135" t="s">
        <v>4389</v>
      </c>
      <c r="G158" s="112">
        <v>42661</v>
      </c>
      <c r="H158" s="113">
        <f t="shared" si="8"/>
        <v>2016</v>
      </c>
      <c r="I158" s="115">
        <v>16080</v>
      </c>
      <c r="J158" s="115">
        <v>1</v>
      </c>
      <c r="K158" s="115">
        <f>IF((G158+'Resale time'!$F$545)&lt;$U$3,1,0)</f>
        <v>1</v>
      </c>
      <c r="L158" s="116" t="s">
        <v>4469</v>
      </c>
      <c r="M158" s="118">
        <v>1</v>
      </c>
      <c r="N158" s="162">
        <f t="shared" si="6"/>
        <v>1</v>
      </c>
      <c r="O158" s="219">
        <f>MAX(IF($U$4-G158&gt;0,MIN((($U$4-$U$2))*J158,(($U$4-$G158)*J158)-'Resale time'!$F$545),0),0)</f>
        <v>274</v>
      </c>
      <c r="P158" s="162">
        <f>MAX(IF($U$5-G158&gt;0,MIN(($U$5-$U$4)*J158,(($U$5-$G158)*J158)-'Resale time'!$F$545),0),0)</f>
        <v>366</v>
      </c>
      <c r="Q158" s="162">
        <f>MAX(IF($U$3-G158&gt;0,MIN(($U$3-$U$5)*J158,(($U$3-$G158)*J158)-'Resale time'!$F$545),0),0)</f>
        <v>90</v>
      </c>
      <c r="R158" s="341">
        <f t="shared" si="7"/>
        <v>730</v>
      </c>
    </row>
    <row r="159" spans="1:18" ht="12" customHeight="1" x14ac:dyDescent="0.35">
      <c r="A159" s="118">
        <v>223</v>
      </c>
      <c r="B159" s="111" t="s">
        <v>4570</v>
      </c>
      <c r="C159" s="111" t="s">
        <v>4571</v>
      </c>
      <c r="D159" s="111"/>
      <c r="E159" s="111">
        <v>43750044</v>
      </c>
      <c r="F159" s="135" t="s">
        <v>4389</v>
      </c>
      <c r="G159" s="112">
        <v>42661</v>
      </c>
      <c r="H159" s="113">
        <f t="shared" si="8"/>
        <v>2016</v>
      </c>
      <c r="I159" s="115">
        <v>9959</v>
      </c>
      <c r="J159" s="115">
        <v>1</v>
      </c>
      <c r="K159" s="115">
        <f>IF((G159+'Resale time'!$F$545)&lt;$U$3,1,0)</f>
        <v>1</v>
      </c>
      <c r="L159" s="116" t="s">
        <v>4469</v>
      </c>
      <c r="M159" s="118">
        <v>1</v>
      </c>
      <c r="N159" s="162">
        <f t="shared" si="6"/>
        <v>1</v>
      </c>
      <c r="O159" s="219">
        <f>MAX(IF($U$4-G159&gt;0,MIN((($U$4-$U$2))*J159,(($U$4-$G159)*J159)-'Resale time'!$F$545),0),0)</f>
        <v>274</v>
      </c>
      <c r="P159" s="162">
        <f>MAX(IF($U$5-G159&gt;0,MIN(($U$5-$U$4)*J159,(($U$5-$G159)*J159)-'Resale time'!$F$545),0),0)</f>
        <v>366</v>
      </c>
      <c r="Q159" s="162">
        <f>MAX(IF($U$3-G159&gt;0,MIN(($U$3-$U$5)*J159,(($U$3-$G159)*J159)-'Resale time'!$F$545),0),0)</f>
        <v>90</v>
      </c>
      <c r="R159" s="341">
        <f t="shared" si="7"/>
        <v>730</v>
      </c>
    </row>
    <row r="160" spans="1:18" ht="12" customHeight="1" x14ac:dyDescent="0.35">
      <c r="A160" s="118">
        <v>224</v>
      </c>
      <c r="B160" s="111" t="s">
        <v>4572</v>
      </c>
      <c r="C160" s="111" t="s">
        <v>4573</v>
      </c>
      <c r="D160" s="111"/>
      <c r="E160" s="111">
        <v>48100563</v>
      </c>
      <c r="F160" s="135" t="s">
        <v>4389</v>
      </c>
      <c r="G160" s="112">
        <v>42670</v>
      </c>
      <c r="H160" s="113">
        <f t="shared" si="8"/>
        <v>2016</v>
      </c>
      <c r="I160" s="115">
        <v>18852</v>
      </c>
      <c r="J160" s="115">
        <v>1</v>
      </c>
      <c r="K160" s="115">
        <f>IF((G160+'Resale time'!$F$545)&lt;$U$3,1,0)</f>
        <v>1</v>
      </c>
      <c r="L160" s="116">
        <v>180400857</v>
      </c>
      <c r="M160" s="118">
        <v>1</v>
      </c>
      <c r="N160" s="162">
        <f t="shared" si="6"/>
        <v>1</v>
      </c>
      <c r="O160" s="219">
        <f>MAX(IF($U$4-G160&gt;0,MIN((($U$4-$U$2))*J160,(($U$4-$G160)*J160)-'Resale time'!$F$545),0),0)</f>
        <v>274</v>
      </c>
      <c r="P160" s="162">
        <f>MAX(IF($U$5-G160&gt;0,MIN(($U$5-$U$4)*J160,(($U$5-$G160)*J160)-'Resale time'!$F$545),0),0)</f>
        <v>366</v>
      </c>
      <c r="Q160" s="162">
        <f>MAX(IF($U$3-G160&gt;0,MIN(($U$3-$U$5)*J160,(($U$3-$G160)*J160)-'Resale time'!$F$545),0),0)</f>
        <v>90</v>
      </c>
      <c r="R160" s="341">
        <f t="shared" si="7"/>
        <v>730</v>
      </c>
    </row>
    <row r="161" spans="1:18" s="137" customFormat="1" ht="12" customHeight="1" x14ac:dyDescent="0.35">
      <c r="A161" s="118">
        <v>225</v>
      </c>
      <c r="B161" s="111" t="s">
        <v>4574</v>
      </c>
      <c r="C161" s="111" t="s">
        <v>4469</v>
      </c>
      <c r="D161" s="111"/>
      <c r="E161" s="111">
        <v>37522195</v>
      </c>
      <c r="F161" s="135" t="s">
        <v>4389</v>
      </c>
      <c r="G161" s="112">
        <v>42732</v>
      </c>
      <c r="H161" s="113">
        <f t="shared" si="8"/>
        <v>2016</v>
      </c>
      <c r="I161" s="115">
        <v>18569</v>
      </c>
      <c r="J161" s="118">
        <v>1</v>
      </c>
      <c r="K161" s="115">
        <f>IF((G161+'Resale time'!$F$545)&lt;$U$3,1,0)</f>
        <v>1</v>
      </c>
      <c r="L161" s="116">
        <v>160908877</v>
      </c>
      <c r="M161" s="118">
        <v>1</v>
      </c>
      <c r="N161" s="162">
        <f t="shared" si="6"/>
        <v>1</v>
      </c>
      <c r="O161" s="219">
        <f>MAX(IF($U$4-G161&gt;0,MIN((($U$4-$U$2))*J161,(($U$4-$G161)*J161)-'Resale time'!$F$545),0),0)</f>
        <v>274</v>
      </c>
      <c r="P161" s="162">
        <f>MAX(IF($U$5-G161&gt;0,MIN(($U$5-$U$4)*J161,(($U$5-$G161)*J161)-'Resale time'!$F$545),0),0)</f>
        <v>366</v>
      </c>
      <c r="Q161" s="162">
        <f>MAX(IF($U$3-G161&gt;0,MIN(($U$3-$U$5)*J161,(($U$3-$G161)*J161)-'Resale time'!$F$545),0),0)</f>
        <v>90</v>
      </c>
      <c r="R161" s="341">
        <f t="shared" si="7"/>
        <v>730</v>
      </c>
    </row>
    <row r="162" spans="1:18" ht="12" customHeight="1" x14ac:dyDescent="0.35">
      <c r="A162" s="118">
        <v>226</v>
      </c>
      <c r="B162" s="111" t="s">
        <v>4575</v>
      </c>
      <c r="C162" s="111" t="s">
        <v>4469</v>
      </c>
      <c r="D162" s="111"/>
      <c r="E162" s="111">
        <v>39300479</v>
      </c>
      <c r="F162" s="135" t="s">
        <v>4576</v>
      </c>
      <c r="G162" s="112">
        <v>42501</v>
      </c>
      <c r="H162" s="113">
        <f t="shared" si="8"/>
        <v>2016</v>
      </c>
      <c r="I162" s="115">
        <v>13368</v>
      </c>
      <c r="J162" s="115">
        <v>1</v>
      </c>
      <c r="K162" s="115">
        <f>IF((G162+'Resale time'!$F$545)&lt;$U$3,1,0)</f>
        <v>1</v>
      </c>
      <c r="L162" s="116" t="s">
        <v>4469</v>
      </c>
      <c r="M162" s="118">
        <v>1</v>
      </c>
      <c r="N162" s="162">
        <f t="shared" si="6"/>
        <v>1</v>
      </c>
      <c r="O162" s="219">
        <f>MAX(IF($U$4-G162&gt;0,MIN((($U$4-$U$2))*J162,(($U$4-$G162)*J162)-'Resale time'!$F$545),0),0)</f>
        <v>274</v>
      </c>
      <c r="P162" s="162">
        <f>MAX(IF($U$5-G162&gt;0,MIN(($U$5-$U$4)*J162,(($U$5-$G162)*J162)-'Resale time'!$F$545),0),0)</f>
        <v>366</v>
      </c>
      <c r="Q162" s="162">
        <f>MAX(IF($U$3-G162&gt;0,MIN(($U$3-$U$5)*J162,(($U$3-$G162)*J162)-'Resale time'!$F$545),0),0)</f>
        <v>90</v>
      </c>
      <c r="R162" s="341">
        <f t="shared" si="7"/>
        <v>730</v>
      </c>
    </row>
    <row r="163" spans="1:18" ht="12" customHeight="1" x14ac:dyDescent="0.35">
      <c r="A163" s="118">
        <v>227</v>
      </c>
      <c r="B163" s="111" t="s">
        <v>4577</v>
      </c>
      <c r="C163" s="111" t="s">
        <v>4578</v>
      </c>
      <c r="D163" s="111"/>
      <c r="E163" s="111" t="s">
        <v>4579</v>
      </c>
      <c r="F163" s="135" t="s">
        <v>4389</v>
      </c>
      <c r="G163" s="112">
        <v>42649</v>
      </c>
      <c r="H163" s="113">
        <f t="shared" si="8"/>
        <v>2016</v>
      </c>
      <c r="I163" s="115">
        <v>16059</v>
      </c>
      <c r="J163" s="115">
        <v>1</v>
      </c>
      <c r="K163" s="115">
        <f>IF((G163+'Resale time'!$F$545)&lt;$U$3,1,0)</f>
        <v>1</v>
      </c>
      <c r="L163" s="116" t="s">
        <v>4580</v>
      </c>
      <c r="M163" s="118">
        <v>1</v>
      </c>
      <c r="N163" s="162">
        <f t="shared" si="6"/>
        <v>1</v>
      </c>
      <c r="O163" s="219">
        <f>MAX(IF($U$4-G163&gt;0,MIN((($U$4-$U$2))*J163,(($U$4-$G163)*J163)-'Resale time'!$F$545),0),0)</f>
        <v>274</v>
      </c>
      <c r="P163" s="162">
        <f>MAX(IF($U$5-G163&gt;0,MIN(($U$5-$U$4)*J163,(($U$5-$G163)*J163)-'Resale time'!$F$545),0),0)</f>
        <v>366</v>
      </c>
      <c r="Q163" s="162">
        <f>MAX(IF($U$3-G163&gt;0,MIN(($U$3-$U$5)*J163,(($U$3-$G163)*J163)-'Resale time'!$F$545),0),0)</f>
        <v>90</v>
      </c>
      <c r="R163" s="341">
        <f t="shared" si="7"/>
        <v>730</v>
      </c>
    </row>
    <row r="164" spans="1:18" ht="12" customHeight="1" x14ac:dyDescent="0.35">
      <c r="A164" s="118">
        <v>228</v>
      </c>
      <c r="B164" s="111" t="s">
        <v>4581</v>
      </c>
      <c r="C164" s="111" t="s">
        <v>4469</v>
      </c>
      <c r="D164" s="111"/>
      <c r="E164" s="111" t="s">
        <v>4582</v>
      </c>
      <c r="F164" s="111" t="s">
        <v>4389</v>
      </c>
      <c r="G164" s="112">
        <v>42507</v>
      </c>
      <c r="H164" s="113">
        <f t="shared" si="8"/>
        <v>2016</v>
      </c>
      <c r="I164" s="115">
        <v>13376</v>
      </c>
      <c r="J164" s="115">
        <v>1</v>
      </c>
      <c r="K164" s="115">
        <f>IF((G164+'Resale time'!$F$545)&lt;$U$3,1,0)</f>
        <v>1</v>
      </c>
      <c r="L164" s="116" t="s">
        <v>4469</v>
      </c>
      <c r="M164" s="118">
        <v>1</v>
      </c>
      <c r="N164" s="162">
        <f t="shared" si="6"/>
        <v>1</v>
      </c>
      <c r="O164" s="219">
        <f>MAX(IF($U$4-G164&gt;0,MIN((($U$4-$U$2))*J164,(($U$4-$G164)*J164)-'Resale time'!$F$545),0),0)</f>
        <v>274</v>
      </c>
      <c r="P164" s="162">
        <f>MAX(IF($U$5-G164&gt;0,MIN(($U$5-$U$4)*J164,(($U$5-$G164)*J164)-'Resale time'!$F$545),0),0)</f>
        <v>366</v>
      </c>
      <c r="Q164" s="162">
        <f>MAX(IF($U$3-G164&gt;0,MIN(($U$3-$U$5)*J164,(($U$3-$G164)*J164)-'Resale time'!$F$545),0),0)</f>
        <v>90</v>
      </c>
      <c r="R164" s="341">
        <f t="shared" si="7"/>
        <v>730</v>
      </c>
    </row>
    <row r="165" spans="1:18" ht="12" customHeight="1" x14ac:dyDescent="0.35">
      <c r="A165" s="118">
        <v>229</v>
      </c>
      <c r="B165" s="111" t="s">
        <v>4583</v>
      </c>
      <c r="C165" s="111" t="s">
        <v>4584</v>
      </c>
      <c r="D165" s="111"/>
      <c r="E165" s="111">
        <v>48052135</v>
      </c>
      <c r="F165" s="111" t="s">
        <v>4389</v>
      </c>
      <c r="G165" s="112">
        <v>42481</v>
      </c>
      <c r="H165" s="113">
        <f t="shared" si="8"/>
        <v>2016</v>
      </c>
      <c r="I165" s="115">
        <v>11243</v>
      </c>
      <c r="J165" s="115">
        <v>1</v>
      </c>
      <c r="K165" s="115">
        <f>IF((G165+'Resale time'!$F$545)&lt;$U$3,1,0)</f>
        <v>1</v>
      </c>
      <c r="L165" s="116" t="s">
        <v>4469</v>
      </c>
      <c r="M165" s="118">
        <v>1</v>
      </c>
      <c r="N165" s="162">
        <f t="shared" si="6"/>
        <v>1</v>
      </c>
      <c r="O165" s="219">
        <f>MAX(IF($U$4-G165&gt;0,MIN((($U$4-$U$2))*J165,(($U$4-$G165)*J165)-'Resale time'!$F$545),0),0)</f>
        <v>274</v>
      </c>
      <c r="P165" s="162">
        <f>MAX(IF($U$5-G165&gt;0,MIN(($U$5-$U$4)*J165,(($U$5-$G165)*J165)-'Resale time'!$F$545),0),0)</f>
        <v>366</v>
      </c>
      <c r="Q165" s="162">
        <f>MAX(IF($U$3-G165&gt;0,MIN(($U$3-$U$5)*J165,(($U$3-$G165)*J165)-'Resale time'!$F$545),0),0)</f>
        <v>90</v>
      </c>
      <c r="R165" s="341">
        <f t="shared" si="7"/>
        <v>730</v>
      </c>
    </row>
    <row r="166" spans="1:18" ht="12" customHeight="1" x14ac:dyDescent="0.35">
      <c r="A166" s="118">
        <v>230</v>
      </c>
      <c r="B166" s="111" t="s">
        <v>4585</v>
      </c>
      <c r="C166" s="111" t="s">
        <v>4586</v>
      </c>
      <c r="D166" s="111"/>
      <c r="E166" s="111">
        <v>38223289</v>
      </c>
      <c r="F166" s="111" t="s">
        <v>4389</v>
      </c>
      <c r="G166" s="112">
        <v>42611</v>
      </c>
      <c r="H166" s="113">
        <f t="shared" si="8"/>
        <v>2016</v>
      </c>
      <c r="I166" s="115">
        <v>16255</v>
      </c>
      <c r="J166" s="115">
        <v>1</v>
      </c>
      <c r="K166" s="115">
        <f>IF((G166+'Resale time'!$F$545)&lt;$U$3,1,0)</f>
        <v>1</v>
      </c>
      <c r="L166" s="116" t="s">
        <v>4469</v>
      </c>
      <c r="M166" s="118">
        <v>1</v>
      </c>
      <c r="N166" s="162">
        <f t="shared" si="6"/>
        <v>1</v>
      </c>
      <c r="O166" s="219">
        <f>MAX(IF($U$4-G166&gt;0,MIN((($U$4-$U$2))*J166,(($U$4-$G166)*J166)-'Resale time'!$F$545),0),0)</f>
        <v>274</v>
      </c>
      <c r="P166" s="162">
        <f>MAX(IF($U$5-G166&gt;0,MIN(($U$5-$U$4)*J166,(($U$5-$G166)*J166)-'Resale time'!$F$545),0),0)</f>
        <v>366</v>
      </c>
      <c r="Q166" s="162">
        <f>MAX(IF($U$3-G166&gt;0,MIN(($U$3-$U$5)*J166,(($U$3-$G166)*J166)-'Resale time'!$F$545),0),0)</f>
        <v>90</v>
      </c>
      <c r="R166" s="341">
        <f t="shared" si="7"/>
        <v>730</v>
      </c>
    </row>
    <row r="167" spans="1:18" s="119" customFormat="1" ht="12" customHeight="1" x14ac:dyDescent="0.35">
      <c r="A167" s="118">
        <v>231</v>
      </c>
      <c r="B167" s="394" t="s">
        <v>4587</v>
      </c>
      <c r="C167" s="394" t="s">
        <v>4588</v>
      </c>
      <c r="D167" s="111"/>
      <c r="E167" s="394" t="s">
        <v>4589</v>
      </c>
      <c r="F167" s="135" t="s">
        <v>4389</v>
      </c>
      <c r="G167" s="112">
        <v>42650</v>
      </c>
      <c r="H167" s="113">
        <f t="shared" si="8"/>
        <v>2016</v>
      </c>
      <c r="I167" s="115">
        <v>13310</v>
      </c>
      <c r="J167" s="133">
        <v>1</v>
      </c>
      <c r="K167" s="115">
        <f>IF((G167+'Resale time'!$F$545)&lt;$U$3,1,0)</f>
        <v>1</v>
      </c>
      <c r="L167" s="116" t="s">
        <v>4469</v>
      </c>
      <c r="M167" s="132">
        <v>1</v>
      </c>
      <c r="N167" s="162">
        <f t="shared" si="6"/>
        <v>1</v>
      </c>
      <c r="O167" s="219">
        <f>MAX(IF($U$4-G167&gt;0,MIN((($U$4-$U$2))*J167,(($U$4-$G167)*J167)-'Resale time'!$F$545),0),0)</f>
        <v>274</v>
      </c>
      <c r="P167" s="162">
        <f>MAX(IF($U$5-G167&gt;0,MIN(($U$5-$U$4)*J167,(($U$5-$G167)*J167)-'Resale time'!$F$545),0),0)</f>
        <v>366</v>
      </c>
      <c r="Q167" s="162">
        <f>MAX(IF($U$3-G167&gt;0,MIN(($U$3-$U$5)*J167,(($U$3-$G167)*J167)-'Resale time'!$F$545),0),0)</f>
        <v>90</v>
      </c>
      <c r="R167" s="341">
        <f t="shared" si="7"/>
        <v>730</v>
      </c>
    </row>
    <row r="168" spans="1:18" s="119" customFormat="1" ht="12" customHeight="1" x14ac:dyDescent="0.35">
      <c r="A168" s="118">
        <v>2175</v>
      </c>
      <c r="B168" s="400"/>
      <c r="C168" s="400"/>
      <c r="D168" s="120"/>
      <c r="E168" s="400"/>
      <c r="F168" s="135" t="s">
        <v>4276</v>
      </c>
      <c r="G168" s="112">
        <v>42975</v>
      </c>
      <c r="H168" s="113">
        <f>YEAR(G168)</f>
        <v>2017</v>
      </c>
      <c r="I168" s="115" t="s">
        <v>4590</v>
      </c>
      <c r="J168" s="133">
        <v>1</v>
      </c>
      <c r="K168" s="115">
        <f>IF((G168+'Resale time'!$F$545)&lt;$U$3,1,0)</f>
        <v>1</v>
      </c>
      <c r="L168" s="116">
        <v>17040142</v>
      </c>
      <c r="M168" s="132">
        <v>1</v>
      </c>
      <c r="N168" s="162">
        <f t="shared" si="6"/>
        <v>1</v>
      </c>
      <c r="O168" s="219">
        <f>MAX(IF($U$4-G168&gt;0,MIN((($U$4-$U$2))*J168,(($U$4-$G168)*J168)-'Resale time'!$F$545),0),0)</f>
        <v>274</v>
      </c>
      <c r="P168" s="162">
        <f>MAX(IF($U$5-G168&gt;0,MIN(($U$5-$U$4)*J168,(($U$5-$G168)*J168)-'Resale time'!$F$545),0),0)</f>
        <v>366</v>
      </c>
      <c r="Q168" s="162">
        <f>MAX(IF($U$3-G168&gt;0,MIN(($U$3-$U$5)*J168,(($U$3-$G168)*J168)-'Resale time'!$F$545),0),0)</f>
        <v>90</v>
      </c>
      <c r="R168" s="341">
        <f t="shared" si="7"/>
        <v>730</v>
      </c>
    </row>
    <row r="169" spans="1:18" ht="12" customHeight="1" x14ac:dyDescent="0.35">
      <c r="A169" s="118">
        <v>232</v>
      </c>
      <c r="B169" s="111" t="s">
        <v>4591</v>
      </c>
      <c r="C169" s="111" t="s">
        <v>4592</v>
      </c>
      <c r="D169" s="111"/>
      <c r="E169" s="111">
        <v>47372766</v>
      </c>
      <c r="F169" s="111" t="s">
        <v>4389</v>
      </c>
      <c r="G169" s="112">
        <v>42498</v>
      </c>
      <c r="H169" s="113">
        <f t="shared" si="8"/>
        <v>2016</v>
      </c>
      <c r="I169" s="115">
        <v>13228</v>
      </c>
      <c r="J169" s="115">
        <v>1</v>
      </c>
      <c r="K169" s="115">
        <f>IF((G169+'Resale time'!$F$545)&lt;$U$3,1,0)</f>
        <v>1</v>
      </c>
      <c r="L169" s="116" t="s">
        <v>4469</v>
      </c>
      <c r="M169" s="118">
        <v>1</v>
      </c>
      <c r="N169" s="162">
        <f t="shared" si="6"/>
        <v>1</v>
      </c>
      <c r="O169" s="219">
        <f>MAX(IF($U$4-G169&gt;0,MIN((($U$4-$U$2))*J169,(($U$4-$G169)*J169)-'Resale time'!$F$545),0),0)</f>
        <v>274</v>
      </c>
      <c r="P169" s="162">
        <f>MAX(IF($U$5-G169&gt;0,MIN(($U$5-$U$4)*J169,(($U$5-$G169)*J169)-'Resale time'!$F$545),0),0)</f>
        <v>366</v>
      </c>
      <c r="Q169" s="162">
        <f>MAX(IF($U$3-G169&gt;0,MIN(($U$3-$U$5)*J169,(($U$3-$G169)*J169)-'Resale time'!$F$545),0),0)</f>
        <v>90</v>
      </c>
      <c r="R169" s="341">
        <f t="shared" si="7"/>
        <v>730</v>
      </c>
    </row>
    <row r="170" spans="1:18" s="138" customFormat="1" ht="12" customHeight="1" x14ac:dyDescent="0.35">
      <c r="A170" s="118">
        <v>233</v>
      </c>
      <c r="B170" s="111" t="s">
        <v>4593</v>
      </c>
      <c r="C170" s="122" t="s">
        <v>4594</v>
      </c>
      <c r="D170" s="122"/>
      <c r="E170" s="111">
        <v>44738445</v>
      </c>
      <c r="F170" s="111" t="s">
        <v>4389</v>
      </c>
      <c r="G170" s="112">
        <v>42536</v>
      </c>
      <c r="H170" s="113">
        <f t="shared" si="8"/>
        <v>2016</v>
      </c>
      <c r="I170" s="115">
        <v>13233</v>
      </c>
      <c r="J170" s="115">
        <v>1</v>
      </c>
      <c r="K170" s="115">
        <f>IF((G170+'Resale time'!$F$545)&lt;$U$3,1,0)</f>
        <v>1</v>
      </c>
      <c r="L170" s="116" t="s">
        <v>4469</v>
      </c>
      <c r="M170" s="118">
        <v>1</v>
      </c>
      <c r="N170" s="162">
        <f t="shared" si="6"/>
        <v>1</v>
      </c>
      <c r="O170" s="219">
        <f>MAX(IF($U$4-G170&gt;0,MIN((($U$4-$U$2))*J170,(($U$4-$G170)*J170)-'Resale time'!$F$545),0),0)</f>
        <v>274</v>
      </c>
      <c r="P170" s="162">
        <f>MAX(IF($U$5-G170&gt;0,MIN(($U$5-$U$4)*J170,(($U$5-$G170)*J170)-'Resale time'!$F$545),0),0)</f>
        <v>366</v>
      </c>
      <c r="Q170" s="162">
        <f>MAX(IF($U$3-G170&gt;0,MIN(($U$3-$U$5)*J170,(($U$3-$G170)*J170)-'Resale time'!$F$545),0),0)</f>
        <v>90</v>
      </c>
      <c r="R170" s="341">
        <f t="shared" si="7"/>
        <v>730</v>
      </c>
    </row>
    <row r="171" spans="1:18" ht="12" customHeight="1" x14ac:dyDescent="0.35">
      <c r="A171" s="118">
        <v>234</v>
      </c>
      <c r="B171" s="111" t="s">
        <v>4595</v>
      </c>
      <c r="C171" s="111" t="s">
        <v>4596</v>
      </c>
      <c r="D171" s="111"/>
      <c r="E171" s="111">
        <v>48033816</v>
      </c>
      <c r="F171" s="111" t="s">
        <v>4389</v>
      </c>
      <c r="G171" s="112">
        <v>42529</v>
      </c>
      <c r="H171" s="113">
        <f t="shared" si="8"/>
        <v>2016</v>
      </c>
      <c r="I171" s="115">
        <v>13397</v>
      </c>
      <c r="J171" s="115">
        <v>1</v>
      </c>
      <c r="K171" s="115">
        <f>IF((G171+'Resale time'!$F$545)&lt;$U$3,1,0)</f>
        <v>1</v>
      </c>
      <c r="L171" s="116" t="s">
        <v>4469</v>
      </c>
      <c r="M171" s="118">
        <v>1</v>
      </c>
      <c r="N171" s="162">
        <f t="shared" si="6"/>
        <v>1</v>
      </c>
      <c r="O171" s="219">
        <f>MAX(IF($U$4-G171&gt;0,MIN((($U$4-$U$2))*J171,(($U$4-$G171)*J171)-'Resale time'!$F$545),0),0)</f>
        <v>274</v>
      </c>
      <c r="P171" s="162">
        <f>MAX(IF($U$5-G171&gt;0,MIN(($U$5-$U$4)*J171,(($U$5-$G171)*J171)-'Resale time'!$F$545),0),0)</f>
        <v>366</v>
      </c>
      <c r="Q171" s="162">
        <f>MAX(IF($U$3-G171&gt;0,MIN(($U$3-$U$5)*J171,(($U$3-$G171)*J171)-'Resale time'!$F$545),0),0)</f>
        <v>90</v>
      </c>
      <c r="R171" s="341">
        <f t="shared" si="7"/>
        <v>730</v>
      </c>
    </row>
    <row r="172" spans="1:18" ht="12" customHeight="1" x14ac:dyDescent="0.35">
      <c r="A172" s="118">
        <v>235</v>
      </c>
      <c r="B172" s="111" t="s">
        <v>4597</v>
      </c>
      <c r="C172" s="111" t="s">
        <v>4598</v>
      </c>
      <c r="D172" s="111"/>
      <c r="E172" s="111">
        <v>34795843</v>
      </c>
      <c r="F172" s="111" t="s">
        <v>4389</v>
      </c>
      <c r="G172" s="112">
        <v>42527</v>
      </c>
      <c r="H172" s="113">
        <f t="shared" si="8"/>
        <v>2016</v>
      </c>
      <c r="I172" s="115">
        <v>13391</v>
      </c>
      <c r="J172" s="115">
        <v>1</v>
      </c>
      <c r="K172" s="115">
        <f>IF((G172+'Resale time'!$F$545)&lt;$U$3,1,0)</f>
        <v>1</v>
      </c>
      <c r="L172" s="116" t="s">
        <v>4469</v>
      </c>
      <c r="M172" s="118">
        <v>1</v>
      </c>
      <c r="N172" s="162">
        <f t="shared" si="6"/>
        <v>1</v>
      </c>
      <c r="O172" s="219">
        <f>MAX(IF($U$4-G172&gt;0,MIN((($U$4-$U$2))*J172,(($U$4-$G172)*J172)-'Resale time'!$F$545),0),0)</f>
        <v>274</v>
      </c>
      <c r="P172" s="162">
        <f>MAX(IF($U$5-G172&gt;0,MIN(($U$5-$U$4)*J172,(($U$5-$G172)*J172)-'Resale time'!$F$545),0),0)</f>
        <v>366</v>
      </c>
      <c r="Q172" s="162">
        <f>MAX(IF($U$3-G172&gt;0,MIN(($U$3-$U$5)*J172,(($U$3-$G172)*J172)-'Resale time'!$F$545),0),0)</f>
        <v>90</v>
      </c>
      <c r="R172" s="341">
        <f t="shared" si="7"/>
        <v>730</v>
      </c>
    </row>
    <row r="173" spans="1:18" ht="12" customHeight="1" x14ac:dyDescent="0.35">
      <c r="A173" s="118">
        <v>236</v>
      </c>
      <c r="B173" s="111" t="s">
        <v>4599</v>
      </c>
      <c r="C173" s="111" t="s">
        <v>4600</v>
      </c>
      <c r="D173" s="111"/>
      <c r="E173" s="111">
        <v>46970776</v>
      </c>
      <c r="F173" s="111" t="s">
        <v>4389</v>
      </c>
      <c r="G173" s="112">
        <v>42503</v>
      </c>
      <c r="H173" s="113">
        <f t="shared" si="8"/>
        <v>2016</v>
      </c>
      <c r="I173" s="115">
        <v>13374</v>
      </c>
      <c r="J173" s="115">
        <v>1</v>
      </c>
      <c r="K173" s="115">
        <f>IF((G173+'Resale time'!$F$545)&lt;$U$3,1,0)</f>
        <v>1</v>
      </c>
      <c r="L173" s="116" t="s">
        <v>4469</v>
      </c>
      <c r="M173" s="118">
        <v>1</v>
      </c>
      <c r="N173" s="162">
        <f t="shared" si="6"/>
        <v>1</v>
      </c>
      <c r="O173" s="219">
        <f>MAX(IF($U$4-G173&gt;0,MIN((($U$4-$U$2))*J173,(($U$4-$G173)*J173)-'Resale time'!$F$545),0),0)</f>
        <v>274</v>
      </c>
      <c r="P173" s="162">
        <f>MAX(IF($U$5-G173&gt;0,MIN(($U$5-$U$4)*J173,(($U$5-$G173)*J173)-'Resale time'!$F$545),0),0)</f>
        <v>366</v>
      </c>
      <c r="Q173" s="162">
        <f>MAX(IF($U$3-G173&gt;0,MIN(($U$3-$U$5)*J173,(($U$3-$G173)*J173)-'Resale time'!$F$545),0),0)</f>
        <v>90</v>
      </c>
      <c r="R173" s="341">
        <f t="shared" si="7"/>
        <v>730</v>
      </c>
    </row>
    <row r="174" spans="1:18" ht="12" customHeight="1" x14ac:dyDescent="0.35">
      <c r="A174" s="118">
        <v>238</v>
      </c>
      <c r="B174" s="111" t="s">
        <v>4601</v>
      </c>
      <c r="C174" s="111" t="s">
        <v>4602</v>
      </c>
      <c r="D174" s="111"/>
      <c r="E174" s="111" t="s">
        <v>4603</v>
      </c>
      <c r="F174" s="111" t="s">
        <v>4389</v>
      </c>
      <c r="G174" s="112">
        <v>42699</v>
      </c>
      <c r="H174" s="113">
        <f t="shared" si="8"/>
        <v>2016</v>
      </c>
      <c r="I174" s="115">
        <v>18260</v>
      </c>
      <c r="J174" s="115">
        <v>1</v>
      </c>
      <c r="K174" s="115">
        <f>IF((G174+'Resale time'!$F$545)&lt;$U$3,1,0)</f>
        <v>1</v>
      </c>
      <c r="L174" s="116" t="s">
        <v>4469</v>
      </c>
      <c r="M174" s="118">
        <v>1</v>
      </c>
      <c r="N174" s="162">
        <f t="shared" si="6"/>
        <v>1</v>
      </c>
      <c r="O174" s="219">
        <f>MAX(IF($U$4-G174&gt;0,MIN((($U$4-$U$2))*J174,(($U$4-$G174)*J174)-'Resale time'!$F$545),0),0)</f>
        <v>274</v>
      </c>
      <c r="P174" s="162">
        <f>MAX(IF($U$5-G174&gt;0,MIN(($U$5-$U$4)*J174,(($U$5-$G174)*J174)-'Resale time'!$F$545),0),0)</f>
        <v>366</v>
      </c>
      <c r="Q174" s="162">
        <f>MAX(IF($U$3-G174&gt;0,MIN(($U$3-$U$5)*J174,(($U$3-$G174)*J174)-'Resale time'!$F$545),0),0)</f>
        <v>90</v>
      </c>
      <c r="R174" s="341">
        <f t="shared" si="7"/>
        <v>730</v>
      </c>
    </row>
    <row r="175" spans="1:18" ht="12" customHeight="1" x14ac:dyDescent="0.35">
      <c r="A175" s="118">
        <v>239</v>
      </c>
      <c r="B175" s="111" t="s">
        <v>4604</v>
      </c>
      <c r="C175" s="111" t="s">
        <v>4605</v>
      </c>
      <c r="D175" s="111"/>
      <c r="E175" s="111" t="s">
        <v>4606</v>
      </c>
      <c r="F175" s="111" t="s">
        <v>4389</v>
      </c>
      <c r="G175" s="112">
        <v>42698</v>
      </c>
      <c r="H175" s="113">
        <f t="shared" si="8"/>
        <v>2016</v>
      </c>
      <c r="I175" s="115">
        <v>18257</v>
      </c>
      <c r="J175" s="115">
        <v>1</v>
      </c>
      <c r="K175" s="115">
        <f>IF((G175+'Resale time'!$F$545)&lt;$U$3,1,0)</f>
        <v>1</v>
      </c>
      <c r="L175" s="116">
        <v>160702485</v>
      </c>
      <c r="M175" s="118">
        <v>1</v>
      </c>
      <c r="N175" s="162">
        <f t="shared" si="6"/>
        <v>1</v>
      </c>
      <c r="O175" s="219">
        <f>MAX(IF($U$4-G175&gt;0,MIN((($U$4-$U$2))*J175,(($U$4-$G175)*J175)-'Resale time'!$F$545),0),0)</f>
        <v>274</v>
      </c>
      <c r="P175" s="162">
        <f>MAX(IF($U$5-G175&gt;0,MIN(($U$5-$U$4)*J175,(($U$5-$G175)*J175)-'Resale time'!$F$545),0),0)</f>
        <v>366</v>
      </c>
      <c r="Q175" s="162">
        <f>MAX(IF($U$3-G175&gt;0,MIN(($U$3-$U$5)*J175,(($U$3-$G175)*J175)-'Resale time'!$F$545),0),0)</f>
        <v>90</v>
      </c>
      <c r="R175" s="341">
        <f t="shared" si="7"/>
        <v>730</v>
      </c>
    </row>
    <row r="176" spans="1:18" ht="12" customHeight="1" x14ac:dyDescent="0.35">
      <c r="A176" s="118">
        <v>240</v>
      </c>
      <c r="B176" s="111" t="s">
        <v>4607</v>
      </c>
      <c r="C176" s="111" t="s">
        <v>4608</v>
      </c>
      <c r="D176" s="111"/>
      <c r="E176" s="111">
        <v>37646575</v>
      </c>
      <c r="F176" s="111" t="s">
        <v>4389</v>
      </c>
      <c r="G176" s="112">
        <v>42728</v>
      </c>
      <c r="H176" s="113">
        <f t="shared" si="8"/>
        <v>2016</v>
      </c>
      <c r="I176" s="115">
        <v>18560</v>
      </c>
      <c r="J176" s="115">
        <v>1</v>
      </c>
      <c r="K176" s="115">
        <f>IF((G176+'Resale time'!$F$545)&lt;$U$3,1,0)</f>
        <v>1</v>
      </c>
      <c r="L176" s="116">
        <v>160900649</v>
      </c>
      <c r="M176" s="118">
        <v>0</v>
      </c>
      <c r="N176" s="162" t="str">
        <f t="shared" si="6"/>
        <v/>
      </c>
      <c r="O176" s="219">
        <f>MAX(IF($U$4-G176&gt;0,MIN((($U$4-$U$2))*J176,(($U$4-$G176)*J176)-'Resale time'!$F$545),0),0)</f>
        <v>274</v>
      </c>
      <c r="P176" s="162">
        <f>MAX(IF($U$5-G176&gt;0,MIN(($U$5-$U$4)*J176,(($U$5-$G176)*J176)-'Resale time'!$F$545),0),0)</f>
        <v>366</v>
      </c>
      <c r="Q176" s="162">
        <f>MAX(IF($U$3-G176&gt;0,MIN(($U$3-$U$5)*J176,(($U$3-$G176)*J176)-'Resale time'!$F$545),0),0)</f>
        <v>90</v>
      </c>
      <c r="R176" s="341">
        <f t="shared" si="7"/>
        <v>730</v>
      </c>
    </row>
    <row r="177" spans="1:18" s="138" customFormat="1" ht="12" customHeight="1" x14ac:dyDescent="0.35">
      <c r="A177" s="118">
        <v>241</v>
      </c>
      <c r="B177" s="111" t="s">
        <v>4609</v>
      </c>
      <c r="C177" s="122" t="s">
        <v>4600</v>
      </c>
      <c r="D177" s="122"/>
      <c r="E177" s="111">
        <v>38419747</v>
      </c>
      <c r="F177" s="111" t="s">
        <v>4389</v>
      </c>
      <c r="G177" s="112">
        <v>42702</v>
      </c>
      <c r="H177" s="113">
        <f t="shared" si="8"/>
        <v>2016</v>
      </c>
      <c r="I177" s="115">
        <v>18261</v>
      </c>
      <c r="J177" s="115">
        <v>1</v>
      </c>
      <c r="K177" s="115">
        <f>IF((G177+'Resale time'!$F$545)&lt;$U$3,1,0)</f>
        <v>1</v>
      </c>
      <c r="L177" s="116" t="s">
        <v>4469</v>
      </c>
      <c r="M177" s="118">
        <v>1</v>
      </c>
      <c r="N177" s="162">
        <f t="shared" si="6"/>
        <v>1</v>
      </c>
      <c r="O177" s="219">
        <f>MAX(IF($U$4-G177&gt;0,MIN((($U$4-$U$2))*J177,(($U$4-$G177)*J177)-'Resale time'!$F$545),0),0)</f>
        <v>274</v>
      </c>
      <c r="P177" s="162">
        <f>MAX(IF($U$5-G177&gt;0,MIN(($U$5-$U$4)*J177,(($U$5-$G177)*J177)-'Resale time'!$F$545),0),0)</f>
        <v>366</v>
      </c>
      <c r="Q177" s="162">
        <f>MAX(IF($U$3-G177&gt;0,MIN(($U$3-$U$5)*J177,(($U$3-$G177)*J177)-'Resale time'!$F$545),0),0)</f>
        <v>90</v>
      </c>
      <c r="R177" s="341">
        <f t="shared" si="7"/>
        <v>730</v>
      </c>
    </row>
    <row r="178" spans="1:18" ht="12" customHeight="1" x14ac:dyDescent="0.35">
      <c r="A178" s="118">
        <v>242</v>
      </c>
      <c r="B178" s="111" t="s">
        <v>4610</v>
      </c>
      <c r="C178" s="111" t="s">
        <v>4469</v>
      </c>
      <c r="D178" s="111"/>
      <c r="E178" s="111">
        <v>39091804</v>
      </c>
      <c r="F178" s="111" t="s">
        <v>4427</v>
      </c>
      <c r="G178" s="112">
        <v>42725</v>
      </c>
      <c r="H178" s="113">
        <f t="shared" si="8"/>
        <v>2016</v>
      </c>
      <c r="I178" s="115">
        <v>18751</v>
      </c>
      <c r="J178" s="115">
        <v>1</v>
      </c>
      <c r="K178" s="115">
        <f>IF((G178+'Resale time'!$F$545)&lt;$U$3,1,0)</f>
        <v>1</v>
      </c>
      <c r="L178" s="116">
        <v>160901452</v>
      </c>
      <c r="M178" s="118">
        <v>1</v>
      </c>
      <c r="N178" s="162">
        <f t="shared" si="6"/>
        <v>1</v>
      </c>
      <c r="O178" s="219">
        <f>MAX(IF($U$4-G178&gt;0,MIN((($U$4-$U$2))*J178,(($U$4-$G178)*J178)-'Resale time'!$F$545),0),0)</f>
        <v>274</v>
      </c>
      <c r="P178" s="162">
        <f>MAX(IF($U$5-G178&gt;0,MIN(($U$5-$U$4)*J178,(($U$5-$G178)*J178)-'Resale time'!$F$545),0),0)</f>
        <v>366</v>
      </c>
      <c r="Q178" s="162">
        <f>MAX(IF($U$3-G178&gt;0,MIN(($U$3-$U$5)*J178,(($U$3-$G178)*J178)-'Resale time'!$F$545),0),0)</f>
        <v>90</v>
      </c>
      <c r="R178" s="341">
        <f t="shared" si="7"/>
        <v>730</v>
      </c>
    </row>
    <row r="179" spans="1:18" ht="12" customHeight="1" x14ac:dyDescent="0.35">
      <c r="A179" s="118">
        <v>243</v>
      </c>
      <c r="B179" s="111" t="s">
        <v>4611</v>
      </c>
      <c r="C179" s="111" t="s">
        <v>4469</v>
      </c>
      <c r="D179" s="111"/>
      <c r="E179" s="111">
        <v>49199488</v>
      </c>
      <c r="F179" s="111" t="s">
        <v>4427</v>
      </c>
      <c r="G179" s="112">
        <v>42720</v>
      </c>
      <c r="H179" s="113">
        <f t="shared" si="8"/>
        <v>2016</v>
      </c>
      <c r="I179" s="115">
        <v>18293</v>
      </c>
      <c r="J179" s="115">
        <v>1</v>
      </c>
      <c r="K179" s="115">
        <f>IF((G179+'Resale time'!$F$545)&lt;$U$3,1,0)</f>
        <v>1</v>
      </c>
      <c r="L179" s="116">
        <v>160701285</v>
      </c>
      <c r="M179" s="118">
        <v>1</v>
      </c>
      <c r="N179" s="162">
        <f t="shared" si="6"/>
        <v>1</v>
      </c>
      <c r="O179" s="219">
        <f>MAX(IF($U$4-G179&gt;0,MIN((($U$4-$U$2))*J179,(($U$4-$G179)*J179)-'Resale time'!$F$545),0),0)</f>
        <v>274</v>
      </c>
      <c r="P179" s="162">
        <f>MAX(IF($U$5-G179&gt;0,MIN(($U$5-$U$4)*J179,(($U$5-$G179)*J179)-'Resale time'!$F$545),0),0)</f>
        <v>366</v>
      </c>
      <c r="Q179" s="162">
        <f>MAX(IF($U$3-G179&gt;0,MIN(($U$3-$U$5)*J179,(($U$3-$G179)*J179)-'Resale time'!$F$545),0),0)</f>
        <v>90</v>
      </c>
      <c r="R179" s="341">
        <f t="shared" si="7"/>
        <v>730</v>
      </c>
    </row>
    <row r="180" spans="1:18" s="119" customFormat="1" ht="12" customHeight="1" x14ac:dyDescent="0.35">
      <c r="A180" s="118">
        <v>245</v>
      </c>
      <c r="B180" s="394" t="s">
        <v>4612</v>
      </c>
      <c r="C180" s="394" t="s">
        <v>4613</v>
      </c>
      <c r="D180" s="111"/>
      <c r="E180" s="394" t="s">
        <v>4614</v>
      </c>
      <c r="F180" s="111" t="s">
        <v>4615</v>
      </c>
      <c r="G180" s="112">
        <v>42767</v>
      </c>
      <c r="H180" s="113">
        <f t="shared" si="8"/>
        <v>2017</v>
      </c>
      <c r="I180" s="115">
        <v>18453</v>
      </c>
      <c r="J180" s="115">
        <v>1</v>
      </c>
      <c r="K180" s="115">
        <f>IF((G180+'Resale time'!$F$545)&lt;$U$3,1,0)</f>
        <v>1</v>
      </c>
      <c r="L180" s="116">
        <v>160701808</v>
      </c>
      <c r="M180" s="118">
        <v>0</v>
      </c>
      <c r="N180" s="162" t="str">
        <f t="shared" si="6"/>
        <v/>
      </c>
      <c r="O180" s="219">
        <f>MAX(IF($U$4-G180&gt;0,MIN((($U$4-$U$2))*J180,(($U$4-$G180)*J180)-'Resale time'!$F$545),0),0)</f>
        <v>274</v>
      </c>
      <c r="P180" s="162">
        <f>MAX(IF($U$5-G180&gt;0,MIN(($U$5-$U$4)*J180,(($U$5-$G180)*J180)-'Resale time'!$F$545),0),0)</f>
        <v>366</v>
      </c>
      <c r="Q180" s="162">
        <f>MAX(IF($U$3-G180&gt;0,MIN(($U$3-$U$5)*J180,(($U$3-$G180)*J180)-'Resale time'!$F$545),0),0)</f>
        <v>90</v>
      </c>
      <c r="R180" s="341">
        <f t="shared" si="7"/>
        <v>730</v>
      </c>
    </row>
    <row r="181" spans="1:18" s="119" customFormat="1" ht="12" customHeight="1" x14ac:dyDescent="0.35">
      <c r="A181" s="118">
        <v>2153</v>
      </c>
      <c r="B181" s="400"/>
      <c r="C181" s="400"/>
      <c r="D181" s="120"/>
      <c r="E181" s="400"/>
      <c r="F181" s="111" t="s">
        <v>4276</v>
      </c>
      <c r="G181" s="112">
        <v>42767</v>
      </c>
      <c r="H181" s="113">
        <f>YEAR(G181)</f>
        <v>2017</v>
      </c>
      <c r="I181" s="118" t="s">
        <v>4616</v>
      </c>
      <c r="J181" s="115">
        <v>1</v>
      </c>
      <c r="K181" s="115">
        <f>IF((G181+'Resale time'!$F$545)&lt;$U$3,1,0)</f>
        <v>1</v>
      </c>
      <c r="L181" s="116">
        <v>160701808</v>
      </c>
      <c r="M181" s="118">
        <v>0</v>
      </c>
      <c r="N181" s="162" t="str">
        <f t="shared" si="6"/>
        <v/>
      </c>
      <c r="O181" s="219">
        <f>MAX(IF($U$4-G181&gt;0,MIN((($U$4-$U$2))*J181,(($U$4-$G181)*J181)-'Resale time'!$F$545),0),0)</f>
        <v>274</v>
      </c>
      <c r="P181" s="162">
        <f>MAX(IF($U$5-G181&gt;0,MIN(($U$5-$U$4)*J181,(($U$5-$G181)*J181)-'Resale time'!$F$545),0),0)</f>
        <v>366</v>
      </c>
      <c r="Q181" s="162">
        <f>MAX(IF($U$3-G181&gt;0,MIN(($U$3-$U$5)*J181,(($U$3-$G181)*J181)-'Resale time'!$F$545),0),0)</f>
        <v>90</v>
      </c>
      <c r="R181" s="341">
        <f t="shared" si="7"/>
        <v>730</v>
      </c>
    </row>
    <row r="182" spans="1:18" s="119" customFormat="1" ht="12" customHeight="1" x14ac:dyDescent="0.35">
      <c r="A182" s="118">
        <v>246</v>
      </c>
      <c r="B182" s="111" t="s">
        <v>4617</v>
      </c>
      <c r="C182" s="111" t="s">
        <v>4618</v>
      </c>
      <c r="D182" s="111"/>
      <c r="E182" s="111">
        <v>39256667</v>
      </c>
      <c r="F182" s="111" t="s">
        <v>4427</v>
      </c>
      <c r="G182" s="112">
        <v>42754</v>
      </c>
      <c r="H182" s="113">
        <f t="shared" si="8"/>
        <v>2017</v>
      </c>
      <c r="I182" s="115">
        <v>15585</v>
      </c>
      <c r="J182" s="115">
        <v>1</v>
      </c>
      <c r="K182" s="115">
        <f>IF((G182+'Resale time'!$F$545)&lt;$U$3,1,0)</f>
        <v>1</v>
      </c>
      <c r="L182" s="116">
        <v>160900689</v>
      </c>
      <c r="M182" s="118">
        <v>1</v>
      </c>
      <c r="N182" s="162">
        <f t="shared" si="6"/>
        <v>1</v>
      </c>
      <c r="O182" s="219">
        <f>MAX(IF($U$4-G182&gt;0,MIN((($U$4-$U$2))*J182,(($U$4-$G182)*J182)-'Resale time'!$F$545),0),0)</f>
        <v>274</v>
      </c>
      <c r="P182" s="162">
        <f>MAX(IF($U$5-G182&gt;0,MIN(($U$5-$U$4)*J182,(($U$5-$G182)*J182)-'Resale time'!$F$545),0),0)</f>
        <v>366</v>
      </c>
      <c r="Q182" s="162">
        <f>MAX(IF($U$3-G182&gt;0,MIN(($U$3-$U$5)*J182,(($U$3-$G182)*J182)-'Resale time'!$F$545),0),0)</f>
        <v>90</v>
      </c>
      <c r="R182" s="341">
        <f t="shared" si="7"/>
        <v>730</v>
      </c>
    </row>
    <row r="183" spans="1:18" ht="12" customHeight="1" x14ac:dyDescent="0.35">
      <c r="A183" s="118">
        <v>247</v>
      </c>
      <c r="B183" s="111" t="s">
        <v>4619</v>
      </c>
      <c r="C183" s="111" t="s">
        <v>4469</v>
      </c>
      <c r="D183" s="111"/>
      <c r="E183" s="111">
        <v>33550252</v>
      </c>
      <c r="F183" s="111" t="s">
        <v>4427</v>
      </c>
      <c r="G183" s="112">
        <v>42754</v>
      </c>
      <c r="H183" s="113">
        <f t="shared" si="8"/>
        <v>2017</v>
      </c>
      <c r="I183" s="115">
        <v>18589</v>
      </c>
      <c r="J183" s="115">
        <v>1</v>
      </c>
      <c r="K183" s="115">
        <f>IF((G183+'Resale time'!$F$545)&lt;$U$3,1,0)</f>
        <v>1</v>
      </c>
      <c r="L183" s="116">
        <v>160901232</v>
      </c>
      <c r="M183" s="118">
        <v>1</v>
      </c>
      <c r="N183" s="162">
        <f t="shared" si="6"/>
        <v>1</v>
      </c>
      <c r="O183" s="219">
        <f>MAX(IF($U$4-G183&gt;0,MIN((($U$4-$U$2))*J183,(($U$4-$G183)*J183)-'Resale time'!$F$545),0),0)</f>
        <v>274</v>
      </c>
      <c r="P183" s="162">
        <f>MAX(IF($U$5-G183&gt;0,MIN(($U$5-$U$4)*J183,(($U$5-$G183)*J183)-'Resale time'!$F$545),0),0)</f>
        <v>366</v>
      </c>
      <c r="Q183" s="162">
        <f>MAX(IF($U$3-G183&gt;0,MIN(($U$3-$U$5)*J183,(($U$3-$G183)*J183)-'Resale time'!$F$545),0),0)</f>
        <v>90</v>
      </c>
      <c r="R183" s="341">
        <f t="shared" si="7"/>
        <v>730</v>
      </c>
    </row>
    <row r="184" spans="1:18" ht="12" customHeight="1" x14ac:dyDescent="0.35">
      <c r="A184" s="118">
        <v>248</v>
      </c>
      <c r="B184" s="111" t="s">
        <v>4469</v>
      </c>
      <c r="C184" s="111" t="s">
        <v>4620</v>
      </c>
      <c r="D184" s="111"/>
      <c r="E184" s="111">
        <v>37849673</v>
      </c>
      <c r="F184" s="111" t="s">
        <v>4427</v>
      </c>
      <c r="G184" s="112">
        <v>42754</v>
      </c>
      <c r="H184" s="113">
        <f t="shared" si="8"/>
        <v>2017</v>
      </c>
      <c r="I184" s="115">
        <v>18584</v>
      </c>
      <c r="J184" s="115">
        <v>1</v>
      </c>
      <c r="K184" s="115">
        <f>IF((G184+'Resale time'!$F$545)&lt;$U$3,1,0)</f>
        <v>1</v>
      </c>
      <c r="L184" s="116">
        <v>160900328</v>
      </c>
      <c r="M184" s="118">
        <v>1</v>
      </c>
      <c r="N184" s="162">
        <f t="shared" si="6"/>
        <v>1</v>
      </c>
      <c r="O184" s="219">
        <f>MAX(IF($U$4-G184&gt;0,MIN((($U$4-$U$2))*J184,(($U$4-$G184)*J184)-'Resale time'!$F$545),0),0)</f>
        <v>274</v>
      </c>
      <c r="P184" s="162">
        <f>MAX(IF($U$5-G184&gt;0,MIN(($U$5-$U$4)*J184,(($U$5-$G184)*J184)-'Resale time'!$F$545),0),0)</f>
        <v>366</v>
      </c>
      <c r="Q184" s="162">
        <f>MAX(IF($U$3-G184&gt;0,MIN(($U$3-$U$5)*J184,(($U$3-$G184)*J184)-'Resale time'!$F$545),0),0)</f>
        <v>90</v>
      </c>
      <c r="R184" s="341">
        <f t="shared" si="7"/>
        <v>730</v>
      </c>
    </row>
    <row r="185" spans="1:18" ht="12" customHeight="1" x14ac:dyDescent="0.35">
      <c r="A185" s="118">
        <v>249</v>
      </c>
      <c r="B185" s="111" t="s">
        <v>4621</v>
      </c>
      <c r="C185" s="111" t="s">
        <v>4622</v>
      </c>
      <c r="D185" s="111"/>
      <c r="E185" s="111">
        <v>34921757</v>
      </c>
      <c r="F185" s="111" t="s">
        <v>4623</v>
      </c>
      <c r="G185" s="112">
        <v>42745</v>
      </c>
      <c r="H185" s="113">
        <f t="shared" si="8"/>
        <v>2017</v>
      </c>
      <c r="I185" s="115">
        <v>18581</v>
      </c>
      <c r="J185" s="115">
        <v>1</v>
      </c>
      <c r="K185" s="115">
        <f>IF((G185+'Resale time'!$F$545)&lt;$U$3,1,0)</f>
        <v>1</v>
      </c>
      <c r="L185" s="116">
        <v>160900263</v>
      </c>
      <c r="M185" s="118">
        <v>1</v>
      </c>
      <c r="N185" s="162">
        <f t="shared" si="6"/>
        <v>1</v>
      </c>
      <c r="O185" s="219">
        <f>MAX(IF($U$4-G185&gt;0,MIN((($U$4-$U$2))*J185,(($U$4-$G185)*J185)-'Resale time'!$F$545),0),0)</f>
        <v>274</v>
      </c>
      <c r="P185" s="162">
        <f>MAX(IF($U$5-G185&gt;0,MIN(($U$5-$U$4)*J185,(($U$5-$G185)*J185)-'Resale time'!$F$545),0),0)</f>
        <v>366</v>
      </c>
      <c r="Q185" s="162">
        <f>MAX(IF($U$3-G185&gt;0,MIN(($U$3-$U$5)*J185,(($U$3-$G185)*J185)-'Resale time'!$F$545),0),0)</f>
        <v>90</v>
      </c>
      <c r="R185" s="341">
        <f t="shared" si="7"/>
        <v>730</v>
      </c>
    </row>
    <row r="186" spans="1:18" s="138" customFormat="1" ht="12" customHeight="1" x14ac:dyDescent="0.35">
      <c r="A186" s="118">
        <v>250</v>
      </c>
      <c r="B186" s="111" t="s">
        <v>4624</v>
      </c>
      <c r="C186" s="111" t="s">
        <v>4625</v>
      </c>
      <c r="D186" s="111"/>
      <c r="E186" s="111">
        <v>33209180</v>
      </c>
      <c r="F186" s="135" t="s">
        <v>4626</v>
      </c>
      <c r="G186" s="112">
        <v>42746</v>
      </c>
      <c r="H186" s="113">
        <f t="shared" si="8"/>
        <v>2017</v>
      </c>
      <c r="I186" s="115">
        <v>15575</v>
      </c>
      <c r="J186" s="115">
        <v>1</v>
      </c>
      <c r="K186" s="115">
        <f>IF((G186+'Resale time'!$F$545)&lt;$U$3,1,0)</f>
        <v>1</v>
      </c>
      <c r="L186" s="116">
        <v>160900246</v>
      </c>
      <c r="M186" s="118">
        <v>1</v>
      </c>
      <c r="N186" s="162">
        <f t="shared" si="6"/>
        <v>1</v>
      </c>
      <c r="O186" s="219">
        <f>MAX(IF($U$4-G186&gt;0,MIN((($U$4-$U$2))*J186,(($U$4-$G186)*J186)-'Resale time'!$F$545),0),0)</f>
        <v>274</v>
      </c>
      <c r="P186" s="162">
        <f>MAX(IF($U$5-G186&gt;0,MIN(($U$5-$U$4)*J186,(($U$5-$G186)*J186)-'Resale time'!$F$545),0),0)</f>
        <v>366</v>
      </c>
      <c r="Q186" s="162">
        <f>MAX(IF($U$3-G186&gt;0,MIN(($U$3-$U$5)*J186,(($U$3-$G186)*J186)-'Resale time'!$F$545),0),0)</f>
        <v>90</v>
      </c>
      <c r="R186" s="341">
        <f t="shared" si="7"/>
        <v>730</v>
      </c>
    </row>
    <row r="187" spans="1:18" ht="12" customHeight="1" x14ac:dyDescent="0.35">
      <c r="A187" s="118">
        <v>251</v>
      </c>
      <c r="B187" s="111" t="s">
        <v>4627</v>
      </c>
      <c r="C187" s="111" t="s">
        <v>4469</v>
      </c>
      <c r="D187" s="111"/>
      <c r="E187" s="111">
        <v>38984494</v>
      </c>
      <c r="F187" s="111" t="s">
        <v>4427</v>
      </c>
      <c r="G187" s="112">
        <v>42765</v>
      </c>
      <c r="H187" s="113">
        <f t="shared" si="8"/>
        <v>2017</v>
      </c>
      <c r="I187" s="115">
        <v>18596</v>
      </c>
      <c r="J187" s="115">
        <v>1</v>
      </c>
      <c r="K187" s="115">
        <f>IF((G187+'Resale time'!$F$545)&lt;$U$3,1,0)</f>
        <v>1</v>
      </c>
      <c r="L187" s="116">
        <v>160700164</v>
      </c>
      <c r="M187" s="118">
        <v>1</v>
      </c>
      <c r="N187" s="162">
        <f t="shared" si="6"/>
        <v>1</v>
      </c>
      <c r="O187" s="219">
        <f>MAX(IF($U$4-G187&gt;0,MIN((($U$4-$U$2))*J187,(($U$4-$G187)*J187)-'Resale time'!$F$545),0),0)</f>
        <v>274</v>
      </c>
      <c r="P187" s="162">
        <f>MAX(IF($U$5-G187&gt;0,MIN(($U$5-$U$4)*J187,(($U$5-$G187)*J187)-'Resale time'!$F$545),0),0)</f>
        <v>366</v>
      </c>
      <c r="Q187" s="162">
        <f>MAX(IF($U$3-G187&gt;0,MIN(($U$3-$U$5)*J187,(($U$3-$G187)*J187)-'Resale time'!$F$545),0),0)</f>
        <v>90</v>
      </c>
      <c r="R187" s="341">
        <f t="shared" si="7"/>
        <v>730</v>
      </c>
    </row>
    <row r="188" spans="1:18" ht="12" customHeight="1" x14ac:dyDescent="0.35">
      <c r="A188" s="118">
        <v>252</v>
      </c>
      <c r="B188" s="111" t="s">
        <v>4628</v>
      </c>
      <c r="C188" s="111" t="s">
        <v>4629</v>
      </c>
      <c r="D188" s="111"/>
      <c r="E188" s="111" t="s">
        <v>4630</v>
      </c>
      <c r="F188" s="111" t="s">
        <v>4631</v>
      </c>
      <c r="G188" s="112">
        <v>42751</v>
      </c>
      <c r="H188" s="113">
        <f t="shared" si="8"/>
        <v>2017</v>
      </c>
      <c r="I188" s="115">
        <v>15580</v>
      </c>
      <c r="J188" s="115">
        <v>1</v>
      </c>
      <c r="K188" s="115">
        <f>IF((G188+'Resale time'!$F$545)&lt;$U$3,1,0)</f>
        <v>1</v>
      </c>
      <c r="L188" s="116">
        <v>16051004170396</v>
      </c>
      <c r="M188" s="118">
        <v>1</v>
      </c>
      <c r="N188" s="162">
        <f t="shared" si="6"/>
        <v>1</v>
      </c>
      <c r="O188" s="219">
        <f>MAX(IF($U$4-G188&gt;0,MIN((($U$4-$U$2))*J188,(($U$4-$G188)*J188)-'Resale time'!$F$545),0),0)</f>
        <v>274</v>
      </c>
      <c r="P188" s="162">
        <f>MAX(IF($U$5-G188&gt;0,MIN(($U$5-$U$4)*J188,(($U$5-$G188)*J188)-'Resale time'!$F$545),0),0)</f>
        <v>366</v>
      </c>
      <c r="Q188" s="162">
        <f>MAX(IF($U$3-G188&gt;0,MIN(($U$3-$U$5)*J188,(($U$3-$G188)*J188)-'Resale time'!$F$545),0),0)</f>
        <v>90</v>
      </c>
      <c r="R188" s="341">
        <f t="shared" si="7"/>
        <v>730</v>
      </c>
    </row>
    <row r="189" spans="1:18" s="119" customFormat="1" ht="12" customHeight="1" x14ac:dyDescent="0.35">
      <c r="A189" s="396">
        <v>253</v>
      </c>
      <c r="B189" s="394" t="s">
        <v>4632</v>
      </c>
      <c r="C189" s="404" t="s">
        <v>4633</v>
      </c>
      <c r="D189" s="134"/>
      <c r="E189" s="394">
        <v>48927269</v>
      </c>
      <c r="F189" s="135" t="s">
        <v>4427</v>
      </c>
      <c r="G189" s="112">
        <v>42754</v>
      </c>
      <c r="H189" s="113">
        <f t="shared" si="8"/>
        <v>2017</v>
      </c>
      <c r="I189" s="115">
        <v>18586</v>
      </c>
      <c r="J189" s="133">
        <v>1</v>
      </c>
      <c r="K189" s="115">
        <f>IF((G189+'Resale time'!$F$545)&lt;$U$3,1,0)</f>
        <v>1</v>
      </c>
      <c r="L189" s="116">
        <v>160901169</v>
      </c>
      <c r="M189" s="132">
        <v>1</v>
      </c>
      <c r="N189" s="162">
        <f t="shared" si="6"/>
        <v>1</v>
      </c>
      <c r="O189" s="219">
        <f>MAX(IF($U$4-G189&gt;0,MIN((($U$4-$U$2))*J189,(($U$4-$G189)*J189)-'Resale time'!$F$545),0),0)</f>
        <v>274</v>
      </c>
      <c r="P189" s="162">
        <f>MAX(IF($U$5-G189&gt;0,MIN(($U$5-$U$4)*J189,(($U$5-$G189)*J189)-'Resale time'!$F$545),0),0)</f>
        <v>366</v>
      </c>
      <c r="Q189" s="162">
        <f>MAX(IF($U$3-G189&gt;0,MIN(($U$3-$U$5)*J189,(($U$3-$G189)*J189)-'Resale time'!$F$545),0),0)</f>
        <v>90</v>
      </c>
      <c r="R189" s="341">
        <f t="shared" si="7"/>
        <v>730</v>
      </c>
    </row>
    <row r="190" spans="1:18" s="119" customFormat="1" ht="12" customHeight="1" x14ac:dyDescent="0.35">
      <c r="A190" s="397"/>
      <c r="B190" s="400"/>
      <c r="C190" s="400"/>
      <c r="D190" s="120"/>
      <c r="E190" s="400"/>
      <c r="F190" s="111" t="s">
        <v>4634</v>
      </c>
      <c r="G190" s="112">
        <v>42734</v>
      </c>
      <c r="H190" s="113">
        <f t="shared" si="8"/>
        <v>2016</v>
      </c>
      <c r="I190" s="115">
        <v>18571</v>
      </c>
      <c r="J190" s="115">
        <v>1</v>
      </c>
      <c r="K190" s="115">
        <f>IF((G190+'Resale time'!$F$545)&lt;$U$3,1,0)</f>
        <v>1</v>
      </c>
      <c r="L190" s="139">
        <v>15080704296921</v>
      </c>
      <c r="M190" s="118">
        <v>1</v>
      </c>
      <c r="N190" s="162">
        <f t="shared" si="6"/>
        <v>1</v>
      </c>
      <c r="O190" s="219">
        <f>MAX(IF($U$4-G190&gt;0,MIN((($U$4-$U$2))*J190,(($U$4-$G190)*J190)-'Resale time'!$F$545),0),0)</f>
        <v>274</v>
      </c>
      <c r="P190" s="162">
        <f>MAX(IF($U$5-G190&gt;0,MIN(($U$5-$U$4)*J190,(($U$5-$G190)*J190)-'Resale time'!$F$545),0),0)</f>
        <v>366</v>
      </c>
      <c r="Q190" s="162">
        <f>MAX(IF($U$3-G190&gt;0,MIN(($U$3-$U$5)*J190,(($U$3-$G190)*J190)-'Resale time'!$F$545),0),0)</f>
        <v>90</v>
      </c>
      <c r="R190" s="341">
        <f t="shared" si="7"/>
        <v>730</v>
      </c>
    </row>
    <row r="191" spans="1:18" ht="12" customHeight="1" x14ac:dyDescent="0.35">
      <c r="A191" s="118">
        <v>254</v>
      </c>
      <c r="B191" s="111" t="s">
        <v>4635</v>
      </c>
      <c r="C191" s="111" t="s">
        <v>4636</v>
      </c>
      <c r="D191" s="111"/>
      <c r="E191" s="111">
        <v>46104877</v>
      </c>
      <c r="F191" s="111" t="s">
        <v>4637</v>
      </c>
      <c r="G191" s="112">
        <v>42758</v>
      </c>
      <c r="H191" s="113">
        <f t="shared" si="8"/>
        <v>2017</v>
      </c>
      <c r="I191" s="115">
        <v>15591</v>
      </c>
      <c r="J191" s="115">
        <v>1</v>
      </c>
      <c r="K191" s="115">
        <f>IF((G191+'Resale time'!$F$545)&lt;$U$3,1,0)</f>
        <v>1</v>
      </c>
      <c r="L191" s="116">
        <v>160900950</v>
      </c>
      <c r="M191" s="118">
        <v>1</v>
      </c>
      <c r="N191" s="162">
        <f t="shared" si="6"/>
        <v>1</v>
      </c>
      <c r="O191" s="219">
        <f>MAX(IF($U$4-G191&gt;0,MIN((($U$4-$U$2))*J191,(($U$4-$G191)*J191)-'Resale time'!$F$545),0),0)</f>
        <v>274</v>
      </c>
      <c r="P191" s="162">
        <f>MAX(IF($U$5-G191&gt;0,MIN(($U$5-$U$4)*J191,(($U$5-$G191)*J191)-'Resale time'!$F$545),0),0)</f>
        <v>366</v>
      </c>
      <c r="Q191" s="162">
        <f>MAX(IF($U$3-G191&gt;0,MIN(($U$3-$U$5)*J191,(($U$3-$G191)*J191)-'Resale time'!$F$545),0),0)</f>
        <v>90</v>
      </c>
      <c r="R191" s="341">
        <f t="shared" si="7"/>
        <v>730</v>
      </c>
    </row>
    <row r="192" spans="1:18" ht="12" customHeight="1" x14ac:dyDescent="0.35">
      <c r="A192" s="118">
        <v>255</v>
      </c>
      <c r="B192" s="111" t="s">
        <v>4638</v>
      </c>
      <c r="C192" s="111" t="s">
        <v>4639</v>
      </c>
      <c r="D192" s="111"/>
      <c r="E192" s="111">
        <v>36472066</v>
      </c>
      <c r="F192" s="111" t="s">
        <v>4640</v>
      </c>
      <c r="G192" s="112">
        <v>42734</v>
      </c>
      <c r="H192" s="113">
        <f t="shared" si="8"/>
        <v>2016</v>
      </c>
      <c r="I192" s="115">
        <v>18574</v>
      </c>
      <c r="J192" s="115">
        <v>1</v>
      </c>
      <c r="K192" s="115">
        <f>IF((G192+'Resale time'!$F$545)&lt;$U$3,1,0)</f>
        <v>1</v>
      </c>
      <c r="L192" s="116" t="s">
        <v>4641</v>
      </c>
      <c r="M192" s="118">
        <v>1</v>
      </c>
      <c r="N192" s="162">
        <f t="shared" si="6"/>
        <v>1</v>
      </c>
      <c r="O192" s="219">
        <f>MAX(IF($U$4-G192&gt;0,MIN((($U$4-$U$2))*J192,(($U$4-$G192)*J192)-'Resale time'!$F$545),0),0)</f>
        <v>274</v>
      </c>
      <c r="P192" s="162">
        <f>MAX(IF($U$5-G192&gt;0,MIN(($U$5-$U$4)*J192,(($U$5-$G192)*J192)-'Resale time'!$F$545),0),0)</f>
        <v>366</v>
      </c>
      <c r="Q192" s="162">
        <f>MAX(IF($U$3-G192&gt;0,MIN(($U$3-$U$5)*J192,(($U$3-$G192)*J192)-'Resale time'!$F$545),0),0)</f>
        <v>90</v>
      </c>
      <c r="R192" s="341">
        <f t="shared" si="7"/>
        <v>730</v>
      </c>
    </row>
    <row r="193" spans="1:18" s="137" customFormat="1" ht="12" customHeight="1" x14ac:dyDescent="0.35">
      <c r="A193" s="118">
        <v>2002</v>
      </c>
      <c r="B193" s="111" t="s">
        <v>4642</v>
      </c>
      <c r="C193" s="111" t="s">
        <v>4643</v>
      </c>
      <c r="D193" s="111"/>
      <c r="E193" s="111" t="s">
        <v>4644</v>
      </c>
      <c r="F193" s="111" t="s">
        <v>4645</v>
      </c>
      <c r="G193" s="112">
        <v>42859</v>
      </c>
      <c r="H193" s="113">
        <f t="shared" si="8"/>
        <v>2017</v>
      </c>
      <c r="I193" s="118" t="s">
        <v>4646</v>
      </c>
      <c r="J193" s="118">
        <v>1</v>
      </c>
      <c r="K193" s="115">
        <f>IF((G193+'Resale time'!$F$545)&lt;$U$3,1,0)</f>
        <v>1</v>
      </c>
      <c r="L193" s="116" t="s">
        <v>4277</v>
      </c>
      <c r="M193" s="118">
        <v>0</v>
      </c>
      <c r="N193" s="162" t="str">
        <f t="shared" ref="N193:N256" si="9">IF(M193=1,J193,"")</f>
        <v/>
      </c>
      <c r="O193" s="219">
        <f>MAX(IF($U$4-G193&gt;0,MIN((($U$4-$U$2))*J193,(($U$4-$G193)*J193)-'Resale time'!$F$545),0),0)</f>
        <v>274</v>
      </c>
      <c r="P193" s="162">
        <f>MAX(IF($U$5-G193&gt;0,MIN(($U$5-$U$4)*J193,(($U$5-$G193)*J193)-'Resale time'!$F$545),0),0)</f>
        <v>366</v>
      </c>
      <c r="Q193" s="162">
        <f>MAX(IF($U$3-G193&gt;0,MIN(($U$3-$U$5)*J193,(($U$3-$G193)*J193)-'Resale time'!$F$545),0),0)</f>
        <v>90</v>
      </c>
      <c r="R193" s="341">
        <f t="shared" si="7"/>
        <v>730</v>
      </c>
    </row>
    <row r="194" spans="1:18" ht="12" customHeight="1" x14ac:dyDescent="0.35">
      <c r="A194" s="396">
        <v>2003</v>
      </c>
      <c r="B194" s="394" t="s">
        <v>4647</v>
      </c>
      <c r="C194" s="394" t="s">
        <v>4648</v>
      </c>
      <c r="D194" s="111"/>
      <c r="E194" s="394" t="s">
        <v>4649</v>
      </c>
      <c r="F194" s="111" t="s">
        <v>4645</v>
      </c>
      <c r="G194" s="112">
        <v>43069</v>
      </c>
      <c r="H194" s="113">
        <f t="shared" si="8"/>
        <v>2017</v>
      </c>
      <c r="I194" s="118" t="s">
        <v>4650</v>
      </c>
      <c r="J194" s="118">
        <v>1</v>
      </c>
      <c r="K194" s="115">
        <f>IF((G194+'Resale time'!$F$545)&lt;$U$3,1,0)</f>
        <v>1</v>
      </c>
      <c r="L194" s="116" t="s">
        <v>4277</v>
      </c>
      <c r="M194" s="118">
        <v>0</v>
      </c>
      <c r="N194" s="162" t="str">
        <f t="shared" si="9"/>
        <v/>
      </c>
      <c r="O194" s="219">
        <f>MAX(IF($U$4-G194&gt;0,MIN((($U$4-$U$2))*J194,(($U$4-$G194)*J194)-'Resale time'!$F$545),0),0)</f>
        <v>274</v>
      </c>
      <c r="P194" s="162">
        <f>MAX(IF($U$5-G194&gt;0,MIN(($U$5-$U$4)*J194,(($U$5-$G194)*J194)-'Resale time'!$F$545),0),0)</f>
        <v>366</v>
      </c>
      <c r="Q194" s="162">
        <f>MAX(IF($U$3-G194&gt;0,MIN(($U$3-$U$5)*J194,(($U$3-$G194)*J194)-'Resale time'!$F$545),0),0)</f>
        <v>90</v>
      </c>
      <c r="R194" s="341">
        <f t="shared" si="7"/>
        <v>730</v>
      </c>
    </row>
    <row r="195" spans="1:18" ht="12" customHeight="1" x14ac:dyDescent="0.35">
      <c r="A195" s="397"/>
      <c r="B195" s="405"/>
      <c r="C195" s="405"/>
      <c r="D195" s="157"/>
      <c r="E195" s="405"/>
      <c r="F195" s="111" t="s">
        <v>4645</v>
      </c>
      <c r="G195" s="112">
        <v>43068</v>
      </c>
      <c r="H195" s="113">
        <f t="shared" si="8"/>
        <v>2017</v>
      </c>
      <c r="I195" s="118" t="s">
        <v>4651</v>
      </c>
      <c r="J195" s="118">
        <v>1</v>
      </c>
      <c r="K195" s="115">
        <f>IF((G195+'Resale time'!$F$545)&lt;$U$3,1,0)</f>
        <v>1</v>
      </c>
      <c r="L195" s="116" t="s">
        <v>4277</v>
      </c>
      <c r="M195" s="118">
        <v>0</v>
      </c>
      <c r="N195" s="162" t="str">
        <f t="shared" si="9"/>
        <v/>
      </c>
      <c r="O195" s="219">
        <f>MAX(IF($U$4-G195&gt;0,MIN((($U$4-$U$2))*J195,(($U$4-$G195)*J195)-'Resale time'!$F$545),0),0)</f>
        <v>274</v>
      </c>
      <c r="P195" s="162">
        <f>MAX(IF($U$5-G195&gt;0,MIN(($U$5-$U$4)*J195,(($U$5-$G195)*J195)-'Resale time'!$F$545),0),0)</f>
        <v>366</v>
      </c>
      <c r="Q195" s="162">
        <f>MAX(IF($U$3-G195&gt;0,MIN(($U$3-$U$5)*J195,(($U$3-$G195)*J195)-'Resale time'!$F$545),0),0)</f>
        <v>90</v>
      </c>
      <c r="R195" s="341">
        <f t="shared" ref="R195:R258" si="10">SUM(O195:Q195)</f>
        <v>730</v>
      </c>
    </row>
    <row r="196" spans="1:18" ht="12" customHeight="1" x14ac:dyDescent="0.35">
      <c r="A196" s="397"/>
      <c r="B196" s="405"/>
      <c r="C196" s="405"/>
      <c r="D196" s="157"/>
      <c r="E196" s="405"/>
      <c r="F196" s="111" t="s">
        <v>4645</v>
      </c>
      <c r="G196" s="112">
        <v>43061</v>
      </c>
      <c r="H196" s="113">
        <f t="shared" si="8"/>
        <v>2017</v>
      </c>
      <c r="I196" s="118" t="s">
        <v>4652</v>
      </c>
      <c r="J196" s="118">
        <v>1</v>
      </c>
      <c r="K196" s="115">
        <f>IF((G196+'Resale time'!$F$545)&lt;$U$3,1,0)</f>
        <v>1</v>
      </c>
      <c r="L196" s="116" t="s">
        <v>4277</v>
      </c>
      <c r="M196" s="118">
        <v>0</v>
      </c>
      <c r="N196" s="162" t="str">
        <f t="shared" si="9"/>
        <v/>
      </c>
      <c r="O196" s="219">
        <f>MAX(IF($U$4-G196&gt;0,MIN((($U$4-$U$2))*J196,(($U$4-$G196)*J196)-'Resale time'!$F$545),0),0)</f>
        <v>274</v>
      </c>
      <c r="P196" s="162">
        <f>MAX(IF($U$5-G196&gt;0,MIN(($U$5-$U$4)*J196,(($U$5-$G196)*J196)-'Resale time'!$F$545),0),0)</f>
        <v>366</v>
      </c>
      <c r="Q196" s="162">
        <f>MAX(IF($U$3-G196&gt;0,MIN(($U$3-$U$5)*J196,(($U$3-$G196)*J196)-'Resale time'!$F$545),0),0)</f>
        <v>90</v>
      </c>
      <c r="R196" s="341">
        <f t="shared" si="10"/>
        <v>730</v>
      </c>
    </row>
    <row r="197" spans="1:18" ht="12" customHeight="1" x14ac:dyDescent="0.35">
      <c r="A197" s="397"/>
      <c r="B197" s="405"/>
      <c r="C197" s="405"/>
      <c r="D197" s="157"/>
      <c r="E197" s="405"/>
      <c r="F197" s="111" t="s">
        <v>4645</v>
      </c>
      <c r="G197" s="112">
        <v>43055</v>
      </c>
      <c r="H197" s="113">
        <f t="shared" si="8"/>
        <v>2017</v>
      </c>
      <c r="I197" s="118" t="s">
        <v>4653</v>
      </c>
      <c r="J197" s="118">
        <v>1</v>
      </c>
      <c r="K197" s="115">
        <f>IF((G197+'Resale time'!$F$545)&lt;$U$3,1,0)</f>
        <v>1</v>
      </c>
      <c r="L197" s="116" t="s">
        <v>4277</v>
      </c>
      <c r="M197" s="118">
        <v>0</v>
      </c>
      <c r="N197" s="162" t="str">
        <f t="shared" si="9"/>
        <v/>
      </c>
      <c r="O197" s="219">
        <f>MAX(IF($U$4-G197&gt;0,MIN((($U$4-$U$2))*J197,(($U$4-$G197)*J197)-'Resale time'!$F$545),0),0)</f>
        <v>274</v>
      </c>
      <c r="P197" s="162">
        <f>MAX(IF($U$5-G197&gt;0,MIN(($U$5-$U$4)*J197,(($U$5-$G197)*J197)-'Resale time'!$F$545),0),0)</f>
        <v>366</v>
      </c>
      <c r="Q197" s="162">
        <f>MAX(IF($U$3-G197&gt;0,MIN(($U$3-$U$5)*J197,(($U$3-$G197)*J197)-'Resale time'!$F$545),0),0)</f>
        <v>90</v>
      </c>
      <c r="R197" s="341">
        <f t="shared" si="10"/>
        <v>730</v>
      </c>
    </row>
    <row r="198" spans="1:18" ht="12" customHeight="1" x14ac:dyDescent="0.35">
      <c r="A198" s="397"/>
      <c r="B198" s="405"/>
      <c r="C198" s="405"/>
      <c r="D198" s="157"/>
      <c r="E198" s="405"/>
      <c r="F198" s="111" t="s">
        <v>4276</v>
      </c>
      <c r="G198" s="112">
        <v>43055</v>
      </c>
      <c r="H198" s="113">
        <f t="shared" si="8"/>
        <v>2017</v>
      </c>
      <c r="I198" s="118" t="s">
        <v>4653</v>
      </c>
      <c r="J198" s="118">
        <v>1</v>
      </c>
      <c r="K198" s="115">
        <f>IF((G198+'Resale time'!$F$545)&lt;$U$3,1,0)</f>
        <v>1</v>
      </c>
      <c r="L198" s="116" t="s">
        <v>4277</v>
      </c>
      <c r="M198" s="118">
        <v>0</v>
      </c>
      <c r="N198" s="162" t="str">
        <f t="shared" si="9"/>
        <v/>
      </c>
      <c r="O198" s="219">
        <f>MAX(IF($U$4-G198&gt;0,MIN((($U$4-$U$2))*J198,(($U$4-$G198)*J198)-'Resale time'!$F$545),0),0)</f>
        <v>274</v>
      </c>
      <c r="P198" s="162">
        <f>MAX(IF($U$5-G198&gt;0,MIN(($U$5-$U$4)*J198,(($U$5-$G198)*J198)-'Resale time'!$F$545),0),0)</f>
        <v>366</v>
      </c>
      <c r="Q198" s="162">
        <f>MAX(IF($U$3-G198&gt;0,MIN(($U$3-$U$5)*J198,(($U$3-$G198)*J198)-'Resale time'!$F$545),0),0)</f>
        <v>90</v>
      </c>
      <c r="R198" s="341">
        <f t="shared" si="10"/>
        <v>730</v>
      </c>
    </row>
    <row r="199" spans="1:18" ht="12" customHeight="1" x14ac:dyDescent="0.35">
      <c r="A199" s="397"/>
      <c r="B199" s="405"/>
      <c r="C199" s="405"/>
      <c r="D199" s="157"/>
      <c r="E199" s="405"/>
      <c r="F199" s="111" t="s">
        <v>4331</v>
      </c>
      <c r="G199" s="112">
        <v>43048</v>
      </c>
      <c r="H199" s="113">
        <f t="shared" si="8"/>
        <v>2017</v>
      </c>
      <c r="I199" s="118" t="s">
        <v>4654</v>
      </c>
      <c r="J199" s="118">
        <v>1</v>
      </c>
      <c r="K199" s="115">
        <f>IF((G199+'Resale time'!$F$545)&lt;$U$3,1,0)</f>
        <v>1</v>
      </c>
      <c r="L199" s="116" t="s">
        <v>4277</v>
      </c>
      <c r="M199" s="118">
        <v>0</v>
      </c>
      <c r="N199" s="162" t="str">
        <f t="shared" si="9"/>
        <v/>
      </c>
      <c r="O199" s="219">
        <f>MAX(IF($U$4-G199&gt;0,MIN((($U$4-$U$2))*J199,(($U$4-$G199)*J199)-'Resale time'!$F$545),0),0)</f>
        <v>274</v>
      </c>
      <c r="P199" s="162">
        <f>MAX(IF($U$5-G199&gt;0,MIN(($U$5-$U$4)*J199,(($U$5-$G199)*J199)-'Resale time'!$F$545),0),0)</f>
        <v>366</v>
      </c>
      <c r="Q199" s="162">
        <f>MAX(IF($U$3-G199&gt;0,MIN(($U$3-$U$5)*J199,(($U$3-$G199)*J199)-'Resale time'!$F$545),0),0)</f>
        <v>90</v>
      </c>
      <c r="R199" s="341">
        <f t="shared" si="10"/>
        <v>730</v>
      </c>
    </row>
    <row r="200" spans="1:18" ht="12" customHeight="1" x14ac:dyDescent="0.35">
      <c r="A200" s="397"/>
      <c r="B200" s="405"/>
      <c r="C200" s="405"/>
      <c r="D200" s="157"/>
      <c r="E200" s="405"/>
      <c r="F200" s="111" t="s">
        <v>4645</v>
      </c>
      <c r="G200" s="112">
        <v>43039</v>
      </c>
      <c r="H200" s="113">
        <f t="shared" si="8"/>
        <v>2017</v>
      </c>
      <c r="I200" s="118" t="s">
        <v>4655</v>
      </c>
      <c r="J200" s="118">
        <v>1</v>
      </c>
      <c r="K200" s="115">
        <f>IF((G200+'Resale time'!$F$545)&lt;$U$3,1,0)</f>
        <v>1</v>
      </c>
      <c r="L200" s="116" t="s">
        <v>4277</v>
      </c>
      <c r="M200" s="118">
        <v>0</v>
      </c>
      <c r="N200" s="162" t="str">
        <f t="shared" si="9"/>
        <v/>
      </c>
      <c r="O200" s="219">
        <f>MAX(IF($U$4-G200&gt;0,MIN((($U$4-$U$2))*J200,(($U$4-$G200)*J200)-'Resale time'!$F$545),0),0)</f>
        <v>274</v>
      </c>
      <c r="P200" s="162">
        <f>MAX(IF($U$5-G200&gt;0,MIN(($U$5-$U$4)*J200,(($U$5-$G200)*J200)-'Resale time'!$F$545),0),0)</f>
        <v>366</v>
      </c>
      <c r="Q200" s="162">
        <f>MAX(IF($U$3-G200&gt;0,MIN(($U$3-$U$5)*J200,(($U$3-$G200)*J200)-'Resale time'!$F$545),0),0)</f>
        <v>90</v>
      </c>
      <c r="R200" s="341">
        <f t="shared" si="10"/>
        <v>730</v>
      </c>
    </row>
    <row r="201" spans="1:18" ht="12" customHeight="1" x14ac:dyDescent="0.35">
      <c r="A201" s="397"/>
      <c r="B201" s="405"/>
      <c r="C201" s="405"/>
      <c r="D201" s="157"/>
      <c r="E201" s="405"/>
      <c r="F201" s="111" t="s">
        <v>4645</v>
      </c>
      <c r="G201" s="112">
        <v>43035</v>
      </c>
      <c r="H201" s="113">
        <f t="shared" si="8"/>
        <v>2017</v>
      </c>
      <c r="I201" s="118" t="s">
        <v>4656</v>
      </c>
      <c r="J201" s="118">
        <v>1</v>
      </c>
      <c r="K201" s="115">
        <f>IF((G201+'Resale time'!$F$545)&lt;$U$3,1,0)</f>
        <v>1</v>
      </c>
      <c r="L201" s="116" t="s">
        <v>4277</v>
      </c>
      <c r="M201" s="118">
        <v>0</v>
      </c>
      <c r="N201" s="162" t="str">
        <f t="shared" si="9"/>
        <v/>
      </c>
      <c r="O201" s="219">
        <f>MAX(IF($U$4-G201&gt;0,MIN((($U$4-$U$2))*J201,(($U$4-$G201)*J201)-'Resale time'!$F$545),0),0)</f>
        <v>274</v>
      </c>
      <c r="P201" s="162">
        <f>MAX(IF($U$5-G201&gt;0,MIN(($U$5-$U$4)*J201,(($U$5-$G201)*J201)-'Resale time'!$F$545),0),0)</f>
        <v>366</v>
      </c>
      <c r="Q201" s="162">
        <f>MAX(IF($U$3-G201&gt;0,MIN(($U$3-$U$5)*J201,(($U$3-$G201)*J201)-'Resale time'!$F$545),0),0)</f>
        <v>90</v>
      </c>
      <c r="R201" s="341">
        <f t="shared" si="10"/>
        <v>730</v>
      </c>
    </row>
    <row r="202" spans="1:18" ht="12" customHeight="1" x14ac:dyDescent="0.35">
      <c r="A202" s="397"/>
      <c r="B202" s="405"/>
      <c r="C202" s="405"/>
      <c r="D202" s="157"/>
      <c r="E202" s="405"/>
      <c r="F202" s="111" t="s">
        <v>4276</v>
      </c>
      <c r="G202" s="112">
        <v>43032</v>
      </c>
      <c r="H202" s="113">
        <f t="shared" si="8"/>
        <v>2017</v>
      </c>
      <c r="I202" s="118" t="s">
        <v>4657</v>
      </c>
      <c r="J202" s="118">
        <v>1</v>
      </c>
      <c r="K202" s="115">
        <f>IF((G202+'Resale time'!$F$545)&lt;$U$3,1,0)</f>
        <v>1</v>
      </c>
      <c r="L202" s="116" t="s">
        <v>4277</v>
      </c>
      <c r="M202" s="118">
        <v>0</v>
      </c>
      <c r="N202" s="162" t="str">
        <f t="shared" si="9"/>
        <v/>
      </c>
      <c r="O202" s="219">
        <f>MAX(IF($U$4-G202&gt;0,MIN((($U$4-$U$2))*J202,(($U$4-$G202)*J202)-'Resale time'!$F$545),0),0)</f>
        <v>274</v>
      </c>
      <c r="P202" s="162">
        <f>MAX(IF($U$5-G202&gt;0,MIN(($U$5-$U$4)*J202,(($U$5-$G202)*J202)-'Resale time'!$F$545),0),0)</f>
        <v>366</v>
      </c>
      <c r="Q202" s="162">
        <f>MAX(IF($U$3-G202&gt;0,MIN(($U$3-$U$5)*J202,(($U$3-$G202)*J202)-'Resale time'!$F$545),0),0)</f>
        <v>90</v>
      </c>
      <c r="R202" s="341">
        <f t="shared" si="10"/>
        <v>730</v>
      </c>
    </row>
    <row r="203" spans="1:18" ht="12" customHeight="1" x14ac:dyDescent="0.35">
      <c r="A203" s="397"/>
      <c r="B203" s="405"/>
      <c r="C203" s="405"/>
      <c r="D203" s="157"/>
      <c r="E203" s="405"/>
      <c r="F203" s="111" t="s">
        <v>4276</v>
      </c>
      <c r="G203" s="112">
        <v>43020</v>
      </c>
      <c r="H203" s="113">
        <f t="shared" si="8"/>
        <v>2017</v>
      </c>
      <c r="I203" s="118" t="s">
        <v>4658</v>
      </c>
      <c r="J203" s="118">
        <v>3</v>
      </c>
      <c r="K203" s="115">
        <f>IF((G203+'Resale time'!$F$545)&lt;$U$3,1,0)</f>
        <v>1</v>
      </c>
      <c r="L203" s="116" t="s">
        <v>4277</v>
      </c>
      <c r="M203" s="118">
        <v>0</v>
      </c>
      <c r="N203" s="162" t="str">
        <f t="shared" si="9"/>
        <v/>
      </c>
      <c r="O203" s="219">
        <f>MAX(IF($U$4-G203&gt;0,MIN((($U$4-$U$2))*J203,(($U$4-$G203)*J203)-'Resale time'!$F$545),0),0)</f>
        <v>822</v>
      </c>
      <c r="P203" s="162">
        <f>MAX(IF($U$5-G203&gt;0,MIN(($U$5-$U$4)*J203,(($U$5-$G203)*J203)-'Resale time'!$F$545),0),0)</f>
        <v>1098</v>
      </c>
      <c r="Q203" s="162">
        <f>MAX(IF($U$3-G203&gt;0,MIN(($U$3-$U$5)*J203,(($U$3-$G203)*J203)-'Resale time'!$F$545),0),0)</f>
        <v>270</v>
      </c>
      <c r="R203" s="341">
        <f t="shared" si="10"/>
        <v>2190</v>
      </c>
    </row>
    <row r="204" spans="1:18" ht="12" customHeight="1" x14ac:dyDescent="0.35">
      <c r="A204" s="397"/>
      <c r="B204" s="405"/>
      <c r="C204" s="405"/>
      <c r="D204" s="157"/>
      <c r="E204" s="405"/>
      <c r="F204" s="111" t="s">
        <v>4276</v>
      </c>
      <c r="G204" s="112">
        <v>42970</v>
      </c>
      <c r="H204" s="113">
        <f t="shared" si="8"/>
        <v>2017</v>
      </c>
      <c r="I204" s="118" t="s">
        <v>4659</v>
      </c>
      <c r="J204" s="118">
        <v>1</v>
      </c>
      <c r="K204" s="115">
        <f>IF((G204+'Resale time'!$F$545)&lt;$U$3,1,0)</f>
        <v>1</v>
      </c>
      <c r="L204" s="116" t="s">
        <v>4277</v>
      </c>
      <c r="M204" s="118">
        <v>0</v>
      </c>
      <c r="N204" s="162" t="str">
        <f t="shared" si="9"/>
        <v/>
      </c>
      <c r="O204" s="219">
        <f>MAX(IF($U$4-G204&gt;0,MIN((($U$4-$U$2))*J204,(($U$4-$G204)*J204)-'Resale time'!$F$545),0),0)</f>
        <v>274</v>
      </c>
      <c r="P204" s="162">
        <f>MAX(IF($U$5-G204&gt;0,MIN(($U$5-$U$4)*J204,(($U$5-$G204)*J204)-'Resale time'!$F$545),0),0)</f>
        <v>366</v>
      </c>
      <c r="Q204" s="162">
        <f>MAX(IF($U$3-G204&gt;0,MIN(($U$3-$U$5)*J204,(($U$3-$G204)*J204)-'Resale time'!$F$545),0),0)</f>
        <v>90</v>
      </c>
      <c r="R204" s="341">
        <f t="shared" si="10"/>
        <v>730</v>
      </c>
    </row>
    <row r="205" spans="1:18" ht="12" customHeight="1" x14ac:dyDescent="0.35">
      <c r="A205" s="397"/>
      <c r="B205" s="405"/>
      <c r="C205" s="405"/>
      <c r="D205" s="157"/>
      <c r="E205" s="405"/>
      <c r="F205" s="111" t="s">
        <v>4276</v>
      </c>
      <c r="G205" s="112">
        <v>42958</v>
      </c>
      <c r="H205" s="113">
        <f t="shared" si="8"/>
        <v>2017</v>
      </c>
      <c r="I205" s="118" t="s">
        <v>4660</v>
      </c>
      <c r="J205" s="118">
        <v>1</v>
      </c>
      <c r="K205" s="115">
        <f>IF((G205+'Resale time'!$F$545)&lt;$U$3,1,0)</f>
        <v>1</v>
      </c>
      <c r="L205" s="116" t="s">
        <v>4277</v>
      </c>
      <c r="M205" s="118">
        <v>0</v>
      </c>
      <c r="N205" s="162" t="str">
        <f t="shared" si="9"/>
        <v/>
      </c>
      <c r="O205" s="219">
        <f>MAX(IF($U$4-G205&gt;0,MIN((($U$4-$U$2))*J205,(($U$4-$G205)*J205)-'Resale time'!$F$545),0),0)</f>
        <v>274</v>
      </c>
      <c r="P205" s="162">
        <f>MAX(IF($U$5-G205&gt;0,MIN(($U$5-$U$4)*J205,(($U$5-$G205)*J205)-'Resale time'!$F$545),0),0)</f>
        <v>366</v>
      </c>
      <c r="Q205" s="162">
        <f>MAX(IF($U$3-G205&gt;0,MIN(($U$3-$U$5)*J205,(($U$3-$G205)*J205)-'Resale time'!$F$545),0),0)</f>
        <v>90</v>
      </c>
      <c r="R205" s="341">
        <f t="shared" si="10"/>
        <v>730</v>
      </c>
    </row>
    <row r="206" spans="1:18" ht="12" customHeight="1" x14ac:dyDescent="0.35">
      <c r="A206" s="397"/>
      <c r="B206" s="405"/>
      <c r="C206" s="405"/>
      <c r="D206" s="157"/>
      <c r="E206" s="405"/>
      <c r="F206" s="111" t="s">
        <v>4276</v>
      </c>
      <c r="G206" s="112">
        <v>42951</v>
      </c>
      <c r="H206" s="113">
        <f t="shared" si="8"/>
        <v>2017</v>
      </c>
      <c r="I206" s="118" t="s">
        <v>4661</v>
      </c>
      <c r="J206" s="118">
        <v>1</v>
      </c>
      <c r="K206" s="115">
        <f>IF((G206+'Resale time'!$F$545)&lt;$U$3,1,0)</f>
        <v>1</v>
      </c>
      <c r="L206" s="116" t="s">
        <v>4277</v>
      </c>
      <c r="M206" s="118">
        <v>0</v>
      </c>
      <c r="N206" s="162" t="str">
        <f t="shared" si="9"/>
        <v/>
      </c>
      <c r="O206" s="219">
        <f>MAX(IF($U$4-G206&gt;0,MIN((($U$4-$U$2))*J206,(($U$4-$G206)*J206)-'Resale time'!$F$545),0),0)</f>
        <v>274</v>
      </c>
      <c r="P206" s="162">
        <f>MAX(IF($U$5-G206&gt;0,MIN(($U$5-$U$4)*J206,(($U$5-$G206)*J206)-'Resale time'!$F$545),0),0)</f>
        <v>366</v>
      </c>
      <c r="Q206" s="162">
        <f>MAX(IF($U$3-G206&gt;0,MIN(($U$3-$U$5)*J206,(($U$3-$G206)*J206)-'Resale time'!$F$545),0),0)</f>
        <v>90</v>
      </c>
      <c r="R206" s="341">
        <f t="shared" si="10"/>
        <v>730</v>
      </c>
    </row>
    <row r="207" spans="1:18" ht="12" customHeight="1" x14ac:dyDescent="0.35">
      <c r="A207" s="397"/>
      <c r="B207" s="405"/>
      <c r="C207" s="405"/>
      <c r="D207" s="157"/>
      <c r="E207" s="405"/>
      <c r="F207" s="111" t="s">
        <v>4645</v>
      </c>
      <c r="G207" s="112">
        <v>42936</v>
      </c>
      <c r="H207" s="113">
        <f t="shared" si="8"/>
        <v>2017</v>
      </c>
      <c r="I207" s="118" t="s">
        <v>4662</v>
      </c>
      <c r="J207" s="118">
        <v>1</v>
      </c>
      <c r="K207" s="115">
        <f>IF((G207+'Resale time'!$F$545)&lt;$U$3,1,0)</f>
        <v>1</v>
      </c>
      <c r="L207" s="116" t="s">
        <v>4277</v>
      </c>
      <c r="M207" s="118">
        <v>0</v>
      </c>
      <c r="N207" s="162" t="str">
        <f t="shared" si="9"/>
        <v/>
      </c>
      <c r="O207" s="219">
        <f>MAX(IF($U$4-G207&gt;0,MIN((($U$4-$U$2))*J207,(($U$4-$G207)*J207)-'Resale time'!$F$545),0),0)</f>
        <v>274</v>
      </c>
      <c r="P207" s="162">
        <f>MAX(IF($U$5-G207&gt;0,MIN(($U$5-$U$4)*J207,(($U$5-$G207)*J207)-'Resale time'!$F$545),0),0)</f>
        <v>366</v>
      </c>
      <c r="Q207" s="162">
        <f>MAX(IF($U$3-G207&gt;0,MIN(($U$3-$U$5)*J207,(($U$3-$G207)*J207)-'Resale time'!$F$545),0),0)</f>
        <v>90</v>
      </c>
      <c r="R207" s="341">
        <f t="shared" si="10"/>
        <v>730</v>
      </c>
    </row>
    <row r="208" spans="1:18" ht="12" customHeight="1" x14ac:dyDescent="0.35">
      <c r="A208" s="397"/>
      <c r="B208" s="405"/>
      <c r="C208" s="405"/>
      <c r="D208" s="157"/>
      <c r="E208" s="405"/>
      <c r="F208" s="111" t="s">
        <v>4276</v>
      </c>
      <c r="G208" s="112">
        <v>42936</v>
      </c>
      <c r="H208" s="113">
        <f t="shared" si="8"/>
        <v>2017</v>
      </c>
      <c r="I208" s="118" t="s">
        <v>4662</v>
      </c>
      <c r="J208" s="118">
        <v>1</v>
      </c>
      <c r="K208" s="115">
        <f>IF((G208+'Resale time'!$F$545)&lt;$U$3,1,0)</f>
        <v>1</v>
      </c>
      <c r="L208" s="116">
        <v>170400080</v>
      </c>
      <c r="M208" s="118">
        <v>0</v>
      </c>
      <c r="N208" s="162" t="str">
        <f t="shared" si="9"/>
        <v/>
      </c>
      <c r="O208" s="219">
        <f>MAX(IF($U$4-G208&gt;0,MIN((($U$4-$U$2))*J208,(($U$4-$G208)*J208)-'Resale time'!$F$545),0),0)</f>
        <v>274</v>
      </c>
      <c r="P208" s="162">
        <f>MAX(IF($U$5-G208&gt;0,MIN(($U$5-$U$4)*J208,(($U$5-$G208)*J208)-'Resale time'!$F$545),0),0)</f>
        <v>366</v>
      </c>
      <c r="Q208" s="162">
        <f>MAX(IF($U$3-G208&gt;0,MIN(($U$3-$U$5)*J208,(($U$3-$G208)*J208)-'Resale time'!$F$545),0),0)</f>
        <v>90</v>
      </c>
      <c r="R208" s="341">
        <f t="shared" si="10"/>
        <v>730</v>
      </c>
    </row>
    <row r="209" spans="1:18" ht="12" customHeight="1" x14ac:dyDescent="0.35">
      <c r="A209" s="397"/>
      <c r="B209" s="405"/>
      <c r="C209" s="405"/>
      <c r="D209" s="157"/>
      <c r="E209" s="405"/>
      <c r="F209" s="111" t="s">
        <v>4645</v>
      </c>
      <c r="G209" s="112">
        <v>42908</v>
      </c>
      <c r="H209" s="113">
        <f t="shared" ref="H209:H272" si="11">YEAR(G209)</f>
        <v>2017</v>
      </c>
      <c r="I209" s="118" t="s">
        <v>4663</v>
      </c>
      <c r="J209" s="118">
        <v>1</v>
      </c>
      <c r="K209" s="115">
        <f>IF((G209+'Resale time'!$F$545)&lt;$U$3,1,0)</f>
        <v>1</v>
      </c>
      <c r="L209" s="116" t="s">
        <v>4277</v>
      </c>
      <c r="M209" s="118">
        <v>0</v>
      </c>
      <c r="N209" s="162" t="str">
        <f t="shared" si="9"/>
        <v/>
      </c>
      <c r="O209" s="219">
        <f>MAX(IF($U$4-G209&gt;0,MIN((($U$4-$U$2))*J209,(($U$4-$G209)*J209)-'Resale time'!$F$545),0),0)</f>
        <v>274</v>
      </c>
      <c r="P209" s="162">
        <f>MAX(IF($U$5-G209&gt;0,MIN(($U$5-$U$4)*J209,(($U$5-$G209)*J209)-'Resale time'!$F$545),0),0)</f>
        <v>366</v>
      </c>
      <c r="Q209" s="162">
        <f>MAX(IF($U$3-G209&gt;0,MIN(($U$3-$U$5)*J209,(($U$3-$G209)*J209)-'Resale time'!$F$545),0),0)</f>
        <v>90</v>
      </c>
      <c r="R209" s="341">
        <f t="shared" si="10"/>
        <v>730</v>
      </c>
    </row>
    <row r="210" spans="1:18" ht="12" customHeight="1" x14ac:dyDescent="0.35">
      <c r="A210" s="397"/>
      <c r="B210" s="405"/>
      <c r="C210" s="405"/>
      <c r="D210" s="157"/>
      <c r="E210" s="405"/>
      <c r="F210" s="111" t="s">
        <v>4331</v>
      </c>
      <c r="G210" s="112">
        <v>42908</v>
      </c>
      <c r="H210" s="113">
        <f t="shared" si="11"/>
        <v>2017</v>
      </c>
      <c r="I210" s="118" t="s">
        <v>4663</v>
      </c>
      <c r="J210" s="118">
        <v>1</v>
      </c>
      <c r="K210" s="115">
        <f>IF((G210+'Resale time'!$F$545)&lt;$U$3,1,0)</f>
        <v>1</v>
      </c>
      <c r="L210" s="116" t="s">
        <v>4277</v>
      </c>
      <c r="M210" s="118">
        <v>0</v>
      </c>
      <c r="N210" s="162" t="str">
        <f t="shared" si="9"/>
        <v/>
      </c>
      <c r="O210" s="219">
        <f>MAX(IF($U$4-G210&gt;0,MIN((($U$4-$U$2))*J210,(($U$4-$G210)*J210)-'Resale time'!$F$545),0),0)</f>
        <v>274</v>
      </c>
      <c r="P210" s="162">
        <f>MAX(IF($U$5-G210&gt;0,MIN(($U$5-$U$4)*J210,(($U$5-$G210)*J210)-'Resale time'!$F$545),0),0)</f>
        <v>366</v>
      </c>
      <c r="Q210" s="162">
        <f>MAX(IF($U$3-G210&gt;0,MIN(($U$3-$U$5)*J210,(($U$3-$G210)*J210)-'Resale time'!$F$545),0),0)</f>
        <v>90</v>
      </c>
      <c r="R210" s="341">
        <f t="shared" si="10"/>
        <v>730</v>
      </c>
    </row>
    <row r="211" spans="1:18" ht="12" customHeight="1" x14ac:dyDescent="0.35">
      <c r="A211" s="397"/>
      <c r="B211" s="405"/>
      <c r="C211" s="405"/>
      <c r="D211" s="157"/>
      <c r="E211" s="405"/>
      <c r="F211" s="111" t="s">
        <v>4645</v>
      </c>
      <c r="G211" s="112">
        <v>42816</v>
      </c>
      <c r="H211" s="113">
        <f t="shared" si="11"/>
        <v>2017</v>
      </c>
      <c r="I211" s="118" t="s">
        <v>4664</v>
      </c>
      <c r="J211" s="118">
        <v>1</v>
      </c>
      <c r="K211" s="115">
        <f>IF((G211+'Resale time'!$F$545)&lt;$U$3,1,0)</f>
        <v>1</v>
      </c>
      <c r="L211" s="116" t="s">
        <v>4277</v>
      </c>
      <c r="M211" s="118">
        <v>0</v>
      </c>
      <c r="N211" s="162" t="str">
        <f t="shared" si="9"/>
        <v/>
      </c>
      <c r="O211" s="219">
        <f>MAX(IF($U$4-G211&gt;0,MIN((($U$4-$U$2))*J211,(($U$4-$G211)*J211)-'Resale time'!$F$545),0),0)</f>
        <v>274</v>
      </c>
      <c r="P211" s="162">
        <f>MAX(IF($U$5-G211&gt;0,MIN(($U$5-$U$4)*J211,(($U$5-$G211)*J211)-'Resale time'!$F$545),0),0)</f>
        <v>366</v>
      </c>
      <c r="Q211" s="162">
        <f>MAX(IF($U$3-G211&gt;0,MIN(($U$3-$U$5)*J211,(($U$3-$G211)*J211)-'Resale time'!$F$545),0),0)</f>
        <v>90</v>
      </c>
      <c r="R211" s="341">
        <f t="shared" si="10"/>
        <v>730</v>
      </c>
    </row>
    <row r="212" spans="1:18" ht="12" customHeight="1" x14ac:dyDescent="0.35">
      <c r="A212" s="397"/>
      <c r="B212" s="405"/>
      <c r="C212" s="405"/>
      <c r="D212" s="157"/>
      <c r="E212" s="405"/>
      <c r="F212" s="111" t="s">
        <v>4276</v>
      </c>
      <c r="G212" s="112">
        <v>42816</v>
      </c>
      <c r="H212" s="113">
        <f t="shared" si="11"/>
        <v>2017</v>
      </c>
      <c r="I212" s="118" t="s">
        <v>4664</v>
      </c>
      <c r="J212" s="118">
        <v>1</v>
      </c>
      <c r="K212" s="115">
        <f>IF((G212+'Resale time'!$F$545)&lt;$U$3,1,0)</f>
        <v>1</v>
      </c>
      <c r="L212" s="116">
        <v>160701100</v>
      </c>
      <c r="M212" s="118">
        <v>0</v>
      </c>
      <c r="N212" s="162" t="str">
        <f t="shared" si="9"/>
        <v/>
      </c>
      <c r="O212" s="219">
        <f>MAX(IF($U$4-G212&gt;0,MIN((($U$4-$U$2))*J212,(($U$4-$G212)*J212)-'Resale time'!$F$545),0),0)</f>
        <v>274</v>
      </c>
      <c r="P212" s="162">
        <f>MAX(IF($U$5-G212&gt;0,MIN(($U$5-$U$4)*J212,(($U$5-$G212)*J212)-'Resale time'!$F$545),0),0)</f>
        <v>366</v>
      </c>
      <c r="Q212" s="162">
        <f>MAX(IF($U$3-G212&gt;0,MIN(($U$3-$U$5)*J212,(($U$3-$G212)*J212)-'Resale time'!$F$545),0),0)</f>
        <v>90</v>
      </c>
      <c r="R212" s="341">
        <f t="shared" si="10"/>
        <v>730</v>
      </c>
    </row>
    <row r="213" spans="1:18" ht="12" customHeight="1" x14ac:dyDescent="0.35">
      <c r="A213" s="397"/>
      <c r="B213" s="405"/>
      <c r="C213" s="405"/>
      <c r="D213" s="157"/>
      <c r="E213" s="405"/>
      <c r="F213" s="111" t="s">
        <v>4645</v>
      </c>
      <c r="G213" s="112">
        <v>42810</v>
      </c>
      <c r="H213" s="113">
        <f t="shared" si="11"/>
        <v>2017</v>
      </c>
      <c r="I213" s="118" t="s">
        <v>4665</v>
      </c>
      <c r="J213" s="118">
        <v>1</v>
      </c>
      <c r="K213" s="115">
        <f>IF((G213+'Resale time'!$F$545)&lt;$U$3,1,0)</f>
        <v>1</v>
      </c>
      <c r="L213" s="116" t="s">
        <v>4277</v>
      </c>
      <c r="M213" s="118">
        <v>0</v>
      </c>
      <c r="N213" s="162" t="str">
        <f t="shared" si="9"/>
        <v/>
      </c>
      <c r="O213" s="219">
        <f>MAX(IF($U$4-G213&gt;0,MIN((($U$4-$U$2))*J213,(($U$4-$G213)*J213)-'Resale time'!$F$545),0),0)</f>
        <v>274</v>
      </c>
      <c r="P213" s="162">
        <f>MAX(IF($U$5-G213&gt;0,MIN(($U$5-$U$4)*J213,(($U$5-$G213)*J213)-'Resale time'!$F$545),0),0)</f>
        <v>366</v>
      </c>
      <c r="Q213" s="162">
        <f>MAX(IF($U$3-G213&gt;0,MIN(($U$3-$U$5)*J213,(($U$3-$G213)*J213)-'Resale time'!$F$545),0),0)</f>
        <v>90</v>
      </c>
      <c r="R213" s="341">
        <f t="shared" si="10"/>
        <v>730</v>
      </c>
    </row>
    <row r="214" spans="1:18" ht="12" customHeight="1" x14ac:dyDescent="0.35">
      <c r="A214" s="397"/>
      <c r="B214" s="405"/>
      <c r="C214" s="405"/>
      <c r="D214" s="157"/>
      <c r="E214" s="405"/>
      <c r="F214" s="111" t="s">
        <v>4645</v>
      </c>
      <c r="G214" s="112">
        <v>42768</v>
      </c>
      <c r="H214" s="113">
        <f t="shared" si="11"/>
        <v>2017</v>
      </c>
      <c r="I214" s="118" t="s">
        <v>4666</v>
      </c>
      <c r="J214" s="118">
        <v>2</v>
      </c>
      <c r="K214" s="115">
        <f>IF((G214+'Resale time'!$F$545)&lt;$U$3,1,0)</f>
        <v>1</v>
      </c>
      <c r="L214" s="116" t="s">
        <v>4277</v>
      </c>
      <c r="M214" s="118">
        <v>0</v>
      </c>
      <c r="N214" s="162" t="str">
        <f t="shared" si="9"/>
        <v/>
      </c>
      <c r="O214" s="219">
        <f>MAX(IF($U$4-G214&gt;0,MIN((($U$4-$U$2))*J214,(($U$4-$G214)*J214)-'Resale time'!$F$545),0),0)</f>
        <v>548</v>
      </c>
      <c r="P214" s="162">
        <f>MAX(IF($U$5-G214&gt;0,MIN(($U$5-$U$4)*J214,(($U$5-$G214)*J214)-'Resale time'!$F$545),0),0)</f>
        <v>732</v>
      </c>
      <c r="Q214" s="162">
        <f>MAX(IF($U$3-G214&gt;0,MIN(($U$3-$U$5)*J214,(($U$3-$G214)*J214)-'Resale time'!$F$545),0),0)</f>
        <v>180</v>
      </c>
      <c r="R214" s="341">
        <f t="shared" si="10"/>
        <v>1460</v>
      </c>
    </row>
    <row r="215" spans="1:18" ht="12" customHeight="1" x14ac:dyDescent="0.35">
      <c r="A215" s="397"/>
      <c r="B215" s="405"/>
      <c r="C215" s="405"/>
      <c r="D215" s="157"/>
      <c r="E215" s="405"/>
      <c r="F215" s="111" t="s">
        <v>4276</v>
      </c>
      <c r="G215" s="112">
        <v>42767</v>
      </c>
      <c r="H215" s="113">
        <f t="shared" si="11"/>
        <v>2017</v>
      </c>
      <c r="I215" s="118" t="s">
        <v>4667</v>
      </c>
      <c r="J215" s="118">
        <v>1</v>
      </c>
      <c r="K215" s="115">
        <f>IF((G215+'Resale time'!$F$545)&lt;$U$3,1,0)</f>
        <v>1</v>
      </c>
      <c r="L215" s="116" t="s">
        <v>4277</v>
      </c>
      <c r="M215" s="118">
        <v>0</v>
      </c>
      <c r="N215" s="162" t="str">
        <f t="shared" si="9"/>
        <v/>
      </c>
      <c r="O215" s="219">
        <f>MAX(IF($U$4-G215&gt;0,MIN((($U$4-$U$2))*J215,(($U$4-$G215)*J215)-'Resale time'!$F$545),0),0)</f>
        <v>274</v>
      </c>
      <c r="P215" s="162">
        <f>MAX(IF($U$5-G215&gt;0,MIN(($U$5-$U$4)*J215,(($U$5-$G215)*J215)-'Resale time'!$F$545),0),0)</f>
        <v>366</v>
      </c>
      <c r="Q215" s="162">
        <f>MAX(IF($U$3-G215&gt;0,MIN(($U$3-$U$5)*J215,(($U$3-$G215)*J215)-'Resale time'!$F$545),0),0)</f>
        <v>90</v>
      </c>
      <c r="R215" s="341">
        <f t="shared" si="10"/>
        <v>730</v>
      </c>
    </row>
    <row r="216" spans="1:18" ht="12" customHeight="1" x14ac:dyDescent="0.35">
      <c r="A216" s="396">
        <v>2004</v>
      </c>
      <c r="B216" s="394" t="s">
        <v>4668</v>
      </c>
      <c r="C216" s="394" t="s">
        <v>4669</v>
      </c>
      <c r="D216" s="111"/>
      <c r="E216" s="394" t="s">
        <v>4670</v>
      </c>
      <c r="F216" s="111" t="s">
        <v>4645</v>
      </c>
      <c r="G216" s="112">
        <v>43068</v>
      </c>
      <c r="H216" s="113">
        <f t="shared" si="11"/>
        <v>2017</v>
      </c>
      <c r="I216" s="118" t="s">
        <v>4671</v>
      </c>
      <c r="J216" s="118">
        <v>1</v>
      </c>
      <c r="K216" s="115">
        <f>IF((G216+'Resale time'!$F$545)&lt;$U$3,1,0)</f>
        <v>1</v>
      </c>
      <c r="L216" s="116" t="s">
        <v>4277</v>
      </c>
      <c r="M216" s="118">
        <v>0</v>
      </c>
      <c r="N216" s="162" t="str">
        <f t="shared" si="9"/>
        <v/>
      </c>
      <c r="O216" s="219">
        <f>MAX(IF($U$4-G216&gt;0,MIN((($U$4-$U$2))*J216,(($U$4-$G216)*J216)-'Resale time'!$F$545),0),0)</f>
        <v>274</v>
      </c>
      <c r="P216" s="162">
        <f>MAX(IF($U$5-G216&gt;0,MIN(($U$5-$U$4)*J216,(($U$5-$G216)*J216)-'Resale time'!$F$545),0),0)</f>
        <v>366</v>
      </c>
      <c r="Q216" s="162">
        <f>MAX(IF($U$3-G216&gt;0,MIN(($U$3-$U$5)*J216,(($U$3-$G216)*J216)-'Resale time'!$F$545),0),0)</f>
        <v>90</v>
      </c>
      <c r="R216" s="341">
        <f t="shared" si="10"/>
        <v>730</v>
      </c>
    </row>
    <row r="217" spans="1:18" ht="12" customHeight="1" x14ac:dyDescent="0.35">
      <c r="A217" s="397"/>
      <c r="B217" s="405"/>
      <c r="C217" s="405"/>
      <c r="D217" s="157"/>
      <c r="E217" s="405"/>
      <c r="F217" s="111" t="s">
        <v>4645</v>
      </c>
      <c r="G217" s="112">
        <v>43055</v>
      </c>
      <c r="H217" s="113">
        <f t="shared" si="11"/>
        <v>2017</v>
      </c>
      <c r="I217" s="118" t="s">
        <v>4672</v>
      </c>
      <c r="J217" s="118">
        <v>1</v>
      </c>
      <c r="K217" s="115">
        <f>IF((G217+'Resale time'!$F$545)&lt;$U$3,1,0)</f>
        <v>1</v>
      </c>
      <c r="L217" s="116" t="s">
        <v>4277</v>
      </c>
      <c r="M217" s="118">
        <v>0</v>
      </c>
      <c r="N217" s="162" t="str">
        <f t="shared" si="9"/>
        <v/>
      </c>
      <c r="O217" s="219">
        <f>MAX(IF($U$4-G217&gt;0,MIN((($U$4-$U$2))*J217,(($U$4-$G217)*J217)-'Resale time'!$F$545),0),0)</f>
        <v>274</v>
      </c>
      <c r="P217" s="162">
        <f>MAX(IF($U$5-G217&gt;0,MIN(($U$5-$U$4)*J217,(($U$5-$G217)*J217)-'Resale time'!$F$545),0),0)</f>
        <v>366</v>
      </c>
      <c r="Q217" s="162">
        <f>MAX(IF($U$3-G217&gt;0,MIN(($U$3-$U$5)*J217,(($U$3-$G217)*J217)-'Resale time'!$F$545),0),0)</f>
        <v>90</v>
      </c>
      <c r="R217" s="341">
        <f t="shared" si="10"/>
        <v>730</v>
      </c>
    </row>
    <row r="218" spans="1:18" ht="12" customHeight="1" x14ac:dyDescent="0.35">
      <c r="A218" s="397"/>
      <c r="B218" s="405"/>
      <c r="C218" s="405"/>
      <c r="D218" s="157"/>
      <c r="E218" s="405"/>
      <c r="F218" s="111" t="s">
        <v>4276</v>
      </c>
      <c r="G218" s="112">
        <v>43053</v>
      </c>
      <c r="H218" s="113">
        <f t="shared" si="11"/>
        <v>2017</v>
      </c>
      <c r="I218" s="118" t="s">
        <v>4673</v>
      </c>
      <c r="J218" s="118">
        <v>3</v>
      </c>
      <c r="K218" s="115">
        <f>IF((G218+'Resale time'!$F$545)&lt;$U$3,1,0)</f>
        <v>1</v>
      </c>
      <c r="L218" s="116" t="s">
        <v>4277</v>
      </c>
      <c r="M218" s="118">
        <v>0</v>
      </c>
      <c r="N218" s="162" t="str">
        <f t="shared" si="9"/>
        <v/>
      </c>
      <c r="O218" s="219">
        <f>MAX(IF($U$4-G218&gt;0,MIN((($U$4-$U$2))*J218,(($U$4-$G218)*J218)-'Resale time'!$F$545),0),0)</f>
        <v>822</v>
      </c>
      <c r="P218" s="162">
        <f>MAX(IF($U$5-G218&gt;0,MIN(($U$5-$U$4)*J218,(($U$5-$G218)*J218)-'Resale time'!$F$545),0),0)</f>
        <v>1098</v>
      </c>
      <c r="Q218" s="162">
        <f>MAX(IF($U$3-G218&gt;0,MIN(($U$3-$U$5)*J218,(($U$3-$G218)*J218)-'Resale time'!$F$545),0),0)</f>
        <v>270</v>
      </c>
      <c r="R218" s="341">
        <f t="shared" si="10"/>
        <v>2190</v>
      </c>
    </row>
    <row r="219" spans="1:18" ht="12" customHeight="1" x14ac:dyDescent="0.35">
      <c r="A219" s="397"/>
      <c r="B219" s="405"/>
      <c r="C219" s="405"/>
      <c r="D219" s="157"/>
      <c r="E219" s="405"/>
      <c r="F219" s="111" t="s">
        <v>4276</v>
      </c>
      <c r="G219" s="112">
        <v>42972</v>
      </c>
      <c r="H219" s="113">
        <f t="shared" si="11"/>
        <v>2017</v>
      </c>
      <c r="I219" s="118" t="s">
        <v>4674</v>
      </c>
      <c r="J219" s="118">
        <v>2</v>
      </c>
      <c r="K219" s="115">
        <f>IF((G219+'Resale time'!$F$545)&lt;$U$3,1,0)</f>
        <v>1</v>
      </c>
      <c r="L219" s="116" t="s">
        <v>4277</v>
      </c>
      <c r="M219" s="118">
        <v>0</v>
      </c>
      <c r="N219" s="162" t="str">
        <f t="shared" si="9"/>
        <v/>
      </c>
      <c r="O219" s="219">
        <f>MAX(IF($U$4-G219&gt;0,MIN((($U$4-$U$2))*J219,(($U$4-$G219)*J219)-'Resale time'!$F$545),0),0)</f>
        <v>548</v>
      </c>
      <c r="P219" s="162">
        <f>MAX(IF($U$5-G219&gt;0,MIN(($U$5-$U$4)*J219,(($U$5-$G219)*J219)-'Resale time'!$F$545),0),0)</f>
        <v>732</v>
      </c>
      <c r="Q219" s="162">
        <f>MAX(IF($U$3-G219&gt;0,MIN(($U$3-$U$5)*J219,(($U$3-$G219)*J219)-'Resale time'!$F$545),0),0)</f>
        <v>180</v>
      </c>
      <c r="R219" s="341">
        <f t="shared" si="10"/>
        <v>1460</v>
      </c>
    </row>
    <row r="220" spans="1:18" ht="12" customHeight="1" x14ac:dyDescent="0.35">
      <c r="A220" s="397"/>
      <c r="B220" s="405"/>
      <c r="C220" s="405"/>
      <c r="D220" s="157"/>
      <c r="E220" s="405"/>
      <c r="F220" s="111" t="s">
        <v>4645</v>
      </c>
      <c r="G220" s="112">
        <v>42912</v>
      </c>
      <c r="H220" s="113">
        <f t="shared" si="11"/>
        <v>2017</v>
      </c>
      <c r="I220" s="118" t="s">
        <v>4675</v>
      </c>
      <c r="J220" s="118">
        <v>1</v>
      </c>
      <c r="K220" s="115">
        <f>IF((G220+'Resale time'!$F$545)&lt;$U$3,1,0)</f>
        <v>1</v>
      </c>
      <c r="L220" s="116" t="s">
        <v>4277</v>
      </c>
      <c r="M220" s="118">
        <v>0</v>
      </c>
      <c r="N220" s="162" t="str">
        <f t="shared" si="9"/>
        <v/>
      </c>
      <c r="O220" s="219">
        <f>MAX(IF($U$4-G220&gt;0,MIN((($U$4-$U$2))*J220,(($U$4-$G220)*J220)-'Resale time'!$F$545),0),0)</f>
        <v>274</v>
      </c>
      <c r="P220" s="162">
        <f>MAX(IF($U$5-G220&gt;0,MIN(($U$5-$U$4)*J220,(($U$5-$G220)*J220)-'Resale time'!$F$545),0),0)</f>
        <v>366</v>
      </c>
      <c r="Q220" s="162">
        <f>MAX(IF($U$3-G220&gt;0,MIN(($U$3-$U$5)*J220,(($U$3-$G220)*J220)-'Resale time'!$F$545),0),0)</f>
        <v>90</v>
      </c>
      <c r="R220" s="341">
        <f t="shared" si="10"/>
        <v>730</v>
      </c>
    </row>
    <row r="221" spans="1:18" ht="12" customHeight="1" x14ac:dyDescent="0.35">
      <c r="A221" s="397"/>
      <c r="B221" s="405"/>
      <c r="C221" s="405"/>
      <c r="D221" s="157"/>
      <c r="E221" s="405"/>
      <c r="F221" s="111" t="s">
        <v>4276</v>
      </c>
      <c r="G221" s="112">
        <v>42912</v>
      </c>
      <c r="H221" s="113">
        <f t="shared" si="11"/>
        <v>2017</v>
      </c>
      <c r="I221" s="118" t="s">
        <v>4675</v>
      </c>
      <c r="J221" s="118">
        <v>1</v>
      </c>
      <c r="K221" s="115">
        <f>IF((G221+'Resale time'!$F$545)&lt;$U$3,1,0)</f>
        <v>1</v>
      </c>
      <c r="L221" s="116" t="s">
        <v>4277</v>
      </c>
      <c r="M221" s="118">
        <v>0</v>
      </c>
      <c r="N221" s="162" t="str">
        <f t="shared" si="9"/>
        <v/>
      </c>
      <c r="O221" s="219">
        <f>MAX(IF($U$4-G221&gt;0,MIN((($U$4-$U$2))*J221,(($U$4-$G221)*J221)-'Resale time'!$F$545),0),0)</f>
        <v>274</v>
      </c>
      <c r="P221" s="162">
        <f>MAX(IF($U$5-G221&gt;0,MIN(($U$5-$U$4)*J221,(($U$5-$G221)*J221)-'Resale time'!$F$545),0),0)</f>
        <v>366</v>
      </c>
      <c r="Q221" s="162">
        <f>MAX(IF($U$3-G221&gt;0,MIN(($U$3-$U$5)*J221,(($U$3-$G221)*J221)-'Resale time'!$F$545),0),0)</f>
        <v>90</v>
      </c>
      <c r="R221" s="341">
        <f t="shared" si="10"/>
        <v>730</v>
      </c>
    </row>
    <row r="222" spans="1:18" ht="12" customHeight="1" x14ac:dyDescent="0.35">
      <c r="A222" s="397"/>
      <c r="B222" s="405"/>
      <c r="C222" s="405"/>
      <c r="D222" s="157"/>
      <c r="E222" s="405"/>
      <c r="F222" s="111" t="s">
        <v>4276</v>
      </c>
      <c r="G222" s="112">
        <v>42906</v>
      </c>
      <c r="H222" s="113">
        <f t="shared" si="11"/>
        <v>2017</v>
      </c>
      <c r="I222" s="118" t="s">
        <v>4676</v>
      </c>
      <c r="J222" s="118">
        <v>1</v>
      </c>
      <c r="K222" s="115">
        <f>IF((G222+'Resale time'!$F$545)&lt;$U$3,1,0)</f>
        <v>1</v>
      </c>
      <c r="L222" s="116" t="s">
        <v>4277</v>
      </c>
      <c r="M222" s="118">
        <v>0</v>
      </c>
      <c r="N222" s="162" t="str">
        <f t="shared" si="9"/>
        <v/>
      </c>
      <c r="O222" s="219">
        <f>MAX(IF($U$4-G222&gt;0,MIN((($U$4-$U$2))*J222,(($U$4-$G222)*J222)-'Resale time'!$F$545),0),0)</f>
        <v>274</v>
      </c>
      <c r="P222" s="162">
        <f>MAX(IF($U$5-G222&gt;0,MIN(($U$5-$U$4)*J222,(($U$5-$G222)*J222)-'Resale time'!$F$545),0),0)</f>
        <v>366</v>
      </c>
      <c r="Q222" s="162">
        <f>MAX(IF($U$3-G222&gt;0,MIN(($U$3-$U$5)*J222,(($U$3-$G222)*J222)-'Resale time'!$F$545),0),0)</f>
        <v>90</v>
      </c>
      <c r="R222" s="341">
        <f t="shared" si="10"/>
        <v>730</v>
      </c>
    </row>
    <row r="223" spans="1:18" ht="12" customHeight="1" x14ac:dyDescent="0.35">
      <c r="A223" s="397"/>
      <c r="B223" s="405"/>
      <c r="C223" s="405"/>
      <c r="D223" s="157"/>
      <c r="E223" s="405"/>
      <c r="F223" s="111" t="s">
        <v>4276</v>
      </c>
      <c r="G223" s="112">
        <v>42899</v>
      </c>
      <c r="H223" s="113">
        <f t="shared" si="11"/>
        <v>2017</v>
      </c>
      <c r="I223" s="118" t="s">
        <v>4677</v>
      </c>
      <c r="J223" s="118">
        <v>1</v>
      </c>
      <c r="K223" s="115">
        <f>IF((G223+'Resale time'!$F$545)&lt;$U$3,1,0)</f>
        <v>1</v>
      </c>
      <c r="L223" s="116" t="s">
        <v>4277</v>
      </c>
      <c r="M223" s="118">
        <v>0</v>
      </c>
      <c r="N223" s="162" t="str">
        <f t="shared" si="9"/>
        <v/>
      </c>
      <c r="O223" s="219">
        <f>MAX(IF($U$4-G223&gt;0,MIN((($U$4-$U$2))*J223,(($U$4-$G223)*J223)-'Resale time'!$F$545),0),0)</f>
        <v>274</v>
      </c>
      <c r="P223" s="162">
        <f>MAX(IF($U$5-G223&gt;0,MIN(($U$5-$U$4)*J223,(($U$5-$G223)*J223)-'Resale time'!$F$545),0),0)</f>
        <v>366</v>
      </c>
      <c r="Q223" s="162">
        <f>MAX(IF($U$3-G223&gt;0,MIN(($U$3-$U$5)*J223,(($U$3-$G223)*J223)-'Resale time'!$F$545),0),0)</f>
        <v>90</v>
      </c>
      <c r="R223" s="341">
        <f t="shared" si="10"/>
        <v>730</v>
      </c>
    </row>
    <row r="224" spans="1:18" ht="12" customHeight="1" x14ac:dyDescent="0.35">
      <c r="A224" s="397"/>
      <c r="B224" s="405"/>
      <c r="C224" s="405"/>
      <c r="D224" s="157"/>
      <c r="E224" s="405"/>
      <c r="F224" s="111" t="s">
        <v>4276</v>
      </c>
      <c r="G224" s="112">
        <v>42881</v>
      </c>
      <c r="H224" s="113">
        <f t="shared" si="11"/>
        <v>2017</v>
      </c>
      <c r="I224" s="118" t="s">
        <v>4678</v>
      </c>
      <c r="J224" s="118">
        <v>1</v>
      </c>
      <c r="K224" s="115">
        <f>IF((G224+'Resale time'!$F$545)&lt;$U$3,1,0)</f>
        <v>1</v>
      </c>
      <c r="L224" s="116" t="s">
        <v>4277</v>
      </c>
      <c r="M224" s="118">
        <v>0</v>
      </c>
      <c r="N224" s="162" t="str">
        <f t="shared" si="9"/>
        <v/>
      </c>
      <c r="O224" s="219">
        <f>MAX(IF($U$4-G224&gt;0,MIN((($U$4-$U$2))*J224,(($U$4-$G224)*J224)-'Resale time'!$F$545),0),0)</f>
        <v>274</v>
      </c>
      <c r="P224" s="162">
        <f>MAX(IF($U$5-G224&gt;0,MIN(($U$5-$U$4)*J224,(($U$5-$G224)*J224)-'Resale time'!$F$545),0),0)</f>
        <v>366</v>
      </c>
      <c r="Q224" s="162">
        <f>MAX(IF($U$3-G224&gt;0,MIN(($U$3-$U$5)*J224,(($U$3-$G224)*J224)-'Resale time'!$F$545),0),0)</f>
        <v>90</v>
      </c>
      <c r="R224" s="341">
        <f t="shared" si="10"/>
        <v>730</v>
      </c>
    </row>
    <row r="225" spans="1:18" ht="12" customHeight="1" x14ac:dyDescent="0.35">
      <c r="A225" s="397"/>
      <c r="B225" s="405"/>
      <c r="C225" s="405"/>
      <c r="D225" s="157"/>
      <c r="E225" s="405"/>
      <c r="F225" s="111" t="s">
        <v>4331</v>
      </c>
      <c r="G225" s="112">
        <v>42878</v>
      </c>
      <c r="H225" s="113">
        <f t="shared" si="11"/>
        <v>2017</v>
      </c>
      <c r="I225" s="118" t="s">
        <v>4679</v>
      </c>
      <c r="J225" s="118">
        <v>1</v>
      </c>
      <c r="K225" s="115">
        <f>IF((G225+'Resale time'!$F$545)&lt;$U$3,1,0)</f>
        <v>1</v>
      </c>
      <c r="L225" s="116" t="s">
        <v>4277</v>
      </c>
      <c r="M225" s="118">
        <v>0</v>
      </c>
      <c r="N225" s="162" t="str">
        <f t="shared" si="9"/>
        <v/>
      </c>
      <c r="O225" s="219">
        <f>MAX(IF($U$4-G225&gt;0,MIN((($U$4-$U$2))*J225,(($U$4-$G225)*J225)-'Resale time'!$F$545),0),0)</f>
        <v>274</v>
      </c>
      <c r="P225" s="162">
        <f>MAX(IF($U$5-G225&gt;0,MIN(($U$5-$U$4)*J225,(($U$5-$G225)*J225)-'Resale time'!$F$545),0),0)</f>
        <v>366</v>
      </c>
      <c r="Q225" s="162">
        <f>MAX(IF($U$3-G225&gt;0,MIN(($U$3-$U$5)*J225,(($U$3-$G225)*J225)-'Resale time'!$F$545),0),0)</f>
        <v>90</v>
      </c>
      <c r="R225" s="341">
        <f t="shared" si="10"/>
        <v>730</v>
      </c>
    </row>
    <row r="226" spans="1:18" ht="12" customHeight="1" x14ac:dyDescent="0.35">
      <c r="A226" s="397"/>
      <c r="B226" s="405"/>
      <c r="C226" s="405"/>
      <c r="D226" s="157"/>
      <c r="E226" s="405"/>
      <c r="F226" s="111" t="s">
        <v>4645</v>
      </c>
      <c r="G226" s="112">
        <v>42867</v>
      </c>
      <c r="H226" s="113">
        <f t="shared" si="11"/>
        <v>2017</v>
      </c>
      <c r="I226" s="118" t="s">
        <v>4680</v>
      </c>
      <c r="J226" s="118">
        <v>1</v>
      </c>
      <c r="K226" s="115">
        <f>IF((G226+'Resale time'!$F$545)&lt;$U$3,1,0)</f>
        <v>1</v>
      </c>
      <c r="L226" s="116" t="s">
        <v>4277</v>
      </c>
      <c r="M226" s="118">
        <v>0</v>
      </c>
      <c r="N226" s="162" t="str">
        <f t="shared" si="9"/>
        <v/>
      </c>
      <c r="O226" s="219">
        <f>MAX(IF($U$4-G226&gt;0,MIN((($U$4-$U$2))*J226,(($U$4-$G226)*J226)-'Resale time'!$F$545),0),0)</f>
        <v>274</v>
      </c>
      <c r="P226" s="162">
        <f>MAX(IF($U$5-G226&gt;0,MIN(($U$5-$U$4)*J226,(($U$5-$G226)*J226)-'Resale time'!$F$545),0),0)</f>
        <v>366</v>
      </c>
      <c r="Q226" s="162">
        <f>MAX(IF($U$3-G226&gt;0,MIN(($U$3-$U$5)*J226,(($U$3-$G226)*J226)-'Resale time'!$F$545),0),0)</f>
        <v>90</v>
      </c>
      <c r="R226" s="341">
        <f t="shared" si="10"/>
        <v>730</v>
      </c>
    </row>
    <row r="227" spans="1:18" ht="12" customHeight="1" x14ac:dyDescent="0.35">
      <c r="A227" s="397"/>
      <c r="B227" s="405"/>
      <c r="C227" s="405"/>
      <c r="D227" s="157"/>
      <c r="E227" s="405"/>
      <c r="F227" s="111" t="s">
        <v>4645</v>
      </c>
      <c r="G227" s="112">
        <v>42867</v>
      </c>
      <c r="H227" s="113">
        <f t="shared" si="11"/>
        <v>2017</v>
      </c>
      <c r="I227" s="118" t="s">
        <v>4680</v>
      </c>
      <c r="J227" s="118">
        <v>1</v>
      </c>
      <c r="K227" s="115">
        <f>IF((G227+'Resale time'!$F$545)&lt;$U$3,1,0)</f>
        <v>1</v>
      </c>
      <c r="L227" s="116" t="s">
        <v>4277</v>
      </c>
      <c r="M227" s="118">
        <v>0</v>
      </c>
      <c r="N227" s="162" t="str">
        <f t="shared" si="9"/>
        <v/>
      </c>
      <c r="O227" s="219">
        <f>MAX(IF($U$4-G227&gt;0,MIN((($U$4-$U$2))*J227,(($U$4-$G227)*J227)-'Resale time'!$F$545),0),0)</f>
        <v>274</v>
      </c>
      <c r="P227" s="162">
        <f>MAX(IF($U$5-G227&gt;0,MIN(($U$5-$U$4)*J227,(($U$5-$G227)*J227)-'Resale time'!$F$545),0),0)</f>
        <v>366</v>
      </c>
      <c r="Q227" s="162">
        <f>MAX(IF($U$3-G227&gt;0,MIN(($U$3-$U$5)*J227,(($U$3-$G227)*J227)-'Resale time'!$F$545),0),0)</f>
        <v>90</v>
      </c>
      <c r="R227" s="341">
        <f t="shared" si="10"/>
        <v>730</v>
      </c>
    </row>
    <row r="228" spans="1:18" ht="12" customHeight="1" x14ac:dyDescent="0.35">
      <c r="A228" s="118">
        <v>2005</v>
      </c>
      <c r="B228" s="111" t="s">
        <v>4681</v>
      </c>
      <c r="C228" s="111" t="s">
        <v>4682</v>
      </c>
      <c r="D228" s="111"/>
      <c r="E228" s="111" t="s">
        <v>4683</v>
      </c>
      <c r="F228" s="111" t="s">
        <v>4276</v>
      </c>
      <c r="G228" s="112">
        <v>42867</v>
      </c>
      <c r="H228" s="113">
        <f t="shared" si="11"/>
        <v>2017</v>
      </c>
      <c r="I228" s="118" t="s">
        <v>4684</v>
      </c>
      <c r="J228" s="118">
        <v>1</v>
      </c>
      <c r="K228" s="115">
        <f>IF((G228+'Resale time'!$F$545)&lt;$U$3,1,0)</f>
        <v>1</v>
      </c>
      <c r="L228" s="116" t="s">
        <v>4277</v>
      </c>
      <c r="M228" s="118">
        <v>0</v>
      </c>
      <c r="N228" s="162" t="str">
        <f t="shared" si="9"/>
        <v/>
      </c>
      <c r="O228" s="219">
        <f>MAX(IF($U$4-G228&gt;0,MIN((($U$4-$U$2))*J228,(($U$4-$G228)*J228)-'Resale time'!$F$545),0),0)</f>
        <v>274</v>
      </c>
      <c r="P228" s="162">
        <f>MAX(IF($U$5-G228&gt;0,MIN(($U$5-$U$4)*J228,(($U$5-$G228)*J228)-'Resale time'!$F$545),0),0)</f>
        <v>366</v>
      </c>
      <c r="Q228" s="162">
        <f>MAX(IF($U$3-G228&gt;0,MIN(($U$3-$U$5)*J228,(($U$3-$G228)*J228)-'Resale time'!$F$545),0),0)</f>
        <v>90</v>
      </c>
      <c r="R228" s="341">
        <f t="shared" si="10"/>
        <v>730</v>
      </c>
    </row>
    <row r="229" spans="1:18" s="137" customFormat="1" ht="12" customHeight="1" x14ac:dyDescent="0.35">
      <c r="A229" s="396">
        <v>2006</v>
      </c>
      <c r="B229" s="394" t="s">
        <v>4685</v>
      </c>
      <c r="C229" s="394" t="s">
        <v>4686</v>
      </c>
      <c r="D229" s="111"/>
      <c r="E229" s="394" t="s">
        <v>4687</v>
      </c>
      <c r="F229" s="111" t="s">
        <v>4276</v>
      </c>
      <c r="G229" s="112">
        <v>43007</v>
      </c>
      <c r="H229" s="113">
        <f t="shared" si="11"/>
        <v>2017</v>
      </c>
      <c r="I229" s="118" t="s">
        <v>4688</v>
      </c>
      <c r="J229" s="118">
        <v>5</v>
      </c>
      <c r="K229" s="115">
        <f>IF((G229+'Resale time'!$F$545)&lt;$U$3,1,0)</f>
        <v>1</v>
      </c>
      <c r="L229" s="116" t="s">
        <v>4277</v>
      </c>
      <c r="M229" s="118">
        <v>0</v>
      </c>
      <c r="N229" s="162" t="str">
        <f t="shared" si="9"/>
        <v/>
      </c>
      <c r="O229" s="219">
        <f>MAX(IF($U$4-G229&gt;0,MIN((($U$4-$U$2))*J229,(($U$4-$G229)*J229)-'Resale time'!$F$545),0),0)</f>
        <v>1370</v>
      </c>
      <c r="P229" s="162">
        <f>MAX(IF($U$5-G229&gt;0,MIN(($U$5-$U$4)*J229,(($U$5-$G229)*J229)-'Resale time'!$F$545),0),0)</f>
        <v>1830</v>
      </c>
      <c r="Q229" s="162">
        <f>MAX(IF($U$3-G229&gt;0,MIN(($U$3-$U$5)*J229,(($U$3-$G229)*J229)-'Resale time'!$F$545),0),0)</f>
        <v>450</v>
      </c>
      <c r="R229" s="341">
        <f t="shared" si="10"/>
        <v>3650</v>
      </c>
    </row>
    <row r="230" spans="1:18" s="137" customFormat="1" ht="12" customHeight="1" x14ac:dyDescent="0.35">
      <c r="A230" s="397"/>
      <c r="B230" s="394"/>
      <c r="C230" s="394"/>
      <c r="D230" s="111"/>
      <c r="E230" s="394"/>
      <c r="F230" s="111" t="s">
        <v>4645</v>
      </c>
      <c r="G230" s="112">
        <v>42821</v>
      </c>
      <c r="H230" s="113">
        <f t="shared" si="11"/>
        <v>2017</v>
      </c>
      <c r="I230" s="118" t="s">
        <v>4689</v>
      </c>
      <c r="J230" s="118">
        <v>2</v>
      </c>
      <c r="K230" s="115">
        <f>IF((G230+'Resale time'!$F$545)&lt;$U$3,1,0)</f>
        <v>1</v>
      </c>
      <c r="L230" s="116" t="s">
        <v>4277</v>
      </c>
      <c r="M230" s="118">
        <v>0</v>
      </c>
      <c r="N230" s="162" t="str">
        <f t="shared" si="9"/>
        <v/>
      </c>
      <c r="O230" s="219">
        <f>MAX(IF($U$4-G230&gt;0,MIN((($U$4-$U$2))*J230,(($U$4-$G230)*J230)-'Resale time'!$F$545),0),0)</f>
        <v>548</v>
      </c>
      <c r="P230" s="162">
        <f>MAX(IF($U$5-G230&gt;0,MIN(($U$5-$U$4)*J230,(($U$5-$G230)*J230)-'Resale time'!$F$545),0),0)</f>
        <v>732</v>
      </c>
      <c r="Q230" s="162">
        <f>MAX(IF($U$3-G230&gt;0,MIN(($U$3-$U$5)*J230,(($U$3-$G230)*J230)-'Resale time'!$F$545),0),0)</f>
        <v>180</v>
      </c>
      <c r="R230" s="341">
        <f t="shared" si="10"/>
        <v>1460</v>
      </c>
    </row>
    <row r="231" spans="1:18" s="137" customFormat="1" ht="12" customHeight="1" x14ac:dyDescent="0.35">
      <c r="A231" s="396">
        <v>2007</v>
      </c>
      <c r="B231" s="394" t="s">
        <v>4690</v>
      </c>
      <c r="C231" s="394" t="s">
        <v>4691</v>
      </c>
      <c r="D231" s="111"/>
      <c r="E231" s="394" t="s">
        <v>4692</v>
      </c>
      <c r="F231" s="111" t="s">
        <v>4288</v>
      </c>
      <c r="G231" s="112">
        <v>43066</v>
      </c>
      <c r="H231" s="113">
        <f t="shared" si="11"/>
        <v>2017</v>
      </c>
      <c r="I231" s="118" t="s">
        <v>4693</v>
      </c>
      <c r="J231" s="118">
        <v>12</v>
      </c>
      <c r="K231" s="115">
        <f>IF((G231+'Resale time'!$F$545)&lt;$U$3,1,0)</f>
        <v>1</v>
      </c>
      <c r="L231" s="116" t="s">
        <v>4277</v>
      </c>
      <c r="M231" s="118">
        <v>0</v>
      </c>
      <c r="N231" s="162" t="str">
        <f t="shared" si="9"/>
        <v/>
      </c>
      <c r="O231" s="219">
        <f>MAX(IF($U$4-G231&gt;0,MIN((($U$4-$U$2))*J231,(($U$4-$G231)*J231)-'Resale time'!$F$545),0),0)</f>
        <v>3288</v>
      </c>
      <c r="P231" s="162">
        <f>MAX(IF($U$5-G231&gt;0,MIN(($U$5-$U$4)*J231,(($U$5-$G231)*J231)-'Resale time'!$F$545),0),0)</f>
        <v>4392</v>
      </c>
      <c r="Q231" s="162">
        <f>MAX(IF($U$3-G231&gt;0,MIN(($U$3-$U$5)*J231,(($U$3-$G231)*J231)-'Resale time'!$F$545),0),0)</f>
        <v>1080</v>
      </c>
      <c r="R231" s="341">
        <f t="shared" si="10"/>
        <v>8760</v>
      </c>
    </row>
    <row r="232" spans="1:18" s="137" customFormat="1" ht="12" customHeight="1" x14ac:dyDescent="0.35">
      <c r="A232" s="397"/>
      <c r="B232" s="394"/>
      <c r="C232" s="394"/>
      <c r="D232" s="111"/>
      <c r="E232" s="394"/>
      <c r="F232" s="111" t="s">
        <v>4331</v>
      </c>
      <c r="G232" s="112">
        <v>43007</v>
      </c>
      <c r="H232" s="113">
        <f t="shared" si="11"/>
        <v>2017</v>
      </c>
      <c r="I232" s="118" t="s">
        <v>4694</v>
      </c>
      <c r="J232" s="118">
        <v>3</v>
      </c>
      <c r="K232" s="115">
        <f>IF((G232+'Resale time'!$F$545)&lt;$U$3,1,0)</f>
        <v>1</v>
      </c>
      <c r="L232" s="116" t="s">
        <v>4277</v>
      </c>
      <c r="M232" s="118">
        <v>0</v>
      </c>
      <c r="N232" s="162" t="str">
        <f t="shared" si="9"/>
        <v/>
      </c>
      <c r="O232" s="219">
        <f>MAX(IF($U$4-G232&gt;0,MIN((($U$4-$U$2))*J232,(($U$4-$G232)*J232)-'Resale time'!$F$545),0),0)</f>
        <v>822</v>
      </c>
      <c r="P232" s="162">
        <f>MAX(IF($U$5-G232&gt;0,MIN(($U$5-$U$4)*J232,(($U$5-$G232)*J232)-'Resale time'!$F$545),0),0)</f>
        <v>1098</v>
      </c>
      <c r="Q232" s="162">
        <f>MAX(IF($U$3-G232&gt;0,MIN(($U$3-$U$5)*J232,(($U$3-$G232)*J232)-'Resale time'!$F$545),0),0)</f>
        <v>270</v>
      </c>
      <c r="R232" s="341">
        <f t="shared" si="10"/>
        <v>2190</v>
      </c>
    </row>
    <row r="233" spans="1:18" s="137" customFormat="1" ht="12" customHeight="1" x14ac:dyDescent="0.35">
      <c r="A233" s="397"/>
      <c r="B233" s="394"/>
      <c r="C233" s="394"/>
      <c r="D233" s="111"/>
      <c r="E233" s="394"/>
      <c r="F233" s="111" t="s">
        <v>4695</v>
      </c>
      <c r="G233" s="112">
        <v>43007</v>
      </c>
      <c r="H233" s="113">
        <f t="shared" si="11"/>
        <v>2017</v>
      </c>
      <c r="I233" s="118" t="s">
        <v>4694</v>
      </c>
      <c r="J233" s="118">
        <v>5</v>
      </c>
      <c r="K233" s="115">
        <f>IF((G233+'Resale time'!$F$545)&lt;$U$3,1,0)</f>
        <v>1</v>
      </c>
      <c r="L233" s="116" t="s">
        <v>4277</v>
      </c>
      <c r="M233" s="118">
        <v>0</v>
      </c>
      <c r="N233" s="162" t="str">
        <f t="shared" si="9"/>
        <v/>
      </c>
      <c r="O233" s="219">
        <f>MAX(IF($U$4-G233&gt;0,MIN((($U$4-$U$2))*J233,(($U$4-$G233)*J233)-'Resale time'!$F$545),0),0)</f>
        <v>1370</v>
      </c>
      <c r="P233" s="162">
        <f>MAX(IF($U$5-G233&gt;0,MIN(($U$5-$U$4)*J233,(($U$5-$G233)*J233)-'Resale time'!$F$545),0),0)</f>
        <v>1830</v>
      </c>
      <c r="Q233" s="162">
        <f>MAX(IF($U$3-G233&gt;0,MIN(($U$3-$U$5)*J233,(($U$3-$G233)*J233)-'Resale time'!$F$545),0),0)</f>
        <v>450</v>
      </c>
      <c r="R233" s="341">
        <f t="shared" si="10"/>
        <v>3650</v>
      </c>
    </row>
    <row r="234" spans="1:18" s="137" customFormat="1" ht="12" customHeight="1" x14ac:dyDescent="0.35">
      <c r="A234" s="397"/>
      <c r="B234" s="394"/>
      <c r="C234" s="394"/>
      <c r="D234" s="111"/>
      <c r="E234" s="394"/>
      <c r="F234" s="111" t="s">
        <v>4331</v>
      </c>
      <c r="G234" s="112">
        <v>42906</v>
      </c>
      <c r="H234" s="113">
        <f t="shared" si="11"/>
        <v>2017</v>
      </c>
      <c r="I234" s="118" t="s">
        <v>4696</v>
      </c>
      <c r="J234" s="118">
        <v>3</v>
      </c>
      <c r="K234" s="115">
        <f>IF((G234+'Resale time'!$F$545)&lt;$U$3,1,0)</f>
        <v>1</v>
      </c>
      <c r="L234" s="116" t="s">
        <v>4277</v>
      </c>
      <c r="M234" s="118">
        <v>0</v>
      </c>
      <c r="N234" s="162" t="str">
        <f t="shared" si="9"/>
        <v/>
      </c>
      <c r="O234" s="219">
        <f>MAX(IF($U$4-G234&gt;0,MIN((($U$4-$U$2))*J234,(($U$4-$G234)*J234)-'Resale time'!$F$545),0),0)</f>
        <v>822</v>
      </c>
      <c r="P234" s="162">
        <f>MAX(IF($U$5-G234&gt;0,MIN(($U$5-$U$4)*J234,(($U$5-$G234)*J234)-'Resale time'!$F$545),0),0)</f>
        <v>1098</v>
      </c>
      <c r="Q234" s="162">
        <f>MAX(IF($U$3-G234&gt;0,MIN(($U$3-$U$5)*J234,(($U$3-$G234)*J234)-'Resale time'!$F$545),0),0)</f>
        <v>270</v>
      </c>
      <c r="R234" s="341">
        <f t="shared" si="10"/>
        <v>2190</v>
      </c>
    </row>
    <row r="235" spans="1:18" s="137" customFormat="1" ht="12" customHeight="1" x14ac:dyDescent="0.35">
      <c r="A235" s="397"/>
      <c r="B235" s="394"/>
      <c r="C235" s="394"/>
      <c r="D235" s="111"/>
      <c r="E235" s="394"/>
      <c r="F235" s="111" t="s">
        <v>4276</v>
      </c>
      <c r="G235" s="112">
        <v>42867</v>
      </c>
      <c r="H235" s="113">
        <f t="shared" si="11"/>
        <v>2017</v>
      </c>
      <c r="I235" s="118" t="s">
        <v>4697</v>
      </c>
      <c r="J235" s="118">
        <v>6</v>
      </c>
      <c r="K235" s="115">
        <f>IF((G235+'Resale time'!$F$545)&lt;$U$3,1,0)</f>
        <v>1</v>
      </c>
      <c r="L235" s="116" t="s">
        <v>4277</v>
      </c>
      <c r="M235" s="118">
        <v>0</v>
      </c>
      <c r="N235" s="162" t="str">
        <f t="shared" si="9"/>
        <v/>
      </c>
      <c r="O235" s="219">
        <f>MAX(IF($U$4-G235&gt;0,MIN((($U$4-$U$2))*J235,(($U$4-$G235)*J235)-'Resale time'!$F$545),0),0)</f>
        <v>1644</v>
      </c>
      <c r="P235" s="162">
        <f>MAX(IF($U$5-G235&gt;0,MIN(($U$5-$U$4)*J235,(($U$5-$G235)*J235)-'Resale time'!$F$545),0),0)</f>
        <v>2196</v>
      </c>
      <c r="Q235" s="162">
        <f>MAX(IF($U$3-G235&gt;0,MIN(($U$3-$U$5)*J235,(($U$3-$G235)*J235)-'Resale time'!$F$545),0),0)</f>
        <v>540</v>
      </c>
      <c r="R235" s="341">
        <f t="shared" si="10"/>
        <v>4380</v>
      </c>
    </row>
    <row r="236" spans="1:18" ht="12" customHeight="1" x14ac:dyDescent="0.35">
      <c r="A236" s="396">
        <v>2008</v>
      </c>
      <c r="B236" s="394" t="s">
        <v>4698</v>
      </c>
      <c r="C236" s="394" t="s">
        <v>4699</v>
      </c>
      <c r="D236" s="111"/>
      <c r="E236" s="394" t="s">
        <v>4700</v>
      </c>
      <c r="F236" s="111" t="s">
        <v>4276</v>
      </c>
      <c r="G236" s="112">
        <v>43084</v>
      </c>
      <c r="H236" s="113">
        <f t="shared" si="11"/>
        <v>2017</v>
      </c>
      <c r="I236" s="118" t="s">
        <v>4701</v>
      </c>
      <c r="J236" s="118">
        <v>50</v>
      </c>
      <c r="K236" s="115">
        <f>IF((G236+'Resale time'!$F$545)&lt;$U$3,1,0)</f>
        <v>1</v>
      </c>
      <c r="L236" s="116" t="s">
        <v>4277</v>
      </c>
      <c r="M236" s="118">
        <v>0</v>
      </c>
      <c r="N236" s="162" t="str">
        <f t="shared" si="9"/>
        <v/>
      </c>
      <c r="O236" s="219">
        <f>MAX(IF($U$4-G236&gt;0,MIN((($U$4-$U$2))*J236,(($U$4-$G236)*J236)-'Resale time'!$F$545),0),0)</f>
        <v>13700</v>
      </c>
      <c r="P236" s="162">
        <f>MAX(IF($U$5-G236&gt;0,MIN(($U$5-$U$4)*J236,(($U$5-$G236)*J236)-'Resale time'!$F$545),0),0)</f>
        <v>18300</v>
      </c>
      <c r="Q236" s="162">
        <f>MAX(IF($U$3-G236&gt;0,MIN(($U$3-$U$5)*J236,(($U$3-$G236)*J236)-'Resale time'!$F$545),0),0)</f>
        <v>4500</v>
      </c>
      <c r="R236" s="341">
        <f t="shared" si="10"/>
        <v>36500</v>
      </c>
    </row>
    <row r="237" spans="1:18" ht="12" customHeight="1" x14ac:dyDescent="0.35">
      <c r="A237" s="397"/>
      <c r="B237" s="394"/>
      <c r="C237" s="394"/>
      <c r="D237" s="111"/>
      <c r="E237" s="394"/>
      <c r="F237" s="111" t="s">
        <v>4288</v>
      </c>
      <c r="G237" s="112">
        <v>43084</v>
      </c>
      <c r="H237" s="113">
        <f t="shared" si="11"/>
        <v>2017</v>
      </c>
      <c r="I237" s="118" t="s">
        <v>4701</v>
      </c>
      <c r="J237" s="118">
        <v>10</v>
      </c>
      <c r="K237" s="115">
        <f>IF((G237+'Resale time'!$F$545)&lt;$U$3,1,0)</f>
        <v>1</v>
      </c>
      <c r="L237" s="116" t="s">
        <v>4277</v>
      </c>
      <c r="M237" s="118">
        <v>0</v>
      </c>
      <c r="N237" s="162" t="str">
        <f t="shared" si="9"/>
        <v/>
      </c>
      <c r="O237" s="219">
        <f>MAX(IF($U$4-G237&gt;0,MIN((($U$4-$U$2))*J237,(($U$4-$G237)*J237)-'Resale time'!$F$545),0),0)</f>
        <v>2740</v>
      </c>
      <c r="P237" s="162">
        <f>MAX(IF($U$5-G237&gt;0,MIN(($U$5-$U$4)*J237,(($U$5-$G237)*J237)-'Resale time'!$F$545),0),0)</f>
        <v>3660</v>
      </c>
      <c r="Q237" s="162">
        <f>MAX(IF($U$3-G237&gt;0,MIN(($U$3-$U$5)*J237,(($U$3-$G237)*J237)-'Resale time'!$F$545),0),0)</f>
        <v>900</v>
      </c>
      <c r="R237" s="341">
        <f t="shared" si="10"/>
        <v>7300</v>
      </c>
    </row>
    <row r="238" spans="1:18" ht="12" customHeight="1" x14ac:dyDescent="0.35">
      <c r="A238" s="397"/>
      <c r="B238" s="394"/>
      <c r="C238" s="394"/>
      <c r="D238" s="111"/>
      <c r="E238" s="394"/>
      <c r="F238" s="111" t="s">
        <v>4276</v>
      </c>
      <c r="G238" s="112">
        <v>43007</v>
      </c>
      <c r="H238" s="113">
        <f t="shared" si="11"/>
        <v>2017</v>
      </c>
      <c r="I238" s="118" t="s">
        <v>4702</v>
      </c>
      <c r="J238" s="118">
        <v>30</v>
      </c>
      <c r="K238" s="115">
        <f>IF((G238+'Resale time'!$F$545)&lt;$U$3,1,0)</f>
        <v>1</v>
      </c>
      <c r="L238" s="116" t="s">
        <v>4277</v>
      </c>
      <c r="M238" s="118">
        <v>0</v>
      </c>
      <c r="N238" s="162" t="str">
        <f t="shared" si="9"/>
        <v/>
      </c>
      <c r="O238" s="219">
        <f>MAX(IF($U$4-G238&gt;0,MIN((($U$4-$U$2))*J238,(($U$4-$G238)*J238)-'Resale time'!$F$545),0),0)</f>
        <v>8220</v>
      </c>
      <c r="P238" s="162">
        <f>MAX(IF($U$5-G238&gt;0,MIN(($U$5-$U$4)*J238,(($U$5-$G238)*J238)-'Resale time'!$F$545),0),0)</f>
        <v>10980</v>
      </c>
      <c r="Q238" s="162">
        <f>MAX(IF($U$3-G238&gt;0,MIN(($U$3-$U$5)*J238,(($U$3-$G238)*J238)-'Resale time'!$F$545),0),0)</f>
        <v>2700</v>
      </c>
      <c r="R238" s="341">
        <f t="shared" si="10"/>
        <v>21900</v>
      </c>
    </row>
    <row r="239" spans="1:18" ht="12" customHeight="1" x14ac:dyDescent="0.35">
      <c r="A239" s="397"/>
      <c r="B239" s="394"/>
      <c r="C239" s="394"/>
      <c r="D239" s="111"/>
      <c r="E239" s="394"/>
      <c r="F239" s="111" t="s">
        <v>4276</v>
      </c>
      <c r="G239" s="112">
        <v>42906</v>
      </c>
      <c r="H239" s="113">
        <f t="shared" si="11"/>
        <v>2017</v>
      </c>
      <c r="I239" s="118" t="s">
        <v>4703</v>
      </c>
      <c r="J239" s="118">
        <v>50</v>
      </c>
      <c r="K239" s="115">
        <f>IF((G239+'Resale time'!$F$545)&lt;$U$3,1,0)</f>
        <v>1</v>
      </c>
      <c r="L239" s="116" t="s">
        <v>4277</v>
      </c>
      <c r="M239" s="118">
        <v>0</v>
      </c>
      <c r="N239" s="162" t="str">
        <f t="shared" si="9"/>
        <v/>
      </c>
      <c r="O239" s="219">
        <f>MAX(IF($U$4-G239&gt;0,MIN((($U$4-$U$2))*J239,(($U$4-$G239)*J239)-'Resale time'!$F$545),0),0)</f>
        <v>13700</v>
      </c>
      <c r="P239" s="162">
        <f>MAX(IF($U$5-G239&gt;0,MIN(($U$5-$U$4)*J239,(($U$5-$G239)*J239)-'Resale time'!$F$545),0),0)</f>
        <v>18300</v>
      </c>
      <c r="Q239" s="162">
        <f>MAX(IF($U$3-G239&gt;0,MIN(($U$3-$U$5)*J239,(($U$3-$G239)*J239)-'Resale time'!$F$545),0),0)</f>
        <v>4500</v>
      </c>
      <c r="R239" s="341">
        <f t="shared" si="10"/>
        <v>36500</v>
      </c>
    </row>
    <row r="240" spans="1:18" ht="12" customHeight="1" x14ac:dyDescent="0.35">
      <c r="A240" s="397"/>
      <c r="B240" s="394"/>
      <c r="C240" s="394"/>
      <c r="D240" s="111"/>
      <c r="E240" s="394"/>
      <c r="F240" s="111" t="s">
        <v>4288</v>
      </c>
      <c r="G240" s="112">
        <v>42906</v>
      </c>
      <c r="H240" s="113">
        <f t="shared" si="11"/>
        <v>2017</v>
      </c>
      <c r="I240" s="118" t="s">
        <v>4703</v>
      </c>
      <c r="J240" s="118">
        <v>2</v>
      </c>
      <c r="K240" s="115">
        <f>IF((G240+'Resale time'!$F$545)&lt;$U$3,1,0)</f>
        <v>1</v>
      </c>
      <c r="L240" s="116" t="s">
        <v>4277</v>
      </c>
      <c r="M240" s="118">
        <v>0</v>
      </c>
      <c r="N240" s="162" t="str">
        <f t="shared" si="9"/>
        <v/>
      </c>
      <c r="O240" s="219">
        <f>MAX(IF($U$4-G240&gt;0,MIN((($U$4-$U$2))*J240,(($U$4-$G240)*J240)-'Resale time'!$F$545),0),0)</f>
        <v>548</v>
      </c>
      <c r="P240" s="162">
        <f>MAX(IF($U$5-G240&gt;0,MIN(($U$5-$U$4)*J240,(($U$5-$G240)*J240)-'Resale time'!$F$545),0),0)</f>
        <v>732</v>
      </c>
      <c r="Q240" s="162">
        <f>MAX(IF($U$3-G240&gt;0,MIN(($U$3-$U$5)*J240,(($U$3-$G240)*J240)-'Resale time'!$F$545),0),0)</f>
        <v>180</v>
      </c>
      <c r="R240" s="341">
        <f t="shared" si="10"/>
        <v>1460</v>
      </c>
    </row>
    <row r="241" spans="1:18" ht="12" customHeight="1" x14ac:dyDescent="0.35">
      <c r="A241" s="397"/>
      <c r="B241" s="394"/>
      <c r="C241" s="394"/>
      <c r="D241" s="111"/>
      <c r="E241" s="394"/>
      <c r="F241" s="111" t="s">
        <v>4276</v>
      </c>
      <c r="G241" s="112">
        <v>42808</v>
      </c>
      <c r="H241" s="113">
        <f t="shared" si="11"/>
        <v>2017</v>
      </c>
      <c r="I241" s="118" t="s">
        <v>4704</v>
      </c>
      <c r="J241" s="118">
        <v>40</v>
      </c>
      <c r="K241" s="115">
        <f>IF((G241+'Resale time'!$F$545)&lt;$U$3,1,0)</f>
        <v>1</v>
      </c>
      <c r="L241" s="116" t="s">
        <v>4277</v>
      </c>
      <c r="M241" s="118">
        <v>0</v>
      </c>
      <c r="N241" s="162" t="str">
        <f t="shared" si="9"/>
        <v/>
      </c>
      <c r="O241" s="219">
        <f>MAX(IF($U$4-G241&gt;0,MIN((($U$4-$U$2))*J241,(($U$4-$G241)*J241)-'Resale time'!$F$545),0),0)</f>
        <v>10960</v>
      </c>
      <c r="P241" s="162">
        <f>MAX(IF($U$5-G241&gt;0,MIN(($U$5-$U$4)*J241,(($U$5-$G241)*J241)-'Resale time'!$F$545),0),0)</f>
        <v>14640</v>
      </c>
      <c r="Q241" s="162">
        <f>MAX(IF($U$3-G241&gt;0,MIN(($U$3-$U$5)*J241,(($U$3-$G241)*J241)-'Resale time'!$F$545),0),0)</f>
        <v>3600</v>
      </c>
      <c r="R241" s="341">
        <f t="shared" si="10"/>
        <v>29200</v>
      </c>
    </row>
    <row r="242" spans="1:18" ht="12" customHeight="1" x14ac:dyDescent="0.35">
      <c r="A242" s="397"/>
      <c r="B242" s="394"/>
      <c r="C242" s="394"/>
      <c r="D242" s="111"/>
      <c r="E242" s="394"/>
      <c r="F242" s="111" t="s">
        <v>4288</v>
      </c>
      <c r="G242" s="112">
        <v>42808</v>
      </c>
      <c r="H242" s="113">
        <f t="shared" si="11"/>
        <v>2017</v>
      </c>
      <c r="I242" s="118" t="s">
        <v>4704</v>
      </c>
      <c r="J242" s="118">
        <v>10</v>
      </c>
      <c r="K242" s="115">
        <f>IF((G242+'Resale time'!$F$545)&lt;$U$3,1,0)</f>
        <v>1</v>
      </c>
      <c r="L242" s="116" t="s">
        <v>4277</v>
      </c>
      <c r="M242" s="118">
        <v>0</v>
      </c>
      <c r="N242" s="162" t="str">
        <f t="shared" si="9"/>
        <v/>
      </c>
      <c r="O242" s="219">
        <f>MAX(IF($U$4-G242&gt;0,MIN((($U$4-$U$2))*J242,(($U$4-$G242)*J242)-'Resale time'!$F$545),0),0)</f>
        <v>2740</v>
      </c>
      <c r="P242" s="162">
        <f>MAX(IF($U$5-G242&gt;0,MIN(($U$5-$U$4)*J242,(($U$5-$G242)*J242)-'Resale time'!$F$545),0),0)</f>
        <v>3660</v>
      </c>
      <c r="Q242" s="162">
        <f>MAX(IF($U$3-G242&gt;0,MIN(($U$3-$U$5)*J242,(($U$3-$G242)*J242)-'Resale time'!$F$545),0),0)</f>
        <v>900</v>
      </c>
      <c r="R242" s="341">
        <f t="shared" si="10"/>
        <v>7300</v>
      </c>
    </row>
    <row r="243" spans="1:18" ht="12" customHeight="1" x14ac:dyDescent="0.35">
      <c r="A243" s="397"/>
      <c r="B243" s="394"/>
      <c r="C243" s="394"/>
      <c r="D243" s="111"/>
      <c r="E243" s="394"/>
      <c r="F243" s="111" t="s">
        <v>4276</v>
      </c>
      <c r="G243" s="112">
        <v>42759</v>
      </c>
      <c r="H243" s="113">
        <f t="shared" si="11"/>
        <v>2017</v>
      </c>
      <c r="I243" s="118" t="s">
        <v>4705</v>
      </c>
      <c r="J243" s="118">
        <v>20</v>
      </c>
      <c r="K243" s="115">
        <f>IF((G243+'Resale time'!$F$545)&lt;$U$3,1,0)</f>
        <v>1</v>
      </c>
      <c r="L243" s="116" t="s">
        <v>4277</v>
      </c>
      <c r="M243" s="118">
        <v>0</v>
      </c>
      <c r="N243" s="162" t="str">
        <f t="shared" si="9"/>
        <v/>
      </c>
      <c r="O243" s="219">
        <f>MAX(IF($U$4-G243&gt;0,MIN((($U$4-$U$2))*J243,(($U$4-$G243)*J243)-'Resale time'!$F$545),0),0)</f>
        <v>5480</v>
      </c>
      <c r="P243" s="162">
        <f>MAX(IF($U$5-G243&gt;0,MIN(($U$5-$U$4)*J243,(($U$5-$G243)*J243)-'Resale time'!$F$545),0),0)</f>
        <v>7320</v>
      </c>
      <c r="Q243" s="162">
        <f>MAX(IF($U$3-G243&gt;0,MIN(($U$3-$U$5)*J243,(($U$3-$G243)*J243)-'Resale time'!$F$545),0),0)</f>
        <v>1800</v>
      </c>
      <c r="R243" s="341">
        <f t="shared" si="10"/>
        <v>14600</v>
      </c>
    </row>
    <row r="244" spans="1:18" ht="12" customHeight="1" x14ac:dyDescent="0.35">
      <c r="A244" s="397"/>
      <c r="B244" s="394"/>
      <c r="C244" s="394"/>
      <c r="D244" s="111"/>
      <c r="E244" s="394"/>
      <c r="F244" s="111" t="s">
        <v>4288</v>
      </c>
      <c r="G244" s="112">
        <v>42759</v>
      </c>
      <c r="H244" s="113">
        <f t="shared" si="11"/>
        <v>2017</v>
      </c>
      <c r="I244" s="118" t="s">
        <v>4705</v>
      </c>
      <c r="J244" s="118">
        <v>9</v>
      </c>
      <c r="K244" s="115">
        <f>IF((G244+'Resale time'!$F$545)&lt;$U$3,1,0)</f>
        <v>1</v>
      </c>
      <c r="L244" s="116" t="s">
        <v>4277</v>
      </c>
      <c r="M244" s="118">
        <v>0</v>
      </c>
      <c r="N244" s="162" t="str">
        <f t="shared" si="9"/>
        <v/>
      </c>
      <c r="O244" s="219">
        <f>MAX(IF($U$4-G244&gt;0,MIN((($U$4-$U$2))*J244,(($U$4-$G244)*J244)-'Resale time'!$F$545),0),0)</f>
        <v>2466</v>
      </c>
      <c r="P244" s="162">
        <f>MAX(IF($U$5-G244&gt;0,MIN(($U$5-$U$4)*J244,(($U$5-$G244)*J244)-'Resale time'!$F$545),0),0)</f>
        <v>3294</v>
      </c>
      <c r="Q244" s="162">
        <f>MAX(IF($U$3-G244&gt;0,MIN(($U$3-$U$5)*J244,(($U$3-$G244)*J244)-'Resale time'!$F$545),0),0)</f>
        <v>810</v>
      </c>
      <c r="R244" s="341">
        <f t="shared" si="10"/>
        <v>6570</v>
      </c>
    </row>
    <row r="245" spans="1:18" ht="12" customHeight="1" x14ac:dyDescent="0.35">
      <c r="A245" s="118">
        <v>2010</v>
      </c>
      <c r="B245" s="111" t="s">
        <v>4706</v>
      </c>
      <c r="C245" s="111" t="s">
        <v>4707</v>
      </c>
      <c r="D245" s="111"/>
      <c r="E245" s="111" t="s">
        <v>4708</v>
      </c>
      <c r="F245" s="111" t="s">
        <v>4276</v>
      </c>
      <c r="G245" s="112">
        <v>42745</v>
      </c>
      <c r="H245" s="113">
        <f t="shared" si="11"/>
        <v>2017</v>
      </c>
      <c r="I245" s="118" t="s">
        <v>4709</v>
      </c>
      <c r="J245" s="118">
        <v>3</v>
      </c>
      <c r="K245" s="115">
        <f>IF((G245+'Resale time'!$F$545)&lt;$U$3,1,0)</f>
        <v>1</v>
      </c>
      <c r="L245" s="116" t="s">
        <v>4710</v>
      </c>
      <c r="M245" s="118">
        <v>0</v>
      </c>
      <c r="N245" s="162" t="str">
        <f t="shared" si="9"/>
        <v/>
      </c>
      <c r="O245" s="219">
        <f>MAX(IF($U$4-G245&gt;0,MIN((($U$4-$U$2))*J245,(($U$4-$G245)*J245)-'Resale time'!$F$545),0),0)</f>
        <v>822</v>
      </c>
      <c r="P245" s="162">
        <f>MAX(IF($U$5-G245&gt;0,MIN(($U$5-$U$4)*J245,(($U$5-$G245)*J245)-'Resale time'!$F$545),0),0)</f>
        <v>1098</v>
      </c>
      <c r="Q245" s="162">
        <f>MAX(IF($U$3-G245&gt;0,MIN(($U$3-$U$5)*J245,(($U$3-$G245)*J245)-'Resale time'!$F$545),0),0)</f>
        <v>270</v>
      </c>
      <c r="R245" s="341">
        <f t="shared" si="10"/>
        <v>2190</v>
      </c>
    </row>
    <row r="246" spans="1:18" ht="12" customHeight="1" x14ac:dyDescent="0.35">
      <c r="A246" s="118">
        <v>2012</v>
      </c>
      <c r="B246" s="111" t="s">
        <v>4711</v>
      </c>
      <c r="C246" s="111" t="s">
        <v>4712</v>
      </c>
      <c r="D246" s="111"/>
      <c r="E246" s="111" t="s">
        <v>4713</v>
      </c>
      <c r="F246" s="111" t="s">
        <v>4276</v>
      </c>
      <c r="G246" s="112">
        <v>42866</v>
      </c>
      <c r="H246" s="113">
        <f t="shared" si="11"/>
        <v>2017</v>
      </c>
      <c r="I246" s="118" t="s">
        <v>4714</v>
      </c>
      <c r="J246" s="118">
        <v>20</v>
      </c>
      <c r="K246" s="115">
        <f>IF((G246+'Resale time'!$F$545)&lt;$U$3,1,0)</f>
        <v>1</v>
      </c>
      <c r="L246" s="116" t="s">
        <v>4277</v>
      </c>
      <c r="M246" s="118">
        <v>0</v>
      </c>
      <c r="N246" s="162" t="str">
        <f t="shared" si="9"/>
        <v/>
      </c>
      <c r="O246" s="219">
        <f>MAX(IF($U$4-G246&gt;0,MIN((($U$4-$U$2))*J246,(($U$4-$G246)*J246)-'Resale time'!$F$545),0),0)</f>
        <v>5480</v>
      </c>
      <c r="P246" s="162">
        <f>MAX(IF($U$5-G246&gt;0,MIN(($U$5-$U$4)*J246,(($U$5-$G246)*J246)-'Resale time'!$F$545),0),0)</f>
        <v>7320</v>
      </c>
      <c r="Q246" s="162">
        <f>MAX(IF($U$3-G246&gt;0,MIN(($U$3-$U$5)*J246,(($U$3-$G246)*J246)-'Resale time'!$F$545),0),0)</f>
        <v>1800</v>
      </c>
      <c r="R246" s="341">
        <f t="shared" si="10"/>
        <v>14600</v>
      </c>
    </row>
    <row r="247" spans="1:18" ht="12" customHeight="1" x14ac:dyDescent="0.35">
      <c r="A247" s="396">
        <v>2013</v>
      </c>
      <c r="B247" s="394" t="s">
        <v>4715</v>
      </c>
      <c r="C247" s="394" t="s">
        <v>4716</v>
      </c>
      <c r="D247" s="111"/>
      <c r="E247" s="394" t="s">
        <v>4717</v>
      </c>
      <c r="F247" s="111" t="s">
        <v>4645</v>
      </c>
      <c r="G247" s="112">
        <v>43069</v>
      </c>
      <c r="H247" s="113">
        <f t="shared" si="11"/>
        <v>2017</v>
      </c>
      <c r="I247" s="118" t="s">
        <v>4718</v>
      </c>
      <c r="J247" s="118">
        <v>1</v>
      </c>
      <c r="K247" s="115">
        <f>IF((G247+'Resale time'!$F$545)&lt;$U$3,1,0)</f>
        <v>1</v>
      </c>
      <c r="L247" s="116" t="s">
        <v>4277</v>
      </c>
      <c r="M247" s="118">
        <v>0</v>
      </c>
      <c r="N247" s="162" t="str">
        <f t="shared" si="9"/>
        <v/>
      </c>
      <c r="O247" s="219">
        <f>MAX(IF($U$4-G247&gt;0,MIN((($U$4-$U$2))*J247,(($U$4-$G247)*J247)-'Resale time'!$F$545),0),0)</f>
        <v>274</v>
      </c>
      <c r="P247" s="162">
        <f>MAX(IF($U$5-G247&gt;0,MIN(($U$5-$U$4)*J247,(($U$5-$G247)*J247)-'Resale time'!$F$545),0),0)</f>
        <v>366</v>
      </c>
      <c r="Q247" s="162">
        <f>MAX(IF($U$3-G247&gt;0,MIN(($U$3-$U$5)*J247,(($U$3-$G247)*J247)-'Resale time'!$F$545),0),0)</f>
        <v>90</v>
      </c>
      <c r="R247" s="341">
        <f t="shared" si="10"/>
        <v>730</v>
      </c>
    </row>
    <row r="248" spans="1:18" ht="12" customHeight="1" x14ac:dyDescent="0.35">
      <c r="A248" s="397"/>
      <c r="B248" s="394"/>
      <c r="C248" s="394"/>
      <c r="D248" s="111"/>
      <c r="E248" s="394"/>
      <c r="F248" s="111" t="s">
        <v>4331</v>
      </c>
      <c r="G248" s="112">
        <v>43052</v>
      </c>
      <c r="H248" s="113">
        <f t="shared" si="11"/>
        <v>2017</v>
      </c>
      <c r="I248" s="118" t="s">
        <v>4719</v>
      </c>
      <c r="J248" s="118">
        <v>1</v>
      </c>
      <c r="K248" s="115">
        <f>IF((G248+'Resale time'!$F$545)&lt;$U$3,1,0)</f>
        <v>1</v>
      </c>
      <c r="L248" s="116" t="s">
        <v>4277</v>
      </c>
      <c r="M248" s="118">
        <v>0</v>
      </c>
      <c r="N248" s="162" t="str">
        <f t="shared" si="9"/>
        <v/>
      </c>
      <c r="O248" s="219">
        <f>MAX(IF($U$4-G248&gt;0,MIN((($U$4-$U$2))*J248,(($U$4-$G248)*J248)-'Resale time'!$F$545),0),0)</f>
        <v>274</v>
      </c>
      <c r="P248" s="162">
        <f>MAX(IF($U$5-G248&gt;0,MIN(($U$5-$U$4)*J248,(($U$5-$G248)*J248)-'Resale time'!$F$545),0),0)</f>
        <v>366</v>
      </c>
      <c r="Q248" s="162">
        <f>MAX(IF($U$3-G248&gt;0,MIN(($U$3-$U$5)*J248,(($U$3-$G248)*J248)-'Resale time'!$F$545),0),0)</f>
        <v>90</v>
      </c>
      <c r="R248" s="341">
        <f t="shared" si="10"/>
        <v>730</v>
      </c>
    </row>
    <row r="249" spans="1:18" ht="12" customHeight="1" x14ac:dyDescent="0.35">
      <c r="A249" s="397"/>
      <c r="B249" s="394"/>
      <c r="C249" s="394"/>
      <c r="D249" s="111"/>
      <c r="E249" s="394"/>
      <c r="F249" s="111" t="s">
        <v>4276</v>
      </c>
      <c r="G249" s="112">
        <v>42985</v>
      </c>
      <c r="H249" s="113">
        <f t="shared" si="11"/>
        <v>2017</v>
      </c>
      <c r="I249" s="118" t="s">
        <v>4720</v>
      </c>
      <c r="J249" s="118">
        <v>1</v>
      </c>
      <c r="K249" s="115">
        <f>IF((G249+'Resale time'!$F$545)&lt;$U$3,1,0)</f>
        <v>1</v>
      </c>
      <c r="L249" s="116" t="s">
        <v>4277</v>
      </c>
      <c r="M249" s="118">
        <v>0</v>
      </c>
      <c r="N249" s="162" t="str">
        <f t="shared" si="9"/>
        <v/>
      </c>
      <c r="O249" s="219">
        <f>MAX(IF($U$4-G249&gt;0,MIN((($U$4-$U$2))*J249,(($U$4-$G249)*J249)-'Resale time'!$F$545),0),0)</f>
        <v>274</v>
      </c>
      <c r="P249" s="162">
        <f>MAX(IF($U$5-G249&gt;0,MIN(($U$5-$U$4)*J249,(($U$5-$G249)*J249)-'Resale time'!$F$545),0),0)</f>
        <v>366</v>
      </c>
      <c r="Q249" s="162">
        <f>MAX(IF($U$3-G249&gt;0,MIN(($U$3-$U$5)*J249,(($U$3-$G249)*J249)-'Resale time'!$F$545),0),0)</f>
        <v>90</v>
      </c>
      <c r="R249" s="341">
        <f t="shared" si="10"/>
        <v>730</v>
      </c>
    </row>
    <row r="250" spans="1:18" ht="12" customHeight="1" x14ac:dyDescent="0.35">
      <c r="A250" s="397"/>
      <c r="B250" s="394"/>
      <c r="C250" s="394"/>
      <c r="D250" s="111"/>
      <c r="E250" s="394"/>
      <c r="F250" s="111" t="s">
        <v>4645</v>
      </c>
      <c r="G250" s="112">
        <v>42933</v>
      </c>
      <c r="H250" s="113">
        <f t="shared" si="11"/>
        <v>2017</v>
      </c>
      <c r="I250" s="118" t="s">
        <v>4721</v>
      </c>
      <c r="J250" s="118">
        <v>2</v>
      </c>
      <c r="K250" s="115">
        <f>IF((G250+'Resale time'!$F$545)&lt;$U$3,1,0)</f>
        <v>1</v>
      </c>
      <c r="L250" s="116" t="s">
        <v>4277</v>
      </c>
      <c r="M250" s="118">
        <v>0</v>
      </c>
      <c r="N250" s="162" t="str">
        <f t="shared" si="9"/>
        <v/>
      </c>
      <c r="O250" s="219">
        <f>MAX(IF($U$4-G250&gt;0,MIN((($U$4-$U$2))*J250,(($U$4-$G250)*J250)-'Resale time'!$F$545),0),0)</f>
        <v>548</v>
      </c>
      <c r="P250" s="162">
        <f>MAX(IF($U$5-G250&gt;0,MIN(($U$5-$U$4)*J250,(($U$5-$G250)*J250)-'Resale time'!$F$545),0),0)</f>
        <v>732</v>
      </c>
      <c r="Q250" s="162">
        <f>MAX(IF($U$3-G250&gt;0,MIN(($U$3-$U$5)*J250,(($U$3-$G250)*J250)-'Resale time'!$F$545),0),0)</f>
        <v>180</v>
      </c>
      <c r="R250" s="341">
        <f t="shared" si="10"/>
        <v>1460</v>
      </c>
    </row>
    <row r="251" spans="1:18" s="119" customFormat="1" ht="12" customHeight="1" x14ac:dyDescent="0.35">
      <c r="A251" s="396">
        <v>2014</v>
      </c>
      <c r="B251" s="394" t="s">
        <v>4722</v>
      </c>
      <c r="C251" s="394" t="s">
        <v>4723</v>
      </c>
      <c r="D251" s="111"/>
      <c r="E251" s="394" t="s">
        <v>4724</v>
      </c>
      <c r="F251" s="111" t="s">
        <v>4276</v>
      </c>
      <c r="G251" s="112">
        <v>43048</v>
      </c>
      <c r="H251" s="113">
        <f t="shared" si="11"/>
        <v>2017</v>
      </c>
      <c r="I251" s="118" t="s">
        <v>4725</v>
      </c>
      <c r="J251" s="118">
        <v>10</v>
      </c>
      <c r="K251" s="115">
        <f>IF((G251+'Resale time'!$F$545)&lt;$U$3,1,0)</f>
        <v>1</v>
      </c>
      <c r="L251" s="116" t="s">
        <v>4277</v>
      </c>
      <c r="M251" s="118">
        <v>0</v>
      </c>
      <c r="N251" s="162" t="str">
        <f t="shared" si="9"/>
        <v/>
      </c>
      <c r="O251" s="219">
        <f>MAX(IF($U$4-G251&gt;0,MIN((($U$4-$U$2))*J251,(($U$4-$G251)*J251)-'Resale time'!$F$545),0),0)</f>
        <v>2740</v>
      </c>
      <c r="P251" s="162">
        <f>MAX(IF($U$5-G251&gt;0,MIN(($U$5-$U$4)*J251,(($U$5-$G251)*J251)-'Resale time'!$F$545),0),0)</f>
        <v>3660</v>
      </c>
      <c r="Q251" s="162">
        <f>MAX(IF($U$3-G251&gt;0,MIN(($U$3-$U$5)*J251,(($U$3-$G251)*J251)-'Resale time'!$F$545),0),0)</f>
        <v>900</v>
      </c>
      <c r="R251" s="341">
        <f t="shared" si="10"/>
        <v>7300</v>
      </c>
    </row>
    <row r="252" spans="1:18" s="119" customFormat="1" ht="12" customHeight="1" x14ac:dyDescent="0.35">
      <c r="A252" s="397"/>
      <c r="B252" s="394"/>
      <c r="C252" s="394"/>
      <c r="D252" s="111"/>
      <c r="E252" s="394"/>
      <c r="F252" s="111" t="s">
        <v>4726</v>
      </c>
      <c r="G252" s="112">
        <v>43048</v>
      </c>
      <c r="H252" s="113">
        <f t="shared" si="11"/>
        <v>2017</v>
      </c>
      <c r="I252" s="118" t="s">
        <v>4725</v>
      </c>
      <c r="J252" s="118">
        <v>2</v>
      </c>
      <c r="K252" s="115">
        <f>IF((G252+'Resale time'!$F$545)&lt;$U$3,1,0)</f>
        <v>1</v>
      </c>
      <c r="L252" s="116" t="s">
        <v>4277</v>
      </c>
      <c r="M252" s="118">
        <v>0</v>
      </c>
      <c r="N252" s="162" t="str">
        <f t="shared" si="9"/>
        <v/>
      </c>
      <c r="O252" s="219">
        <f>MAX(IF($U$4-G252&gt;0,MIN((($U$4-$U$2))*J252,(($U$4-$G252)*J252)-'Resale time'!$F$545),0),0)</f>
        <v>548</v>
      </c>
      <c r="P252" s="162">
        <f>MAX(IF($U$5-G252&gt;0,MIN(($U$5-$U$4)*J252,(($U$5-$G252)*J252)-'Resale time'!$F$545),0),0)</f>
        <v>732</v>
      </c>
      <c r="Q252" s="162">
        <f>MAX(IF($U$3-G252&gt;0,MIN(($U$3-$U$5)*J252,(($U$3-$G252)*J252)-'Resale time'!$F$545),0),0)</f>
        <v>180</v>
      </c>
      <c r="R252" s="341">
        <f t="shared" si="10"/>
        <v>1460</v>
      </c>
    </row>
    <row r="253" spans="1:18" s="119" customFormat="1" ht="12" customHeight="1" x14ac:dyDescent="0.35">
      <c r="A253" s="397"/>
      <c r="B253" s="394"/>
      <c r="C253" s="394"/>
      <c r="D253" s="111"/>
      <c r="E253" s="394"/>
      <c r="F253" s="111" t="s">
        <v>4331</v>
      </c>
      <c r="G253" s="112">
        <v>42936</v>
      </c>
      <c r="H253" s="113">
        <f t="shared" si="11"/>
        <v>2017</v>
      </c>
      <c r="I253" s="118" t="s">
        <v>4727</v>
      </c>
      <c r="J253" s="118">
        <v>1</v>
      </c>
      <c r="K253" s="115">
        <f>IF((G253+'Resale time'!$F$545)&lt;$U$3,1,0)</f>
        <v>1</v>
      </c>
      <c r="L253" s="116" t="s">
        <v>4277</v>
      </c>
      <c r="M253" s="118">
        <v>0</v>
      </c>
      <c r="N253" s="162" t="str">
        <f t="shared" si="9"/>
        <v/>
      </c>
      <c r="O253" s="219">
        <f>MAX(IF($U$4-G253&gt;0,MIN((($U$4-$U$2))*J253,(($U$4-$G253)*J253)-'Resale time'!$F$545),0),0)</f>
        <v>274</v>
      </c>
      <c r="P253" s="162">
        <f>MAX(IF($U$5-G253&gt;0,MIN(($U$5-$U$4)*J253,(($U$5-$G253)*J253)-'Resale time'!$F$545),0),0)</f>
        <v>366</v>
      </c>
      <c r="Q253" s="162">
        <f>MAX(IF($U$3-G253&gt;0,MIN(($U$3-$U$5)*J253,(($U$3-$G253)*J253)-'Resale time'!$F$545),0),0)</f>
        <v>90</v>
      </c>
      <c r="R253" s="341">
        <f t="shared" si="10"/>
        <v>730</v>
      </c>
    </row>
    <row r="254" spans="1:18" s="119" customFormat="1" ht="12" customHeight="1" x14ac:dyDescent="0.35">
      <c r="A254" s="397"/>
      <c r="B254" s="394"/>
      <c r="C254" s="394"/>
      <c r="D254" s="111"/>
      <c r="E254" s="394"/>
      <c r="F254" s="111" t="s">
        <v>4288</v>
      </c>
      <c r="G254" s="112">
        <v>42936</v>
      </c>
      <c r="H254" s="113">
        <f t="shared" si="11"/>
        <v>2017</v>
      </c>
      <c r="I254" s="118" t="s">
        <v>4727</v>
      </c>
      <c r="J254" s="118">
        <v>8</v>
      </c>
      <c r="K254" s="115">
        <f>IF((G254+'Resale time'!$F$545)&lt;$U$3,1,0)</f>
        <v>1</v>
      </c>
      <c r="L254" s="116" t="s">
        <v>4277</v>
      </c>
      <c r="M254" s="118">
        <v>0</v>
      </c>
      <c r="N254" s="162" t="str">
        <f t="shared" si="9"/>
        <v/>
      </c>
      <c r="O254" s="219">
        <f>MAX(IF($U$4-G254&gt;0,MIN((($U$4-$U$2))*J254,(($U$4-$G254)*J254)-'Resale time'!$F$545),0),0)</f>
        <v>2192</v>
      </c>
      <c r="P254" s="162">
        <f>MAX(IF($U$5-G254&gt;0,MIN(($U$5-$U$4)*J254,(($U$5-$G254)*J254)-'Resale time'!$F$545),0),0)</f>
        <v>2928</v>
      </c>
      <c r="Q254" s="162">
        <f>MAX(IF($U$3-G254&gt;0,MIN(($U$3-$U$5)*J254,(($U$3-$G254)*J254)-'Resale time'!$F$545),0),0)</f>
        <v>720</v>
      </c>
      <c r="R254" s="341">
        <f t="shared" si="10"/>
        <v>5840</v>
      </c>
    </row>
    <row r="255" spans="1:18" s="119" customFormat="1" ht="12" customHeight="1" x14ac:dyDescent="0.35">
      <c r="A255" s="397"/>
      <c r="B255" s="394"/>
      <c r="C255" s="394"/>
      <c r="D255" s="111"/>
      <c r="E255" s="394"/>
      <c r="F255" s="111" t="s">
        <v>4276</v>
      </c>
      <c r="G255" s="112">
        <v>42936</v>
      </c>
      <c r="H255" s="113">
        <f t="shared" si="11"/>
        <v>2017</v>
      </c>
      <c r="I255" s="118" t="s">
        <v>4727</v>
      </c>
      <c r="J255" s="118">
        <v>10</v>
      </c>
      <c r="K255" s="115">
        <f>IF((G255+'Resale time'!$F$545)&lt;$U$3,1,0)</f>
        <v>1</v>
      </c>
      <c r="L255" s="116" t="s">
        <v>4728</v>
      </c>
      <c r="M255" s="118">
        <v>0</v>
      </c>
      <c r="N255" s="162" t="str">
        <f t="shared" si="9"/>
        <v/>
      </c>
      <c r="O255" s="219">
        <f>MAX(IF($U$4-G255&gt;0,MIN((($U$4-$U$2))*J255,(($U$4-$G255)*J255)-'Resale time'!$F$545),0),0)</f>
        <v>2740</v>
      </c>
      <c r="P255" s="162">
        <f>MAX(IF($U$5-G255&gt;0,MIN(($U$5-$U$4)*J255,(($U$5-$G255)*J255)-'Resale time'!$F$545),0),0)</f>
        <v>3660</v>
      </c>
      <c r="Q255" s="162">
        <f>MAX(IF($U$3-G255&gt;0,MIN(($U$3-$U$5)*J255,(($U$3-$G255)*J255)-'Resale time'!$F$545),0),0)</f>
        <v>900</v>
      </c>
      <c r="R255" s="341">
        <f t="shared" si="10"/>
        <v>7300</v>
      </c>
    </row>
    <row r="256" spans="1:18" s="119" customFormat="1" ht="12" customHeight="1" x14ac:dyDescent="0.35">
      <c r="A256" s="397"/>
      <c r="B256" s="394"/>
      <c r="C256" s="394"/>
      <c r="D256" s="111"/>
      <c r="E256" s="394"/>
      <c r="F256" s="111" t="s">
        <v>4695</v>
      </c>
      <c r="G256" s="112">
        <v>42936</v>
      </c>
      <c r="H256" s="113">
        <f t="shared" si="11"/>
        <v>2017</v>
      </c>
      <c r="I256" s="118" t="s">
        <v>4727</v>
      </c>
      <c r="J256" s="118">
        <v>3</v>
      </c>
      <c r="K256" s="115">
        <f>IF((G256+'Resale time'!$F$545)&lt;$U$3,1,0)</f>
        <v>1</v>
      </c>
      <c r="L256" s="116" t="s">
        <v>4277</v>
      </c>
      <c r="M256" s="118">
        <v>0</v>
      </c>
      <c r="N256" s="162" t="str">
        <f t="shared" si="9"/>
        <v/>
      </c>
      <c r="O256" s="219">
        <f>MAX(IF($U$4-G256&gt;0,MIN((($U$4-$U$2))*J256,(($U$4-$G256)*J256)-'Resale time'!$F$545),0),0)</f>
        <v>822</v>
      </c>
      <c r="P256" s="162">
        <f>MAX(IF($U$5-G256&gt;0,MIN(($U$5-$U$4)*J256,(($U$5-$G256)*J256)-'Resale time'!$F$545),0),0)</f>
        <v>1098</v>
      </c>
      <c r="Q256" s="162">
        <f>MAX(IF($U$3-G256&gt;0,MIN(($U$3-$U$5)*J256,(($U$3-$G256)*J256)-'Resale time'!$F$545),0),0)</f>
        <v>270</v>
      </c>
      <c r="R256" s="341">
        <f t="shared" si="10"/>
        <v>2190</v>
      </c>
    </row>
    <row r="257" spans="1:18" ht="12" customHeight="1" x14ac:dyDescent="0.35">
      <c r="A257" s="118">
        <v>2018</v>
      </c>
      <c r="B257" s="111" t="s">
        <v>4729</v>
      </c>
      <c r="C257" s="111" t="s">
        <v>4730</v>
      </c>
      <c r="D257" s="111"/>
      <c r="E257" s="111" t="s">
        <v>4731</v>
      </c>
      <c r="F257" s="111" t="s">
        <v>4276</v>
      </c>
      <c r="G257" s="112">
        <v>42797</v>
      </c>
      <c r="H257" s="113">
        <f t="shared" si="11"/>
        <v>2017</v>
      </c>
      <c r="I257" s="118" t="s">
        <v>4732</v>
      </c>
      <c r="J257" s="118">
        <v>3</v>
      </c>
      <c r="K257" s="115">
        <f>IF((G257+'Resale time'!$F$545)&lt;$U$3,1,0)</f>
        <v>1</v>
      </c>
      <c r="L257" s="116" t="s">
        <v>4277</v>
      </c>
      <c r="M257" s="118">
        <v>0</v>
      </c>
      <c r="N257" s="162" t="str">
        <f t="shared" ref="N257:N320" si="12">IF(M257=1,J257,"")</f>
        <v/>
      </c>
      <c r="O257" s="219">
        <f>MAX(IF($U$4-G257&gt;0,MIN((($U$4-$U$2))*J257,(($U$4-$G257)*J257)-'Resale time'!$F$545),0),0)</f>
        <v>822</v>
      </c>
      <c r="P257" s="162">
        <f>MAX(IF($U$5-G257&gt;0,MIN(($U$5-$U$4)*J257,(($U$5-$G257)*J257)-'Resale time'!$F$545),0),0)</f>
        <v>1098</v>
      </c>
      <c r="Q257" s="162">
        <f>MAX(IF($U$3-G257&gt;0,MIN(($U$3-$U$5)*J257,(($U$3-$G257)*J257)-'Resale time'!$F$545),0),0)</f>
        <v>270</v>
      </c>
      <c r="R257" s="341">
        <f t="shared" si="10"/>
        <v>2190</v>
      </c>
    </row>
    <row r="258" spans="1:18" s="119" customFormat="1" ht="12" customHeight="1" x14ac:dyDescent="0.35">
      <c r="A258" s="118">
        <v>2019</v>
      </c>
      <c r="B258" s="111" t="s">
        <v>4733</v>
      </c>
      <c r="C258" s="111" t="s">
        <v>4734</v>
      </c>
      <c r="D258" s="111"/>
      <c r="E258" s="111" t="s">
        <v>4735</v>
      </c>
      <c r="F258" s="111" t="s">
        <v>4276</v>
      </c>
      <c r="G258" s="112">
        <v>42858</v>
      </c>
      <c r="H258" s="113">
        <f t="shared" si="11"/>
        <v>2017</v>
      </c>
      <c r="I258" s="118" t="s">
        <v>4736</v>
      </c>
      <c r="J258" s="118">
        <v>100</v>
      </c>
      <c r="K258" s="115">
        <f>IF((G258+'Resale time'!$F$545)&lt;$U$3,1,0)</f>
        <v>1</v>
      </c>
      <c r="L258" s="116" t="s">
        <v>4277</v>
      </c>
      <c r="M258" s="118">
        <v>0</v>
      </c>
      <c r="N258" s="162" t="str">
        <f t="shared" si="12"/>
        <v/>
      </c>
      <c r="O258" s="219">
        <f>MAX(IF($U$4-G258&gt;0,MIN((($U$4-$U$2))*J258,(($U$4-$G258)*J258)-'Resale time'!$F$545),0),0)</f>
        <v>27400</v>
      </c>
      <c r="P258" s="162">
        <f>MAX(IF($U$5-G258&gt;0,MIN(($U$5-$U$4)*J258,(($U$5-$G258)*J258)-'Resale time'!$F$545),0),0)</f>
        <v>36600</v>
      </c>
      <c r="Q258" s="162">
        <f>MAX(IF($U$3-G258&gt;0,MIN(($U$3-$U$5)*J258,(($U$3-$G258)*J258)-'Resale time'!$F$545),0),0)</f>
        <v>9000</v>
      </c>
      <c r="R258" s="341">
        <f t="shared" si="10"/>
        <v>73000</v>
      </c>
    </row>
    <row r="259" spans="1:18" ht="12" customHeight="1" x14ac:dyDescent="0.35">
      <c r="A259" s="118">
        <v>2020</v>
      </c>
      <c r="B259" s="111" t="s">
        <v>4737</v>
      </c>
      <c r="C259" s="111" t="s">
        <v>4738</v>
      </c>
      <c r="D259" s="111"/>
      <c r="E259" s="111" t="s">
        <v>4739</v>
      </c>
      <c r="F259" s="111" t="s">
        <v>4276</v>
      </c>
      <c r="G259" s="112">
        <v>42963</v>
      </c>
      <c r="H259" s="113">
        <f t="shared" si="11"/>
        <v>2017</v>
      </c>
      <c r="I259" s="118" t="s">
        <v>4740</v>
      </c>
      <c r="J259" s="118">
        <v>12</v>
      </c>
      <c r="K259" s="115">
        <f>IF((G259+'Resale time'!$F$545)&lt;$U$3,1,0)</f>
        <v>1</v>
      </c>
      <c r="L259" s="116" t="s">
        <v>4741</v>
      </c>
      <c r="M259" s="118">
        <v>0</v>
      </c>
      <c r="N259" s="162" t="str">
        <f t="shared" si="12"/>
        <v/>
      </c>
      <c r="O259" s="219">
        <f>MAX(IF($U$4-G259&gt;0,MIN((($U$4-$U$2))*J259,(($U$4-$G259)*J259)-'Resale time'!$F$545),0),0)</f>
        <v>3288</v>
      </c>
      <c r="P259" s="162">
        <f>MAX(IF($U$5-G259&gt;0,MIN(($U$5-$U$4)*J259,(($U$5-$G259)*J259)-'Resale time'!$F$545),0),0)</f>
        <v>4392</v>
      </c>
      <c r="Q259" s="162">
        <f>MAX(IF($U$3-G259&gt;0,MIN(($U$3-$U$5)*J259,(($U$3-$G259)*J259)-'Resale time'!$F$545),0),0)</f>
        <v>1080</v>
      </c>
      <c r="R259" s="341">
        <f t="shared" ref="R259:R322" si="13">SUM(O259:Q259)</f>
        <v>8760</v>
      </c>
    </row>
    <row r="260" spans="1:18" ht="12" customHeight="1" x14ac:dyDescent="0.35">
      <c r="A260" s="402">
        <v>2021</v>
      </c>
      <c r="B260" s="401" t="s">
        <v>4742</v>
      </c>
      <c r="C260" s="401" t="s">
        <v>4743</v>
      </c>
      <c r="D260" s="122"/>
      <c r="E260" s="395" t="s">
        <v>4744</v>
      </c>
      <c r="F260" s="111" t="s">
        <v>4276</v>
      </c>
      <c r="G260" s="112">
        <v>42977</v>
      </c>
      <c r="H260" s="113">
        <f t="shared" si="11"/>
        <v>2017</v>
      </c>
      <c r="I260" s="118" t="s">
        <v>4745</v>
      </c>
      <c r="J260" s="118">
        <v>3</v>
      </c>
      <c r="K260" s="115">
        <f>IF((G260+'Resale time'!$F$545)&lt;$U$3,1,0)</f>
        <v>1</v>
      </c>
      <c r="L260" s="116" t="s">
        <v>4746</v>
      </c>
      <c r="M260" s="118">
        <v>0</v>
      </c>
      <c r="N260" s="162" t="str">
        <f t="shared" si="12"/>
        <v/>
      </c>
      <c r="O260" s="219">
        <f>MAX(IF($U$4-G260&gt;0,MIN((($U$4-$U$2))*J260,(($U$4-$G260)*J260)-'Resale time'!$F$545),0),0)</f>
        <v>822</v>
      </c>
      <c r="P260" s="162">
        <f>MAX(IF($U$5-G260&gt;0,MIN(($U$5-$U$4)*J260,(($U$5-$G260)*J260)-'Resale time'!$F$545),0),0)</f>
        <v>1098</v>
      </c>
      <c r="Q260" s="162">
        <f>MAX(IF($U$3-G260&gt;0,MIN(($U$3-$U$5)*J260,(($U$3-$G260)*J260)-'Resale time'!$F$545),0),0)</f>
        <v>270</v>
      </c>
      <c r="R260" s="341">
        <f t="shared" si="13"/>
        <v>2190</v>
      </c>
    </row>
    <row r="261" spans="1:18" ht="12" customHeight="1" x14ac:dyDescent="0.35">
      <c r="A261" s="403"/>
      <c r="B261" s="401"/>
      <c r="C261" s="401"/>
      <c r="D261" s="122"/>
      <c r="E261" s="401"/>
      <c r="F261" s="111" t="s">
        <v>4276</v>
      </c>
      <c r="G261" s="112">
        <v>42970</v>
      </c>
      <c r="H261" s="113">
        <f t="shared" si="11"/>
        <v>2017</v>
      </c>
      <c r="I261" s="118" t="s">
        <v>4747</v>
      </c>
      <c r="J261" s="118">
        <v>3</v>
      </c>
      <c r="K261" s="115">
        <f>IF((G261+'Resale time'!$F$545)&lt;$U$3,1,0)</f>
        <v>1</v>
      </c>
      <c r="L261" s="116" t="s">
        <v>4277</v>
      </c>
      <c r="M261" s="118">
        <v>0</v>
      </c>
      <c r="N261" s="162" t="str">
        <f t="shared" si="12"/>
        <v/>
      </c>
      <c r="O261" s="219">
        <f>MAX(IF($U$4-G261&gt;0,MIN((($U$4-$U$2))*J261,(($U$4-$G261)*J261)-'Resale time'!$F$545),0),0)</f>
        <v>822</v>
      </c>
      <c r="P261" s="162">
        <f>MAX(IF($U$5-G261&gt;0,MIN(($U$5-$U$4)*J261,(($U$5-$G261)*J261)-'Resale time'!$F$545),0),0)</f>
        <v>1098</v>
      </c>
      <c r="Q261" s="162">
        <f>MAX(IF($U$3-G261&gt;0,MIN(($U$3-$U$5)*J261,(($U$3-$G261)*J261)-'Resale time'!$F$545),0),0)</f>
        <v>270</v>
      </c>
      <c r="R261" s="341">
        <f t="shared" si="13"/>
        <v>2190</v>
      </c>
    </row>
    <row r="262" spans="1:18" s="130" customFormat="1" ht="12" customHeight="1" x14ac:dyDescent="0.35">
      <c r="A262" s="403"/>
      <c r="B262" s="401"/>
      <c r="C262" s="401"/>
      <c r="D262" s="122"/>
      <c r="E262" s="401"/>
      <c r="F262" s="122" t="s">
        <v>4276</v>
      </c>
      <c r="G262" s="124">
        <v>42951</v>
      </c>
      <c r="H262" s="125">
        <f t="shared" si="11"/>
        <v>2017</v>
      </c>
      <c r="I262" s="129" t="s">
        <v>4748</v>
      </c>
      <c r="J262" s="129">
        <v>3</v>
      </c>
      <c r="K262" s="115">
        <f>IF((G262+'Resale time'!$F$545)&lt;$U$3,1,0)</f>
        <v>1</v>
      </c>
      <c r="L262" s="128" t="s">
        <v>4277</v>
      </c>
      <c r="M262" s="129">
        <v>0</v>
      </c>
      <c r="N262" s="162" t="str">
        <f t="shared" si="12"/>
        <v/>
      </c>
      <c r="O262" s="219">
        <f>MAX(IF($U$4-G262&gt;0,MIN((($U$4-$U$2))*J262,(($U$4-$G262)*J262)-'Resale time'!$F$545),0),0)</f>
        <v>822</v>
      </c>
      <c r="P262" s="162">
        <f>MAX(IF($U$5-G262&gt;0,MIN(($U$5-$U$4)*J262,(($U$5-$G262)*J262)-'Resale time'!$F$545),0),0)</f>
        <v>1098</v>
      </c>
      <c r="Q262" s="162">
        <f>MAX(IF($U$3-G262&gt;0,MIN(($U$3-$U$5)*J262,(($U$3-$G262)*J262)-'Resale time'!$F$545),0),0)</f>
        <v>270</v>
      </c>
      <c r="R262" s="341">
        <f t="shared" si="13"/>
        <v>2190</v>
      </c>
    </row>
    <row r="263" spans="1:18" ht="12" customHeight="1" x14ac:dyDescent="0.35">
      <c r="A263" s="403"/>
      <c r="B263" s="401"/>
      <c r="C263" s="401"/>
      <c r="D263" s="122"/>
      <c r="E263" s="401"/>
      <c r="F263" s="111" t="s">
        <v>4276</v>
      </c>
      <c r="G263" s="112">
        <v>42874</v>
      </c>
      <c r="H263" s="113">
        <f t="shared" si="11"/>
        <v>2017</v>
      </c>
      <c r="I263" s="118" t="s">
        <v>4749</v>
      </c>
      <c r="J263" s="118">
        <v>3</v>
      </c>
      <c r="K263" s="115">
        <f>IF((G263+'Resale time'!$F$545)&lt;$U$3,1,0)</f>
        <v>1</v>
      </c>
      <c r="L263" s="116" t="s">
        <v>4277</v>
      </c>
      <c r="M263" s="118">
        <v>0</v>
      </c>
      <c r="N263" s="162" t="str">
        <f t="shared" si="12"/>
        <v/>
      </c>
      <c r="O263" s="219">
        <f>MAX(IF($U$4-G263&gt;0,MIN((($U$4-$U$2))*J263,(($U$4-$G263)*J263)-'Resale time'!$F$545),0),0)</f>
        <v>822</v>
      </c>
      <c r="P263" s="162">
        <f>MAX(IF($U$5-G263&gt;0,MIN(($U$5-$U$4)*J263,(($U$5-$G263)*J263)-'Resale time'!$F$545),0),0)</f>
        <v>1098</v>
      </c>
      <c r="Q263" s="162">
        <f>MAX(IF($U$3-G263&gt;0,MIN(($U$3-$U$5)*J263,(($U$3-$G263)*J263)-'Resale time'!$F$545),0),0)</f>
        <v>270</v>
      </c>
      <c r="R263" s="341">
        <f t="shared" si="13"/>
        <v>2190</v>
      </c>
    </row>
    <row r="264" spans="1:18" ht="12" customHeight="1" x14ac:dyDescent="0.35">
      <c r="A264" s="403"/>
      <c r="B264" s="401"/>
      <c r="C264" s="401"/>
      <c r="D264" s="122"/>
      <c r="E264" s="401"/>
      <c r="F264" s="111" t="s">
        <v>4288</v>
      </c>
      <c r="G264" s="112">
        <v>42829</v>
      </c>
      <c r="H264" s="113">
        <f t="shared" si="11"/>
        <v>2017</v>
      </c>
      <c r="I264" s="118" t="s">
        <v>4750</v>
      </c>
      <c r="J264" s="118">
        <v>2</v>
      </c>
      <c r="K264" s="115">
        <f>IF((G264+'Resale time'!$F$545)&lt;$U$3,1,0)</f>
        <v>1</v>
      </c>
      <c r="L264" s="116" t="s">
        <v>4277</v>
      </c>
      <c r="M264" s="118">
        <v>0</v>
      </c>
      <c r="N264" s="162" t="str">
        <f t="shared" si="12"/>
        <v/>
      </c>
      <c r="O264" s="219">
        <f>MAX(IF($U$4-G264&gt;0,MIN((($U$4-$U$2))*J264,(($U$4-$G264)*J264)-'Resale time'!$F$545),0),0)</f>
        <v>548</v>
      </c>
      <c r="P264" s="162">
        <f>MAX(IF($U$5-G264&gt;0,MIN(($U$5-$U$4)*J264,(($U$5-$G264)*J264)-'Resale time'!$F$545),0),0)</f>
        <v>732</v>
      </c>
      <c r="Q264" s="162">
        <f>MAX(IF($U$3-G264&gt;0,MIN(($U$3-$U$5)*J264,(($U$3-$G264)*J264)-'Resale time'!$F$545),0),0)</f>
        <v>180</v>
      </c>
      <c r="R264" s="341">
        <f t="shared" si="13"/>
        <v>1460</v>
      </c>
    </row>
    <row r="265" spans="1:18" ht="12" customHeight="1" x14ac:dyDescent="0.35">
      <c r="A265" s="403"/>
      <c r="B265" s="401"/>
      <c r="C265" s="401"/>
      <c r="D265" s="122"/>
      <c r="E265" s="401"/>
      <c r="F265" s="111" t="s">
        <v>4276</v>
      </c>
      <c r="G265" s="112">
        <v>42814</v>
      </c>
      <c r="H265" s="113">
        <f t="shared" si="11"/>
        <v>2017</v>
      </c>
      <c r="I265" s="118" t="s">
        <v>4751</v>
      </c>
      <c r="J265" s="118">
        <v>2</v>
      </c>
      <c r="K265" s="115">
        <f>IF((G265+'Resale time'!$F$545)&lt;$U$3,1,0)</f>
        <v>1</v>
      </c>
      <c r="L265" s="116" t="s">
        <v>4752</v>
      </c>
      <c r="M265" s="118">
        <v>0</v>
      </c>
      <c r="N265" s="162" t="str">
        <f t="shared" si="12"/>
        <v/>
      </c>
      <c r="O265" s="219">
        <f>MAX(IF($U$4-G265&gt;0,MIN((($U$4-$U$2))*J265,(($U$4-$G265)*J265)-'Resale time'!$F$545),0),0)</f>
        <v>548</v>
      </c>
      <c r="P265" s="162">
        <f>MAX(IF($U$5-G265&gt;0,MIN(($U$5-$U$4)*J265,(($U$5-$G265)*J265)-'Resale time'!$F$545),0),0)</f>
        <v>732</v>
      </c>
      <c r="Q265" s="162">
        <f>MAX(IF($U$3-G265&gt;0,MIN(($U$3-$U$5)*J265,(($U$3-$G265)*J265)-'Resale time'!$F$545),0),0)</f>
        <v>180</v>
      </c>
      <c r="R265" s="341">
        <f t="shared" si="13"/>
        <v>1460</v>
      </c>
    </row>
    <row r="266" spans="1:18" ht="12" customHeight="1" x14ac:dyDescent="0.35">
      <c r="A266" s="403"/>
      <c r="B266" s="401"/>
      <c r="C266" s="401"/>
      <c r="D266" s="122"/>
      <c r="E266" s="401"/>
      <c r="F266" s="111" t="s">
        <v>4288</v>
      </c>
      <c r="G266" s="112">
        <v>42814</v>
      </c>
      <c r="H266" s="113">
        <f t="shared" si="11"/>
        <v>2017</v>
      </c>
      <c r="I266" s="118" t="s">
        <v>4751</v>
      </c>
      <c r="J266" s="118">
        <v>1</v>
      </c>
      <c r="K266" s="115">
        <f>IF((G266+'Resale time'!$F$545)&lt;$U$3,1,0)</f>
        <v>1</v>
      </c>
      <c r="L266" s="116" t="s">
        <v>4277</v>
      </c>
      <c r="M266" s="118">
        <v>0</v>
      </c>
      <c r="N266" s="162" t="str">
        <f t="shared" si="12"/>
        <v/>
      </c>
      <c r="O266" s="219">
        <f>MAX(IF($U$4-G266&gt;0,MIN((($U$4-$U$2))*J266,(($U$4-$G266)*J266)-'Resale time'!$F$545),0),0)</f>
        <v>274</v>
      </c>
      <c r="P266" s="162">
        <f>MAX(IF($U$5-G266&gt;0,MIN(($U$5-$U$4)*J266,(($U$5-$G266)*J266)-'Resale time'!$F$545),0),0)</f>
        <v>366</v>
      </c>
      <c r="Q266" s="162">
        <f>MAX(IF($U$3-G266&gt;0,MIN(($U$3-$U$5)*J266,(($U$3-$G266)*J266)-'Resale time'!$F$545),0),0)</f>
        <v>90</v>
      </c>
      <c r="R266" s="341">
        <f t="shared" si="13"/>
        <v>730</v>
      </c>
    </row>
    <row r="267" spans="1:18" ht="12" customHeight="1" x14ac:dyDescent="0.35">
      <c r="A267" s="403"/>
      <c r="B267" s="401"/>
      <c r="C267" s="401"/>
      <c r="D267" s="122"/>
      <c r="E267" s="401"/>
      <c r="F267" s="111" t="s">
        <v>4276</v>
      </c>
      <c r="G267" s="112">
        <v>42802</v>
      </c>
      <c r="H267" s="113">
        <f t="shared" si="11"/>
        <v>2017</v>
      </c>
      <c r="I267" s="118" t="s">
        <v>4753</v>
      </c>
      <c r="J267" s="118">
        <v>3</v>
      </c>
      <c r="K267" s="115">
        <f>IF((G267+'Resale time'!$F$545)&lt;$U$3,1,0)</f>
        <v>1</v>
      </c>
      <c r="L267" s="116" t="s">
        <v>4277</v>
      </c>
      <c r="M267" s="118">
        <v>0</v>
      </c>
      <c r="N267" s="162" t="str">
        <f t="shared" si="12"/>
        <v/>
      </c>
      <c r="O267" s="219">
        <f>MAX(IF($U$4-G267&gt;0,MIN((($U$4-$U$2))*J267,(($U$4-$G267)*J267)-'Resale time'!$F$545),0),0)</f>
        <v>822</v>
      </c>
      <c r="P267" s="162">
        <f>MAX(IF($U$5-G267&gt;0,MIN(($U$5-$U$4)*J267,(($U$5-$G267)*J267)-'Resale time'!$F$545),0),0)</f>
        <v>1098</v>
      </c>
      <c r="Q267" s="162">
        <f>MAX(IF($U$3-G267&gt;0,MIN(($U$3-$U$5)*J267,(($U$3-$G267)*J267)-'Resale time'!$F$545),0),0)</f>
        <v>270</v>
      </c>
      <c r="R267" s="341">
        <f t="shared" si="13"/>
        <v>2190</v>
      </c>
    </row>
    <row r="268" spans="1:18" ht="12" customHeight="1" x14ac:dyDescent="0.35">
      <c r="A268" s="403"/>
      <c r="B268" s="401"/>
      <c r="C268" s="401"/>
      <c r="D268" s="122"/>
      <c r="E268" s="401"/>
      <c r="F268" s="111" t="s">
        <v>4276</v>
      </c>
      <c r="G268" s="112">
        <v>42796</v>
      </c>
      <c r="H268" s="113">
        <f t="shared" si="11"/>
        <v>2017</v>
      </c>
      <c r="I268" s="118" t="s">
        <v>4754</v>
      </c>
      <c r="J268" s="118">
        <v>3</v>
      </c>
      <c r="K268" s="115">
        <f>IF((G268+'Resale time'!$F$545)&lt;$U$3,1,0)</f>
        <v>1</v>
      </c>
      <c r="L268" s="116" t="s">
        <v>4277</v>
      </c>
      <c r="M268" s="118">
        <v>0</v>
      </c>
      <c r="N268" s="162" t="str">
        <f t="shared" si="12"/>
        <v/>
      </c>
      <c r="O268" s="219">
        <f>MAX(IF($U$4-G268&gt;0,MIN((($U$4-$U$2))*J268,(($U$4-$G268)*J268)-'Resale time'!$F$545),0),0)</f>
        <v>822</v>
      </c>
      <c r="P268" s="162">
        <f>MAX(IF($U$5-G268&gt;0,MIN(($U$5-$U$4)*J268,(($U$5-$G268)*J268)-'Resale time'!$F$545),0),0)</f>
        <v>1098</v>
      </c>
      <c r="Q268" s="162">
        <f>MAX(IF($U$3-G268&gt;0,MIN(($U$3-$U$5)*J268,(($U$3-$G268)*J268)-'Resale time'!$F$545),0),0)</f>
        <v>270</v>
      </c>
      <c r="R268" s="341">
        <f t="shared" si="13"/>
        <v>2190</v>
      </c>
    </row>
    <row r="269" spans="1:18" ht="12" customHeight="1" x14ac:dyDescent="0.35">
      <c r="A269" s="403"/>
      <c r="B269" s="401"/>
      <c r="C269" s="401"/>
      <c r="D269" s="122"/>
      <c r="E269" s="401"/>
      <c r="F269" s="111" t="s">
        <v>4276</v>
      </c>
      <c r="G269" s="112">
        <v>42744</v>
      </c>
      <c r="H269" s="113">
        <f t="shared" si="11"/>
        <v>2017</v>
      </c>
      <c r="I269" s="118" t="s">
        <v>4755</v>
      </c>
      <c r="J269" s="118">
        <v>3</v>
      </c>
      <c r="K269" s="115">
        <f>IF((G269+'Resale time'!$F$545)&lt;$U$3,1,0)</f>
        <v>1</v>
      </c>
      <c r="L269" s="116" t="s">
        <v>4756</v>
      </c>
      <c r="M269" s="118">
        <v>0</v>
      </c>
      <c r="N269" s="162" t="str">
        <f t="shared" si="12"/>
        <v/>
      </c>
      <c r="O269" s="219">
        <f>MAX(IF($U$4-G269&gt;0,MIN((($U$4-$U$2))*J269,(($U$4-$G269)*J269)-'Resale time'!$F$545),0),0)</f>
        <v>822</v>
      </c>
      <c r="P269" s="162">
        <f>MAX(IF($U$5-G269&gt;0,MIN(($U$5-$U$4)*J269,(($U$5-$G269)*J269)-'Resale time'!$F$545),0),0)</f>
        <v>1098</v>
      </c>
      <c r="Q269" s="162">
        <f>MAX(IF($U$3-G269&gt;0,MIN(($U$3-$U$5)*J269,(($U$3-$G269)*J269)-'Resale time'!$F$545),0),0)</f>
        <v>270</v>
      </c>
      <c r="R269" s="341">
        <f t="shared" si="13"/>
        <v>2190</v>
      </c>
    </row>
    <row r="270" spans="1:18" s="119" customFormat="1" ht="12" customHeight="1" x14ac:dyDescent="0.35">
      <c r="A270" s="118">
        <v>2022</v>
      </c>
      <c r="B270" s="111" t="s">
        <v>4757</v>
      </c>
      <c r="C270" s="122" t="s">
        <v>4758</v>
      </c>
      <c r="D270" s="122"/>
      <c r="E270" s="111" t="s">
        <v>4759</v>
      </c>
      <c r="F270" s="111" t="s">
        <v>4645</v>
      </c>
      <c r="G270" s="112">
        <v>42971</v>
      </c>
      <c r="H270" s="113">
        <f t="shared" si="11"/>
        <v>2017</v>
      </c>
      <c r="I270" s="118" t="s">
        <v>4760</v>
      </c>
      <c r="J270" s="118">
        <v>1</v>
      </c>
      <c r="K270" s="115">
        <f>IF((G270+'Resale time'!$F$545)&lt;$U$3,1,0)</f>
        <v>1</v>
      </c>
      <c r="L270" s="116" t="s">
        <v>4277</v>
      </c>
      <c r="M270" s="118">
        <v>1</v>
      </c>
      <c r="N270" s="162">
        <f t="shared" si="12"/>
        <v>1</v>
      </c>
      <c r="O270" s="219">
        <f>MAX(IF($U$4-G270&gt;0,MIN((($U$4-$U$2))*J270,(($U$4-$G270)*J270)-'Resale time'!$F$545),0),0)</f>
        <v>274</v>
      </c>
      <c r="P270" s="162">
        <f>MAX(IF($U$5-G270&gt;0,MIN(($U$5-$U$4)*J270,(($U$5-$G270)*J270)-'Resale time'!$F$545),0),0)</f>
        <v>366</v>
      </c>
      <c r="Q270" s="162">
        <f>MAX(IF($U$3-G270&gt;0,MIN(($U$3-$U$5)*J270,(($U$3-$G270)*J270)-'Resale time'!$F$545),0),0)</f>
        <v>90</v>
      </c>
      <c r="R270" s="341">
        <f t="shared" si="13"/>
        <v>730</v>
      </c>
    </row>
    <row r="271" spans="1:18" s="137" customFormat="1" ht="12" customHeight="1" x14ac:dyDescent="0.35">
      <c r="A271" s="118">
        <v>2023</v>
      </c>
      <c r="B271" s="111" t="s">
        <v>4761</v>
      </c>
      <c r="C271" s="111" t="s">
        <v>4762</v>
      </c>
      <c r="D271" s="111"/>
      <c r="E271" s="111" t="s">
        <v>4763</v>
      </c>
      <c r="F271" s="111" t="s">
        <v>4276</v>
      </c>
      <c r="G271" s="112">
        <v>42815</v>
      </c>
      <c r="H271" s="113">
        <f t="shared" si="11"/>
        <v>2017</v>
      </c>
      <c r="I271" s="118" t="s">
        <v>4764</v>
      </c>
      <c r="J271" s="118">
        <v>3</v>
      </c>
      <c r="K271" s="115">
        <f>IF((G271+'Resale time'!$F$545)&lt;$U$3,1,0)</f>
        <v>1</v>
      </c>
      <c r="L271" s="116" t="s">
        <v>4277</v>
      </c>
      <c r="M271" s="118">
        <v>0</v>
      </c>
      <c r="N271" s="162" t="str">
        <f t="shared" si="12"/>
        <v/>
      </c>
      <c r="O271" s="219">
        <f>MAX(IF($U$4-G271&gt;0,MIN((($U$4-$U$2))*J271,(($U$4-$G271)*J271)-'Resale time'!$F$545),0),0)</f>
        <v>822</v>
      </c>
      <c r="P271" s="162">
        <f>MAX(IF($U$5-G271&gt;0,MIN(($U$5-$U$4)*J271,(($U$5-$G271)*J271)-'Resale time'!$F$545),0),0)</f>
        <v>1098</v>
      </c>
      <c r="Q271" s="162">
        <f>MAX(IF($U$3-G271&gt;0,MIN(($U$3-$U$5)*J271,(($U$3-$G271)*J271)-'Resale time'!$F$545),0),0)</f>
        <v>270</v>
      </c>
      <c r="R271" s="341">
        <f t="shared" si="13"/>
        <v>2190</v>
      </c>
    </row>
    <row r="272" spans="1:18" ht="12" customHeight="1" x14ac:dyDescent="0.35">
      <c r="A272" s="396">
        <v>2024</v>
      </c>
      <c r="B272" s="394" t="s">
        <v>4765</v>
      </c>
      <c r="C272" s="394" t="s">
        <v>4766</v>
      </c>
      <c r="D272" s="111"/>
      <c r="E272" s="394" t="s">
        <v>4767</v>
      </c>
      <c r="F272" s="111" t="s">
        <v>4276</v>
      </c>
      <c r="G272" s="112">
        <v>42989</v>
      </c>
      <c r="H272" s="113">
        <f t="shared" si="11"/>
        <v>2017</v>
      </c>
      <c r="I272" s="118" t="s">
        <v>4768</v>
      </c>
      <c r="J272" s="118">
        <v>12</v>
      </c>
      <c r="K272" s="115">
        <f>IF((G272+'Resale time'!$F$545)&lt;$U$3,1,0)</f>
        <v>1</v>
      </c>
      <c r="L272" s="116" t="s">
        <v>4277</v>
      </c>
      <c r="M272" s="118">
        <v>0</v>
      </c>
      <c r="N272" s="162" t="str">
        <f t="shared" si="12"/>
        <v/>
      </c>
      <c r="O272" s="219">
        <f>MAX(IF($U$4-G272&gt;0,MIN((($U$4-$U$2))*J272,(($U$4-$G272)*J272)-'Resale time'!$F$545),0),0)</f>
        <v>3288</v>
      </c>
      <c r="P272" s="162">
        <f>MAX(IF($U$5-G272&gt;0,MIN(($U$5-$U$4)*J272,(($U$5-$G272)*J272)-'Resale time'!$F$545),0),0)</f>
        <v>4392</v>
      </c>
      <c r="Q272" s="162">
        <f>MAX(IF($U$3-G272&gt;0,MIN(($U$3-$U$5)*J272,(($U$3-$G272)*J272)-'Resale time'!$F$545),0),0)</f>
        <v>1080</v>
      </c>
      <c r="R272" s="341">
        <f t="shared" si="13"/>
        <v>8760</v>
      </c>
    </row>
    <row r="273" spans="1:18" ht="12" customHeight="1" x14ac:dyDescent="0.35">
      <c r="A273" s="397"/>
      <c r="B273" s="394"/>
      <c r="C273" s="394"/>
      <c r="D273" s="111"/>
      <c r="E273" s="394"/>
      <c r="F273" s="111" t="s">
        <v>4276</v>
      </c>
      <c r="G273" s="112">
        <v>42970</v>
      </c>
      <c r="H273" s="113">
        <f t="shared" ref="H273:H336" si="14">YEAR(G273)</f>
        <v>2017</v>
      </c>
      <c r="I273" s="118" t="s">
        <v>4769</v>
      </c>
      <c r="J273" s="118">
        <v>6</v>
      </c>
      <c r="K273" s="115">
        <f>IF((G273+'Resale time'!$F$545)&lt;$U$3,1,0)</f>
        <v>1</v>
      </c>
      <c r="L273" s="116" t="s">
        <v>4277</v>
      </c>
      <c r="M273" s="118">
        <v>0</v>
      </c>
      <c r="N273" s="162" t="str">
        <f t="shared" si="12"/>
        <v/>
      </c>
      <c r="O273" s="219">
        <f>MAX(IF($U$4-G273&gt;0,MIN((($U$4-$U$2))*J273,(($U$4-$G273)*J273)-'Resale time'!$F$545),0),0)</f>
        <v>1644</v>
      </c>
      <c r="P273" s="162">
        <f>MAX(IF($U$5-G273&gt;0,MIN(($U$5-$U$4)*J273,(($U$5-$G273)*J273)-'Resale time'!$F$545),0),0)</f>
        <v>2196</v>
      </c>
      <c r="Q273" s="162">
        <f>MAX(IF($U$3-G273&gt;0,MIN(($U$3-$U$5)*J273,(($U$3-$G273)*J273)-'Resale time'!$F$545),0),0)</f>
        <v>540</v>
      </c>
      <c r="R273" s="341">
        <f t="shared" si="13"/>
        <v>4380</v>
      </c>
    </row>
    <row r="274" spans="1:18" ht="12" customHeight="1" x14ac:dyDescent="0.35">
      <c r="A274" s="397"/>
      <c r="B274" s="394"/>
      <c r="C274" s="394"/>
      <c r="D274" s="111"/>
      <c r="E274" s="394"/>
      <c r="F274" s="111" t="s">
        <v>4276</v>
      </c>
      <c r="G274" s="112">
        <v>42948</v>
      </c>
      <c r="H274" s="113">
        <f t="shared" si="14"/>
        <v>2017</v>
      </c>
      <c r="I274" s="118" t="s">
        <v>4770</v>
      </c>
      <c r="J274" s="118">
        <v>5</v>
      </c>
      <c r="K274" s="115">
        <f>IF((G274+'Resale time'!$F$545)&lt;$U$3,1,0)</f>
        <v>1</v>
      </c>
      <c r="L274" s="116" t="s">
        <v>4771</v>
      </c>
      <c r="M274" s="118">
        <v>0</v>
      </c>
      <c r="N274" s="162" t="str">
        <f t="shared" si="12"/>
        <v/>
      </c>
      <c r="O274" s="219">
        <f>MAX(IF($U$4-G274&gt;0,MIN((($U$4-$U$2))*J274,(($U$4-$G274)*J274)-'Resale time'!$F$545),0),0)</f>
        <v>1370</v>
      </c>
      <c r="P274" s="162">
        <f>MAX(IF($U$5-G274&gt;0,MIN(($U$5-$U$4)*J274,(($U$5-$G274)*J274)-'Resale time'!$F$545),0),0)</f>
        <v>1830</v>
      </c>
      <c r="Q274" s="162">
        <f>MAX(IF($U$3-G274&gt;0,MIN(($U$3-$U$5)*J274,(($U$3-$G274)*J274)-'Resale time'!$F$545),0),0)</f>
        <v>450</v>
      </c>
      <c r="R274" s="341">
        <f t="shared" si="13"/>
        <v>3650</v>
      </c>
    </row>
    <row r="275" spans="1:18" s="119" customFormat="1" ht="12" customHeight="1" x14ac:dyDescent="0.35">
      <c r="A275" s="396">
        <v>2025</v>
      </c>
      <c r="B275" s="394" t="s">
        <v>4772</v>
      </c>
      <c r="C275" s="394" t="s">
        <v>4773</v>
      </c>
      <c r="D275" s="111"/>
      <c r="E275" s="399" t="s">
        <v>4774</v>
      </c>
      <c r="F275" s="111" t="s">
        <v>4276</v>
      </c>
      <c r="G275" s="112">
        <v>42989</v>
      </c>
      <c r="H275" s="113">
        <f t="shared" si="14"/>
        <v>2017</v>
      </c>
      <c r="I275" s="118" t="s">
        <v>4775</v>
      </c>
      <c r="J275" s="118">
        <v>1</v>
      </c>
      <c r="K275" s="115">
        <f>IF((G275+'Resale time'!$F$545)&lt;$U$3,1,0)</f>
        <v>1</v>
      </c>
      <c r="L275" s="116" t="s">
        <v>4277</v>
      </c>
      <c r="M275" s="118">
        <v>0</v>
      </c>
      <c r="N275" s="162" t="str">
        <f t="shared" si="12"/>
        <v/>
      </c>
      <c r="O275" s="219">
        <f>MAX(IF($U$4-G275&gt;0,MIN((($U$4-$U$2))*J275,(($U$4-$G275)*J275)-'Resale time'!$F$545),0),0)</f>
        <v>274</v>
      </c>
      <c r="P275" s="162">
        <f>MAX(IF($U$5-G275&gt;0,MIN(($U$5-$U$4)*J275,(($U$5-$G275)*J275)-'Resale time'!$F$545),0),0)</f>
        <v>366</v>
      </c>
      <c r="Q275" s="162">
        <f>MAX(IF($U$3-G275&gt;0,MIN(($U$3-$U$5)*J275,(($U$3-$G275)*J275)-'Resale time'!$F$545),0),0)</f>
        <v>90</v>
      </c>
      <c r="R275" s="341">
        <f t="shared" si="13"/>
        <v>730</v>
      </c>
    </row>
    <row r="276" spans="1:18" s="119" customFormat="1" ht="12" customHeight="1" x14ac:dyDescent="0.35">
      <c r="A276" s="397"/>
      <c r="B276" s="394"/>
      <c r="C276" s="394"/>
      <c r="D276" s="111"/>
      <c r="E276" s="394"/>
      <c r="F276" s="111" t="s">
        <v>4276</v>
      </c>
      <c r="G276" s="112">
        <v>42963</v>
      </c>
      <c r="H276" s="113">
        <f t="shared" si="14"/>
        <v>2017</v>
      </c>
      <c r="I276" s="118" t="s">
        <v>4776</v>
      </c>
      <c r="J276" s="118">
        <v>1</v>
      </c>
      <c r="K276" s="115">
        <f>IF((G276+'Resale time'!$F$545)&lt;$U$3,1,0)</f>
        <v>1</v>
      </c>
      <c r="L276" s="116" t="s">
        <v>4277</v>
      </c>
      <c r="M276" s="118">
        <v>0</v>
      </c>
      <c r="N276" s="162" t="str">
        <f t="shared" si="12"/>
        <v/>
      </c>
      <c r="O276" s="219">
        <f>MAX(IF($U$4-G276&gt;0,MIN((($U$4-$U$2))*J276,(($U$4-$G276)*J276)-'Resale time'!$F$545),0),0)</f>
        <v>274</v>
      </c>
      <c r="P276" s="162">
        <f>MAX(IF($U$5-G276&gt;0,MIN(($U$5-$U$4)*J276,(($U$5-$G276)*J276)-'Resale time'!$F$545),0),0)</f>
        <v>366</v>
      </c>
      <c r="Q276" s="162">
        <f>MAX(IF($U$3-G276&gt;0,MIN(($U$3-$U$5)*J276,(($U$3-$G276)*J276)-'Resale time'!$F$545),0),0)</f>
        <v>90</v>
      </c>
      <c r="R276" s="341">
        <f t="shared" si="13"/>
        <v>730</v>
      </c>
    </row>
    <row r="277" spans="1:18" s="119" customFormat="1" ht="12" customHeight="1" x14ac:dyDescent="0.35">
      <c r="A277" s="397"/>
      <c r="B277" s="394"/>
      <c r="C277" s="394"/>
      <c r="D277" s="111"/>
      <c r="E277" s="394"/>
      <c r="F277" s="111" t="s">
        <v>4288</v>
      </c>
      <c r="G277" s="112">
        <v>42963</v>
      </c>
      <c r="H277" s="113">
        <f t="shared" si="14"/>
        <v>2017</v>
      </c>
      <c r="I277" s="118" t="s">
        <v>4776</v>
      </c>
      <c r="J277" s="118">
        <v>2</v>
      </c>
      <c r="K277" s="115">
        <f>IF((G277+'Resale time'!$F$545)&lt;$U$3,1,0)</f>
        <v>1</v>
      </c>
      <c r="L277" s="116" t="s">
        <v>4277</v>
      </c>
      <c r="M277" s="118">
        <v>0</v>
      </c>
      <c r="N277" s="162" t="str">
        <f t="shared" si="12"/>
        <v/>
      </c>
      <c r="O277" s="219">
        <f>MAX(IF($U$4-G277&gt;0,MIN((($U$4-$U$2))*J277,(($U$4-$G277)*J277)-'Resale time'!$F$545),0),0)</f>
        <v>548</v>
      </c>
      <c r="P277" s="162">
        <f>MAX(IF($U$5-G277&gt;0,MIN(($U$5-$U$4)*J277,(($U$5-$G277)*J277)-'Resale time'!$F$545),0),0)</f>
        <v>732</v>
      </c>
      <c r="Q277" s="162">
        <f>MAX(IF($U$3-G277&gt;0,MIN(($U$3-$U$5)*J277,(($U$3-$G277)*J277)-'Resale time'!$F$545),0),0)</f>
        <v>180</v>
      </c>
      <c r="R277" s="341">
        <f t="shared" si="13"/>
        <v>1460</v>
      </c>
    </row>
    <row r="278" spans="1:18" ht="12" customHeight="1" x14ac:dyDescent="0.35">
      <c r="A278" s="118">
        <v>2026</v>
      </c>
      <c r="B278" s="111" t="s">
        <v>4777</v>
      </c>
      <c r="C278" s="111" t="s">
        <v>4778</v>
      </c>
      <c r="D278" s="111"/>
      <c r="E278" s="111" t="s">
        <v>4779</v>
      </c>
      <c r="F278" s="111" t="s">
        <v>4276</v>
      </c>
      <c r="G278" s="112">
        <v>42858</v>
      </c>
      <c r="H278" s="113">
        <f t="shared" si="14"/>
        <v>2017</v>
      </c>
      <c r="I278" s="118" t="s">
        <v>4780</v>
      </c>
      <c r="J278" s="118">
        <v>3</v>
      </c>
      <c r="K278" s="115">
        <f>IF((G278+'Resale time'!$F$545)&lt;$U$3,1,0)</f>
        <v>1</v>
      </c>
      <c r="L278" s="116" t="s">
        <v>4277</v>
      </c>
      <c r="M278" s="118">
        <v>0</v>
      </c>
      <c r="N278" s="162" t="str">
        <f t="shared" si="12"/>
        <v/>
      </c>
      <c r="O278" s="219">
        <f>MAX(IF($U$4-G278&gt;0,MIN((($U$4-$U$2))*J278,(($U$4-$G278)*J278)-'Resale time'!$F$545),0),0)</f>
        <v>822</v>
      </c>
      <c r="P278" s="162">
        <f>MAX(IF($U$5-G278&gt;0,MIN(($U$5-$U$4)*J278,(($U$5-$G278)*J278)-'Resale time'!$F$545),0),0)</f>
        <v>1098</v>
      </c>
      <c r="Q278" s="162">
        <f>MAX(IF($U$3-G278&gt;0,MIN(($U$3-$U$5)*J278,(($U$3-$G278)*J278)-'Resale time'!$F$545),0),0)</f>
        <v>270</v>
      </c>
      <c r="R278" s="341">
        <f t="shared" si="13"/>
        <v>2190</v>
      </c>
    </row>
    <row r="279" spans="1:18" ht="12" customHeight="1" x14ac:dyDescent="0.35">
      <c r="A279" s="118">
        <v>2027</v>
      </c>
      <c r="B279" s="111" t="s">
        <v>4781</v>
      </c>
      <c r="C279" s="111" t="s">
        <v>4782</v>
      </c>
      <c r="D279" s="111"/>
      <c r="E279" s="111" t="s">
        <v>4783</v>
      </c>
      <c r="F279" s="111" t="s">
        <v>4276</v>
      </c>
      <c r="G279" s="112">
        <v>42870</v>
      </c>
      <c r="H279" s="113">
        <f t="shared" si="14"/>
        <v>2017</v>
      </c>
      <c r="I279" s="118" t="s">
        <v>4784</v>
      </c>
      <c r="J279" s="118">
        <v>12</v>
      </c>
      <c r="K279" s="115">
        <f>IF((G279+'Resale time'!$F$545)&lt;$U$3,1,0)</f>
        <v>1</v>
      </c>
      <c r="L279" s="116" t="s">
        <v>4785</v>
      </c>
      <c r="M279" s="118">
        <v>0</v>
      </c>
      <c r="N279" s="162" t="str">
        <f t="shared" si="12"/>
        <v/>
      </c>
      <c r="O279" s="219">
        <f>MAX(IF($U$4-G279&gt;0,MIN((($U$4-$U$2))*J279,(($U$4-$G279)*J279)-'Resale time'!$F$545),0),0)</f>
        <v>3288</v>
      </c>
      <c r="P279" s="162">
        <f>MAX(IF($U$5-G279&gt;0,MIN(($U$5-$U$4)*J279,(($U$5-$G279)*J279)-'Resale time'!$F$545),0),0)</f>
        <v>4392</v>
      </c>
      <c r="Q279" s="162">
        <f>MAX(IF($U$3-G279&gt;0,MIN(($U$3-$U$5)*J279,(($U$3-$G279)*J279)-'Resale time'!$F$545),0),0)</f>
        <v>1080</v>
      </c>
      <c r="R279" s="341">
        <f t="shared" si="13"/>
        <v>8760</v>
      </c>
    </row>
    <row r="280" spans="1:18" s="137" customFormat="1" ht="12" customHeight="1" x14ac:dyDescent="0.35">
      <c r="A280" s="118">
        <v>2028</v>
      </c>
      <c r="B280" s="111" t="s">
        <v>4786</v>
      </c>
      <c r="C280" s="111" t="s">
        <v>4787</v>
      </c>
      <c r="D280" s="111"/>
      <c r="E280" s="111" t="s">
        <v>4788</v>
      </c>
      <c r="F280" s="111" t="s">
        <v>4276</v>
      </c>
      <c r="G280" s="112">
        <v>42935</v>
      </c>
      <c r="H280" s="113">
        <f t="shared" si="14"/>
        <v>2017</v>
      </c>
      <c r="I280" s="118" t="s">
        <v>4789</v>
      </c>
      <c r="J280" s="118">
        <v>3</v>
      </c>
      <c r="K280" s="115">
        <f>IF((G280+'Resale time'!$F$545)&lt;$U$3,1,0)</f>
        <v>1</v>
      </c>
      <c r="L280" s="116" t="s">
        <v>4277</v>
      </c>
      <c r="M280" s="118">
        <v>0</v>
      </c>
      <c r="N280" s="162" t="str">
        <f t="shared" si="12"/>
        <v/>
      </c>
      <c r="O280" s="219">
        <f>MAX(IF($U$4-G280&gt;0,MIN((($U$4-$U$2))*J280,(($U$4-$G280)*J280)-'Resale time'!$F$545),0),0)</f>
        <v>822</v>
      </c>
      <c r="P280" s="162">
        <f>MAX(IF($U$5-G280&gt;0,MIN(($U$5-$U$4)*J280,(($U$5-$G280)*J280)-'Resale time'!$F$545),0),0)</f>
        <v>1098</v>
      </c>
      <c r="Q280" s="162">
        <f>MAX(IF($U$3-G280&gt;0,MIN(($U$3-$U$5)*J280,(($U$3-$G280)*J280)-'Resale time'!$F$545),0),0)</f>
        <v>270</v>
      </c>
      <c r="R280" s="341">
        <f t="shared" si="13"/>
        <v>2190</v>
      </c>
    </row>
    <row r="281" spans="1:18" s="137" customFormat="1" ht="12" customHeight="1" x14ac:dyDescent="0.35">
      <c r="A281" s="118">
        <v>2029</v>
      </c>
      <c r="B281" s="394" t="s">
        <v>4790</v>
      </c>
      <c r="C281" s="394" t="s">
        <v>4791</v>
      </c>
      <c r="D281" s="111"/>
      <c r="E281" s="394" t="s">
        <v>4792</v>
      </c>
      <c r="F281" s="111" t="s">
        <v>4276</v>
      </c>
      <c r="G281" s="112">
        <v>43095</v>
      </c>
      <c r="H281" s="113">
        <f t="shared" si="14"/>
        <v>2017</v>
      </c>
      <c r="I281" s="118" t="s">
        <v>4793</v>
      </c>
      <c r="J281" s="118">
        <v>1</v>
      </c>
      <c r="K281" s="115">
        <f>IF((G281+'Resale time'!$F$545)&lt;$U$3,1,0)</f>
        <v>1</v>
      </c>
      <c r="L281" s="116" t="s">
        <v>4277</v>
      </c>
      <c r="M281" s="118">
        <v>0</v>
      </c>
      <c r="N281" s="162" t="str">
        <f t="shared" si="12"/>
        <v/>
      </c>
      <c r="O281" s="219">
        <f>MAX(IF($U$4-G281&gt;0,MIN((($U$4-$U$2))*J281,(($U$4-$G281)*J281)-'Resale time'!$F$545),0),0)</f>
        <v>274</v>
      </c>
      <c r="P281" s="162">
        <f>MAX(IF($U$5-G281&gt;0,MIN(($U$5-$U$4)*J281,(($U$5-$G281)*J281)-'Resale time'!$F$545),0),0)</f>
        <v>366</v>
      </c>
      <c r="Q281" s="162">
        <f>MAX(IF($U$3-G281&gt;0,MIN(($U$3-$U$5)*J281,(($U$3-$G281)*J281)-'Resale time'!$F$545),0),0)</f>
        <v>90</v>
      </c>
      <c r="R281" s="341">
        <f t="shared" si="13"/>
        <v>730</v>
      </c>
    </row>
    <row r="282" spans="1:18" s="137" customFormat="1" ht="12" customHeight="1" x14ac:dyDescent="0.35">
      <c r="A282" s="118">
        <v>2029</v>
      </c>
      <c r="B282" s="394"/>
      <c r="C282" s="394"/>
      <c r="D282" s="111"/>
      <c r="E282" s="394"/>
      <c r="F282" s="111" t="s">
        <v>4288</v>
      </c>
      <c r="G282" s="112">
        <v>42912</v>
      </c>
      <c r="H282" s="113">
        <f t="shared" si="14"/>
        <v>2017</v>
      </c>
      <c r="I282" s="118" t="s">
        <v>4794</v>
      </c>
      <c r="J282" s="118">
        <v>1</v>
      </c>
      <c r="K282" s="115">
        <f>IF((G282+'Resale time'!$F$545)&lt;$U$3,1,0)</f>
        <v>1</v>
      </c>
      <c r="L282" s="116" t="s">
        <v>4277</v>
      </c>
      <c r="M282" s="118">
        <v>0</v>
      </c>
      <c r="N282" s="162" t="str">
        <f t="shared" si="12"/>
        <v/>
      </c>
      <c r="O282" s="219">
        <f>MAX(IF($U$4-G282&gt;0,MIN((($U$4-$U$2))*J282,(($U$4-$G282)*J282)-'Resale time'!$F$545),0),0)</f>
        <v>274</v>
      </c>
      <c r="P282" s="162">
        <f>MAX(IF($U$5-G282&gt;0,MIN(($U$5-$U$4)*J282,(($U$5-$G282)*J282)-'Resale time'!$F$545),0),0)</f>
        <v>366</v>
      </c>
      <c r="Q282" s="162">
        <f>MAX(IF($U$3-G282&gt;0,MIN(($U$3-$U$5)*J282,(($U$3-$G282)*J282)-'Resale time'!$F$545),0),0)</f>
        <v>90</v>
      </c>
      <c r="R282" s="341">
        <f t="shared" si="13"/>
        <v>730</v>
      </c>
    </row>
    <row r="283" spans="1:18" s="137" customFormat="1" ht="12" customHeight="1" x14ac:dyDescent="0.35">
      <c r="A283" s="118">
        <v>2029</v>
      </c>
      <c r="B283" s="394"/>
      <c r="C283" s="394"/>
      <c r="D283" s="111"/>
      <c r="E283" s="394"/>
      <c r="F283" s="111" t="s">
        <v>4276</v>
      </c>
      <c r="G283" s="112">
        <v>42809</v>
      </c>
      <c r="H283" s="113">
        <f t="shared" si="14"/>
        <v>2017</v>
      </c>
      <c r="I283" s="118" t="s">
        <v>4795</v>
      </c>
      <c r="J283" s="118">
        <v>1</v>
      </c>
      <c r="K283" s="115">
        <f>IF((G283+'Resale time'!$F$545)&lt;$U$3,1,0)</f>
        <v>1</v>
      </c>
      <c r="L283" s="116" t="s">
        <v>4277</v>
      </c>
      <c r="M283" s="118">
        <v>0</v>
      </c>
      <c r="N283" s="162" t="str">
        <f t="shared" si="12"/>
        <v/>
      </c>
      <c r="O283" s="219">
        <f>MAX(IF($U$4-G283&gt;0,MIN((($U$4-$U$2))*J283,(($U$4-$G283)*J283)-'Resale time'!$F$545),0),0)</f>
        <v>274</v>
      </c>
      <c r="P283" s="162">
        <f>MAX(IF($U$5-G283&gt;0,MIN(($U$5-$U$4)*J283,(($U$5-$G283)*J283)-'Resale time'!$F$545),0),0)</f>
        <v>366</v>
      </c>
      <c r="Q283" s="162">
        <f>MAX(IF($U$3-G283&gt;0,MIN(($U$3-$U$5)*J283,(($U$3-$G283)*J283)-'Resale time'!$F$545),0),0)</f>
        <v>90</v>
      </c>
      <c r="R283" s="341">
        <f t="shared" si="13"/>
        <v>730</v>
      </c>
    </row>
    <row r="284" spans="1:18" s="137" customFormat="1" ht="12" customHeight="1" x14ac:dyDescent="0.35">
      <c r="A284" s="118">
        <v>2029</v>
      </c>
      <c r="B284" s="394"/>
      <c r="C284" s="394"/>
      <c r="D284" s="111"/>
      <c r="E284" s="394"/>
      <c r="F284" s="111" t="s">
        <v>4276</v>
      </c>
      <c r="G284" s="112">
        <v>42809</v>
      </c>
      <c r="H284" s="113">
        <f t="shared" si="14"/>
        <v>2017</v>
      </c>
      <c r="I284" s="118" t="s">
        <v>4796</v>
      </c>
      <c r="J284" s="118">
        <v>3</v>
      </c>
      <c r="K284" s="115">
        <f>IF((G284+'Resale time'!$F$545)&lt;$U$3,1,0)</f>
        <v>1</v>
      </c>
      <c r="L284" s="116" t="s">
        <v>4797</v>
      </c>
      <c r="M284" s="118">
        <v>0</v>
      </c>
      <c r="N284" s="162" t="str">
        <f t="shared" si="12"/>
        <v/>
      </c>
      <c r="O284" s="219">
        <f>MAX(IF($U$4-G284&gt;0,MIN((($U$4-$U$2))*J284,(($U$4-$G284)*J284)-'Resale time'!$F$545),0),0)</f>
        <v>822</v>
      </c>
      <c r="P284" s="162">
        <f>MAX(IF($U$5-G284&gt;0,MIN(($U$5-$U$4)*J284,(($U$5-$G284)*J284)-'Resale time'!$F$545),0),0)</f>
        <v>1098</v>
      </c>
      <c r="Q284" s="162">
        <f>MAX(IF($U$3-G284&gt;0,MIN(($U$3-$U$5)*J284,(($U$3-$G284)*J284)-'Resale time'!$F$545),0),0)</f>
        <v>270</v>
      </c>
      <c r="R284" s="341">
        <f t="shared" si="13"/>
        <v>2190</v>
      </c>
    </row>
    <row r="285" spans="1:18" s="137" customFormat="1" ht="12" customHeight="1" x14ac:dyDescent="0.35">
      <c r="A285" s="118">
        <v>2029</v>
      </c>
      <c r="B285" s="394"/>
      <c r="C285" s="394"/>
      <c r="D285" s="111"/>
      <c r="E285" s="394"/>
      <c r="F285" s="111" t="s">
        <v>4288</v>
      </c>
      <c r="G285" s="112">
        <v>42809</v>
      </c>
      <c r="H285" s="113">
        <f t="shared" si="14"/>
        <v>2017</v>
      </c>
      <c r="I285" s="118" t="s">
        <v>4796</v>
      </c>
      <c r="J285" s="118">
        <v>2</v>
      </c>
      <c r="K285" s="115">
        <f>IF((G285+'Resale time'!$F$545)&lt;$U$3,1,0)</f>
        <v>1</v>
      </c>
      <c r="L285" s="116" t="s">
        <v>4277</v>
      </c>
      <c r="M285" s="118">
        <v>0</v>
      </c>
      <c r="N285" s="162" t="str">
        <f t="shared" si="12"/>
        <v/>
      </c>
      <c r="O285" s="219">
        <f>MAX(IF($U$4-G285&gt;0,MIN((($U$4-$U$2))*J285,(($U$4-$G285)*J285)-'Resale time'!$F$545),0),0)</f>
        <v>548</v>
      </c>
      <c r="P285" s="162">
        <f>MAX(IF($U$5-G285&gt;0,MIN(($U$5-$U$4)*J285,(($U$5-$G285)*J285)-'Resale time'!$F$545),0),0)</f>
        <v>732</v>
      </c>
      <c r="Q285" s="162">
        <f>MAX(IF($U$3-G285&gt;0,MIN(($U$3-$U$5)*J285,(($U$3-$G285)*J285)-'Resale time'!$F$545),0),0)</f>
        <v>180</v>
      </c>
      <c r="R285" s="341">
        <f t="shared" si="13"/>
        <v>1460</v>
      </c>
    </row>
    <row r="286" spans="1:18" s="137" customFormat="1" ht="12" customHeight="1" x14ac:dyDescent="0.35">
      <c r="A286" s="118">
        <v>2029</v>
      </c>
      <c r="B286" s="394"/>
      <c r="C286" s="394"/>
      <c r="D286" s="111"/>
      <c r="E286" s="394"/>
      <c r="F286" s="111" t="s">
        <v>4276</v>
      </c>
      <c r="G286" s="112">
        <v>42790</v>
      </c>
      <c r="H286" s="113">
        <f t="shared" si="14"/>
        <v>2017</v>
      </c>
      <c r="I286" s="118" t="s">
        <v>4798</v>
      </c>
      <c r="J286" s="118">
        <v>2</v>
      </c>
      <c r="K286" s="115">
        <f>IF((G286+'Resale time'!$F$545)&lt;$U$3,1,0)</f>
        <v>1</v>
      </c>
      <c r="L286" s="116" t="s">
        <v>4277</v>
      </c>
      <c r="M286" s="118">
        <v>0</v>
      </c>
      <c r="N286" s="162" t="str">
        <f t="shared" si="12"/>
        <v/>
      </c>
      <c r="O286" s="219">
        <f>MAX(IF($U$4-G286&gt;0,MIN((($U$4-$U$2))*J286,(($U$4-$G286)*J286)-'Resale time'!$F$545),0),0)</f>
        <v>548</v>
      </c>
      <c r="P286" s="162">
        <f>MAX(IF($U$5-G286&gt;0,MIN(($U$5-$U$4)*J286,(($U$5-$G286)*J286)-'Resale time'!$F$545),0),0)</f>
        <v>732</v>
      </c>
      <c r="Q286" s="162">
        <f>MAX(IF($U$3-G286&gt;0,MIN(($U$3-$U$5)*J286,(($U$3-$G286)*J286)-'Resale time'!$F$545),0),0)</f>
        <v>180</v>
      </c>
      <c r="R286" s="341">
        <f t="shared" si="13"/>
        <v>1460</v>
      </c>
    </row>
    <row r="287" spans="1:18" s="137" customFormat="1" ht="12" customHeight="1" x14ac:dyDescent="0.35">
      <c r="A287" s="118">
        <v>2029</v>
      </c>
      <c r="B287" s="394"/>
      <c r="C287" s="394"/>
      <c r="D287" s="111"/>
      <c r="E287" s="394"/>
      <c r="F287" s="111" t="s">
        <v>4276</v>
      </c>
      <c r="G287" s="112">
        <v>42782</v>
      </c>
      <c r="H287" s="113">
        <f t="shared" si="14"/>
        <v>2017</v>
      </c>
      <c r="I287" s="118" t="s">
        <v>4799</v>
      </c>
      <c r="J287" s="118">
        <v>2</v>
      </c>
      <c r="K287" s="115">
        <f>IF((G287+'Resale time'!$F$545)&lt;$U$3,1,0)</f>
        <v>1</v>
      </c>
      <c r="L287" s="116" t="s">
        <v>4277</v>
      </c>
      <c r="M287" s="118">
        <v>0</v>
      </c>
      <c r="N287" s="162" t="str">
        <f t="shared" si="12"/>
        <v/>
      </c>
      <c r="O287" s="219">
        <f>MAX(IF($U$4-G287&gt;0,MIN((($U$4-$U$2))*J287,(($U$4-$G287)*J287)-'Resale time'!$F$545),0),0)</f>
        <v>548</v>
      </c>
      <c r="P287" s="162">
        <f>MAX(IF($U$5-G287&gt;0,MIN(($U$5-$U$4)*J287,(($U$5-$G287)*J287)-'Resale time'!$F$545),0),0)</f>
        <v>732</v>
      </c>
      <c r="Q287" s="162">
        <f>MAX(IF($U$3-G287&gt;0,MIN(($U$3-$U$5)*J287,(($U$3-$G287)*J287)-'Resale time'!$F$545),0),0)</f>
        <v>180</v>
      </c>
      <c r="R287" s="341">
        <f t="shared" si="13"/>
        <v>1460</v>
      </c>
    </row>
    <row r="288" spans="1:18" ht="12" customHeight="1" x14ac:dyDescent="0.35">
      <c r="A288" s="118">
        <v>2032</v>
      </c>
      <c r="B288" s="111" t="s">
        <v>4800</v>
      </c>
      <c r="C288" s="111" t="s">
        <v>4801</v>
      </c>
      <c r="D288" s="111"/>
      <c r="E288" s="111" t="s">
        <v>4802</v>
      </c>
      <c r="F288" s="111" t="s">
        <v>4276</v>
      </c>
      <c r="G288" s="112">
        <v>42965</v>
      </c>
      <c r="H288" s="113">
        <f t="shared" si="14"/>
        <v>2017</v>
      </c>
      <c r="I288" s="118" t="s">
        <v>4803</v>
      </c>
      <c r="J288" s="118">
        <v>6</v>
      </c>
      <c r="K288" s="115">
        <f>IF((G288+'Resale time'!$F$545)&lt;$U$3,1,0)</f>
        <v>1</v>
      </c>
      <c r="L288" s="116" t="s">
        <v>4804</v>
      </c>
      <c r="M288" s="118">
        <v>0</v>
      </c>
      <c r="N288" s="162" t="str">
        <f t="shared" si="12"/>
        <v/>
      </c>
      <c r="O288" s="219">
        <f>MAX(IF($U$4-G288&gt;0,MIN((($U$4-$U$2))*J288,(($U$4-$G288)*J288)-'Resale time'!$F$545),0),0)</f>
        <v>1644</v>
      </c>
      <c r="P288" s="162">
        <f>MAX(IF($U$5-G288&gt;0,MIN(($U$5-$U$4)*J288,(($U$5-$G288)*J288)-'Resale time'!$F$545),0),0)</f>
        <v>2196</v>
      </c>
      <c r="Q288" s="162">
        <f>MAX(IF($U$3-G288&gt;0,MIN(($U$3-$U$5)*J288,(($U$3-$G288)*J288)-'Resale time'!$F$545),0),0)</f>
        <v>540</v>
      </c>
      <c r="R288" s="341">
        <f t="shared" si="13"/>
        <v>4380</v>
      </c>
    </row>
    <row r="289" spans="1:18" ht="12" customHeight="1" x14ac:dyDescent="0.35">
      <c r="A289" s="118">
        <v>2033</v>
      </c>
      <c r="B289" s="111" t="s">
        <v>4805</v>
      </c>
      <c r="C289" s="111" t="s">
        <v>4806</v>
      </c>
      <c r="D289" s="111"/>
      <c r="E289" s="111">
        <v>0</v>
      </c>
      <c r="F289" s="111" t="s">
        <v>4276</v>
      </c>
      <c r="G289" s="112">
        <v>43013</v>
      </c>
      <c r="H289" s="113">
        <f t="shared" si="14"/>
        <v>2017</v>
      </c>
      <c r="I289" s="118" t="s">
        <v>4807</v>
      </c>
      <c r="J289" s="118">
        <v>8</v>
      </c>
      <c r="K289" s="115">
        <f>IF((G289+'Resale time'!$F$545)&lt;$U$3,1,0)</f>
        <v>1</v>
      </c>
      <c r="L289" s="116" t="s">
        <v>4808</v>
      </c>
      <c r="M289" s="118">
        <v>0</v>
      </c>
      <c r="N289" s="162" t="str">
        <f t="shared" si="12"/>
        <v/>
      </c>
      <c r="O289" s="219">
        <f>MAX(IF($U$4-G289&gt;0,MIN((($U$4-$U$2))*J289,(($U$4-$G289)*J289)-'Resale time'!$F$545),0),0)</f>
        <v>2192</v>
      </c>
      <c r="P289" s="162">
        <f>MAX(IF($U$5-G289&gt;0,MIN(($U$5-$U$4)*J289,(($U$5-$G289)*J289)-'Resale time'!$F$545),0),0)</f>
        <v>2928</v>
      </c>
      <c r="Q289" s="162">
        <f>MAX(IF($U$3-G289&gt;0,MIN(($U$3-$U$5)*J289,(($U$3-$G289)*J289)-'Resale time'!$F$545),0),0)</f>
        <v>720</v>
      </c>
      <c r="R289" s="341">
        <f t="shared" si="13"/>
        <v>5840</v>
      </c>
    </row>
    <row r="290" spans="1:18" ht="12" customHeight="1" x14ac:dyDescent="0.35">
      <c r="A290" s="396">
        <v>2034</v>
      </c>
      <c r="B290" s="394" t="s">
        <v>4809</v>
      </c>
      <c r="C290" s="394" t="s">
        <v>4810</v>
      </c>
      <c r="D290" s="111"/>
      <c r="E290" s="398">
        <v>50934161013</v>
      </c>
      <c r="F290" s="111" t="s">
        <v>4276</v>
      </c>
      <c r="G290" s="112">
        <v>42808</v>
      </c>
      <c r="H290" s="113">
        <f t="shared" si="14"/>
        <v>2017</v>
      </c>
      <c r="I290" s="118" t="s">
        <v>4811</v>
      </c>
      <c r="J290" s="118">
        <v>2</v>
      </c>
      <c r="K290" s="115">
        <f>IF((G290+'Resale time'!$F$545)&lt;$U$3,1,0)</f>
        <v>1</v>
      </c>
      <c r="L290" s="116" t="s">
        <v>4812</v>
      </c>
      <c r="M290" s="118">
        <v>0</v>
      </c>
      <c r="N290" s="162" t="str">
        <f t="shared" si="12"/>
        <v/>
      </c>
      <c r="O290" s="219">
        <f>MAX(IF($U$4-G290&gt;0,MIN((($U$4-$U$2))*J290,(($U$4-$G290)*J290)-'Resale time'!$F$545),0),0)</f>
        <v>548</v>
      </c>
      <c r="P290" s="162">
        <f>MAX(IF($U$5-G290&gt;0,MIN(($U$5-$U$4)*J290,(($U$5-$G290)*J290)-'Resale time'!$F$545),0),0)</f>
        <v>732</v>
      </c>
      <c r="Q290" s="162">
        <f>MAX(IF($U$3-G290&gt;0,MIN(($U$3-$U$5)*J290,(($U$3-$G290)*J290)-'Resale time'!$F$545),0),0)</f>
        <v>180</v>
      </c>
      <c r="R290" s="341">
        <f t="shared" si="13"/>
        <v>1460</v>
      </c>
    </row>
    <row r="291" spans="1:18" ht="12" customHeight="1" x14ac:dyDescent="0.35">
      <c r="A291" s="397"/>
      <c r="B291" s="394"/>
      <c r="C291" s="394"/>
      <c r="D291" s="111"/>
      <c r="E291" s="394"/>
      <c r="F291" s="111" t="s">
        <v>4288</v>
      </c>
      <c r="G291" s="112">
        <v>42808</v>
      </c>
      <c r="H291" s="113">
        <f t="shared" si="14"/>
        <v>2017</v>
      </c>
      <c r="I291" s="118" t="s">
        <v>4811</v>
      </c>
      <c r="J291" s="118">
        <v>2</v>
      </c>
      <c r="K291" s="115">
        <f>IF((G291+'Resale time'!$F$545)&lt;$U$3,1,0)</f>
        <v>1</v>
      </c>
      <c r="L291" s="116" t="s">
        <v>4277</v>
      </c>
      <c r="M291" s="118">
        <v>0</v>
      </c>
      <c r="N291" s="162" t="str">
        <f t="shared" si="12"/>
        <v/>
      </c>
      <c r="O291" s="219">
        <f>MAX(IF($U$4-G291&gt;0,MIN((($U$4-$U$2))*J291,(($U$4-$G291)*J291)-'Resale time'!$F$545),0),0)</f>
        <v>548</v>
      </c>
      <c r="P291" s="162">
        <f>MAX(IF($U$5-G291&gt;0,MIN(($U$5-$U$4)*J291,(($U$5-$G291)*J291)-'Resale time'!$F$545),0),0)</f>
        <v>732</v>
      </c>
      <c r="Q291" s="162">
        <f>MAX(IF($U$3-G291&gt;0,MIN(($U$3-$U$5)*J291,(($U$3-$G291)*J291)-'Resale time'!$F$545),0),0)</f>
        <v>180</v>
      </c>
      <c r="R291" s="341">
        <f t="shared" si="13"/>
        <v>1460</v>
      </c>
    </row>
    <row r="292" spans="1:18" ht="12" customHeight="1" x14ac:dyDescent="0.35">
      <c r="A292" s="397"/>
      <c r="B292" s="394"/>
      <c r="C292" s="394"/>
      <c r="D292" s="111"/>
      <c r="E292" s="394"/>
      <c r="F292" s="111" t="s">
        <v>4276</v>
      </c>
      <c r="G292" s="112">
        <v>42804</v>
      </c>
      <c r="H292" s="113">
        <f t="shared" si="14"/>
        <v>2017</v>
      </c>
      <c r="I292" s="118" t="s">
        <v>4813</v>
      </c>
      <c r="J292" s="118">
        <v>5</v>
      </c>
      <c r="K292" s="115">
        <f>IF((G292+'Resale time'!$F$545)&lt;$U$3,1,0)</f>
        <v>1</v>
      </c>
      <c r="L292" s="116" t="s">
        <v>4277</v>
      </c>
      <c r="M292" s="118">
        <v>0</v>
      </c>
      <c r="N292" s="162" t="str">
        <f t="shared" si="12"/>
        <v/>
      </c>
      <c r="O292" s="219">
        <f>MAX(IF($U$4-G292&gt;0,MIN((($U$4-$U$2))*J292,(($U$4-$G292)*J292)-'Resale time'!$F$545),0),0)</f>
        <v>1370</v>
      </c>
      <c r="P292" s="162">
        <f>MAX(IF($U$5-G292&gt;0,MIN(($U$5-$U$4)*J292,(($U$5-$G292)*J292)-'Resale time'!$F$545),0),0)</f>
        <v>1830</v>
      </c>
      <c r="Q292" s="162">
        <f>MAX(IF($U$3-G292&gt;0,MIN(($U$3-$U$5)*J292,(($U$3-$G292)*J292)-'Resale time'!$F$545),0),0)</f>
        <v>450</v>
      </c>
      <c r="R292" s="341">
        <f t="shared" si="13"/>
        <v>3650</v>
      </c>
    </row>
    <row r="293" spans="1:18" ht="12" customHeight="1" x14ac:dyDescent="0.35">
      <c r="A293" s="118">
        <v>2035</v>
      </c>
      <c r="B293" s="111" t="s">
        <v>4814</v>
      </c>
      <c r="C293" s="111" t="s">
        <v>4815</v>
      </c>
      <c r="D293" s="111"/>
      <c r="E293" s="111" t="s">
        <v>4816</v>
      </c>
      <c r="F293" s="111" t="s">
        <v>4276</v>
      </c>
      <c r="G293" s="112">
        <v>42914</v>
      </c>
      <c r="H293" s="113">
        <f t="shared" si="14"/>
        <v>2017</v>
      </c>
      <c r="I293" s="118" t="s">
        <v>4817</v>
      </c>
      <c r="J293" s="118">
        <v>30</v>
      </c>
      <c r="K293" s="115">
        <f>IF((G293+'Resale time'!$F$545)&lt;$U$3,1,0)</f>
        <v>1</v>
      </c>
      <c r="L293" s="116" t="s">
        <v>4277</v>
      </c>
      <c r="M293" s="118">
        <v>0</v>
      </c>
      <c r="N293" s="162" t="str">
        <f t="shared" si="12"/>
        <v/>
      </c>
      <c r="O293" s="219">
        <f>MAX(IF($U$4-G293&gt;0,MIN((($U$4-$U$2))*J293,(($U$4-$G293)*J293)-'Resale time'!$F$545),0),0)</f>
        <v>8220</v>
      </c>
      <c r="P293" s="162">
        <f>MAX(IF($U$5-G293&gt;0,MIN(($U$5-$U$4)*J293,(($U$5-$G293)*J293)-'Resale time'!$F$545),0),0)</f>
        <v>10980</v>
      </c>
      <c r="Q293" s="162">
        <f>MAX(IF($U$3-G293&gt;0,MIN(($U$3-$U$5)*J293,(($U$3-$G293)*J293)-'Resale time'!$F$545),0),0)</f>
        <v>2700</v>
      </c>
      <c r="R293" s="341">
        <f t="shared" si="13"/>
        <v>21900</v>
      </c>
    </row>
    <row r="294" spans="1:18" s="137" customFormat="1" ht="12" customHeight="1" x14ac:dyDescent="0.35">
      <c r="A294" s="118">
        <v>2037</v>
      </c>
      <c r="B294" s="394" t="s">
        <v>4818</v>
      </c>
      <c r="C294" s="394" t="s">
        <v>4819</v>
      </c>
      <c r="D294" s="111"/>
      <c r="E294" s="394" t="s">
        <v>4820</v>
      </c>
      <c r="F294" s="111" t="s">
        <v>4645</v>
      </c>
      <c r="G294" s="112">
        <v>42950</v>
      </c>
      <c r="H294" s="113">
        <f t="shared" si="14"/>
        <v>2017</v>
      </c>
      <c r="I294" s="118" t="s">
        <v>4821</v>
      </c>
      <c r="J294" s="118">
        <v>2</v>
      </c>
      <c r="K294" s="115">
        <f>IF((G294+'Resale time'!$F$545)&lt;$U$3,1,0)</f>
        <v>1</v>
      </c>
      <c r="L294" s="116" t="s">
        <v>4277</v>
      </c>
      <c r="M294" s="118">
        <v>0</v>
      </c>
      <c r="N294" s="162" t="str">
        <f t="shared" si="12"/>
        <v/>
      </c>
      <c r="O294" s="219">
        <f>MAX(IF($U$4-G294&gt;0,MIN((($U$4-$U$2))*J294,(($U$4-$G294)*J294)-'Resale time'!$F$545),0),0)</f>
        <v>548</v>
      </c>
      <c r="P294" s="162">
        <f>MAX(IF($U$5-G294&gt;0,MIN(($U$5-$U$4)*J294,(($U$5-$G294)*J294)-'Resale time'!$F$545),0),0)</f>
        <v>732</v>
      </c>
      <c r="Q294" s="162">
        <f>MAX(IF($U$3-G294&gt;0,MIN(($U$3-$U$5)*J294,(($U$3-$G294)*J294)-'Resale time'!$F$545),0),0)</f>
        <v>180</v>
      </c>
      <c r="R294" s="341">
        <f t="shared" si="13"/>
        <v>1460</v>
      </c>
    </row>
    <row r="295" spans="1:18" s="137" customFormat="1" ht="12" customHeight="1" x14ac:dyDescent="0.35">
      <c r="A295" s="118">
        <v>2037</v>
      </c>
      <c r="B295" s="394"/>
      <c r="C295" s="394"/>
      <c r="D295" s="111"/>
      <c r="E295" s="394"/>
      <c r="F295" s="111" t="s">
        <v>4645</v>
      </c>
      <c r="G295" s="112">
        <v>42823</v>
      </c>
      <c r="H295" s="113">
        <f t="shared" si="14"/>
        <v>2017</v>
      </c>
      <c r="I295" s="118" t="s">
        <v>4822</v>
      </c>
      <c r="J295" s="118">
        <v>4</v>
      </c>
      <c r="K295" s="115">
        <f>IF((G295+'Resale time'!$F$545)&lt;$U$3,1,0)</f>
        <v>1</v>
      </c>
      <c r="L295" s="116" t="s">
        <v>4277</v>
      </c>
      <c r="M295" s="118">
        <v>0</v>
      </c>
      <c r="N295" s="162" t="str">
        <f t="shared" si="12"/>
        <v/>
      </c>
      <c r="O295" s="219">
        <f>MAX(IF($U$4-G295&gt;0,MIN((($U$4-$U$2))*J295,(($U$4-$G295)*J295)-'Resale time'!$F$545),0),0)</f>
        <v>1096</v>
      </c>
      <c r="P295" s="162">
        <f>MAX(IF($U$5-G295&gt;0,MIN(($U$5-$U$4)*J295,(($U$5-$G295)*J295)-'Resale time'!$F$545),0),0)</f>
        <v>1464</v>
      </c>
      <c r="Q295" s="162">
        <f>MAX(IF($U$3-G295&gt;0,MIN(($U$3-$U$5)*J295,(($U$3-$G295)*J295)-'Resale time'!$F$545),0),0)</f>
        <v>360</v>
      </c>
      <c r="R295" s="341">
        <f t="shared" si="13"/>
        <v>2920</v>
      </c>
    </row>
    <row r="296" spans="1:18" ht="12" customHeight="1" x14ac:dyDescent="0.35">
      <c r="A296" s="118">
        <v>2038</v>
      </c>
      <c r="B296" s="111" t="s">
        <v>4823</v>
      </c>
      <c r="C296" s="111" t="s">
        <v>4824</v>
      </c>
      <c r="D296" s="111"/>
      <c r="E296" s="111" t="s">
        <v>4825</v>
      </c>
      <c r="F296" s="111" t="s">
        <v>4645</v>
      </c>
      <c r="G296" s="112">
        <v>42915</v>
      </c>
      <c r="H296" s="113">
        <f t="shared" si="14"/>
        <v>2017</v>
      </c>
      <c r="I296" s="118" t="s">
        <v>4826</v>
      </c>
      <c r="J296" s="118">
        <v>1</v>
      </c>
      <c r="K296" s="115">
        <f>IF((G296+'Resale time'!$F$545)&lt;$U$3,1,0)</f>
        <v>1</v>
      </c>
      <c r="L296" s="116" t="s">
        <v>4277</v>
      </c>
      <c r="M296" s="118">
        <v>0</v>
      </c>
      <c r="N296" s="162" t="str">
        <f t="shared" si="12"/>
        <v/>
      </c>
      <c r="O296" s="219">
        <f>MAX(IF($U$4-G296&gt;0,MIN((($U$4-$U$2))*J296,(($U$4-$G296)*J296)-'Resale time'!$F$545),0),0)</f>
        <v>274</v>
      </c>
      <c r="P296" s="162">
        <f>MAX(IF($U$5-G296&gt;0,MIN(($U$5-$U$4)*J296,(($U$5-$G296)*J296)-'Resale time'!$F$545),0),0)</f>
        <v>366</v>
      </c>
      <c r="Q296" s="162">
        <f>MAX(IF($U$3-G296&gt;0,MIN(($U$3-$U$5)*J296,(($U$3-$G296)*J296)-'Resale time'!$F$545),0),0)</f>
        <v>90</v>
      </c>
      <c r="R296" s="341">
        <f t="shared" si="13"/>
        <v>730</v>
      </c>
    </row>
    <row r="297" spans="1:18" s="119" customFormat="1" ht="12" customHeight="1" x14ac:dyDescent="0.35">
      <c r="A297" s="396">
        <v>2040</v>
      </c>
      <c r="B297" s="394" t="s">
        <v>4827</v>
      </c>
      <c r="C297" s="394" t="s">
        <v>4828</v>
      </c>
      <c r="D297" s="111"/>
      <c r="E297" s="394" t="s">
        <v>4829</v>
      </c>
      <c r="F297" s="111" t="s">
        <v>4645</v>
      </c>
      <c r="G297" s="112">
        <v>42914</v>
      </c>
      <c r="H297" s="113">
        <f t="shared" si="14"/>
        <v>2017</v>
      </c>
      <c r="I297" s="118" t="s">
        <v>4830</v>
      </c>
      <c r="J297" s="118">
        <v>1</v>
      </c>
      <c r="K297" s="115">
        <f>IF((G297+'Resale time'!$F$545)&lt;$U$3,1,0)</f>
        <v>1</v>
      </c>
      <c r="L297" s="116" t="s">
        <v>4277</v>
      </c>
      <c r="M297" s="118">
        <v>0</v>
      </c>
      <c r="N297" s="162" t="str">
        <f t="shared" si="12"/>
        <v/>
      </c>
      <c r="O297" s="219">
        <f>MAX(IF($U$4-G297&gt;0,MIN((($U$4-$U$2))*J297,(($U$4-$G297)*J297)-'Resale time'!$F$545),0),0)</f>
        <v>274</v>
      </c>
      <c r="P297" s="162">
        <f>MAX(IF($U$5-G297&gt;0,MIN(($U$5-$U$4)*J297,(($U$5-$G297)*J297)-'Resale time'!$F$545),0),0)</f>
        <v>366</v>
      </c>
      <c r="Q297" s="162">
        <f>MAX(IF($U$3-G297&gt;0,MIN(($U$3-$U$5)*J297,(($U$3-$G297)*J297)-'Resale time'!$F$545),0),0)</f>
        <v>90</v>
      </c>
      <c r="R297" s="341">
        <f t="shared" si="13"/>
        <v>730</v>
      </c>
    </row>
    <row r="298" spans="1:18" s="119" customFormat="1" ht="12" customHeight="1" x14ac:dyDescent="0.35">
      <c r="A298" s="397"/>
      <c r="B298" s="394"/>
      <c r="C298" s="394"/>
      <c r="D298" s="111"/>
      <c r="E298" s="394"/>
      <c r="F298" s="111" t="s">
        <v>4645</v>
      </c>
      <c r="G298" s="112">
        <v>42906</v>
      </c>
      <c r="H298" s="113">
        <f t="shared" si="14"/>
        <v>2017</v>
      </c>
      <c r="I298" s="118" t="s">
        <v>4831</v>
      </c>
      <c r="J298" s="118">
        <v>1</v>
      </c>
      <c r="K298" s="115">
        <f>IF((G298+'Resale time'!$F$545)&lt;$U$3,1,0)</f>
        <v>1</v>
      </c>
      <c r="L298" s="116" t="s">
        <v>4277</v>
      </c>
      <c r="M298" s="118">
        <v>0</v>
      </c>
      <c r="N298" s="162" t="str">
        <f t="shared" si="12"/>
        <v/>
      </c>
      <c r="O298" s="219">
        <f>MAX(IF($U$4-G298&gt;0,MIN((($U$4-$U$2))*J298,(($U$4-$G298)*J298)-'Resale time'!$F$545),0),0)</f>
        <v>274</v>
      </c>
      <c r="P298" s="162">
        <f>MAX(IF($U$5-G298&gt;0,MIN(($U$5-$U$4)*J298,(($U$5-$G298)*J298)-'Resale time'!$F$545),0),0)</f>
        <v>366</v>
      </c>
      <c r="Q298" s="162">
        <f>MAX(IF($U$3-G298&gt;0,MIN(($U$3-$U$5)*J298,(($U$3-$G298)*J298)-'Resale time'!$F$545),0),0)</f>
        <v>90</v>
      </c>
      <c r="R298" s="341">
        <f t="shared" si="13"/>
        <v>730</v>
      </c>
    </row>
    <row r="299" spans="1:18" ht="12" customHeight="1" x14ac:dyDescent="0.35">
      <c r="A299" s="396">
        <v>2041</v>
      </c>
      <c r="B299" s="394" t="s">
        <v>4832</v>
      </c>
      <c r="C299" s="394" t="s">
        <v>4833</v>
      </c>
      <c r="D299" s="111"/>
      <c r="E299" s="394" t="s">
        <v>4834</v>
      </c>
      <c r="F299" s="111" t="s">
        <v>4645</v>
      </c>
      <c r="G299" s="112">
        <v>42849</v>
      </c>
      <c r="H299" s="113">
        <f t="shared" si="14"/>
        <v>2017</v>
      </c>
      <c r="I299" s="118" t="s">
        <v>4835</v>
      </c>
      <c r="J299" s="118">
        <v>1</v>
      </c>
      <c r="K299" s="115">
        <f>IF((G299+'Resale time'!$F$545)&lt;$U$3,1,0)</f>
        <v>1</v>
      </c>
      <c r="L299" s="116" t="s">
        <v>4277</v>
      </c>
      <c r="M299" s="118">
        <v>0</v>
      </c>
      <c r="N299" s="162" t="str">
        <f t="shared" si="12"/>
        <v/>
      </c>
      <c r="O299" s="219">
        <f>MAX(IF($U$4-G299&gt;0,MIN((($U$4-$U$2))*J299,(($U$4-$G299)*J299)-'Resale time'!$F$545),0),0)</f>
        <v>274</v>
      </c>
      <c r="P299" s="162">
        <f>MAX(IF($U$5-G299&gt;0,MIN(($U$5-$U$4)*J299,(($U$5-$G299)*J299)-'Resale time'!$F$545),0),0)</f>
        <v>366</v>
      </c>
      <c r="Q299" s="162">
        <f>MAX(IF($U$3-G299&gt;0,MIN(($U$3-$U$5)*J299,(($U$3-$G299)*J299)-'Resale time'!$F$545),0),0)</f>
        <v>90</v>
      </c>
      <c r="R299" s="341">
        <f t="shared" si="13"/>
        <v>730</v>
      </c>
    </row>
    <row r="300" spans="1:18" ht="12" customHeight="1" x14ac:dyDescent="0.35">
      <c r="A300" s="397"/>
      <c r="B300" s="394"/>
      <c r="C300" s="394"/>
      <c r="D300" s="111"/>
      <c r="E300" s="394"/>
      <c r="F300" s="111" t="s">
        <v>4645</v>
      </c>
      <c r="G300" s="112">
        <v>42809</v>
      </c>
      <c r="H300" s="113">
        <f t="shared" si="14"/>
        <v>2017</v>
      </c>
      <c r="I300" s="118" t="s">
        <v>4836</v>
      </c>
      <c r="J300" s="118">
        <v>1</v>
      </c>
      <c r="K300" s="115">
        <f>IF((G300+'Resale time'!$F$545)&lt;$U$3,1,0)</f>
        <v>1</v>
      </c>
      <c r="L300" s="116" t="s">
        <v>4277</v>
      </c>
      <c r="M300" s="118">
        <v>0</v>
      </c>
      <c r="N300" s="162" t="str">
        <f t="shared" si="12"/>
        <v/>
      </c>
      <c r="O300" s="219">
        <f>MAX(IF($U$4-G300&gt;0,MIN((($U$4-$U$2))*J300,(($U$4-$G300)*J300)-'Resale time'!$F$545),0),0)</f>
        <v>274</v>
      </c>
      <c r="P300" s="162">
        <f>MAX(IF($U$5-G300&gt;0,MIN(($U$5-$U$4)*J300,(($U$5-$G300)*J300)-'Resale time'!$F$545),0),0)</f>
        <v>366</v>
      </c>
      <c r="Q300" s="162">
        <f>MAX(IF($U$3-G300&gt;0,MIN(($U$3-$U$5)*J300,(($U$3-$G300)*J300)-'Resale time'!$F$545),0),0)</f>
        <v>90</v>
      </c>
      <c r="R300" s="341">
        <f t="shared" si="13"/>
        <v>730</v>
      </c>
    </row>
    <row r="301" spans="1:18" s="119" customFormat="1" ht="12" customHeight="1" x14ac:dyDescent="0.35">
      <c r="A301" s="118">
        <v>2042</v>
      </c>
      <c r="B301" s="111" t="s">
        <v>4837</v>
      </c>
      <c r="C301" s="111" t="s">
        <v>4838</v>
      </c>
      <c r="D301" s="111"/>
      <c r="E301" s="111" t="s">
        <v>4839</v>
      </c>
      <c r="F301" s="111" t="s">
        <v>4331</v>
      </c>
      <c r="G301" s="112">
        <v>42744</v>
      </c>
      <c r="H301" s="113">
        <f t="shared" si="14"/>
        <v>2017</v>
      </c>
      <c r="I301" s="118" t="s">
        <v>4840</v>
      </c>
      <c r="J301" s="118">
        <v>1</v>
      </c>
      <c r="K301" s="115">
        <f>IF((G301+'Resale time'!$F$545)&lt;$U$3,1,0)</f>
        <v>1</v>
      </c>
      <c r="L301" s="116" t="s">
        <v>4277</v>
      </c>
      <c r="M301" s="118">
        <v>0</v>
      </c>
      <c r="N301" s="162" t="str">
        <f t="shared" si="12"/>
        <v/>
      </c>
      <c r="O301" s="219">
        <f>MAX(IF($U$4-G301&gt;0,MIN((($U$4-$U$2))*J301,(($U$4-$G301)*J301)-'Resale time'!$F$545),0),0)</f>
        <v>274</v>
      </c>
      <c r="P301" s="162">
        <f>MAX(IF($U$5-G301&gt;0,MIN(($U$5-$U$4)*J301,(($U$5-$G301)*J301)-'Resale time'!$F$545),0),0)</f>
        <v>366</v>
      </c>
      <c r="Q301" s="162">
        <f>MAX(IF($U$3-G301&gt;0,MIN(($U$3-$U$5)*J301,(($U$3-$G301)*J301)-'Resale time'!$F$545),0),0)</f>
        <v>90</v>
      </c>
      <c r="R301" s="341">
        <f t="shared" si="13"/>
        <v>730</v>
      </c>
    </row>
    <row r="302" spans="1:18" ht="12" customHeight="1" x14ac:dyDescent="0.35">
      <c r="A302" s="396">
        <v>2043</v>
      </c>
      <c r="B302" s="394" t="s">
        <v>4841</v>
      </c>
      <c r="C302" s="394" t="s">
        <v>4842</v>
      </c>
      <c r="D302" s="111"/>
      <c r="E302" s="394" t="s">
        <v>4843</v>
      </c>
      <c r="F302" s="111" t="s">
        <v>4288</v>
      </c>
      <c r="G302" s="112">
        <v>42955</v>
      </c>
      <c r="H302" s="113">
        <f t="shared" si="14"/>
        <v>2017</v>
      </c>
      <c r="I302" s="118" t="s">
        <v>4844</v>
      </c>
      <c r="J302" s="118">
        <v>2</v>
      </c>
      <c r="K302" s="115">
        <f>IF((G302+'Resale time'!$F$545)&lt;$U$3,1,0)</f>
        <v>1</v>
      </c>
      <c r="L302" s="116" t="s">
        <v>4277</v>
      </c>
      <c r="M302" s="118">
        <v>0</v>
      </c>
      <c r="N302" s="162" t="str">
        <f t="shared" si="12"/>
        <v/>
      </c>
      <c r="O302" s="219">
        <f>MAX(IF($U$4-G302&gt;0,MIN((($U$4-$U$2))*J302,(($U$4-$G302)*J302)-'Resale time'!$F$545),0),0)</f>
        <v>548</v>
      </c>
      <c r="P302" s="162">
        <f>MAX(IF($U$5-G302&gt;0,MIN(($U$5-$U$4)*J302,(($U$5-$G302)*J302)-'Resale time'!$F$545),0),0)</f>
        <v>732</v>
      </c>
      <c r="Q302" s="162">
        <f>MAX(IF($U$3-G302&gt;0,MIN(($U$3-$U$5)*J302,(($U$3-$G302)*J302)-'Resale time'!$F$545),0),0)</f>
        <v>180</v>
      </c>
      <c r="R302" s="341">
        <f t="shared" si="13"/>
        <v>1460</v>
      </c>
    </row>
    <row r="303" spans="1:18" ht="12" customHeight="1" x14ac:dyDescent="0.35">
      <c r="A303" s="397"/>
      <c r="B303" s="394"/>
      <c r="C303" s="394"/>
      <c r="D303" s="111"/>
      <c r="E303" s="394"/>
      <c r="F303" s="111" t="s">
        <v>4276</v>
      </c>
      <c r="G303" s="112">
        <v>42857</v>
      </c>
      <c r="H303" s="113">
        <f t="shared" si="14"/>
        <v>2017</v>
      </c>
      <c r="I303" s="118" t="s">
        <v>4845</v>
      </c>
      <c r="J303" s="118">
        <v>30</v>
      </c>
      <c r="K303" s="115">
        <f>IF((G303+'Resale time'!$F$545)&lt;$U$3,1,0)</f>
        <v>1</v>
      </c>
      <c r="L303" s="116" t="s">
        <v>4277</v>
      </c>
      <c r="M303" s="118">
        <v>0</v>
      </c>
      <c r="N303" s="162" t="str">
        <f t="shared" si="12"/>
        <v/>
      </c>
      <c r="O303" s="219">
        <f>MAX(IF($U$4-G303&gt;0,MIN((($U$4-$U$2))*J303,(($U$4-$G303)*J303)-'Resale time'!$F$545),0),0)</f>
        <v>8220</v>
      </c>
      <c r="P303" s="162">
        <f>MAX(IF($U$5-G303&gt;0,MIN(($U$5-$U$4)*J303,(($U$5-$G303)*J303)-'Resale time'!$F$545),0),0)</f>
        <v>10980</v>
      </c>
      <c r="Q303" s="162">
        <f>MAX(IF($U$3-G303&gt;0,MIN(($U$3-$U$5)*J303,(($U$3-$G303)*J303)-'Resale time'!$F$545),0),0)</f>
        <v>2700</v>
      </c>
      <c r="R303" s="341">
        <f t="shared" si="13"/>
        <v>21900</v>
      </c>
    </row>
    <row r="304" spans="1:18" ht="12" customHeight="1" x14ac:dyDescent="0.35">
      <c r="A304" s="397"/>
      <c r="B304" s="394"/>
      <c r="C304" s="394"/>
      <c r="D304" s="111"/>
      <c r="E304" s="394"/>
      <c r="F304" s="111" t="s">
        <v>4331</v>
      </c>
      <c r="G304" s="112">
        <v>42857</v>
      </c>
      <c r="H304" s="113">
        <f t="shared" si="14"/>
        <v>2017</v>
      </c>
      <c r="I304" s="118" t="s">
        <v>4845</v>
      </c>
      <c r="J304" s="118">
        <v>1</v>
      </c>
      <c r="K304" s="115">
        <f>IF((G304+'Resale time'!$F$545)&lt;$U$3,1,0)</f>
        <v>1</v>
      </c>
      <c r="L304" s="116" t="s">
        <v>4277</v>
      </c>
      <c r="M304" s="118">
        <v>0</v>
      </c>
      <c r="N304" s="162" t="str">
        <f t="shared" si="12"/>
        <v/>
      </c>
      <c r="O304" s="219">
        <f>MAX(IF($U$4-G304&gt;0,MIN((($U$4-$U$2))*J304,(($U$4-$G304)*J304)-'Resale time'!$F$545),0),0)</f>
        <v>274</v>
      </c>
      <c r="P304" s="162">
        <f>MAX(IF($U$5-G304&gt;0,MIN(($U$5-$U$4)*J304,(($U$5-$G304)*J304)-'Resale time'!$F$545),0),0)</f>
        <v>366</v>
      </c>
      <c r="Q304" s="162">
        <f>MAX(IF($U$3-G304&gt;0,MIN(($U$3-$U$5)*J304,(($U$3-$G304)*J304)-'Resale time'!$F$545),0),0)</f>
        <v>90</v>
      </c>
      <c r="R304" s="341">
        <f t="shared" si="13"/>
        <v>730</v>
      </c>
    </row>
    <row r="305" spans="1:18" ht="12" customHeight="1" x14ac:dyDescent="0.35">
      <c r="A305" s="397"/>
      <c r="B305" s="394"/>
      <c r="C305" s="394"/>
      <c r="D305" s="111"/>
      <c r="E305" s="394"/>
      <c r="F305" s="111" t="s">
        <v>4276</v>
      </c>
      <c r="G305" s="112">
        <v>42821</v>
      </c>
      <c r="H305" s="113">
        <f t="shared" si="14"/>
        <v>2017</v>
      </c>
      <c r="I305" s="118" t="s">
        <v>4846</v>
      </c>
      <c r="J305" s="118">
        <v>6</v>
      </c>
      <c r="K305" s="115">
        <f>IF((G305+'Resale time'!$F$545)&lt;$U$3,1,0)</f>
        <v>1</v>
      </c>
      <c r="L305" s="116" t="s">
        <v>4277</v>
      </c>
      <c r="M305" s="118">
        <v>0</v>
      </c>
      <c r="N305" s="162" t="str">
        <f t="shared" si="12"/>
        <v/>
      </c>
      <c r="O305" s="219">
        <f>MAX(IF($U$4-G305&gt;0,MIN((($U$4-$U$2))*J305,(($U$4-$G305)*J305)-'Resale time'!$F$545),0),0)</f>
        <v>1644</v>
      </c>
      <c r="P305" s="162">
        <f>MAX(IF($U$5-G305&gt;0,MIN(($U$5-$U$4)*J305,(($U$5-$G305)*J305)-'Resale time'!$F$545),0),0)</f>
        <v>2196</v>
      </c>
      <c r="Q305" s="162">
        <f>MAX(IF($U$3-G305&gt;0,MIN(($U$3-$U$5)*J305,(($U$3-$G305)*J305)-'Resale time'!$F$545),0),0)</f>
        <v>540</v>
      </c>
      <c r="R305" s="341">
        <f t="shared" si="13"/>
        <v>4380</v>
      </c>
    </row>
    <row r="306" spans="1:18" ht="12" customHeight="1" x14ac:dyDescent="0.35">
      <c r="A306" s="397"/>
      <c r="B306" s="394"/>
      <c r="C306" s="394"/>
      <c r="D306" s="111"/>
      <c r="E306" s="394"/>
      <c r="F306" s="111" t="s">
        <v>4276</v>
      </c>
      <c r="G306" s="112">
        <v>42800</v>
      </c>
      <c r="H306" s="113">
        <f t="shared" si="14"/>
        <v>2017</v>
      </c>
      <c r="I306" s="118" t="s">
        <v>4847</v>
      </c>
      <c r="J306" s="118">
        <v>15</v>
      </c>
      <c r="K306" s="115">
        <f>IF((G306+'Resale time'!$F$545)&lt;$U$3,1,0)</f>
        <v>1</v>
      </c>
      <c r="L306" s="116" t="s">
        <v>4848</v>
      </c>
      <c r="M306" s="118">
        <v>0</v>
      </c>
      <c r="N306" s="162" t="str">
        <f t="shared" si="12"/>
        <v/>
      </c>
      <c r="O306" s="219">
        <f>MAX(IF($U$4-G306&gt;0,MIN((($U$4-$U$2))*J306,(($U$4-$G306)*J306)-'Resale time'!$F$545),0),0)</f>
        <v>4110</v>
      </c>
      <c r="P306" s="162">
        <f>MAX(IF($U$5-G306&gt;0,MIN(($U$5-$U$4)*J306,(($U$5-$G306)*J306)-'Resale time'!$F$545),0),0)</f>
        <v>5490</v>
      </c>
      <c r="Q306" s="162">
        <f>MAX(IF($U$3-G306&gt;0,MIN(($U$3-$U$5)*J306,(($U$3-$G306)*J306)-'Resale time'!$F$545),0),0)</f>
        <v>1350</v>
      </c>
      <c r="R306" s="341">
        <f t="shared" si="13"/>
        <v>10950</v>
      </c>
    </row>
    <row r="307" spans="1:18" ht="12" customHeight="1" x14ac:dyDescent="0.35">
      <c r="A307" s="397"/>
      <c r="B307" s="394"/>
      <c r="C307" s="394"/>
      <c r="D307" s="111"/>
      <c r="E307" s="394"/>
      <c r="F307" s="111" t="s">
        <v>4276</v>
      </c>
      <c r="G307" s="112">
        <v>42788</v>
      </c>
      <c r="H307" s="113">
        <f t="shared" si="14"/>
        <v>2017</v>
      </c>
      <c r="I307" s="118" t="s">
        <v>4849</v>
      </c>
      <c r="J307" s="118">
        <v>10</v>
      </c>
      <c r="K307" s="115">
        <f>IF((G307+'Resale time'!$F$545)&lt;$U$3,1,0)</f>
        <v>1</v>
      </c>
      <c r="L307" s="116" t="s">
        <v>4277</v>
      </c>
      <c r="M307" s="118">
        <v>0</v>
      </c>
      <c r="N307" s="162" t="str">
        <f t="shared" si="12"/>
        <v/>
      </c>
      <c r="O307" s="219">
        <f>MAX(IF($U$4-G307&gt;0,MIN((($U$4-$U$2))*J307,(($U$4-$G307)*J307)-'Resale time'!$F$545),0),0)</f>
        <v>2740</v>
      </c>
      <c r="P307" s="162">
        <f>MAX(IF($U$5-G307&gt;0,MIN(($U$5-$U$4)*J307,(($U$5-$G307)*J307)-'Resale time'!$F$545),0),0)</f>
        <v>3660</v>
      </c>
      <c r="Q307" s="162">
        <f>MAX(IF($U$3-G307&gt;0,MIN(($U$3-$U$5)*J307,(($U$3-$G307)*J307)-'Resale time'!$F$545),0),0)</f>
        <v>900</v>
      </c>
      <c r="R307" s="341">
        <f t="shared" si="13"/>
        <v>7300</v>
      </c>
    </row>
    <row r="308" spans="1:18" ht="12" customHeight="1" x14ac:dyDescent="0.35">
      <c r="A308" s="397"/>
      <c r="B308" s="394"/>
      <c r="C308" s="394"/>
      <c r="D308" s="111"/>
      <c r="E308" s="394"/>
      <c r="F308" s="111" t="s">
        <v>4276</v>
      </c>
      <c r="G308" s="112">
        <v>42765</v>
      </c>
      <c r="H308" s="113">
        <f t="shared" si="14"/>
        <v>2017</v>
      </c>
      <c r="I308" s="118" t="s">
        <v>4850</v>
      </c>
      <c r="J308" s="118">
        <v>6</v>
      </c>
      <c r="K308" s="115">
        <f>IF((G308+'Resale time'!$F$545)&lt;$U$3,1,0)</f>
        <v>1</v>
      </c>
      <c r="L308" s="116" t="s">
        <v>4851</v>
      </c>
      <c r="M308" s="118">
        <v>0</v>
      </c>
      <c r="N308" s="162" t="str">
        <f t="shared" si="12"/>
        <v/>
      </c>
      <c r="O308" s="219">
        <f>MAX(IF($U$4-G308&gt;0,MIN((($U$4-$U$2))*J308,(($U$4-$G308)*J308)-'Resale time'!$F$545),0),0)</f>
        <v>1644</v>
      </c>
      <c r="P308" s="162">
        <f>MAX(IF($U$5-G308&gt;0,MIN(($U$5-$U$4)*J308,(($U$5-$G308)*J308)-'Resale time'!$F$545),0),0)</f>
        <v>2196</v>
      </c>
      <c r="Q308" s="162">
        <f>MAX(IF($U$3-G308&gt;0,MIN(($U$3-$U$5)*J308,(($U$3-$G308)*J308)-'Resale time'!$F$545),0),0)</f>
        <v>540</v>
      </c>
      <c r="R308" s="341">
        <f t="shared" si="13"/>
        <v>4380</v>
      </c>
    </row>
    <row r="309" spans="1:18" s="130" customFormat="1" ht="12" customHeight="1" x14ac:dyDescent="0.35">
      <c r="A309" s="402">
        <v>2049</v>
      </c>
      <c r="B309" s="401" t="s">
        <v>4852</v>
      </c>
      <c r="C309" s="401" t="s">
        <v>4853</v>
      </c>
      <c r="D309" s="122"/>
      <c r="E309" s="401" t="s">
        <v>4854</v>
      </c>
      <c r="F309" s="122" t="s">
        <v>4726</v>
      </c>
      <c r="G309" s="124">
        <v>42905</v>
      </c>
      <c r="H309" s="125">
        <f t="shared" si="14"/>
        <v>2017</v>
      </c>
      <c r="I309" s="129" t="s">
        <v>4855</v>
      </c>
      <c r="J309" s="129">
        <v>2</v>
      </c>
      <c r="K309" s="115">
        <f>IF((G309+'Resale time'!$F$545)&lt;$U$3,1,0)</f>
        <v>1</v>
      </c>
      <c r="L309" s="128" t="s">
        <v>4277</v>
      </c>
      <c r="M309" s="129">
        <v>0</v>
      </c>
      <c r="N309" s="162" t="str">
        <f t="shared" si="12"/>
        <v/>
      </c>
      <c r="O309" s="219">
        <f>MAX(IF($U$4-G309&gt;0,MIN((($U$4-$U$2))*J309,(($U$4-$G309)*J309)-'Resale time'!$F$545),0),0)</f>
        <v>548</v>
      </c>
      <c r="P309" s="162">
        <f>MAX(IF($U$5-G309&gt;0,MIN(($U$5-$U$4)*J309,(($U$5-$G309)*J309)-'Resale time'!$F$545),0),0)</f>
        <v>732</v>
      </c>
      <c r="Q309" s="162">
        <f>MAX(IF($U$3-G309&gt;0,MIN(($U$3-$U$5)*J309,(($U$3-$G309)*J309)-'Resale time'!$F$545),0),0)</f>
        <v>180</v>
      </c>
      <c r="R309" s="341">
        <f t="shared" si="13"/>
        <v>1460</v>
      </c>
    </row>
    <row r="310" spans="1:18" s="130" customFormat="1" ht="12" customHeight="1" x14ac:dyDescent="0.35">
      <c r="A310" s="403"/>
      <c r="B310" s="401"/>
      <c r="C310" s="401"/>
      <c r="D310" s="122"/>
      <c r="E310" s="401"/>
      <c r="F310" s="122" t="s">
        <v>4276</v>
      </c>
      <c r="G310" s="124">
        <v>42905</v>
      </c>
      <c r="H310" s="125">
        <f t="shared" si="14"/>
        <v>2017</v>
      </c>
      <c r="I310" s="129" t="s">
        <v>4855</v>
      </c>
      <c r="J310" s="129">
        <v>2</v>
      </c>
      <c r="K310" s="115">
        <f>IF((G310+'Resale time'!$F$545)&lt;$U$3,1,0)</f>
        <v>1</v>
      </c>
      <c r="L310" s="128" t="s">
        <v>4277</v>
      </c>
      <c r="M310" s="129">
        <v>0</v>
      </c>
      <c r="N310" s="162" t="str">
        <f t="shared" si="12"/>
        <v/>
      </c>
      <c r="O310" s="219">
        <f>MAX(IF($U$4-G310&gt;0,MIN((($U$4-$U$2))*J310,(($U$4-$G310)*J310)-'Resale time'!$F$545),0),0)</f>
        <v>548</v>
      </c>
      <c r="P310" s="162">
        <f>MAX(IF($U$5-G310&gt;0,MIN(($U$5-$U$4)*J310,(($U$5-$G310)*J310)-'Resale time'!$F$545),0),0)</f>
        <v>732</v>
      </c>
      <c r="Q310" s="162">
        <f>MAX(IF($U$3-G310&gt;0,MIN(($U$3-$U$5)*J310,(($U$3-$G310)*J310)-'Resale time'!$F$545),0),0)</f>
        <v>180</v>
      </c>
      <c r="R310" s="341">
        <f t="shared" si="13"/>
        <v>1460</v>
      </c>
    </row>
    <row r="311" spans="1:18" s="130" customFormat="1" ht="12" customHeight="1" x14ac:dyDescent="0.35">
      <c r="A311" s="403"/>
      <c r="B311" s="401"/>
      <c r="C311" s="401"/>
      <c r="D311" s="122"/>
      <c r="E311" s="401"/>
      <c r="F311" s="122" t="s">
        <v>4288</v>
      </c>
      <c r="G311" s="124">
        <v>42905</v>
      </c>
      <c r="H311" s="125">
        <f t="shared" si="14"/>
        <v>2017</v>
      </c>
      <c r="I311" s="129" t="s">
        <v>4855</v>
      </c>
      <c r="J311" s="129">
        <v>2</v>
      </c>
      <c r="K311" s="115">
        <f>IF((G311+'Resale time'!$F$545)&lt;$U$3,1,0)</f>
        <v>1</v>
      </c>
      <c r="L311" s="128" t="s">
        <v>4277</v>
      </c>
      <c r="M311" s="129">
        <v>0</v>
      </c>
      <c r="N311" s="162" t="str">
        <f t="shared" si="12"/>
        <v/>
      </c>
      <c r="O311" s="219">
        <f>MAX(IF($U$4-G311&gt;0,MIN((($U$4-$U$2))*J311,(($U$4-$G311)*J311)-'Resale time'!$F$545),0),0)</f>
        <v>548</v>
      </c>
      <c r="P311" s="162">
        <f>MAX(IF($U$5-G311&gt;0,MIN(($U$5-$U$4)*J311,(($U$5-$G311)*J311)-'Resale time'!$F$545),0),0)</f>
        <v>732</v>
      </c>
      <c r="Q311" s="162">
        <f>MAX(IF($U$3-G311&gt;0,MIN(($U$3-$U$5)*J311,(($U$3-$G311)*J311)-'Resale time'!$F$545),0),0)</f>
        <v>180</v>
      </c>
      <c r="R311" s="341">
        <f t="shared" si="13"/>
        <v>1460</v>
      </c>
    </row>
    <row r="312" spans="1:18" s="130" customFormat="1" ht="12" customHeight="1" x14ac:dyDescent="0.35">
      <c r="A312" s="403"/>
      <c r="B312" s="401"/>
      <c r="C312" s="401"/>
      <c r="D312" s="122"/>
      <c r="E312" s="401"/>
      <c r="F312" s="122" t="s">
        <v>4276</v>
      </c>
      <c r="G312" s="124">
        <v>42872</v>
      </c>
      <c r="H312" s="125">
        <f t="shared" si="14"/>
        <v>2017</v>
      </c>
      <c r="I312" s="129" t="s">
        <v>4856</v>
      </c>
      <c r="J312" s="129">
        <v>1</v>
      </c>
      <c r="K312" s="115">
        <f>IF((G312+'Resale time'!$F$545)&lt;$U$3,1,0)</f>
        <v>1</v>
      </c>
      <c r="L312" s="128" t="s">
        <v>4277</v>
      </c>
      <c r="M312" s="129">
        <v>0</v>
      </c>
      <c r="N312" s="162" t="str">
        <f t="shared" si="12"/>
        <v/>
      </c>
      <c r="O312" s="219">
        <f>MAX(IF($U$4-G312&gt;0,MIN((($U$4-$U$2))*J312,(($U$4-$G312)*J312)-'Resale time'!$F$545),0),0)</f>
        <v>274</v>
      </c>
      <c r="P312" s="162">
        <f>MAX(IF($U$5-G312&gt;0,MIN(($U$5-$U$4)*J312,(($U$5-$G312)*J312)-'Resale time'!$F$545),0),0)</f>
        <v>366</v>
      </c>
      <c r="Q312" s="162">
        <f>MAX(IF($U$3-G312&gt;0,MIN(($U$3-$U$5)*J312,(($U$3-$G312)*J312)-'Resale time'!$F$545),0),0)</f>
        <v>90</v>
      </c>
      <c r="R312" s="341">
        <f t="shared" si="13"/>
        <v>730</v>
      </c>
    </row>
    <row r="313" spans="1:18" s="130" customFormat="1" ht="12" customHeight="1" x14ac:dyDescent="0.35">
      <c r="A313" s="403"/>
      <c r="B313" s="401"/>
      <c r="C313" s="401"/>
      <c r="D313" s="122"/>
      <c r="E313" s="401"/>
      <c r="F313" s="122" t="s">
        <v>4276</v>
      </c>
      <c r="G313" s="124">
        <v>42859</v>
      </c>
      <c r="H313" s="125">
        <f t="shared" si="14"/>
        <v>2017</v>
      </c>
      <c r="I313" s="129" t="s">
        <v>4857</v>
      </c>
      <c r="J313" s="129">
        <v>2</v>
      </c>
      <c r="K313" s="115">
        <f>IF((G313+'Resale time'!$F$545)&lt;$U$3,1,0)</f>
        <v>1</v>
      </c>
      <c r="L313" s="128" t="s">
        <v>4277</v>
      </c>
      <c r="M313" s="129">
        <v>0</v>
      </c>
      <c r="N313" s="162" t="str">
        <f t="shared" si="12"/>
        <v/>
      </c>
      <c r="O313" s="219">
        <f>MAX(IF($U$4-G313&gt;0,MIN((($U$4-$U$2))*J313,(($U$4-$G313)*J313)-'Resale time'!$F$545),0),0)</f>
        <v>548</v>
      </c>
      <c r="P313" s="162">
        <f>MAX(IF($U$5-G313&gt;0,MIN(($U$5-$U$4)*J313,(($U$5-$G313)*J313)-'Resale time'!$F$545),0),0)</f>
        <v>732</v>
      </c>
      <c r="Q313" s="162">
        <f>MAX(IF($U$3-G313&gt;0,MIN(($U$3-$U$5)*J313,(($U$3-$G313)*J313)-'Resale time'!$F$545),0),0)</f>
        <v>180</v>
      </c>
      <c r="R313" s="341">
        <f t="shared" si="13"/>
        <v>1460</v>
      </c>
    </row>
    <row r="314" spans="1:18" s="130" customFormat="1" ht="12" customHeight="1" x14ac:dyDescent="0.35">
      <c r="A314" s="403"/>
      <c r="B314" s="401"/>
      <c r="C314" s="401"/>
      <c r="D314" s="122"/>
      <c r="E314" s="401"/>
      <c r="F314" s="122" t="s">
        <v>4726</v>
      </c>
      <c r="G314" s="124">
        <v>42831</v>
      </c>
      <c r="H314" s="125">
        <f t="shared" si="14"/>
        <v>2017</v>
      </c>
      <c r="I314" s="129" t="s">
        <v>4858</v>
      </c>
      <c r="J314" s="129">
        <v>2</v>
      </c>
      <c r="K314" s="115">
        <f>IF((G314+'Resale time'!$F$545)&lt;$U$3,1,0)</f>
        <v>1</v>
      </c>
      <c r="L314" s="128" t="s">
        <v>4277</v>
      </c>
      <c r="M314" s="129">
        <v>0</v>
      </c>
      <c r="N314" s="162" t="str">
        <f t="shared" si="12"/>
        <v/>
      </c>
      <c r="O314" s="219">
        <f>MAX(IF($U$4-G314&gt;0,MIN((($U$4-$U$2))*J314,(($U$4-$G314)*J314)-'Resale time'!$F$545),0),0)</f>
        <v>548</v>
      </c>
      <c r="P314" s="162">
        <f>MAX(IF($U$5-G314&gt;0,MIN(($U$5-$U$4)*J314,(($U$5-$G314)*J314)-'Resale time'!$F$545),0),0)</f>
        <v>732</v>
      </c>
      <c r="Q314" s="162">
        <f>MAX(IF($U$3-G314&gt;0,MIN(($U$3-$U$5)*J314,(($U$3-$G314)*J314)-'Resale time'!$F$545),0),0)</f>
        <v>180</v>
      </c>
      <c r="R314" s="341">
        <f t="shared" si="13"/>
        <v>1460</v>
      </c>
    </row>
    <row r="315" spans="1:18" s="130" customFormat="1" ht="12" customHeight="1" x14ac:dyDescent="0.35">
      <c r="A315" s="403"/>
      <c r="B315" s="401"/>
      <c r="C315" s="401"/>
      <c r="D315" s="122"/>
      <c r="E315" s="401"/>
      <c r="F315" s="122" t="s">
        <v>4695</v>
      </c>
      <c r="G315" s="124">
        <v>42831</v>
      </c>
      <c r="H315" s="125">
        <f t="shared" si="14"/>
        <v>2017</v>
      </c>
      <c r="I315" s="129" t="s">
        <v>4858</v>
      </c>
      <c r="J315" s="129">
        <v>2</v>
      </c>
      <c r="K315" s="115">
        <f>IF((G315+'Resale time'!$F$545)&lt;$U$3,1,0)</f>
        <v>1</v>
      </c>
      <c r="L315" s="128" t="s">
        <v>4277</v>
      </c>
      <c r="M315" s="129">
        <v>0</v>
      </c>
      <c r="N315" s="162" t="str">
        <f t="shared" si="12"/>
        <v/>
      </c>
      <c r="O315" s="219">
        <f>MAX(IF($U$4-G315&gt;0,MIN((($U$4-$U$2))*J315,(($U$4-$G315)*J315)-'Resale time'!$F$545),0),0)</f>
        <v>548</v>
      </c>
      <c r="P315" s="162">
        <f>MAX(IF($U$5-G315&gt;0,MIN(($U$5-$U$4)*J315,(($U$5-$G315)*J315)-'Resale time'!$F$545),0),0)</f>
        <v>732</v>
      </c>
      <c r="Q315" s="162">
        <f>MAX(IF($U$3-G315&gt;0,MIN(($U$3-$U$5)*J315,(($U$3-$G315)*J315)-'Resale time'!$F$545),0),0)</f>
        <v>180</v>
      </c>
      <c r="R315" s="341">
        <f t="shared" si="13"/>
        <v>1460</v>
      </c>
    </row>
    <row r="316" spans="1:18" s="130" customFormat="1" ht="12" customHeight="1" x14ac:dyDescent="0.35">
      <c r="A316" s="403"/>
      <c r="B316" s="401"/>
      <c r="C316" s="401"/>
      <c r="D316" s="122"/>
      <c r="E316" s="401"/>
      <c r="F316" s="122" t="s">
        <v>4276</v>
      </c>
      <c r="G316" s="124">
        <v>42810</v>
      </c>
      <c r="H316" s="125">
        <f t="shared" si="14"/>
        <v>2017</v>
      </c>
      <c r="I316" s="129" t="s">
        <v>4859</v>
      </c>
      <c r="J316" s="129">
        <v>1</v>
      </c>
      <c r="K316" s="115">
        <f>IF((G316+'Resale time'!$F$545)&lt;$U$3,1,0)</f>
        <v>1</v>
      </c>
      <c r="L316" s="128" t="s">
        <v>4277</v>
      </c>
      <c r="M316" s="129">
        <v>0</v>
      </c>
      <c r="N316" s="162" t="str">
        <f t="shared" si="12"/>
        <v/>
      </c>
      <c r="O316" s="219">
        <f>MAX(IF($U$4-G316&gt;0,MIN((($U$4-$U$2))*J316,(($U$4-$G316)*J316)-'Resale time'!$F$545),0),0)</f>
        <v>274</v>
      </c>
      <c r="P316" s="162">
        <f>MAX(IF($U$5-G316&gt;0,MIN(($U$5-$U$4)*J316,(($U$5-$G316)*J316)-'Resale time'!$F$545),0),0)</f>
        <v>366</v>
      </c>
      <c r="Q316" s="162">
        <f>MAX(IF($U$3-G316&gt;0,MIN(($U$3-$U$5)*J316,(($U$3-$G316)*J316)-'Resale time'!$F$545),0),0)</f>
        <v>90</v>
      </c>
      <c r="R316" s="341">
        <f t="shared" si="13"/>
        <v>730</v>
      </c>
    </row>
    <row r="317" spans="1:18" s="119" customFormat="1" ht="12" customHeight="1" x14ac:dyDescent="0.35">
      <c r="A317" s="396">
        <v>2050</v>
      </c>
      <c r="B317" s="394" t="s">
        <v>4860</v>
      </c>
      <c r="C317" s="394" t="s">
        <v>4861</v>
      </c>
      <c r="D317" s="111"/>
      <c r="E317" s="398">
        <v>50936174849</v>
      </c>
      <c r="F317" s="111" t="s">
        <v>4276</v>
      </c>
      <c r="G317" s="112">
        <v>43083</v>
      </c>
      <c r="H317" s="113">
        <f t="shared" si="14"/>
        <v>2017</v>
      </c>
      <c r="I317" s="118" t="s">
        <v>4862</v>
      </c>
      <c r="J317" s="118">
        <v>1</v>
      </c>
      <c r="K317" s="115">
        <f>IF((G317+'Resale time'!$F$545)&lt;$U$3,1,0)</f>
        <v>1</v>
      </c>
      <c r="L317" s="116" t="s">
        <v>4277</v>
      </c>
      <c r="M317" s="118">
        <v>0</v>
      </c>
      <c r="N317" s="162" t="str">
        <f t="shared" si="12"/>
        <v/>
      </c>
      <c r="O317" s="219">
        <f>MAX(IF($U$4-G317&gt;0,MIN((($U$4-$U$2))*J317,(($U$4-$G317)*J317)-'Resale time'!$F$545),0),0)</f>
        <v>274</v>
      </c>
      <c r="P317" s="162">
        <f>MAX(IF($U$5-G317&gt;0,MIN(($U$5-$U$4)*J317,(($U$5-$G317)*J317)-'Resale time'!$F$545),0),0)</f>
        <v>366</v>
      </c>
      <c r="Q317" s="162">
        <f>MAX(IF($U$3-G317&gt;0,MIN(($U$3-$U$5)*J317,(($U$3-$G317)*J317)-'Resale time'!$F$545),0),0)</f>
        <v>90</v>
      </c>
      <c r="R317" s="341">
        <f t="shared" si="13"/>
        <v>730</v>
      </c>
    </row>
    <row r="318" spans="1:18" s="119" customFormat="1" ht="12" customHeight="1" x14ac:dyDescent="0.35">
      <c r="A318" s="397"/>
      <c r="B318" s="394"/>
      <c r="C318" s="394"/>
      <c r="D318" s="111"/>
      <c r="E318" s="394"/>
      <c r="F318" s="111" t="s">
        <v>4276</v>
      </c>
      <c r="G318" s="112">
        <v>42852</v>
      </c>
      <c r="H318" s="113">
        <f t="shared" si="14"/>
        <v>2017</v>
      </c>
      <c r="I318" s="118" t="s">
        <v>4863</v>
      </c>
      <c r="J318" s="118">
        <v>1</v>
      </c>
      <c r="K318" s="115">
        <f>IF((G318+'Resale time'!$F$545)&lt;$U$3,1,0)</f>
        <v>1</v>
      </c>
      <c r="L318" s="116" t="s">
        <v>4277</v>
      </c>
      <c r="M318" s="118">
        <v>0</v>
      </c>
      <c r="N318" s="162" t="str">
        <f t="shared" si="12"/>
        <v/>
      </c>
      <c r="O318" s="219">
        <f>MAX(IF($U$4-G318&gt;0,MIN((($U$4-$U$2))*J318,(($U$4-$G318)*J318)-'Resale time'!$F$545),0),0)</f>
        <v>274</v>
      </c>
      <c r="P318" s="162">
        <f>MAX(IF($U$5-G318&gt;0,MIN(($U$5-$U$4)*J318,(($U$5-$G318)*J318)-'Resale time'!$F$545),0),0)</f>
        <v>366</v>
      </c>
      <c r="Q318" s="162">
        <f>MAX(IF($U$3-G318&gt;0,MIN(($U$3-$U$5)*J318,(($U$3-$G318)*J318)-'Resale time'!$F$545),0),0)</f>
        <v>90</v>
      </c>
      <c r="R318" s="341">
        <f t="shared" si="13"/>
        <v>730</v>
      </c>
    </row>
    <row r="319" spans="1:18" s="119" customFormat="1" ht="12" customHeight="1" x14ac:dyDescent="0.35">
      <c r="A319" s="118">
        <v>2052</v>
      </c>
      <c r="B319" s="111" t="s">
        <v>4864</v>
      </c>
      <c r="C319" s="111" t="s">
        <v>4865</v>
      </c>
      <c r="D319" s="111"/>
      <c r="E319" s="111" t="s">
        <v>4866</v>
      </c>
      <c r="F319" s="111" t="s">
        <v>4645</v>
      </c>
      <c r="G319" s="112">
        <v>43033</v>
      </c>
      <c r="H319" s="113">
        <f t="shared" si="14"/>
        <v>2017</v>
      </c>
      <c r="I319" s="118" t="s">
        <v>4867</v>
      </c>
      <c r="J319" s="118">
        <v>1</v>
      </c>
      <c r="K319" s="115">
        <f>IF((G319+'Resale time'!$F$545)&lt;$U$3,1,0)</f>
        <v>1</v>
      </c>
      <c r="L319" s="116" t="s">
        <v>4277</v>
      </c>
      <c r="M319" s="118">
        <v>0</v>
      </c>
      <c r="N319" s="162" t="str">
        <f t="shared" si="12"/>
        <v/>
      </c>
      <c r="O319" s="219">
        <f>MAX(IF($U$4-G319&gt;0,MIN((($U$4-$U$2))*J319,(($U$4-$G319)*J319)-'Resale time'!$F$545),0),0)</f>
        <v>274</v>
      </c>
      <c r="P319" s="162">
        <f>MAX(IF($U$5-G319&gt;0,MIN(($U$5-$U$4)*J319,(($U$5-$G319)*J319)-'Resale time'!$F$545),0),0)</f>
        <v>366</v>
      </c>
      <c r="Q319" s="162">
        <f>MAX(IF($U$3-G319&gt;0,MIN(($U$3-$U$5)*J319,(($U$3-$G319)*J319)-'Resale time'!$F$545),0),0)</f>
        <v>90</v>
      </c>
      <c r="R319" s="341">
        <f t="shared" si="13"/>
        <v>730</v>
      </c>
    </row>
    <row r="320" spans="1:18" s="119" customFormat="1" ht="12" customHeight="1" x14ac:dyDescent="0.35">
      <c r="A320" s="118">
        <v>2053</v>
      </c>
      <c r="B320" s="111" t="s">
        <v>4868</v>
      </c>
      <c r="C320" s="111" t="s">
        <v>4869</v>
      </c>
      <c r="D320" s="111"/>
      <c r="E320" s="111" t="s">
        <v>4870</v>
      </c>
      <c r="F320" s="111" t="s">
        <v>4276</v>
      </c>
      <c r="G320" s="112">
        <v>42884</v>
      </c>
      <c r="H320" s="113">
        <f t="shared" si="14"/>
        <v>2017</v>
      </c>
      <c r="I320" s="118" t="s">
        <v>4871</v>
      </c>
      <c r="J320" s="118">
        <v>4</v>
      </c>
      <c r="K320" s="115">
        <f>IF((G320+'Resale time'!$F$545)&lt;$U$3,1,0)</f>
        <v>1</v>
      </c>
      <c r="L320" s="116" t="s">
        <v>4872</v>
      </c>
      <c r="M320" s="118">
        <v>0</v>
      </c>
      <c r="N320" s="162" t="str">
        <f t="shared" si="12"/>
        <v/>
      </c>
      <c r="O320" s="219">
        <f>MAX(IF($U$4-G320&gt;0,MIN((($U$4-$U$2))*J320,(($U$4-$G320)*J320)-'Resale time'!$F$545),0),0)</f>
        <v>1096</v>
      </c>
      <c r="P320" s="162">
        <f>MAX(IF($U$5-G320&gt;0,MIN(($U$5-$U$4)*J320,(($U$5-$G320)*J320)-'Resale time'!$F$545),0),0)</f>
        <v>1464</v>
      </c>
      <c r="Q320" s="162">
        <f>MAX(IF($U$3-G320&gt;0,MIN(($U$3-$U$5)*J320,(($U$3-$G320)*J320)-'Resale time'!$F$545),0),0)</f>
        <v>360</v>
      </c>
      <c r="R320" s="341">
        <f t="shared" si="13"/>
        <v>2920</v>
      </c>
    </row>
    <row r="321" spans="1:18" ht="12" customHeight="1" x14ac:dyDescent="0.35">
      <c r="A321" s="118">
        <v>2055</v>
      </c>
      <c r="B321" s="111" t="s">
        <v>4873</v>
      </c>
      <c r="C321" s="111" t="s">
        <v>4874</v>
      </c>
      <c r="D321" s="111"/>
      <c r="E321" s="111" t="s">
        <v>4875</v>
      </c>
      <c r="F321" s="111" t="s">
        <v>4276</v>
      </c>
      <c r="G321" s="112">
        <v>42964</v>
      </c>
      <c r="H321" s="113">
        <f t="shared" si="14"/>
        <v>2017</v>
      </c>
      <c r="I321" s="118" t="s">
        <v>4876</v>
      </c>
      <c r="J321" s="118">
        <v>30</v>
      </c>
      <c r="K321" s="115">
        <f>IF((G321+'Resale time'!$F$545)&lt;$U$3,1,0)</f>
        <v>1</v>
      </c>
      <c r="L321" s="116" t="s">
        <v>4277</v>
      </c>
      <c r="M321" s="118">
        <v>0</v>
      </c>
      <c r="N321" s="162" t="str">
        <f t="shared" ref="N321:N384" si="15">IF(M321=1,J321,"")</f>
        <v/>
      </c>
      <c r="O321" s="219">
        <f>MAX(IF($U$4-G321&gt;0,MIN((($U$4-$U$2))*J321,(($U$4-$G321)*J321)-'Resale time'!$F$545),0),0)</f>
        <v>8220</v>
      </c>
      <c r="P321" s="162">
        <f>MAX(IF($U$5-G321&gt;0,MIN(($U$5-$U$4)*J321,(($U$5-$G321)*J321)-'Resale time'!$F$545),0),0)</f>
        <v>10980</v>
      </c>
      <c r="Q321" s="162">
        <f>MAX(IF($U$3-G321&gt;0,MIN(($U$3-$U$5)*J321,(($U$3-$G321)*J321)-'Resale time'!$F$545),0),0)</f>
        <v>2700</v>
      </c>
      <c r="R321" s="341">
        <f t="shared" si="13"/>
        <v>21900</v>
      </c>
    </row>
    <row r="322" spans="1:18" ht="12" customHeight="1" x14ac:dyDescent="0.35">
      <c r="A322" s="396">
        <v>2056</v>
      </c>
      <c r="B322" s="394" t="s">
        <v>4877</v>
      </c>
      <c r="C322" s="394" t="s">
        <v>4878</v>
      </c>
      <c r="D322" s="111"/>
      <c r="E322" s="394" t="s">
        <v>4879</v>
      </c>
      <c r="F322" s="111" t="s">
        <v>4645</v>
      </c>
      <c r="G322" s="112">
        <v>43014</v>
      </c>
      <c r="H322" s="113">
        <f t="shared" si="14"/>
        <v>2017</v>
      </c>
      <c r="I322" s="118" t="s">
        <v>4880</v>
      </c>
      <c r="J322" s="118">
        <v>1</v>
      </c>
      <c r="K322" s="115">
        <f>IF((G322+'Resale time'!$F$545)&lt;$U$3,1,0)</f>
        <v>1</v>
      </c>
      <c r="L322" s="116" t="s">
        <v>4277</v>
      </c>
      <c r="M322" s="118">
        <v>0</v>
      </c>
      <c r="N322" s="162" t="str">
        <f t="shared" si="15"/>
        <v/>
      </c>
      <c r="O322" s="219">
        <f>MAX(IF($U$4-G322&gt;0,MIN((($U$4-$U$2))*J322,(($U$4-$G322)*J322)-'Resale time'!$F$545),0),0)</f>
        <v>274</v>
      </c>
      <c r="P322" s="162">
        <f>MAX(IF($U$5-G322&gt;0,MIN(($U$5-$U$4)*J322,(($U$5-$G322)*J322)-'Resale time'!$F$545),0),0)</f>
        <v>366</v>
      </c>
      <c r="Q322" s="162">
        <f>MAX(IF($U$3-G322&gt;0,MIN(($U$3-$U$5)*J322,(($U$3-$G322)*J322)-'Resale time'!$F$545),0),0)</f>
        <v>90</v>
      </c>
      <c r="R322" s="341">
        <f t="shared" si="13"/>
        <v>730</v>
      </c>
    </row>
    <row r="323" spans="1:18" ht="12" customHeight="1" x14ac:dyDescent="0.35">
      <c r="A323" s="397"/>
      <c r="B323" s="394"/>
      <c r="C323" s="394"/>
      <c r="D323" s="111"/>
      <c r="E323" s="394"/>
      <c r="F323" s="111" t="s">
        <v>4645</v>
      </c>
      <c r="G323" s="112">
        <v>42872</v>
      </c>
      <c r="H323" s="113">
        <f t="shared" si="14"/>
        <v>2017</v>
      </c>
      <c r="I323" s="118" t="s">
        <v>4881</v>
      </c>
      <c r="J323" s="118">
        <v>1</v>
      </c>
      <c r="K323" s="115">
        <f>IF((G323+'Resale time'!$F$545)&lt;$U$3,1,0)</f>
        <v>1</v>
      </c>
      <c r="L323" s="116" t="s">
        <v>4277</v>
      </c>
      <c r="M323" s="118">
        <v>0</v>
      </c>
      <c r="N323" s="162" t="str">
        <f t="shared" si="15"/>
        <v/>
      </c>
      <c r="O323" s="219">
        <f>MAX(IF($U$4-G323&gt;0,MIN((($U$4-$U$2))*J323,(($U$4-$G323)*J323)-'Resale time'!$F$545),0),0)</f>
        <v>274</v>
      </c>
      <c r="P323" s="162">
        <f>MAX(IF($U$5-G323&gt;0,MIN(($U$5-$U$4)*J323,(($U$5-$G323)*J323)-'Resale time'!$F$545),0),0)</f>
        <v>366</v>
      </c>
      <c r="Q323" s="162">
        <f>MAX(IF($U$3-G323&gt;0,MIN(($U$3-$U$5)*J323,(($U$3-$G323)*J323)-'Resale time'!$F$545),0),0)</f>
        <v>90</v>
      </c>
      <c r="R323" s="341">
        <f t="shared" ref="R323:R386" si="16">SUM(O323:Q323)</f>
        <v>730</v>
      </c>
    </row>
    <row r="324" spans="1:18" ht="12" customHeight="1" x14ac:dyDescent="0.35">
      <c r="A324" s="397"/>
      <c r="B324" s="394"/>
      <c r="C324" s="394"/>
      <c r="D324" s="111"/>
      <c r="E324" s="394"/>
      <c r="F324" s="111" t="s">
        <v>4276</v>
      </c>
      <c r="G324" s="112">
        <v>42866</v>
      </c>
      <c r="H324" s="113">
        <f t="shared" si="14"/>
        <v>2017</v>
      </c>
      <c r="I324" s="118" t="s">
        <v>4882</v>
      </c>
      <c r="J324" s="118">
        <v>20</v>
      </c>
      <c r="K324" s="115">
        <f>IF((G324+'Resale time'!$F$545)&lt;$U$3,1,0)</f>
        <v>1</v>
      </c>
      <c r="L324" s="116" t="s">
        <v>4277</v>
      </c>
      <c r="M324" s="118">
        <v>0</v>
      </c>
      <c r="N324" s="162" t="str">
        <f t="shared" si="15"/>
        <v/>
      </c>
      <c r="O324" s="219">
        <f>MAX(IF($U$4-G324&gt;0,MIN((($U$4-$U$2))*J324,(($U$4-$G324)*J324)-'Resale time'!$F$545),0),0)</f>
        <v>5480</v>
      </c>
      <c r="P324" s="162">
        <f>MAX(IF($U$5-G324&gt;0,MIN(($U$5-$U$4)*J324,(($U$5-$G324)*J324)-'Resale time'!$F$545),0),0)</f>
        <v>7320</v>
      </c>
      <c r="Q324" s="162">
        <f>MAX(IF($U$3-G324&gt;0,MIN(($U$3-$U$5)*J324,(($U$3-$G324)*J324)-'Resale time'!$F$545),0),0)</f>
        <v>1800</v>
      </c>
      <c r="R324" s="341">
        <f t="shared" si="16"/>
        <v>14600</v>
      </c>
    </row>
    <row r="325" spans="1:18" ht="12" customHeight="1" x14ac:dyDescent="0.35">
      <c r="A325" s="396">
        <v>2059</v>
      </c>
      <c r="B325" s="394" t="s">
        <v>4883</v>
      </c>
      <c r="C325" s="394" t="s">
        <v>4322</v>
      </c>
      <c r="D325" s="111"/>
      <c r="E325" s="394">
        <v>0</v>
      </c>
      <c r="F325" s="111" t="s">
        <v>4276</v>
      </c>
      <c r="G325" s="112">
        <v>43099</v>
      </c>
      <c r="H325" s="113">
        <f t="shared" si="14"/>
        <v>2017</v>
      </c>
      <c r="I325" s="118" t="s">
        <v>4884</v>
      </c>
      <c r="J325" s="118">
        <v>5</v>
      </c>
      <c r="K325" s="115">
        <f>IF((G325+'Resale time'!$F$545)&lt;$U$3,1,0)</f>
        <v>1</v>
      </c>
      <c r="L325" s="116" t="s">
        <v>4277</v>
      </c>
      <c r="M325" s="118">
        <v>0</v>
      </c>
      <c r="N325" s="162" t="str">
        <f t="shared" si="15"/>
        <v/>
      </c>
      <c r="O325" s="219">
        <f>MAX(IF($U$4-G325&gt;0,MIN((($U$4-$U$2))*J325,(($U$4-$G325)*J325)-'Resale time'!$F$545),0),0)</f>
        <v>1370</v>
      </c>
      <c r="P325" s="162">
        <f>MAX(IF($U$5-G325&gt;0,MIN(($U$5-$U$4)*J325,(($U$5-$G325)*J325)-'Resale time'!$F$545),0),0)</f>
        <v>1830</v>
      </c>
      <c r="Q325" s="162">
        <f>MAX(IF($U$3-G325&gt;0,MIN(($U$3-$U$5)*J325,(($U$3-$G325)*J325)-'Resale time'!$F$545),0),0)</f>
        <v>450</v>
      </c>
      <c r="R325" s="341">
        <f t="shared" si="16"/>
        <v>3650</v>
      </c>
    </row>
    <row r="326" spans="1:18" ht="12" customHeight="1" x14ac:dyDescent="0.35">
      <c r="A326" s="397"/>
      <c r="B326" s="394"/>
      <c r="C326" s="394"/>
      <c r="D326" s="111"/>
      <c r="E326" s="394"/>
      <c r="F326" s="111" t="s">
        <v>4276</v>
      </c>
      <c r="G326" s="112">
        <v>42857</v>
      </c>
      <c r="H326" s="113">
        <f t="shared" si="14"/>
        <v>2017</v>
      </c>
      <c r="I326" s="118" t="s">
        <v>4885</v>
      </c>
      <c r="J326" s="118">
        <v>3</v>
      </c>
      <c r="K326" s="115">
        <f>IF((G326+'Resale time'!$F$545)&lt;$U$3,1,0)</f>
        <v>1</v>
      </c>
      <c r="L326" s="116" t="s">
        <v>4277</v>
      </c>
      <c r="M326" s="118">
        <v>0</v>
      </c>
      <c r="N326" s="162" t="str">
        <f t="shared" si="15"/>
        <v/>
      </c>
      <c r="O326" s="219">
        <f>MAX(IF($U$4-G326&gt;0,MIN((($U$4-$U$2))*J326,(($U$4-$G326)*J326)-'Resale time'!$F$545),0),0)</f>
        <v>822</v>
      </c>
      <c r="P326" s="162">
        <f>MAX(IF($U$5-G326&gt;0,MIN(($U$5-$U$4)*J326,(($U$5-$G326)*J326)-'Resale time'!$F$545),0),0)</f>
        <v>1098</v>
      </c>
      <c r="Q326" s="162">
        <f>MAX(IF($U$3-G326&gt;0,MIN(($U$3-$U$5)*J326,(($U$3-$G326)*J326)-'Resale time'!$F$545),0),0)</f>
        <v>270</v>
      </c>
      <c r="R326" s="341">
        <f t="shared" si="16"/>
        <v>2190</v>
      </c>
    </row>
    <row r="327" spans="1:18" ht="12" customHeight="1" x14ac:dyDescent="0.35">
      <c r="A327" s="396">
        <v>2060</v>
      </c>
      <c r="B327" s="394" t="s">
        <v>4886</v>
      </c>
      <c r="C327" s="394" t="s">
        <v>4887</v>
      </c>
      <c r="D327" s="111"/>
      <c r="E327" s="394" t="s">
        <v>4888</v>
      </c>
      <c r="F327" s="111" t="s">
        <v>4276</v>
      </c>
      <c r="G327" s="112">
        <v>42993</v>
      </c>
      <c r="H327" s="113">
        <f t="shared" si="14"/>
        <v>2017</v>
      </c>
      <c r="I327" s="118" t="s">
        <v>4889</v>
      </c>
      <c r="J327" s="118">
        <v>1</v>
      </c>
      <c r="K327" s="115">
        <f>IF((G327+'Resale time'!$F$545)&lt;$U$3,1,0)</f>
        <v>1</v>
      </c>
      <c r="L327" s="116" t="s">
        <v>4277</v>
      </c>
      <c r="M327" s="118">
        <v>0</v>
      </c>
      <c r="N327" s="162" t="str">
        <f t="shared" si="15"/>
        <v/>
      </c>
      <c r="O327" s="219">
        <f>MAX(IF($U$4-G327&gt;0,MIN((($U$4-$U$2))*J327,(($U$4-$G327)*J327)-'Resale time'!$F$545),0),0)</f>
        <v>274</v>
      </c>
      <c r="P327" s="162">
        <f>MAX(IF($U$5-G327&gt;0,MIN(($U$5-$U$4)*J327,(($U$5-$G327)*J327)-'Resale time'!$F$545),0),0)</f>
        <v>366</v>
      </c>
      <c r="Q327" s="162">
        <f>MAX(IF($U$3-G327&gt;0,MIN(($U$3-$U$5)*J327,(($U$3-$G327)*J327)-'Resale time'!$F$545),0),0)</f>
        <v>90</v>
      </c>
      <c r="R327" s="341">
        <f t="shared" si="16"/>
        <v>730</v>
      </c>
    </row>
    <row r="328" spans="1:18" ht="12" customHeight="1" x14ac:dyDescent="0.35">
      <c r="A328" s="397"/>
      <c r="B328" s="394"/>
      <c r="C328" s="394"/>
      <c r="D328" s="111"/>
      <c r="E328" s="394"/>
      <c r="F328" s="111" t="s">
        <v>4726</v>
      </c>
      <c r="G328" s="112">
        <v>42832</v>
      </c>
      <c r="H328" s="113">
        <f t="shared" si="14"/>
        <v>2017</v>
      </c>
      <c r="I328" s="118" t="s">
        <v>4890</v>
      </c>
      <c r="J328" s="118">
        <v>1</v>
      </c>
      <c r="K328" s="115">
        <f>IF((G328+'Resale time'!$F$545)&lt;$U$3,1,0)</f>
        <v>1</v>
      </c>
      <c r="L328" s="116" t="s">
        <v>4277</v>
      </c>
      <c r="M328" s="118">
        <v>0</v>
      </c>
      <c r="N328" s="162" t="str">
        <f t="shared" si="15"/>
        <v/>
      </c>
      <c r="O328" s="219">
        <f>MAX(IF($U$4-G328&gt;0,MIN((($U$4-$U$2))*J328,(($U$4-$G328)*J328)-'Resale time'!$F$545),0),0)</f>
        <v>274</v>
      </c>
      <c r="P328" s="162">
        <f>MAX(IF($U$5-G328&gt;0,MIN(($U$5-$U$4)*J328,(($U$5-$G328)*J328)-'Resale time'!$F$545),0),0)</f>
        <v>366</v>
      </c>
      <c r="Q328" s="162">
        <f>MAX(IF($U$3-G328&gt;0,MIN(($U$3-$U$5)*J328,(($U$3-$G328)*J328)-'Resale time'!$F$545),0),0)</f>
        <v>90</v>
      </c>
      <c r="R328" s="341">
        <f t="shared" si="16"/>
        <v>730</v>
      </c>
    </row>
    <row r="329" spans="1:18" ht="12" customHeight="1" x14ac:dyDescent="0.35">
      <c r="A329" s="397"/>
      <c r="B329" s="394"/>
      <c r="C329" s="394"/>
      <c r="D329" s="111"/>
      <c r="E329" s="394"/>
      <c r="F329" s="111" t="s">
        <v>4276</v>
      </c>
      <c r="G329" s="112">
        <v>42809</v>
      </c>
      <c r="H329" s="113">
        <f t="shared" si="14"/>
        <v>2017</v>
      </c>
      <c r="I329" s="118" t="s">
        <v>4891</v>
      </c>
      <c r="J329" s="118">
        <v>1</v>
      </c>
      <c r="K329" s="115">
        <f>IF((G329+'Resale time'!$F$545)&lt;$U$3,1,0)</f>
        <v>1</v>
      </c>
      <c r="L329" s="116" t="s">
        <v>4277</v>
      </c>
      <c r="M329" s="118">
        <v>0</v>
      </c>
      <c r="N329" s="162" t="str">
        <f t="shared" si="15"/>
        <v/>
      </c>
      <c r="O329" s="219">
        <f>MAX(IF($U$4-G329&gt;0,MIN((($U$4-$U$2))*J329,(($U$4-$G329)*J329)-'Resale time'!$F$545),0),0)</f>
        <v>274</v>
      </c>
      <c r="P329" s="162">
        <f>MAX(IF($U$5-G329&gt;0,MIN(($U$5-$U$4)*J329,(($U$5-$G329)*J329)-'Resale time'!$F$545),0),0)</f>
        <v>366</v>
      </c>
      <c r="Q329" s="162">
        <f>MAX(IF($U$3-G329&gt;0,MIN(($U$3-$U$5)*J329,(($U$3-$G329)*J329)-'Resale time'!$F$545),0),0)</f>
        <v>90</v>
      </c>
      <c r="R329" s="341">
        <f t="shared" si="16"/>
        <v>730</v>
      </c>
    </row>
    <row r="330" spans="1:18" s="119" customFormat="1" ht="12" customHeight="1" x14ac:dyDescent="0.35">
      <c r="A330" s="396">
        <v>2061</v>
      </c>
      <c r="B330" s="394" t="s">
        <v>4892</v>
      </c>
      <c r="C330" s="394" t="s">
        <v>4893</v>
      </c>
      <c r="D330" s="111"/>
      <c r="E330" s="394" t="s">
        <v>4894</v>
      </c>
      <c r="F330" s="111" t="s">
        <v>4276</v>
      </c>
      <c r="G330" s="112">
        <v>43096</v>
      </c>
      <c r="H330" s="113">
        <f t="shared" si="14"/>
        <v>2017</v>
      </c>
      <c r="I330" s="118" t="s">
        <v>4895</v>
      </c>
      <c r="J330" s="118">
        <v>24</v>
      </c>
      <c r="K330" s="115">
        <f>IF((G330+'Resale time'!$F$545)&lt;$U$3,1,0)</f>
        <v>1</v>
      </c>
      <c r="L330" s="116" t="s">
        <v>4277</v>
      </c>
      <c r="M330" s="118">
        <v>0</v>
      </c>
      <c r="N330" s="162" t="str">
        <f t="shared" si="15"/>
        <v/>
      </c>
      <c r="O330" s="219">
        <f>MAX(IF($U$4-G330&gt;0,MIN((($U$4-$U$2))*J330,(($U$4-$G330)*J330)-'Resale time'!$F$545),0),0)</f>
        <v>6576</v>
      </c>
      <c r="P330" s="162">
        <f>MAX(IF($U$5-G330&gt;0,MIN(($U$5-$U$4)*J330,(($U$5-$G330)*J330)-'Resale time'!$F$545),0),0)</f>
        <v>8784</v>
      </c>
      <c r="Q330" s="162">
        <f>MAX(IF($U$3-G330&gt;0,MIN(($U$3-$U$5)*J330,(($U$3-$G330)*J330)-'Resale time'!$F$545),0),0)</f>
        <v>2160</v>
      </c>
      <c r="R330" s="341">
        <f t="shared" si="16"/>
        <v>17520</v>
      </c>
    </row>
    <row r="331" spans="1:18" s="119" customFormat="1" ht="12" customHeight="1" x14ac:dyDescent="0.35">
      <c r="A331" s="397"/>
      <c r="B331" s="394"/>
      <c r="C331" s="394"/>
      <c r="D331" s="111"/>
      <c r="E331" s="394"/>
      <c r="F331" s="111" t="s">
        <v>4276</v>
      </c>
      <c r="G331" s="112">
        <v>42984</v>
      </c>
      <c r="H331" s="113">
        <f t="shared" si="14"/>
        <v>2017</v>
      </c>
      <c r="I331" s="118" t="s">
        <v>4896</v>
      </c>
      <c r="J331" s="118">
        <v>15</v>
      </c>
      <c r="K331" s="115">
        <f>IF((G331+'Resale time'!$F$545)&lt;$U$3,1,0)</f>
        <v>1</v>
      </c>
      <c r="L331" s="116" t="s">
        <v>4897</v>
      </c>
      <c r="M331" s="118">
        <v>0</v>
      </c>
      <c r="N331" s="162" t="str">
        <f t="shared" si="15"/>
        <v/>
      </c>
      <c r="O331" s="219">
        <f>MAX(IF($U$4-G331&gt;0,MIN((($U$4-$U$2))*J331,(($U$4-$G331)*J331)-'Resale time'!$F$545),0),0)</f>
        <v>4110</v>
      </c>
      <c r="P331" s="162">
        <f>MAX(IF($U$5-G331&gt;0,MIN(($U$5-$U$4)*J331,(($U$5-$G331)*J331)-'Resale time'!$F$545),0),0)</f>
        <v>5490</v>
      </c>
      <c r="Q331" s="162">
        <f>MAX(IF($U$3-G331&gt;0,MIN(($U$3-$U$5)*J331,(($U$3-$G331)*J331)-'Resale time'!$F$545),0),0)</f>
        <v>1350</v>
      </c>
      <c r="R331" s="341">
        <f t="shared" si="16"/>
        <v>10950</v>
      </c>
    </row>
    <row r="332" spans="1:18" s="119" customFormat="1" ht="12" customHeight="1" x14ac:dyDescent="0.35">
      <c r="A332" s="397"/>
      <c r="B332" s="394"/>
      <c r="C332" s="394"/>
      <c r="D332" s="111"/>
      <c r="E332" s="394"/>
      <c r="F332" s="111" t="s">
        <v>4276</v>
      </c>
      <c r="G332" s="112">
        <v>42866</v>
      </c>
      <c r="H332" s="113">
        <f t="shared" si="14"/>
        <v>2017</v>
      </c>
      <c r="I332" s="118" t="s">
        <v>4845</v>
      </c>
      <c r="J332" s="118">
        <v>12</v>
      </c>
      <c r="K332" s="115">
        <f>IF((G332+'Resale time'!$F$545)&lt;$U$3,1,0)</f>
        <v>1</v>
      </c>
      <c r="L332" s="116" t="s">
        <v>4277</v>
      </c>
      <c r="M332" s="118">
        <v>0</v>
      </c>
      <c r="N332" s="162" t="str">
        <f t="shared" si="15"/>
        <v/>
      </c>
      <c r="O332" s="219">
        <f>MAX(IF($U$4-G332&gt;0,MIN((($U$4-$U$2))*J332,(($U$4-$G332)*J332)-'Resale time'!$F$545),0),0)</f>
        <v>3288</v>
      </c>
      <c r="P332" s="162">
        <f>MAX(IF($U$5-G332&gt;0,MIN(($U$5-$U$4)*J332,(($U$5-$G332)*J332)-'Resale time'!$F$545),0),0)</f>
        <v>4392</v>
      </c>
      <c r="Q332" s="162">
        <f>MAX(IF($U$3-G332&gt;0,MIN(($U$3-$U$5)*J332,(($U$3-$G332)*J332)-'Resale time'!$F$545),0),0)</f>
        <v>1080</v>
      </c>
      <c r="R332" s="341">
        <f t="shared" si="16"/>
        <v>8760</v>
      </c>
    </row>
    <row r="333" spans="1:18" ht="12" customHeight="1" x14ac:dyDescent="0.35">
      <c r="A333" s="396">
        <v>2062</v>
      </c>
      <c r="B333" s="394" t="s">
        <v>4898</v>
      </c>
      <c r="C333" s="394" t="s">
        <v>4322</v>
      </c>
      <c r="D333" s="111"/>
      <c r="E333" s="401" t="s">
        <v>4899</v>
      </c>
      <c r="F333" s="111" t="s">
        <v>4276</v>
      </c>
      <c r="G333" s="112">
        <v>42998</v>
      </c>
      <c r="H333" s="113">
        <f t="shared" si="14"/>
        <v>2017</v>
      </c>
      <c r="I333" s="118" t="s">
        <v>4900</v>
      </c>
      <c r="J333" s="118">
        <v>5</v>
      </c>
      <c r="K333" s="115">
        <f>IF((G333+'Resale time'!$F$545)&lt;$U$3,1,0)</f>
        <v>1</v>
      </c>
      <c r="L333" s="116" t="s">
        <v>4901</v>
      </c>
      <c r="M333" s="118">
        <v>0</v>
      </c>
      <c r="N333" s="162" t="str">
        <f t="shared" si="15"/>
        <v/>
      </c>
      <c r="O333" s="219">
        <f>MAX(IF($U$4-G333&gt;0,MIN((($U$4-$U$2))*J333,(($U$4-$G333)*J333)-'Resale time'!$F$545),0),0)</f>
        <v>1370</v>
      </c>
      <c r="P333" s="162">
        <f>MAX(IF($U$5-G333&gt;0,MIN(($U$5-$U$4)*J333,(($U$5-$G333)*J333)-'Resale time'!$F$545),0),0)</f>
        <v>1830</v>
      </c>
      <c r="Q333" s="162">
        <f>MAX(IF($U$3-G333&gt;0,MIN(($U$3-$U$5)*J333,(($U$3-$G333)*J333)-'Resale time'!$F$545),0),0)</f>
        <v>450</v>
      </c>
      <c r="R333" s="341">
        <f t="shared" si="16"/>
        <v>3650</v>
      </c>
    </row>
    <row r="334" spans="1:18" ht="12" customHeight="1" x14ac:dyDescent="0.35">
      <c r="A334" s="397"/>
      <c r="B334" s="394"/>
      <c r="C334" s="394"/>
      <c r="D334" s="111"/>
      <c r="E334" s="401"/>
      <c r="F334" s="111" t="s">
        <v>4276</v>
      </c>
      <c r="G334" s="112">
        <v>42913</v>
      </c>
      <c r="H334" s="113">
        <f t="shared" si="14"/>
        <v>2017</v>
      </c>
      <c r="I334" s="118" t="s">
        <v>4902</v>
      </c>
      <c r="J334" s="118">
        <v>5</v>
      </c>
      <c r="K334" s="115">
        <f>IF((G334+'Resale time'!$F$545)&lt;$U$3,1,0)</f>
        <v>1</v>
      </c>
      <c r="L334" s="116" t="s">
        <v>4903</v>
      </c>
      <c r="M334" s="118">
        <v>0</v>
      </c>
      <c r="N334" s="162" t="str">
        <f t="shared" si="15"/>
        <v/>
      </c>
      <c r="O334" s="219">
        <f>MAX(IF($U$4-G334&gt;0,MIN((($U$4-$U$2))*J334,(($U$4-$G334)*J334)-'Resale time'!$F$545),0),0)</f>
        <v>1370</v>
      </c>
      <c r="P334" s="162">
        <f>MAX(IF($U$5-G334&gt;0,MIN(($U$5-$U$4)*J334,(($U$5-$G334)*J334)-'Resale time'!$F$545),0),0)</f>
        <v>1830</v>
      </c>
      <c r="Q334" s="162">
        <f>MAX(IF($U$3-G334&gt;0,MIN(($U$3-$U$5)*J334,(($U$3-$G334)*J334)-'Resale time'!$F$545),0),0)</f>
        <v>450</v>
      </c>
      <c r="R334" s="341">
        <f t="shared" si="16"/>
        <v>3650</v>
      </c>
    </row>
    <row r="335" spans="1:18" ht="12" customHeight="1" x14ac:dyDescent="0.35">
      <c r="A335" s="397"/>
      <c r="B335" s="394"/>
      <c r="C335" s="394"/>
      <c r="D335" s="111"/>
      <c r="E335" s="401"/>
      <c r="F335" s="111" t="s">
        <v>4276</v>
      </c>
      <c r="G335" s="112">
        <v>42864</v>
      </c>
      <c r="H335" s="113">
        <f t="shared" si="14"/>
        <v>2017</v>
      </c>
      <c r="I335" s="118" t="s">
        <v>4904</v>
      </c>
      <c r="J335" s="118">
        <v>5</v>
      </c>
      <c r="K335" s="115">
        <f>IF((G335+'Resale time'!$F$545)&lt;$U$3,1,0)</f>
        <v>1</v>
      </c>
      <c r="L335" s="116" t="s">
        <v>4905</v>
      </c>
      <c r="M335" s="118">
        <v>0</v>
      </c>
      <c r="N335" s="162" t="str">
        <f t="shared" si="15"/>
        <v/>
      </c>
      <c r="O335" s="219">
        <f>MAX(IF($U$4-G335&gt;0,MIN((($U$4-$U$2))*J335,(($U$4-$G335)*J335)-'Resale time'!$F$545),0),0)</f>
        <v>1370</v>
      </c>
      <c r="P335" s="162">
        <f>MAX(IF($U$5-G335&gt;0,MIN(($U$5-$U$4)*J335,(($U$5-$G335)*J335)-'Resale time'!$F$545),0),0)</f>
        <v>1830</v>
      </c>
      <c r="Q335" s="162">
        <f>MAX(IF($U$3-G335&gt;0,MIN(($U$3-$U$5)*J335,(($U$3-$G335)*J335)-'Resale time'!$F$545),0),0)</f>
        <v>450</v>
      </c>
      <c r="R335" s="341">
        <f t="shared" si="16"/>
        <v>3650</v>
      </c>
    </row>
    <row r="336" spans="1:18" ht="12" customHeight="1" x14ac:dyDescent="0.35">
      <c r="A336" s="397"/>
      <c r="B336" s="394"/>
      <c r="C336" s="394"/>
      <c r="D336" s="111"/>
      <c r="E336" s="401"/>
      <c r="F336" s="111" t="s">
        <v>4276</v>
      </c>
      <c r="G336" s="112">
        <v>42759</v>
      </c>
      <c r="H336" s="113">
        <f t="shared" si="14"/>
        <v>2017</v>
      </c>
      <c r="I336" s="118" t="s">
        <v>4906</v>
      </c>
      <c r="J336" s="118">
        <v>5</v>
      </c>
      <c r="K336" s="115">
        <f>IF((G336+'Resale time'!$F$545)&lt;$U$3,1,0)</f>
        <v>1</v>
      </c>
      <c r="L336" s="116" t="s">
        <v>4907</v>
      </c>
      <c r="M336" s="118">
        <v>0</v>
      </c>
      <c r="N336" s="162" t="str">
        <f t="shared" si="15"/>
        <v/>
      </c>
      <c r="O336" s="219">
        <f>MAX(IF($U$4-G336&gt;0,MIN((($U$4-$U$2))*J336,(($U$4-$G336)*J336)-'Resale time'!$F$545),0),0)</f>
        <v>1370</v>
      </c>
      <c r="P336" s="162">
        <f>MAX(IF($U$5-G336&gt;0,MIN(($U$5-$U$4)*J336,(($U$5-$G336)*J336)-'Resale time'!$F$545),0),0)</f>
        <v>1830</v>
      </c>
      <c r="Q336" s="162">
        <f>MAX(IF($U$3-G336&gt;0,MIN(($U$3-$U$5)*J336,(($U$3-$G336)*J336)-'Resale time'!$F$545),0),0)</f>
        <v>450</v>
      </c>
      <c r="R336" s="341">
        <f t="shared" si="16"/>
        <v>3650</v>
      </c>
    </row>
    <row r="337" spans="1:18" s="119" customFormat="1" ht="12" customHeight="1" x14ac:dyDescent="0.35">
      <c r="A337" s="396">
        <v>2063</v>
      </c>
      <c r="B337" s="394" t="s">
        <v>4908</v>
      </c>
      <c r="C337" s="394" t="s">
        <v>4909</v>
      </c>
      <c r="D337" s="111"/>
      <c r="E337" s="394" t="s">
        <v>4910</v>
      </c>
      <c r="F337" s="111" t="s">
        <v>4288</v>
      </c>
      <c r="G337" s="112">
        <v>42881</v>
      </c>
      <c r="H337" s="113">
        <f t="shared" ref="H337:H400" si="17">YEAR(G337)</f>
        <v>2017</v>
      </c>
      <c r="I337" s="118" t="s">
        <v>4911</v>
      </c>
      <c r="J337" s="118">
        <v>1</v>
      </c>
      <c r="K337" s="115">
        <f>IF((G337+'Resale time'!$F$545)&lt;$U$3,1,0)</f>
        <v>1</v>
      </c>
      <c r="L337" s="116" t="s">
        <v>4277</v>
      </c>
      <c r="M337" s="118">
        <v>0</v>
      </c>
      <c r="N337" s="162" t="str">
        <f t="shared" si="15"/>
        <v/>
      </c>
      <c r="O337" s="219">
        <f>MAX(IF($U$4-G337&gt;0,MIN((($U$4-$U$2))*J337,(($U$4-$G337)*J337)-'Resale time'!$F$545),0),0)</f>
        <v>274</v>
      </c>
      <c r="P337" s="162">
        <f>MAX(IF($U$5-G337&gt;0,MIN(($U$5-$U$4)*J337,(($U$5-$G337)*J337)-'Resale time'!$F$545),0),0)</f>
        <v>366</v>
      </c>
      <c r="Q337" s="162">
        <f>MAX(IF($U$3-G337&gt;0,MIN(($U$3-$U$5)*J337,(($U$3-$G337)*J337)-'Resale time'!$F$545),0),0)</f>
        <v>90</v>
      </c>
      <c r="R337" s="341">
        <f t="shared" si="16"/>
        <v>730</v>
      </c>
    </row>
    <row r="338" spans="1:18" s="119" customFormat="1" ht="12" customHeight="1" x14ac:dyDescent="0.35">
      <c r="A338" s="397"/>
      <c r="B338" s="394"/>
      <c r="C338" s="394"/>
      <c r="D338" s="111"/>
      <c r="E338" s="394"/>
      <c r="F338" s="111" t="s">
        <v>4331</v>
      </c>
      <c r="G338" s="112">
        <v>42880</v>
      </c>
      <c r="H338" s="113">
        <f t="shared" si="17"/>
        <v>2017</v>
      </c>
      <c r="I338" s="118" t="s">
        <v>4912</v>
      </c>
      <c r="J338" s="118">
        <v>1</v>
      </c>
      <c r="K338" s="115">
        <f>IF((G338+'Resale time'!$F$545)&lt;$U$3,1,0)</f>
        <v>1</v>
      </c>
      <c r="L338" s="116" t="s">
        <v>4277</v>
      </c>
      <c r="M338" s="118">
        <v>0</v>
      </c>
      <c r="N338" s="162" t="str">
        <f t="shared" si="15"/>
        <v/>
      </c>
      <c r="O338" s="219">
        <f>MAX(IF($U$4-G338&gt;0,MIN((($U$4-$U$2))*J338,(($U$4-$G338)*J338)-'Resale time'!$F$545),0),0)</f>
        <v>274</v>
      </c>
      <c r="P338" s="162">
        <f>MAX(IF($U$5-G338&gt;0,MIN(($U$5-$U$4)*J338,(($U$5-$G338)*J338)-'Resale time'!$F$545),0),0)</f>
        <v>366</v>
      </c>
      <c r="Q338" s="162">
        <f>MAX(IF($U$3-G338&gt;0,MIN(($U$3-$U$5)*J338,(($U$3-$G338)*J338)-'Resale time'!$F$545),0),0)</f>
        <v>90</v>
      </c>
      <c r="R338" s="341">
        <f t="shared" si="16"/>
        <v>730</v>
      </c>
    </row>
    <row r="339" spans="1:18" s="119" customFormat="1" ht="12" customHeight="1" x14ac:dyDescent="0.35">
      <c r="A339" s="397"/>
      <c r="B339" s="394"/>
      <c r="C339" s="394"/>
      <c r="D339" s="111"/>
      <c r="E339" s="394"/>
      <c r="F339" s="111" t="s">
        <v>4645</v>
      </c>
      <c r="G339" s="112">
        <v>42807</v>
      </c>
      <c r="H339" s="113">
        <f t="shared" si="17"/>
        <v>2017</v>
      </c>
      <c r="I339" s="118" t="s">
        <v>4913</v>
      </c>
      <c r="J339" s="118">
        <v>1</v>
      </c>
      <c r="K339" s="115">
        <f>IF((G339+'Resale time'!$F$545)&lt;$U$3,1,0)</f>
        <v>1</v>
      </c>
      <c r="L339" s="116" t="s">
        <v>4277</v>
      </c>
      <c r="M339" s="118">
        <v>0</v>
      </c>
      <c r="N339" s="162" t="str">
        <f t="shared" si="15"/>
        <v/>
      </c>
      <c r="O339" s="219">
        <f>MAX(IF($U$4-G339&gt;0,MIN((($U$4-$U$2))*J339,(($U$4-$G339)*J339)-'Resale time'!$F$545),0),0)</f>
        <v>274</v>
      </c>
      <c r="P339" s="162">
        <f>MAX(IF($U$5-G339&gt;0,MIN(($U$5-$U$4)*J339,(($U$5-$G339)*J339)-'Resale time'!$F$545),0),0)</f>
        <v>366</v>
      </c>
      <c r="Q339" s="162">
        <f>MAX(IF($U$3-G339&gt;0,MIN(($U$3-$U$5)*J339,(($U$3-$G339)*J339)-'Resale time'!$F$545),0),0)</f>
        <v>90</v>
      </c>
      <c r="R339" s="341">
        <f t="shared" si="16"/>
        <v>730</v>
      </c>
    </row>
    <row r="340" spans="1:18" s="119" customFormat="1" ht="12" customHeight="1" x14ac:dyDescent="0.35">
      <c r="A340" s="118">
        <v>2065</v>
      </c>
      <c r="B340" s="111" t="s">
        <v>4914</v>
      </c>
      <c r="C340" s="111" t="s">
        <v>4915</v>
      </c>
      <c r="D340" s="111"/>
      <c r="E340" s="111" t="s">
        <v>4916</v>
      </c>
      <c r="F340" s="111" t="s">
        <v>4276</v>
      </c>
      <c r="G340" s="112">
        <v>42783</v>
      </c>
      <c r="H340" s="113">
        <f t="shared" si="17"/>
        <v>2017</v>
      </c>
      <c r="I340" s="118" t="s">
        <v>4917</v>
      </c>
      <c r="J340" s="118">
        <v>3</v>
      </c>
      <c r="K340" s="115">
        <f>IF((G340+'Resale time'!$F$545)&lt;$U$3,1,0)</f>
        <v>1</v>
      </c>
      <c r="L340" s="116" t="s">
        <v>4277</v>
      </c>
      <c r="M340" s="118">
        <v>0</v>
      </c>
      <c r="N340" s="162" t="str">
        <f t="shared" si="15"/>
        <v/>
      </c>
      <c r="O340" s="219">
        <f>MAX(IF($U$4-G340&gt;0,MIN((($U$4-$U$2))*J340,(($U$4-$G340)*J340)-'Resale time'!$F$545),0),0)</f>
        <v>822</v>
      </c>
      <c r="P340" s="162">
        <f>MAX(IF($U$5-G340&gt;0,MIN(($U$5-$U$4)*J340,(($U$5-$G340)*J340)-'Resale time'!$F$545),0),0)</f>
        <v>1098</v>
      </c>
      <c r="Q340" s="162">
        <f>MAX(IF($U$3-G340&gt;0,MIN(($U$3-$U$5)*J340,(($U$3-$G340)*J340)-'Resale time'!$F$545),0),0)</f>
        <v>270</v>
      </c>
      <c r="R340" s="341">
        <f t="shared" si="16"/>
        <v>2190</v>
      </c>
    </row>
    <row r="341" spans="1:18" s="119" customFormat="1" ht="12" customHeight="1" x14ac:dyDescent="0.35">
      <c r="A341" s="118">
        <v>2066</v>
      </c>
      <c r="B341" s="111" t="s">
        <v>3571</v>
      </c>
      <c r="C341" s="111" t="s">
        <v>4918</v>
      </c>
      <c r="D341" s="111"/>
      <c r="E341" s="111" t="s">
        <v>4919</v>
      </c>
      <c r="F341" s="111" t="s">
        <v>4276</v>
      </c>
      <c r="G341" s="112">
        <v>42769</v>
      </c>
      <c r="H341" s="113">
        <f t="shared" si="17"/>
        <v>2017</v>
      </c>
      <c r="I341" s="118" t="s">
        <v>4920</v>
      </c>
      <c r="J341" s="118">
        <v>1</v>
      </c>
      <c r="K341" s="115">
        <f>IF((G341+'Resale time'!$F$545)&lt;$U$3,1,0)</f>
        <v>1</v>
      </c>
      <c r="L341" s="116" t="s">
        <v>4277</v>
      </c>
      <c r="M341" s="118">
        <v>0</v>
      </c>
      <c r="N341" s="162" t="str">
        <f t="shared" si="15"/>
        <v/>
      </c>
      <c r="O341" s="219">
        <f>MAX(IF($U$4-G341&gt;0,MIN((($U$4-$U$2))*J341,(($U$4-$G341)*J341)-'Resale time'!$F$545),0),0)</f>
        <v>274</v>
      </c>
      <c r="P341" s="162">
        <f>MAX(IF($U$5-G341&gt;0,MIN(($U$5-$U$4)*J341,(($U$5-$G341)*J341)-'Resale time'!$F$545),0),0)</f>
        <v>366</v>
      </c>
      <c r="Q341" s="162">
        <f>MAX(IF($U$3-G341&gt;0,MIN(($U$3-$U$5)*J341,(($U$3-$G341)*J341)-'Resale time'!$F$545),0),0)</f>
        <v>90</v>
      </c>
      <c r="R341" s="341">
        <f t="shared" si="16"/>
        <v>730</v>
      </c>
    </row>
    <row r="342" spans="1:18" s="130" customFormat="1" ht="12" customHeight="1" x14ac:dyDescent="0.35">
      <c r="A342" s="129">
        <v>2067</v>
      </c>
      <c r="B342" s="122" t="s">
        <v>4921</v>
      </c>
      <c r="C342" s="122" t="s">
        <v>4922</v>
      </c>
      <c r="D342" s="122"/>
      <c r="E342" s="122" t="s">
        <v>4923</v>
      </c>
      <c r="F342" s="122" t="s">
        <v>4645</v>
      </c>
      <c r="G342" s="124">
        <v>42907</v>
      </c>
      <c r="H342" s="125">
        <f t="shared" si="17"/>
        <v>2017</v>
      </c>
      <c r="I342" s="129" t="s">
        <v>4924</v>
      </c>
      <c r="J342" s="129">
        <v>1</v>
      </c>
      <c r="K342" s="115">
        <f>IF((G342+'Resale time'!$F$545)&lt;$U$3,1,0)</f>
        <v>1</v>
      </c>
      <c r="L342" s="128" t="s">
        <v>4277</v>
      </c>
      <c r="M342" s="129">
        <v>0</v>
      </c>
      <c r="N342" s="162" t="str">
        <f t="shared" si="15"/>
        <v/>
      </c>
      <c r="O342" s="219">
        <f>MAX(IF($U$4-G342&gt;0,MIN((($U$4-$U$2))*J342,(($U$4-$G342)*J342)-'Resale time'!$F$545),0),0)</f>
        <v>274</v>
      </c>
      <c r="P342" s="162">
        <f>MAX(IF($U$5-G342&gt;0,MIN(($U$5-$U$4)*J342,(($U$5-$G342)*J342)-'Resale time'!$F$545),0),0)</f>
        <v>366</v>
      </c>
      <c r="Q342" s="162">
        <f>MAX(IF($U$3-G342&gt;0,MIN(($U$3-$U$5)*J342,(($U$3-$G342)*J342)-'Resale time'!$F$545),0),0)</f>
        <v>90</v>
      </c>
      <c r="R342" s="341">
        <f t="shared" si="16"/>
        <v>730</v>
      </c>
    </row>
    <row r="343" spans="1:18" ht="12" customHeight="1" x14ac:dyDescent="0.35">
      <c r="A343" s="118">
        <v>2068</v>
      </c>
      <c r="B343" s="111" t="s">
        <v>4925</v>
      </c>
      <c r="C343" s="111" t="s">
        <v>4926</v>
      </c>
      <c r="D343" s="111"/>
      <c r="E343" s="111" t="s">
        <v>4927</v>
      </c>
      <c r="F343" s="111" t="s">
        <v>4276</v>
      </c>
      <c r="G343" s="112">
        <v>42852</v>
      </c>
      <c r="H343" s="113">
        <f t="shared" si="17"/>
        <v>2017</v>
      </c>
      <c r="I343" s="118" t="s">
        <v>4928</v>
      </c>
      <c r="J343" s="118">
        <v>1</v>
      </c>
      <c r="K343" s="115">
        <f>IF((G343+'Resale time'!$F$545)&lt;$U$3,1,0)</f>
        <v>1</v>
      </c>
      <c r="L343" s="116" t="s">
        <v>4277</v>
      </c>
      <c r="M343" s="118">
        <v>0</v>
      </c>
      <c r="N343" s="162" t="str">
        <f t="shared" si="15"/>
        <v/>
      </c>
      <c r="O343" s="219">
        <f>MAX(IF($U$4-G343&gt;0,MIN((($U$4-$U$2))*J343,(($U$4-$G343)*J343)-'Resale time'!$F$545),0),0)</f>
        <v>274</v>
      </c>
      <c r="P343" s="162">
        <f>MAX(IF($U$5-G343&gt;0,MIN(($U$5-$U$4)*J343,(($U$5-$G343)*J343)-'Resale time'!$F$545),0),0)</f>
        <v>366</v>
      </c>
      <c r="Q343" s="162">
        <f>MAX(IF($U$3-G343&gt;0,MIN(($U$3-$U$5)*J343,(($U$3-$G343)*J343)-'Resale time'!$F$545),0),0)</f>
        <v>90</v>
      </c>
      <c r="R343" s="341">
        <f t="shared" si="16"/>
        <v>730</v>
      </c>
    </row>
    <row r="344" spans="1:18" ht="12" customHeight="1" x14ac:dyDescent="0.35">
      <c r="A344" s="396">
        <v>2070</v>
      </c>
      <c r="B344" s="394" t="s">
        <v>4929</v>
      </c>
      <c r="C344" s="401" t="s">
        <v>4930</v>
      </c>
      <c r="D344" s="122"/>
      <c r="E344" s="394" t="s">
        <v>4931</v>
      </c>
      <c r="F344" s="111" t="s">
        <v>4645</v>
      </c>
      <c r="G344" s="112">
        <v>43033</v>
      </c>
      <c r="H344" s="113">
        <f t="shared" si="17"/>
        <v>2017</v>
      </c>
      <c r="I344" s="118" t="s">
        <v>4932</v>
      </c>
      <c r="J344" s="118">
        <v>4</v>
      </c>
      <c r="K344" s="115">
        <f>IF((G344+'Resale time'!$F$545)&lt;$U$3,1,0)</f>
        <v>1</v>
      </c>
      <c r="L344" s="116" t="s">
        <v>4277</v>
      </c>
      <c r="M344" s="118">
        <v>0</v>
      </c>
      <c r="N344" s="162" t="str">
        <f t="shared" si="15"/>
        <v/>
      </c>
      <c r="O344" s="219">
        <f>MAX(IF($U$4-G344&gt;0,MIN((($U$4-$U$2))*J344,(($U$4-$G344)*J344)-'Resale time'!$F$545),0),0)</f>
        <v>1096</v>
      </c>
      <c r="P344" s="162">
        <f>MAX(IF($U$5-G344&gt;0,MIN(($U$5-$U$4)*J344,(($U$5-$G344)*J344)-'Resale time'!$F$545),0),0)</f>
        <v>1464</v>
      </c>
      <c r="Q344" s="162">
        <f>MAX(IF($U$3-G344&gt;0,MIN(($U$3-$U$5)*J344,(($U$3-$G344)*J344)-'Resale time'!$F$545),0),0)</f>
        <v>360</v>
      </c>
      <c r="R344" s="341">
        <f t="shared" si="16"/>
        <v>2920</v>
      </c>
    </row>
    <row r="345" spans="1:18" ht="12" customHeight="1" x14ac:dyDescent="0.35">
      <c r="A345" s="397"/>
      <c r="B345" s="394"/>
      <c r="C345" s="401"/>
      <c r="D345" s="122"/>
      <c r="E345" s="394"/>
      <c r="F345" s="111" t="s">
        <v>4288</v>
      </c>
      <c r="G345" s="112">
        <v>43033</v>
      </c>
      <c r="H345" s="113">
        <f t="shared" si="17"/>
        <v>2017</v>
      </c>
      <c r="I345" s="118" t="s">
        <v>4932</v>
      </c>
      <c r="J345" s="118">
        <v>4</v>
      </c>
      <c r="K345" s="115">
        <f>IF((G345+'Resale time'!$F$545)&lt;$U$3,1,0)</f>
        <v>1</v>
      </c>
      <c r="L345" s="116" t="s">
        <v>4277</v>
      </c>
      <c r="M345" s="118">
        <v>0</v>
      </c>
      <c r="N345" s="162" t="str">
        <f t="shared" si="15"/>
        <v/>
      </c>
      <c r="O345" s="219">
        <f>MAX(IF($U$4-G345&gt;0,MIN((($U$4-$U$2))*J345,(($U$4-$G345)*J345)-'Resale time'!$F$545),0),0)</f>
        <v>1096</v>
      </c>
      <c r="P345" s="162">
        <f>MAX(IF($U$5-G345&gt;0,MIN(($U$5-$U$4)*J345,(($U$5-$G345)*J345)-'Resale time'!$F$545),0),0)</f>
        <v>1464</v>
      </c>
      <c r="Q345" s="162">
        <f>MAX(IF($U$3-G345&gt;0,MIN(($U$3-$U$5)*J345,(($U$3-$G345)*J345)-'Resale time'!$F$545),0),0)</f>
        <v>360</v>
      </c>
      <c r="R345" s="341">
        <f t="shared" si="16"/>
        <v>2920</v>
      </c>
    </row>
    <row r="346" spans="1:18" ht="12" customHeight="1" x14ac:dyDescent="0.35">
      <c r="A346" s="397"/>
      <c r="B346" s="394"/>
      <c r="C346" s="401"/>
      <c r="D346" s="122"/>
      <c r="E346" s="394"/>
      <c r="F346" s="111" t="s">
        <v>4276</v>
      </c>
      <c r="G346" s="112">
        <v>42906</v>
      </c>
      <c r="H346" s="113">
        <f t="shared" si="17"/>
        <v>2017</v>
      </c>
      <c r="I346" s="118" t="s">
        <v>4933</v>
      </c>
      <c r="J346" s="118">
        <v>12</v>
      </c>
      <c r="K346" s="115">
        <f>IF((G346+'Resale time'!$F$545)&lt;$U$3,1,0)</f>
        <v>1</v>
      </c>
      <c r="L346" s="116" t="s">
        <v>4277</v>
      </c>
      <c r="M346" s="118">
        <v>0</v>
      </c>
      <c r="N346" s="162" t="str">
        <f t="shared" si="15"/>
        <v/>
      </c>
      <c r="O346" s="219">
        <f>MAX(IF($U$4-G346&gt;0,MIN((($U$4-$U$2))*J346,(($U$4-$G346)*J346)-'Resale time'!$F$545),0),0)</f>
        <v>3288</v>
      </c>
      <c r="P346" s="162">
        <f>MAX(IF($U$5-G346&gt;0,MIN(($U$5-$U$4)*J346,(($U$5-$G346)*J346)-'Resale time'!$F$545),0),0)</f>
        <v>4392</v>
      </c>
      <c r="Q346" s="162">
        <f>MAX(IF($U$3-G346&gt;0,MIN(($U$3-$U$5)*J346,(($U$3-$G346)*J346)-'Resale time'!$F$545),0),0)</f>
        <v>1080</v>
      </c>
      <c r="R346" s="341">
        <f t="shared" si="16"/>
        <v>8760</v>
      </c>
    </row>
    <row r="347" spans="1:18" ht="12" customHeight="1" x14ac:dyDescent="0.35">
      <c r="A347" s="397"/>
      <c r="B347" s="394"/>
      <c r="C347" s="401"/>
      <c r="D347" s="122"/>
      <c r="E347" s="394"/>
      <c r="F347" s="111" t="s">
        <v>4288</v>
      </c>
      <c r="G347" s="112">
        <v>42906</v>
      </c>
      <c r="H347" s="113">
        <f t="shared" si="17"/>
        <v>2017</v>
      </c>
      <c r="I347" s="118" t="s">
        <v>4933</v>
      </c>
      <c r="J347" s="118">
        <v>2</v>
      </c>
      <c r="K347" s="115">
        <f>IF((G347+'Resale time'!$F$545)&lt;$U$3,1,0)</f>
        <v>1</v>
      </c>
      <c r="L347" s="116" t="s">
        <v>4277</v>
      </c>
      <c r="M347" s="118">
        <v>0</v>
      </c>
      <c r="N347" s="162" t="str">
        <f t="shared" si="15"/>
        <v/>
      </c>
      <c r="O347" s="219">
        <f>MAX(IF($U$4-G347&gt;0,MIN((($U$4-$U$2))*J347,(($U$4-$G347)*J347)-'Resale time'!$F$545),0),0)</f>
        <v>548</v>
      </c>
      <c r="P347" s="162">
        <f>MAX(IF($U$5-G347&gt;0,MIN(($U$5-$U$4)*J347,(($U$5-$G347)*J347)-'Resale time'!$F$545),0),0)</f>
        <v>732</v>
      </c>
      <c r="Q347" s="162">
        <f>MAX(IF($U$3-G347&gt;0,MIN(($U$3-$U$5)*J347,(($U$3-$G347)*J347)-'Resale time'!$F$545),0),0)</f>
        <v>180</v>
      </c>
      <c r="R347" s="341">
        <f t="shared" si="16"/>
        <v>1460</v>
      </c>
    </row>
    <row r="348" spans="1:18" ht="12" customHeight="1" x14ac:dyDescent="0.35">
      <c r="A348" s="397"/>
      <c r="B348" s="394"/>
      <c r="C348" s="401"/>
      <c r="D348" s="122"/>
      <c r="E348" s="394"/>
      <c r="F348" s="111" t="s">
        <v>4276</v>
      </c>
      <c r="G348" s="112">
        <v>42867</v>
      </c>
      <c r="H348" s="113">
        <f t="shared" si="17"/>
        <v>2017</v>
      </c>
      <c r="I348" s="118" t="s">
        <v>4934</v>
      </c>
      <c r="J348" s="118">
        <v>25</v>
      </c>
      <c r="K348" s="115">
        <f>IF((G348+'Resale time'!$F$545)&lt;$U$3,1,0)</f>
        <v>1</v>
      </c>
      <c r="L348" s="116" t="s">
        <v>4277</v>
      </c>
      <c r="M348" s="118">
        <v>0</v>
      </c>
      <c r="N348" s="162" t="str">
        <f t="shared" si="15"/>
        <v/>
      </c>
      <c r="O348" s="219">
        <f>MAX(IF($U$4-G348&gt;0,MIN((($U$4-$U$2))*J348,(($U$4-$G348)*J348)-'Resale time'!$F$545),0),0)</f>
        <v>6850</v>
      </c>
      <c r="P348" s="162">
        <f>MAX(IF($U$5-G348&gt;0,MIN(($U$5-$U$4)*J348,(($U$5-$G348)*J348)-'Resale time'!$F$545),0),0)</f>
        <v>9150</v>
      </c>
      <c r="Q348" s="162">
        <f>MAX(IF($U$3-G348&gt;0,MIN(($U$3-$U$5)*J348,(($U$3-$G348)*J348)-'Resale time'!$F$545),0),0)</f>
        <v>2250</v>
      </c>
      <c r="R348" s="341">
        <f t="shared" si="16"/>
        <v>18250</v>
      </c>
    </row>
    <row r="349" spans="1:18" ht="12" customHeight="1" x14ac:dyDescent="0.35">
      <c r="A349" s="397"/>
      <c r="B349" s="394"/>
      <c r="C349" s="401"/>
      <c r="D349" s="122"/>
      <c r="E349" s="394"/>
      <c r="F349" s="111" t="s">
        <v>4288</v>
      </c>
      <c r="G349" s="112">
        <v>42867</v>
      </c>
      <c r="H349" s="113">
        <f t="shared" si="17"/>
        <v>2017</v>
      </c>
      <c r="I349" s="118" t="s">
        <v>4934</v>
      </c>
      <c r="J349" s="118">
        <v>4</v>
      </c>
      <c r="K349" s="115">
        <f>IF((G349+'Resale time'!$F$545)&lt;$U$3,1,0)</f>
        <v>1</v>
      </c>
      <c r="L349" s="116" t="s">
        <v>4277</v>
      </c>
      <c r="M349" s="118">
        <v>0</v>
      </c>
      <c r="N349" s="162" t="str">
        <f t="shared" si="15"/>
        <v/>
      </c>
      <c r="O349" s="219">
        <f>MAX(IF($U$4-G349&gt;0,MIN((($U$4-$U$2))*J349,(($U$4-$G349)*J349)-'Resale time'!$F$545),0),0)</f>
        <v>1096</v>
      </c>
      <c r="P349" s="162">
        <f>MAX(IF($U$5-G349&gt;0,MIN(($U$5-$U$4)*J349,(($U$5-$G349)*J349)-'Resale time'!$F$545),0),0)</f>
        <v>1464</v>
      </c>
      <c r="Q349" s="162">
        <f>MAX(IF($U$3-G349&gt;0,MIN(($U$3-$U$5)*J349,(($U$3-$G349)*J349)-'Resale time'!$F$545),0),0)</f>
        <v>360</v>
      </c>
      <c r="R349" s="341">
        <f t="shared" si="16"/>
        <v>2920</v>
      </c>
    </row>
    <row r="350" spans="1:18" ht="12" customHeight="1" x14ac:dyDescent="0.35">
      <c r="A350" s="397"/>
      <c r="B350" s="394"/>
      <c r="C350" s="401"/>
      <c r="D350" s="122"/>
      <c r="E350" s="394"/>
      <c r="F350" s="111" t="s">
        <v>4276</v>
      </c>
      <c r="G350" s="112">
        <v>42808</v>
      </c>
      <c r="H350" s="113">
        <f t="shared" si="17"/>
        <v>2017</v>
      </c>
      <c r="I350" s="118" t="s">
        <v>4935</v>
      </c>
      <c r="J350" s="118">
        <v>10</v>
      </c>
      <c r="K350" s="115">
        <f>IF((G350+'Resale time'!$F$545)&lt;$U$3,1,0)</f>
        <v>1</v>
      </c>
      <c r="L350" s="116" t="s">
        <v>4277</v>
      </c>
      <c r="M350" s="118">
        <v>0</v>
      </c>
      <c r="N350" s="162" t="str">
        <f t="shared" si="15"/>
        <v/>
      </c>
      <c r="O350" s="219">
        <f>MAX(IF($U$4-G350&gt;0,MIN((($U$4-$U$2))*J350,(($U$4-$G350)*J350)-'Resale time'!$F$545),0),0)</f>
        <v>2740</v>
      </c>
      <c r="P350" s="162">
        <f>MAX(IF($U$5-G350&gt;0,MIN(($U$5-$U$4)*J350,(($U$5-$G350)*J350)-'Resale time'!$F$545),0),0)</f>
        <v>3660</v>
      </c>
      <c r="Q350" s="162">
        <f>MAX(IF($U$3-G350&gt;0,MIN(($U$3-$U$5)*J350,(($U$3-$G350)*J350)-'Resale time'!$F$545),0),0)</f>
        <v>900</v>
      </c>
      <c r="R350" s="341">
        <f t="shared" si="16"/>
        <v>7300</v>
      </c>
    </row>
    <row r="351" spans="1:18" ht="12" customHeight="1" x14ac:dyDescent="0.35">
      <c r="A351" s="397"/>
      <c r="B351" s="394"/>
      <c r="C351" s="401"/>
      <c r="D351" s="122"/>
      <c r="E351" s="394"/>
      <c r="F351" s="111" t="s">
        <v>4288</v>
      </c>
      <c r="G351" s="112">
        <v>42808</v>
      </c>
      <c r="H351" s="113">
        <f t="shared" si="17"/>
        <v>2017</v>
      </c>
      <c r="I351" s="118" t="s">
        <v>4935</v>
      </c>
      <c r="J351" s="118">
        <v>5</v>
      </c>
      <c r="K351" s="115">
        <f>IF((G351+'Resale time'!$F$545)&lt;$U$3,1,0)</f>
        <v>1</v>
      </c>
      <c r="L351" s="116" t="s">
        <v>4277</v>
      </c>
      <c r="M351" s="118">
        <v>0</v>
      </c>
      <c r="N351" s="162" t="str">
        <f t="shared" si="15"/>
        <v/>
      </c>
      <c r="O351" s="219">
        <f>MAX(IF($U$4-G351&gt;0,MIN((($U$4-$U$2))*J351,(($U$4-$G351)*J351)-'Resale time'!$F$545),0),0)</f>
        <v>1370</v>
      </c>
      <c r="P351" s="162">
        <f>MAX(IF($U$5-G351&gt;0,MIN(($U$5-$U$4)*J351,(($U$5-$G351)*J351)-'Resale time'!$F$545),0),0)</f>
        <v>1830</v>
      </c>
      <c r="Q351" s="162">
        <f>MAX(IF($U$3-G351&gt;0,MIN(($U$3-$U$5)*J351,(($U$3-$G351)*J351)-'Resale time'!$F$545),0),0)</f>
        <v>450</v>
      </c>
      <c r="R351" s="341">
        <f t="shared" si="16"/>
        <v>3650</v>
      </c>
    </row>
    <row r="352" spans="1:18" ht="12" customHeight="1" x14ac:dyDescent="0.35">
      <c r="A352" s="397"/>
      <c r="B352" s="394"/>
      <c r="C352" s="401"/>
      <c r="D352" s="122"/>
      <c r="E352" s="394"/>
      <c r="F352" s="111" t="s">
        <v>4645</v>
      </c>
      <c r="G352" s="112">
        <v>42808</v>
      </c>
      <c r="H352" s="113">
        <f t="shared" si="17"/>
        <v>2017</v>
      </c>
      <c r="I352" s="118" t="s">
        <v>4935</v>
      </c>
      <c r="J352" s="118">
        <v>2</v>
      </c>
      <c r="K352" s="115">
        <f>IF((G352+'Resale time'!$F$545)&lt;$U$3,1,0)</f>
        <v>1</v>
      </c>
      <c r="L352" s="116" t="s">
        <v>4277</v>
      </c>
      <c r="M352" s="118">
        <v>0</v>
      </c>
      <c r="N352" s="162" t="str">
        <f t="shared" si="15"/>
        <v/>
      </c>
      <c r="O352" s="219">
        <f>MAX(IF($U$4-G352&gt;0,MIN((($U$4-$U$2))*J352,(($U$4-$G352)*J352)-'Resale time'!$F$545),0),0)</f>
        <v>548</v>
      </c>
      <c r="P352" s="162">
        <f>MAX(IF($U$5-G352&gt;0,MIN(($U$5-$U$4)*J352,(($U$5-$G352)*J352)-'Resale time'!$F$545),0),0)</f>
        <v>732</v>
      </c>
      <c r="Q352" s="162">
        <f>MAX(IF($U$3-G352&gt;0,MIN(($U$3-$U$5)*J352,(($U$3-$G352)*J352)-'Resale time'!$F$545),0),0)</f>
        <v>180</v>
      </c>
      <c r="R352" s="341">
        <f t="shared" si="16"/>
        <v>1460</v>
      </c>
    </row>
    <row r="353" spans="1:18" ht="12" customHeight="1" x14ac:dyDescent="0.35">
      <c r="A353" s="396">
        <v>2071</v>
      </c>
      <c r="B353" s="394" t="s">
        <v>4936</v>
      </c>
      <c r="C353" s="394" t="s">
        <v>4937</v>
      </c>
      <c r="D353" s="111"/>
      <c r="E353" s="394" t="s">
        <v>4938</v>
      </c>
      <c r="F353" s="111" t="s">
        <v>4276</v>
      </c>
      <c r="G353" s="112">
        <v>42808</v>
      </c>
      <c r="H353" s="113">
        <f t="shared" si="17"/>
        <v>2017</v>
      </c>
      <c r="I353" s="118" t="s">
        <v>4939</v>
      </c>
      <c r="J353" s="118">
        <v>15</v>
      </c>
      <c r="K353" s="115">
        <f>IF((G353+'Resale time'!$F$545)&lt;$U$3,1,0)</f>
        <v>1</v>
      </c>
      <c r="L353" s="116" t="s">
        <v>4277</v>
      </c>
      <c r="M353" s="118">
        <v>0</v>
      </c>
      <c r="N353" s="162" t="str">
        <f t="shared" si="15"/>
        <v/>
      </c>
      <c r="O353" s="219">
        <f>MAX(IF($U$4-G353&gt;0,MIN((($U$4-$U$2))*J353,(($U$4-$G353)*J353)-'Resale time'!$F$545),0),0)</f>
        <v>4110</v>
      </c>
      <c r="P353" s="162">
        <f>MAX(IF($U$5-G353&gt;0,MIN(($U$5-$U$4)*J353,(($U$5-$G353)*J353)-'Resale time'!$F$545),0),0)</f>
        <v>5490</v>
      </c>
      <c r="Q353" s="162">
        <f>MAX(IF($U$3-G353&gt;0,MIN(($U$3-$U$5)*J353,(($U$3-$G353)*J353)-'Resale time'!$F$545),0),0)</f>
        <v>1350</v>
      </c>
      <c r="R353" s="341">
        <f t="shared" si="16"/>
        <v>10950</v>
      </c>
    </row>
    <row r="354" spans="1:18" ht="12" customHeight="1" x14ac:dyDescent="0.35">
      <c r="A354" s="397"/>
      <c r="B354" s="394"/>
      <c r="C354" s="394"/>
      <c r="D354" s="111"/>
      <c r="E354" s="394"/>
      <c r="F354" s="111" t="s">
        <v>4288</v>
      </c>
      <c r="G354" s="112">
        <v>42808</v>
      </c>
      <c r="H354" s="113">
        <f t="shared" si="17"/>
        <v>2017</v>
      </c>
      <c r="I354" s="118" t="s">
        <v>4939</v>
      </c>
      <c r="J354" s="118">
        <v>10</v>
      </c>
      <c r="K354" s="115">
        <f>IF((G354+'Resale time'!$F$545)&lt;$U$3,1,0)</f>
        <v>1</v>
      </c>
      <c r="L354" s="116" t="s">
        <v>4277</v>
      </c>
      <c r="M354" s="118">
        <v>0</v>
      </c>
      <c r="N354" s="162" t="str">
        <f t="shared" si="15"/>
        <v/>
      </c>
      <c r="O354" s="219">
        <f>MAX(IF($U$4-G354&gt;0,MIN((($U$4-$U$2))*J354,(($U$4-$G354)*J354)-'Resale time'!$F$545),0),0)</f>
        <v>2740</v>
      </c>
      <c r="P354" s="162">
        <f>MAX(IF($U$5-G354&gt;0,MIN(($U$5-$U$4)*J354,(($U$5-$G354)*J354)-'Resale time'!$F$545),0),0)</f>
        <v>3660</v>
      </c>
      <c r="Q354" s="162">
        <f>MAX(IF($U$3-G354&gt;0,MIN(($U$3-$U$5)*J354,(($U$3-$G354)*J354)-'Resale time'!$F$545),0),0)</f>
        <v>900</v>
      </c>
      <c r="R354" s="341">
        <f t="shared" si="16"/>
        <v>7300</v>
      </c>
    </row>
    <row r="355" spans="1:18" ht="12" customHeight="1" x14ac:dyDescent="0.35">
      <c r="A355" s="397"/>
      <c r="B355" s="394"/>
      <c r="C355" s="394"/>
      <c r="D355" s="111"/>
      <c r="E355" s="394"/>
      <c r="F355" s="111" t="s">
        <v>4645</v>
      </c>
      <c r="G355" s="112">
        <v>42808</v>
      </c>
      <c r="H355" s="113">
        <f t="shared" si="17"/>
        <v>2017</v>
      </c>
      <c r="I355" s="118" t="s">
        <v>4939</v>
      </c>
      <c r="J355" s="118">
        <v>1</v>
      </c>
      <c r="K355" s="115">
        <f>IF((G355+'Resale time'!$F$545)&lt;$U$3,1,0)</f>
        <v>1</v>
      </c>
      <c r="L355" s="116" t="s">
        <v>4277</v>
      </c>
      <c r="M355" s="118">
        <v>0</v>
      </c>
      <c r="N355" s="162" t="str">
        <f t="shared" si="15"/>
        <v/>
      </c>
      <c r="O355" s="219">
        <f>MAX(IF($U$4-G355&gt;0,MIN((($U$4-$U$2))*J355,(($U$4-$G355)*J355)-'Resale time'!$F$545),0),0)</f>
        <v>274</v>
      </c>
      <c r="P355" s="162">
        <f>MAX(IF($U$5-G355&gt;0,MIN(($U$5-$U$4)*J355,(($U$5-$G355)*J355)-'Resale time'!$F$545),0),0)</f>
        <v>366</v>
      </c>
      <c r="Q355" s="162">
        <f>MAX(IF($U$3-G355&gt;0,MIN(($U$3-$U$5)*J355,(($U$3-$G355)*J355)-'Resale time'!$F$545),0),0)</f>
        <v>90</v>
      </c>
      <c r="R355" s="341">
        <f t="shared" si="16"/>
        <v>730</v>
      </c>
    </row>
    <row r="356" spans="1:18" ht="12" customHeight="1" x14ac:dyDescent="0.35">
      <c r="A356" s="118">
        <v>2072</v>
      </c>
      <c r="B356" s="111" t="s">
        <v>4940</v>
      </c>
      <c r="C356" s="111" t="s">
        <v>4941</v>
      </c>
      <c r="D356" s="111"/>
      <c r="E356" s="111" t="s">
        <v>4942</v>
      </c>
      <c r="F356" s="111" t="s">
        <v>4276</v>
      </c>
      <c r="G356" s="112">
        <v>42941</v>
      </c>
      <c r="H356" s="113">
        <f t="shared" si="17"/>
        <v>2017</v>
      </c>
      <c r="I356" s="118" t="s">
        <v>4943</v>
      </c>
      <c r="J356" s="118">
        <v>3</v>
      </c>
      <c r="K356" s="115">
        <f>IF((G356+'Resale time'!$F$545)&lt;$U$3,1,0)</f>
        <v>1</v>
      </c>
      <c r="L356" s="116" t="s">
        <v>4277</v>
      </c>
      <c r="M356" s="118">
        <v>0</v>
      </c>
      <c r="N356" s="162" t="str">
        <f t="shared" si="15"/>
        <v/>
      </c>
      <c r="O356" s="219">
        <f>MAX(IF($U$4-G356&gt;0,MIN((($U$4-$U$2))*J356,(($U$4-$G356)*J356)-'Resale time'!$F$545),0),0)</f>
        <v>822</v>
      </c>
      <c r="P356" s="162">
        <f>MAX(IF($U$5-G356&gt;0,MIN(($U$5-$U$4)*J356,(($U$5-$G356)*J356)-'Resale time'!$F$545),0),0)</f>
        <v>1098</v>
      </c>
      <c r="Q356" s="162">
        <f>MAX(IF($U$3-G356&gt;0,MIN(($U$3-$U$5)*J356,(($U$3-$G356)*J356)-'Resale time'!$F$545),0),0)</f>
        <v>270</v>
      </c>
      <c r="R356" s="341">
        <f t="shared" si="16"/>
        <v>2190</v>
      </c>
    </row>
    <row r="357" spans="1:18" ht="12" customHeight="1" x14ac:dyDescent="0.35">
      <c r="A357" s="118">
        <v>2073</v>
      </c>
      <c r="B357" s="111" t="s">
        <v>4944</v>
      </c>
      <c r="C357" s="111" t="s">
        <v>4945</v>
      </c>
      <c r="D357" s="111"/>
      <c r="E357" s="111" t="s">
        <v>4946</v>
      </c>
      <c r="F357" s="111" t="s">
        <v>4276</v>
      </c>
      <c r="G357" s="112">
        <v>42880</v>
      </c>
      <c r="H357" s="113">
        <f t="shared" si="17"/>
        <v>2017</v>
      </c>
      <c r="I357" s="118" t="s">
        <v>4947</v>
      </c>
      <c r="J357" s="118">
        <v>24</v>
      </c>
      <c r="K357" s="115">
        <f>IF((G357+'Resale time'!$F$545)&lt;$U$3,1,0)</f>
        <v>1</v>
      </c>
      <c r="L357" s="116" t="s">
        <v>4277</v>
      </c>
      <c r="M357" s="118">
        <v>0</v>
      </c>
      <c r="N357" s="162" t="str">
        <f t="shared" si="15"/>
        <v/>
      </c>
      <c r="O357" s="219">
        <f>MAX(IF($U$4-G357&gt;0,MIN((($U$4-$U$2))*J357,(($U$4-$G357)*J357)-'Resale time'!$F$545),0),0)</f>
        <v>6576</v>
      </c>
      <c r="P357" s="162">
        <f>MAX(IF($U$5-G357&gt;0,MIN(($U$5-$U$4)*J357,(($U$5-$G357)*J357)-'Resale time'!$F$545),0),0)</f>
        <v>8784</v>
      </c>
      <c r="Q357" s="162">
        <f>MAX(IF($U$3-G357&gt;0,MIN(($U$3-$U$5)*J357,(($U$3-$G357)*J357)-'Resale time'!$F$545),0),0)</f>
        <v>2160</v>
      </c>
      <c r="R357" s="341">
        <f t="shared" si="16"/>
        <v>17520</v>
      </c>
    </row>
    <row r="358" spans="1:18" s="119" customFormat="1" ht="12" customHeight="1" x14ac:dyDescent="0.35">
      <c r="A358" s="396">
        <v>2074</v>
      </c>
      <c r="B358" s="394" t="s">
        <v>4948</v>
      </c>
      <c r="C358" s="394" t="s">
        <v>4949</v>
      </c>
      <c r="D358" s="111"/>
      <c r="E358" s="394" t="s">
        <v>4950</v>
      </c>
      <c r="F358" s="111" t="s">
        <v>4276</v>
      </c>
      <c r="G358" s="112">
        <v>42865</v>
      </c>
      <c r="H358" s="113">
        <f t="shared" si="17"/>
        <v>2017</v>
      </c>
      <c r="I358" s="118" t="s">
        <v>4951</v>
      </c>
      <c r="J358" s="118">
        <v>30</v>
      </c>
      <c r="K358" s="115">
        <f>IF((G358+'Resale time'!$F$545)&lt;$U$3,1,0)</f>
        <v>1</v>
      </c>
      <c r="L358" s="116" t="s">
        <v>4277</v>
      </c>
      <c r="M358" s="118">
        <v>0</v>
      </c>
      <c r="N358" s="162" t="str">
        <f t="shared" si="15"/>
        <v/>
      </c>
      <c r="O358" s="219">
        <f>MAX(IF($U$4-G358&gt;0,MIN((($U$4-$U$2))*J358,(($U$4-$G358)*J358)-'Resale time'!$F$545),0),0)</f>
        <v>8220</v>
      </c>
      <c r="P358" s="162">
        <f>MAX(IF($U$5-G358&gt;0,MIN(($U$5-$U$4)*J358,(($U$5-$G358)*J358)-'Resale time'!$F$545),0),0)</f>
        <v>10980</v>
      </c>
      <c r="Q358" s="162">
        <f>MAX(IF($U$3-G358&gt;0,MIN(($U$3-$U$5)*J358,(($U$3-$G358)*J358)-'Resale time'!$F$545),0),0)</f>
        <v>2700</v>
      </c>
      <c r="R358" s="341">
        <f t="shared" si="16"/>
        <v>21900</v>
      </c>
    </row>
    <row r="359" spans="1:18" s="119" customFormat="1" ht="12" customHeight="1" x14ac:dyDescent="0.35">
      <c r="A359" s="397"/>
      <c r="B359" s="394"/>
      <c r="C359" s="394"/>
      <c r="D359" s="111"/>
      <c r="E359" s="394"/>
      <c r="F359" s="111" t="s">
        <v>4288</v>
      </c>
      <c r="G359" s="112">
        <v>42865</v>
      </c>
      <c r="H359" s="113">
        <f t="shared" si="17"/>
        <v>2017</v>
      </c>
      <c r="I359" s="118" t="s">
        <v>4951</v>
      </c>
      <c r="J359" s="118">
        <v>5</v>
      </c>
      <c r="K359" s="115">
        <f>IF((G359+'Resale time'!$F$545)&lt;$U$3,1,0)</f>
        <v>1</v>
      </c>
      <c r="L359" s="116" t="s">
        <v>4277</v>
      </c>
      <c r="M359" s="118">
        <v>0</v>
      </c>
      <c r="N359" s="162" t="str">
        <f t="shared" si="15"/>
        <v/>
      </c>
      <c r="O359" s="219">
        <f>MAX(IF($U$4-G359&gt;0,MIN((($U$4-$U$2))*J359,(($U$4-$G359)*J359)-'Resale time'!$F$545),0),0)</f>
        <v>1370</v>
      </c>
      <c r="P359" s="162">
        <f>MAX(IF($U$5-G359&gt;0,MIN(($U$5-$U$4)*J359,(($U$5-$G359)*J359)-'Resale time'!$F$545),0),0)</f>
        <v>1830</v>
      </c>
      <c r="Q359" s="162">
        <f>MAX(IF($U$3-G359&gt;0,MIN(($U$3-$U$5)*J359,(($U$3-$G359)*J359)-'Resale time'!$F$545),0),0)</f>
        <v>450</v>
      </c>
      <c r="R359" s="341">
        <f t="shared" si="16"/>
        <v>3650</v>
      </c>
    </row>
    <row r="360" spans="1:18" ht="12" customHeight="1" x14ac:dyDescent="0.35">
      <c r="A360" s="396">
        <v>2075</v>
      </c>
      <c r="B360" s="394" t="s">
        <v>4952</v>
      </c>
      <c r="C360" s="394" t="s">
        <v>4801</v>
      </c>
      <c r="D360" s="111"/>
      <c r="E360" s="401" t="s">
        <v>4953</v>
      </c>
      <c r="F360" s="111" t="s">
        <v>4276</v>
      </c>
      <c r="G360" s="112">
        <v>42870</v>
      </c>
      <c r="H360" s="113">
        <f t="shared" si="17"/>
        <v>2017</v>
      </c>
      <c r="I360" s="118" t="s">
        <v>4951</v>
      </c>
      <c r="J360" s="118">
        <v>3</v>
      </c>
      <c r="K360" s="115">
        <f>IF((G360+'Resale time'!$F$545)&lt;$U$3,1,0)</f>
        <v>1</v>
      </c>
      <c r="L360" s="116" t="s">
        <v>4277</v>
      </c>
      <c r="M360" s="118">
        <v>0</v>
      </c>
      <c r="N360" s="162" t="str">
        <f t="shared" si="15"/>
        <v/>
      </c>
      <c r="O360" s="219">
        <f>MAX(IF($U$4-G360&gt;0,MIN((($U$4-$U$2))*J360,(($U$4-$G360)*J360)-'Resale time'!$F$545),0),0)</f>
        <v>822</v>
      </c>
      <c r="P360" s="162">
        <f>MAX(IF($U$5-G360&gt;0,MIN(($U$5-$U$4)*J360,(($U$5-$G360)*J360)-'Resale time'!$F$545),0),0)</f>
        <v>1098</v>
      </c>
      <c r="Q360" s="162">
        <f>MAX(IF($U$3-G360&gt;0,MIN(($U$3-$U$5)*J360,(($U$3-$G360)*J360)-'Resale time'!$F$545),0),0)</f>
        <v>270</v>
      </c>
      <c r="R360" s="341">
        <f t="shared" si="16"/>
        <v>2190</v>
      </c>
    </row>
    <row r="361" spans="1:18" ht="12" customHeight="1" x14ac:dyDescent="0.35">
      <c r="A361" s="397"/>
      <c r="B361" s="394"/>
      <c r="C361" s="394"/>
      <c r="D361" s="111"/>
      <c r="E361" s="401"/>
      <c r="F361" s="111" t="s">
        <v>4695</v>
      </c>
      <c r="G361" s="112">
        <v>42835</v>
      </c>
      <c r="H361" s="113">
        <f t="shared" si="17"/>
        <v>2017</v>
      </c>
      <c r="I361" s="118" t="s">
        <v>4954</v>
      </c>
      <c r="J361" s="118">
        <v>3</v>
      </c>
      <c r="K361" s="115">
        <f>IF((G361+'Resale time'!$F$545)&lt;$U$3,1,0)</f>
        <v>1</v>
      </c>
      <c r="L361" s="116" t="s">
        <v>4277</v>
      </c>
      <c r="M361" s="118">
        <v>0</v>
      </c>
      <c r="N361" s="162" t="str">
        <f t="shared" si="15"/>
        <v/>
      </c>
      <c r="O361" s="219">
        <f>MAX(IF($U$4-G361&gt;0,MIN((($U$4-$U$2))*J361,(($U$4-$G361)*J361)-'Resale time'!$F$545),0),0)</f>
        <v>822</v>
      </c>
      <c r="P361" s="162">
        <f>MAX(IF($U$5-G361&gt;0,MIN(($U$5-$U$4)*J361,(($U$5-$G361)*J361)-'Resale time'!$F$545),0),0)</f>
        <v>1098</v>
      </c>
      <c r="Q361" s="162">
        <f>MAX(IF($U$3-G361&gt;0,MIN(($U$3-$U$5)*J361,(($U$3-$G361)*J361)-'Resale time'!$F$545),0),0)</f>
        <v>270</v>
      </c>
      <c r="R361" s="341">
        <f t="shared" si="16"/>
        <v>2190</v>
      </c>
    </row>
    <row r="362" spans="1:18" ht="12" customHeight="1" x14ac:dyDescent="0.35">
      <c r="A362" s="397"/>
      <c r="B362" s="394"/>
      <c r="C362" s="394"/>
      <c r="D362" s="111"/>
      <c r="E362" s="401"/>
      <c r="F362" s="111" t="s">
        <v>4276</v>
      </c>
      <c r="G362" s="112">
        <v>42745</v>
      </c>
      <c r="H362" s="113">
        <f t="shared" si="17"/>
        <v>2017</v>
      </c>
      <c r="I362" s="118" t="s">
        <v>4955</v>
      </c>
      <c r="J362" s="118">
        <v>6</v>
      </c>
      <c r="K362" s="115">
        <f>IF((G362+'Resale time'!$F$545)&lt;$U$3,1,0)</f>
        <v>1</v>
      </c>
      <c r="L362" s="116" t="s">
        <v>4956</v>
      </c>
      <c r="M362" s="118">
        <v>0</v>
      </c>
      <c r="N362" s="162" t="str">
        <f t="shared" si="15"/>
        <v/>
      </c>
      <c r="O362" s="219">
        <f>MAX(IF($U$4-G362&gt;0,MIN((($U$4-$U$2))*J362,(($U$4-$G362)*J362)-'Resale time'!$F$545),0),0)</f>
        <v>1644</v>
      </c>
      <c r="P362" s="162">
        <f>MAX(IF($U$5-G362&gt;0,MIN(($U$5-$U$4)*J362,(($U$5-$G362)*J362)-'Resale time'!$F$545),0),0)</f>
        <v>2196</v>
      </c>
      <c r="Q362" s="162">
        <f>MAX(IF($U$3-G362&gt;0,MIN(($U$3-$U$5)*J362,(($U$3-$G362)*J362)-'Resale time'!$F$545),0),0)</f>
        <v>540</v>
      </c>
      <c r="R362" s="341">
        <f t="shared" si="16"/>
        <v>4380</v>
      </c>
    </row>
    <row r="363" spans="1:18" ht="12" customHeight="1" x14ac:dyDescent="0.35">
      <c r="A363" s="118">
        <v>2076</v>
      </c>
      <c r="B363" s="111" t="s">
        <v>4277</v>
      </c>
      <c r="C363" s="111" t="s">
        <v>4277</v>
      </c>
      <c r="D363" s="111"/>
      <c r="E363" s="111" t="s">
        <v>4277</v>
      </c>
      <c r="F363" s="111" t="s">
        <v>4276</v>
      </c>
      <c r="G363" s="112">
        <v>42975</v>
      </c>
      <c r="H363" s="113">
        <f t="shared" si="17"/>
        <v>2017</v>
      </c>
      <c r="I363" s="118" t="s">
        <v>4957</v>
      </c>
      <c r="J363" s="118">
        <v>30</v>
      </c>
      <c r="K363" s="115">
        <f>IF((G363+'Resale time'!$F$545)&lt;$U$3,1,0)</f>
        <v>1</v>
      </c>
      <c r="L363" s="116" t="s">
        <v>4277</v>
      </c>
      <c r="M363" s="118">
        <v>0</v>
      </c>
      <c r="N363" s="162" t="str">
        <f t="shared" si="15"/>
        <v/>
      </c>
      <c r="O363" s="219">
        <f>MAX(IF($U$4-G363&gt;0,MIN((($U$4-$U$2))*J363,(($U$4-$G363)*J363)-'Resale time'!$F$545),0),0)</f>
        <v>8220</v>
      </c>
      <c r="P363" s="162">
        <f>MAX(IF($U$5-G363&gt;0,MIN(($U$5-$U$4)*J363,(($U$5-$G363)*J363)-'Resale time'!$F$545),0),0)</f>
        <v>10980</v>
      </c>
      <c r="Q363" s="162">
        <f>MAX(IF($U$3-G363&gt;0,MIN(($U$3-$U$5)*J363,(($U$3-$G363)*J363)-'Resale time'!$F$545),0),0)</f>
        <v>2700</v>
      </c>
      <c r="R363" s="341">
        <f t="shared" si="16"/>
        <v>21900</v>
      </c>
    </row>
    <row r="364" spans="1:18" s="119" customFormat="1" ht="12" customHeight="1" x14ac:dyDescent="0.35">
      <c r="A364" s="118">
        <v>2079</v>
      </c>
      <c r="B364" s="111" t="s">
        <v>4958</v>
      </c>
      <c r="C364" s="111" t="s">
        <v>4959</v>
      </c>
      <c r="D364" s="111"/>
      <c r="E364" s="111" t="s">
        <v>4960</v>
      </c>
      <c r="F364" s="111" t="s">
        <v>4276</v>
      </c>
      <c r="G364" s="112">
        <v>42999</v>
      </c>
      <c r="H364" s="113">
        <f t="shared" si="17"/>
        <v>2017</v>
      </c>
      <c r="I364" s="118" t="s">
        <v>4961</v>
      </c>
      <c r="J364" s="118">
        <v>10</v>
      </c>
      <c r="K364" s="115">
        <f>IF((G364+'Resale time'!$F$545)&lt;$U$3,1,0)</f>
        <v>1</v>
      </c>
      <c r="L364" s="116" t="s">
        <v>4962</v>
      </c>
      <c r="M364" s="118">
        <v>0</v>
      </c>
      <c r="N364" s="162" t="str">
        <f t="shared" si="15"/>
        <v/>
      </c>
      <c r="O364" s="219">
        <f>MAX(IF($U$4-G364&gt;0,MIN((($U$4-$U$2))*J364,(($U$4-$G364)*J364)-'Resale time'!$F$545),0),0)</f>
        <v>2740</v>
      </c>
      <c r="P364" s="162">
        <f>MAX(IF($U$5-G364&gt;0,MIN(($U$5-$U$4)*J364,(($U$5-$G364)*J364)-'Resale time'!$F$545),0),0)</f>
        <v>3660</v>
      </c>
      <c r="Q364" s="162">
        <f>MAX(IF($U$3-G364&gt;0,MIN(($U$3-$U$5)*J364,(($U$3-$G364)*J364)-'Resale time'!$F$545),0),0)</f>
        <v>900</v>
      </c>
      <c r="R364" s="341">
        <f t="shared" si="16"/>
        <v>7300</v>
      </c>
    </row>
    <row r="365" spans="1:18" s="119" customFormat="1" ht="12" customHeight="1" x14ac:dyDescent="0.35">
      <c r="A365" s="118">
        <v>2080</v>
      </c>
      <c r="B365" s="111" t="s">
        <v>4963</v>
      </c>
      <c r="C365" s="111" t="s">
        <v>4964</v>
      </c>
      <c r="D365" s="111"/>
      <c r="E365" s="111" t="s">
        <v>4965</v>
      </c>
      <c r="F365" s="111" t="s">
        <v>4276</v>
      </c>
      <c r="G365" s="112">
        <v>42914</v>
      </c>
      <c r="H365" s="113">
        <f t="shared" si="17"/>
        <v>2017</v>
      </c>
      <c r="I365" s="118" t="s">
        <v>4966</v>
      </c>
      <c r="J365" s="118">
        <v>30</v>
      </c>
      <c r="K365" s="115">
        <f>IF((G365+'Resale time'!$F$545)&lt;$U$3,1,0)</f>
        <v>1</v>
      </c>
      <c r="L365" s="116" t="s">
        <v>4277</v>
      </c>
      <c r="M365" s="118">
        <v>0</v>
      </c>
      <c r="N365" s="162" t="str">
        <f t="shared" si="15"/>
        <v/>
      </c>
      <c r="O365" s="219">
        <f>MAX(IF($U$4-G365&gt;0,MIN((($U$4-$U$2))*J365,(($U$4-$G365)*J365)-'Resale time'!$F$545),0),0)</f>
        <v>8220</v>
      </c>
      <c r="P365" s="162">
        <f>MAX(IF($U$5-G365&gt;0,MIN(($U$5-$U$4)*J365,(($U$5-$G365)*J365)-'Resale time'!$F$545),0),0)</f>
        <v>10980</v>
      </c>
      <c r="Q365" s="162">
        <f>MAX(IF($U$3-G365&gt;0,MIN(($U$3-$U$5)*J365,(($U$3-$G365)*J365)-'Resale time'!$F$545),0),0)</f>
        <v>2700</v>
      </c>
      <c r="R365" s="341">
        <f t="shared" si="16"/>
        <v>21900</v>
      </c>
    </row>
    <row r="366" spans="1:18" ht="12" customHeight="1" x14ac:dyDescent="0.35">
      <c r="A366" s="396">
        <v>2082</v>
      </c>
      <c r="B366" s="394" t="s">
        <v>4967</v>
      </c>
      <c r="C366" s="394" t="s">
        <v>4968</v>
      </c>
      <c r="D366" s="111"/>
      <c r="E366" s="401">
        <v>38082711</v>
      </c>
      <c r="F366" s="111" t="s">
        <v>4331</v>
      </c>
      <c r="G366" s="112">
        <v>42971</v>
      </c>
      <c r="H366" s="113">
        <f t="shared" si="17"/>
        <v>2017</v>
      </c>
      <c r="I366" s="118" t="s">
        <v>4969</v>
      </c>
      <c r="J366" s="118">
        <v>1</v>
      </c>
      <c r="K366" s="115">
        <f>IF((G366+'Resale time'!$F$545)&lt;$U$3,1,0)</f>
        <v>1</v>
      </c>
      <c r="L366" s="116" t="s">
        <v>4277</v>
      </c>
      <c r="M366" s="118">
        <v>0</v>
      </c>
      <c r="N366" s="162" t="str">
        <f t="shared" si="15"/>
        <v/>
      </c>
      <c r="O366" s="219">
        <f>MAX(IF($U$4-G366&gt;0,MIN((($U$4-$U$2))*J366,(($U$4-$G366)*J366)-'Resale time'!$F$545),0),0)</f>
        <v>274</v>
      </c>
      <c r="P366" s="162">
        <f>MAX(IF($U$5-G366&gt;0,MIN(($U$5-$U$4)*J366,(($U$5-$G366)*J366)-'Resale time'!$F$545),0),0)</f>
        <v>366</v>
      </c>
      <c r="Q366" s="162">
        <f>MAX(IF($U$3-G366&gt;0,MIN(($U$3-$U$5)*J366,(($U$3-$G366)*J366)-'Resale time'!$F$545),0),0)</f>
        <v>90</v>
      </c>
      <c r="R366" s="341">
        <f t="shared" si="16"/>
        <v>730</v>
      </c>
    </row>
    <row r="367" spans="1:18" ht="12" customHeight="1" x14ac:dyDescent="0.35">
      <c r="A367" s="397"/>
      <c r="B367" s="394"/>
      <c r="C367" s="394"/>
      <c r="D367" s="111"/>
      <c r="E367" s="401"/>
      <c r="F367" s="111" t="s">
        <v>4276</v>
      </c>
      <c r="G367" s="112">
        <v>42971</v>
      </c>
      <c r="H367" s="113">
        <f t="shared" si="17"/>
        <v>2017</v>
      </c>
      <c r="I367" s="118" t="s">
        <v>4969</v>
      </c>
      <c r="J367" s="118">
        <v>3</v>
      </c>
      <c r="K367" s="115">
        <f>IF((G367+'Resale time'!$F$545)&lt;$U$3,1,0)</f>
        <v>1</v>
      </c>
      <c r="L367" s="116" t="s">
        <v>4970</v>
      </c>
      <c r="M367" s="118">
        <v>0</v>
      </c>
      <c r="N367" s="162" t="str">
        <f t="shared" si="15"/>
        <v/>
      </c>
      <c r="O367" s="219">
        <f>MAX(IF($U$4-G367&gt;0,MIN((($U$4-$U$2))*J367,(($U$4-$G367)*J367)-'Resale time'!$F$545),0),0)</f>
        <v>822</v>
      </c>
      <c r="P367" s="162">
        <f>MAX(IF($U$5-G367&gt;0,MIN(($U$5-$U$4)*J367,(($U$5-$G367)*J367)-'Resale time'!$F$545),0),0)</f>
        <v>1098</v>
      </c>
      <c r="Q367" s="162">
        <f>MAX(IF($U$3-G367&gt;0,MIN(($U$3-$U$5)*J367,(($U$3-$G367)*J367)-'Resale time'!$F$545),0),0)</f>
        <v>270</v>
      </c>
      <c r="R367" s="341">
        <f t="shared" si="16"/>
        <v>2190</v>
      </c>
    </row>
    <row r="368" spans="1:18" ht="12" customHeight="1" x14ac:dyDescent="0.35">
      <c r="A368" s="397"/>
      <c r="B368" s="394"/>
      <c r="C368" s="394"/>
      <c r="D368" s="111"/>
      <c r="E368" s="401"/>
      <c r="F368" s="111" t="s">
        <v>4276</v>
      </c>
      <c r="G368" s="112">
        <v>42922</v>
      </c>
      <c r="H368" s="113">
        <f t="shared" si="17"/>
        <v>2017</v>
      </c>
      <c r="I368" s="118" t="s">
        <v>4971</v>
      </c>
      <c r="J368" s="118">
        <v>3</v>
      </c>
      <c r="K368" s="115">
        <f>IF((G368+'Resale time'!$F$545)&lt;$U$3,1,0)</f>
        <v>1</v>
      </c>
      <c r="L368" s="116" t="s">
        <v>4277</v>
      </c>
      <c r="M368" s="118">
        <v>0</v>
      </c>
      <c r="N368" s="162" t="str">
        <f t="shared" si="15"/>
        <v/>
      </c>
      <c r="O368" s="219">
        <f>MAX(IF($U$4-G368&gt;0,MIN((($U$4-$U$2))*J368,(($U$4-$G368)*J368)-'Resale time'!$F$545),0),0)</f>
        <v>822</v>
      </c>
      <c r="P368" s="162">
        <f>MAX(IF($U$5-G368&gt;0,MIN(($U$5-$U$4)*J368,(($U$5-$G368)*J368)-'Resale time'!$F$545),0),0)</f>
        <v>1098</v>
      </c>
      <c r="Q368" s="162">
        <f>MAX(IF($U$3-G368&gt;0,MIN(($U$3-$U$5)*J368,(($U$3-$G368)*J368)-'Resale time'!$F$545),0),0)</f>
        <v>270</v>
      </c>
      <c r="R368" s="341">
        <f t="shared" si="16"/>
        <v>2190</v>
      </c>
    </row>
    <row r="369" spans="1:18" ht="12" customHeight="1" x14ac:dyDescent="0.35">
      <c r="A369" s="118">
        <v>2083</v>
      </c>
      <c r="B369" s="111" t="s">
        <v>4972</v>
      </c>
      <c r="C369" s="111" t="s">
        <v>4973</v>
      </c>
      <c r="D369" s="111"/>
      <c r="E369" s="111" t="s">
        <v>4974</v>
      </c>
      <c r="F369" s="111" t="s">
        <v>4276</v>
      </c>
      <c r="G369" s="112">
        <v>42908</v>
      </c>
      <c r="H369" s="113">
        <f t="shared" si="17"/>
        <v>2017</v>
      </c>
      <c r="I369" s="118" t="s">
        <v>4975</v>
      </c>
      <c r="J369" s="118">
        <v>30</v>
      </c>
      <c r="K369" s="115">
        <f>IF((G369+'Resale time'!$F$545)&lt;$U$3,1,0)</f>
        <v>1</v>
      </c>
      <c r="L369" s="116" t="s">
        <v>4976</v>
      </c>
      <c r="M369" s="118">
        <v>0</v>
      </c>
      <c r="N369" s="162" t="str">
        <f t="shared" si="15"/>
        <v/>
      </c>
      <c r="O369" s="219">
        <f>MAX(IF($U$4-G369&gt;0,MIN((($U$4-$U$2))*J369,(($U$4-$G369)*J369)-'Resale time'!$F$545),0),0)</f>
        <v>8220</v>
      </c>
      <c r="P369" s="162">
        <f>MAX(IF($U$5-G369&gt;0,MIN(($U$5-$U$4)*J369,(($U$5-$G369)*J369)-'Resale time'!$F$545),0),0)</f>
        <v>10980</v>
      </c>
      <c r="Q369" s="162">
        <f>MAX(IF($U$3-G369&gt;0,MIN(($U$3-$U$5)*J369,(($U$3-$G369)*J369)-'Resale time'!$F$545),0),0)</f>
        <v>2700</v>
      </c>
      <c r="R369" s="341">
        <f t="shared" si="16"/>
        <v>21900</v>
      </c>
    </row>
    <row r="370" spans="1:18" s="119" customFormat="1" ht="12" customHeight="1" x14ac:dyDescent="0.35">
      <c r="A370" s="118">
        <v>2085</v>
      </c>
      <c r="B370" s="111" t="s">
        <v>4977</v>
      </c>
      <c r="C370" s="111" t="s">
        <v>4978</v>
      </c>
      <c r="D370" s="111"/>
      <c r="E370" s="111" t="s">
        <v>4979</v>
      </c>
      <c r="F370" s="111" t="s">
        <v>4276</v>
      </c>
      <c r="G370" s="112">
        <v>43084</v>
      </c>
      <c r="H370" s="113">
        <f t="shared" si="17"/>
        <v>2017</v>
      </c>
      <c r="I370" s="118" t="s">
        <v>4980</v>
      </c>
      <c r="J370" s="118">
        <v>5</v>
      </c>
      <c r="K370" s="115">
        <f>IF((G370+'Resale time'!$F$545)&lt;$U$3,1,0)</f>
        <v>1</v>
      </c>
      <c r="L370" s="116" t="s">
        <v>4277</v>
      </c>
      <c r="M370" s="118">
        <v>0</v>
      </c>
      <c r="N370" s="162" t="str">
        <f t="shared" si="15"/>
        <v/>
      </c>
      <c r="O370" s="219">
        <f>MAX(IF($U$4-G370&gt;0,MIN((($U$4-$U$2))*J370,(($U$4-$G370)*J370)-'Resale time'!$F$545),0),0)</f>
        <v>1370</v>
      </c>
      <c r="P370" s="162">
        <f>MAX(IF($U$5-G370&gt;0,MIN(($U$5-$U$4)*J370,(($U$5-$G370)*J370)-'Resale time'!$F$545),0),0)</f>
        <v>1830</v>
      </c>
      <c r="Q370" s="162">
        <f>MAX(IF($U$3-G370&gt;0,MIN(($U$3-$U$5)*J370,(($U$3-$G370)*J370)-'Resale time'!$F$545),0),0)</f>
        <v>450</v>
      </c>
      <c r="R370" s="341">
        <f t="shared" si="16"/>
        <v>3650</v>
      </c>
    </row>
    <row r="371" spans="1:18" s="130" customFormat="1" ht="12" customHeight="1" x14ac:dyDescent="0.35">
      <c r="A371" s="129">
        <v>2086</v>
      </c>
      <c r="B371" s="122" t="s">
        <v>4981</v>
      </c>
      <c r="C371" s="122" t="s">
        <v>4982</v>
      </c>
      <c r="D371" s="122"/>
      <c r="E371" s="122" t="s">
        <v>4983</v>
      </c>
      <c r="F371" s="122" t="s">
        <v>4276</v>
      </c>
      <c r="G371" s="124">
        <v>42971</v>
      </c>
      <c r="H371" s="125">
        <f t="shared" si="17"/>
        <v>2017</v>
      </c>
      <c r="I371" s="129" t="s">
        <v>4984</v>
      </c>
      <c r="J371" s="129">
        <v>3</v>
      </c>
      <c r="K371" s="115">
        <f>IF((G371+'Resale time'!$F$545)&lt;$U$3,1,0)</f>
        <v>1</v>
      </c>
      <c r="L371" s="128" t="s">
        <v>4277</v>
      </c>
      <c r="M371" s="129">
        <v>0</v>
      </c>
      <c r="N371" s="162" t="str">
        <f t="shared" si="15"/>
        <v/>
      </c>
      <c r="O371" s="219">
        <f>MAX(IF($U$4-G371&gt;0,MIN((($U$4-$U$2))*J371,(($U$4-$G371)*J371)-'Resale time'!$F$545),0),0)</f>
        <v>822</v>
      </c>
      <c r="P371" s="162">
        <f>MAX(IF($U$5-G371&gt;0,MIN(($U$5-$U$4)*J371,(($U$5-$G371)*J371)-'Resale time'!$F$545),0),0)</f>
        <v>1098</v>
      </c>
      <c r="Q371" s="162">
        <f>MAX(IF($U$3-G371&gt;0,MIN(($U$3-$U$5)*J371,(($U$3-$G371)*J371)-'Resale time'!$F$545),0),0)</f>
        <v>270</v>
      </c>
      <c r="R371" s="341">
        <f t="shared" si="16"/>
        <v>2190</v>
      </c>
    </row>
    <row r="372" spans="1:18" ht="12" customHeight="1" x14ac:dyDescent="0.35">
      <c r="A372" s="396">
        <v>2087</v>
      </c>
      <c r="B372" s="394" t="s">
        <v>4985</v>
      </c>
      <c r="C372" s="394" t="s">
        <v>4986</v>
      </c>
      <c r="D372" s="111"/>
      <c r="E372" s="394" t="s">
        <v>4987</v>
      </c>
      <c r="F372" s="111" t="s">
        <v>4331</v>
      </c>
      <c r="G372" s="112">
        <v>43059</v>
      </c>
      <c r="H372" s="113">
        <f t="shared" si="17"/>
        <v>2017</v>
      </c>
      <c r="I372" s="118" t="s">
        <v>4988</v>
      </c>
      <c r="J372" s="118">
        <v>1</v>
      </c>
      <c r="K372" s="115">
        <f>IF((G372+'Resale time'!$F$545)&lt;$U$3,1,0)</f>
        <v>1</v>
      </c>
      <c r="L372" s="116" t="s">
        <v>4277</v>
      </c>
      <c r="M372" s="118">
        <v>0</v>
      </c>
      <c r="N372" s="162" t="str">
        <f t="shared" si="15"/>
        <v/>
      </c>
      <c r="O372" s="219">
        <f>MAX(IF($U$4-G372&gt;0,MIN((($U$4-$U$2))*J372,(($U$4-$G372)*J372)-'Resale time'!$F$545),0),0)</f>
        <v>274</v>
      </c>
      <c r="P372" s="162">
        <f>MAX(IF($U$5-G372&gt;0,MIN(($U$5-$U$4)*J372,(($U$5-$G372)*J372)-'Resale time'!$F$545),0),0)</f>
        <v>366</v>
      </c>
      <c r="Q372" s="162">
        <f>MAX(IF($U$3-G372&gt;0,MIN(($U$3-$U$5)*J372,(($U$3-$G372)*J372)-'Resale time'!$F$545),0),0)</f>
        <v>90</v>
      </c>
      <c r="R372" s="341">
        <f t="shared" si="16"/>
        <v>730</v>
      </c>
    </row>
    <row r="373" spans="1:18" ht="12" customHeight="1" x14ac:dyDescent="0.35">
      <c r="A373" s="397"/>
      <c r="B373" s="394"/>
      <c r="C373" s="394"/>
      <c r="D373" s="111"/>
      <c r="E373" s="394"/>
      <c r="F373" s="111" t="s">
        <v>4276</v>
      </c>
      <c r="G373" s="112">
        <v>43059</v>
      </c>
      <c r="H373" s="113">
        <f t="shared" si="17"/>
        <v>2017</v>
      </c>
      <c r="I373" s="118" t="s">
        <v>4988</v>
      </c>
      <c r="J373" s="118">
        <v>10</v>
      </c>
      <c r="K373" s="115">
        <f>IF((G373+'Resale time'!$F$545)&lt;$U$3,1,0)</f>
        <v>1</v>
      </c>
      <c r="L373" s="116" t="s">
        <v>4989</v>
      </c>
      <c r="M373" s="118">
        <v>0</v>
      </c>
      <c r="N373" s="162" t="str">
        <f t="shared" si="15"/>
        <v/>
      </c>
      <c r="O373" s="219">
        <f>MAX(IF($U$4-G373&gt;0,MIN((($U$4-$U$2))*J373,(($U$4-$G373)*J373)-'Resale time'!$F$545),0),0)</f>
        <v>2740</v>
      </c>
      <c r="P373" s="162">
        <f>MAX(IF($U$5-G373&gt;0,MIN(($U$5-$U$4)*J373,(($U$5-$G373)*J373)-'Resale time'!$F$545),0),0)</f>
        <v>3660</v>
      </c>
      <c r="Q373" s="162">
        <f>MAX(IF($U$3-G373&gt;0,MIN(($U$3-$U$5)*J373,(($U$3-$G373)*J373)-'Resale time'!$F$545),0),0)</f>
        <v>900</v>
      </c>
      <c r="R373" s="341">
        <f t="shared" si="16"/>
        <v>7300</v>
      </c>
    </row>
    <row r="374" spans="1:18" ht="12" customHeight="1" x14ac:dyDescent="0.35">
      <c r="A374" s="397"/>
      <c r="B374" s="394"/>
      <c r="C374" s="394"/>
      <c r="D374" s="111"/>
      <c r="E374" s="394"/>
      <c r="F374" s="111" t="s">
        <v>4695</v>
      </c>
      <c r="G374" s="112">
        <v>43059</v>
      </c>
      <c r="H374" s="113">
        <f t="shared" si="17"/>
        <v>2017</v>
      </c>
      <c r="I374" s="118" t="s">
        <v>4990</v>
      </c>
      <c r="J374" s="118">
        <v>3</v>
      </c>
      <c r="K374" s="115">
        <f>IF((G374+'Resale time'!$F$545)&lt;$U$3,1,0)</f>
        <v>1</v>
      </c>
      <c r="L374" s="116" t="s">
        <v>4277</v>
      </c>
      <c r="M374" s="118">
        <v>0</v>
      </c>
      <c r="N374" s="162" t="str">
        <f t="shared" si="15"/>
        <v/>
      </c>
      <c r="O374" s="219">
        <f>MAX(IF($U$4-G374&gt;0,MIN((($U$4-$U$2))*J374,(($U$4-$G374)*J374)-'Resale time'!$F$545),0),0)</f>
        <v>822</v>
      </c>
      <c r="P374" s="162">
        <f>MAX(IF($U$5-G374&gt;0,MIN(($U$5-$U$4)*J374,(($U$5-$G374)*J374)-'Resale time'!$F$545),0),0)</f>
        <v>1098</v>
      </c>
      <c r="Q374" s="162">
        <f>MAX(IF($U$3-G374&gt;0,MIN(($U$3-$U$5)*J374,(($U$3-$G374)*J374)-'Resale time'!$F$545),0),0)</f>
        <v>270</v>
      </c>
      <c r="R374" s="341">
        <f t="shared" si="16"/>
        <v>2190</v>
      </c>
    </row>
    <row r="375" spans="1:18" ht="12" customHeight="1" x14ac:dyDescent="0.35">
      <c r="A375" s="118">
        <v>2088</v>
      </c>
      <c r="B375" s="111" t="s">
        <v>4991</v>
      </c>
      <c r="C375" s="111" t="s">
        <v>4992</v>
      </c>
      <c r="D375" s="111"/>
      <c r="E375" s="111">
        <v>0</v>
      </c>
      <c r="F375" s="111" t="s">
        <v>4645</v>
      </c>
      <c r="G375" s="112">
        <v>42810</v>
      </c>
      <c r="H375" s="113">
        <f t="shared" si="17"/>
        <v>2017</v>
      </c>
      <c r="I375" s="118" t="s">
        <v>4993</v>
      </c>
      <c r="J375" s="118">
        <v>1</v>
      </c>
      <c r="K375" s="115">
        <f>IF((G375+'Resale time'!$F$545)&lt;$U$3,1,0)</f>
        <v>1</v>
      </c>
      <c r="L375" s="116" t="s">
        <v>4277</v>
      </c>
      <c r="M375" s="118">
        <v>1</v>
      </c>
      <c r="N375" s="162">
        <f t="shared" si="15"/>
        <v>1</v>
      </c>
      <c r="O375" s="219">
        <f>MAX(IF($U$4-G375&gt;0,MIN((($U$4-$U$2))*J375,(($U$4-$G375)*J375)-'Resale time'!$F$545),0),0)</f>
        <v>274</v>
      </c>
      <c r="P375" s="162">
        <f>MAX(IF($U$5-G375&gt;0,MIN(($U$5-$U$4)*J375,(($U$5-$G375)*J375)-'Resale time'!$F$545),0),0)</f>
        <v>366</v>
      </c>
      <c r="Q375" s="162">
        <f>MAX(IF($U$3-G375&gt;0,MIN(($U$3-$U$5)*J375,(($U$3-$G375)*J375)-'Resale time'!$F$545),0),0)</f>
        <v>90</v>
      </c>
      <c r="R375" s="341">
        <f t="shared" si="16"/>
        <v>730</v>
      </c>
    </row>
    <row r="376" spans="1:18" ht="12" customHeight="1" x14ac:dyDescent="0.35">
      <c r="A376" s="396">
        <v>2091</v>
      </c>
      <c r="B376" s="394" t="s">
        <v>4994</v>
      </c>
      <c r="C376" s="394" t="s">
        <v>4995</v>
      </c>
      <c r="D376" s="111"/>
      <c r="E376" s="394" t="s">
        <v>4996</v>
      </c>
      <c r="F376" s="111" t="s">
        <v>4645</v>
      </c>
      <c r="G376" s="112">
        <v>43077</v>
      </c>
      <c r="H376" s="113">
        <f t="shared" si="17"/>
        <v>2017</v>
      </c>
      <c r="I376" s="118" t="s">
        <v>4997</v>
      </c>
      <c r="J376" s="118">
        <v>1</v>
      </c>
      <c r="K376" s="115">
        <f>IF((G376+'Resale time'!$F$545)&lt;$U$3,1,0)</f>
        <v>1</v>
      </c>
      <c r="L376" s="116" t="s">
        <v>4277</v>
      </c>
      <c r="M376" s="118">
        <v>0</v>
      </c>
      <c r="N376" s="162" t="str">
        <f t="shared" si="15"/>
        <v/>
      </c>
      <c r="O376" s="219">
        <f>MAX(IF($U$4-G376&gt;0,MIN((($U$4-$U$2))*J376,(($U$4-$G376)*J376)-'Resale time'!$F$545),0),0)</f>
        <v>274</v>
      </c>
      <c r="P376" s="162">
        <f>MAX(IF($U$5-G376&gt;0,MIN(($U$5-$U$4)*J376,(($U$5-$G376)*J376)-'Resale time'!$F$545),0),0)</f>
        <v>366</v>
      </c>
      <c r="Q376" s="162">
        <f>MAX(IF($U$3-G376&gt;0,MIN(($U$3-$U$5)*J376,(($U$3-$G376)*J376)-'Resale time'!$F$545),0),0)</f>
        <v>90</v>
      </c>
      <c r="R376" s="341">
        <f t="shared" si="16"/>
        <v>730</v>
      </c>
    </row>
    <row r="377" spans="1:18" ht="12" customHeight="1" x14ac:dyDescent="0.35">
      <c r="A377" s="397"/>
      <c r="B377" s="394"/>
      <c r="C377" s="394"/>
      <c r="D377" s="111"/>
      <c r="E377" s="394"/>
      <c r="F377" s="111" t="s">
        <v>4276</v>
      </c>
      <c r="G377" s="112">
        <v>42991</v>
      </c>
      <c r="H377" s="113">
        <f t="shared" si="17"/>
        <v>2017</v>
      </c>
      <c r="I377" s="118" t="s">
        <v>4998</v>
      </c>
      <c r="J377" s="118">
        <v>1</v>
      </c>
      <c r="K377" s="115">
        <f>IF((G377+'Resale time'!$F$545)&lt;$U$3,1,0)</f>
        <v>1</v>
      </c>
      <c r="L377" s="116" t="s">
        <v>4277</v>
      </c>
      <c r="M377" s="118">
        <v>0</v>
      </c>
      <c r="N377" s="162" t="str">
        <f t="shared" si="15"/>
        <v/>
      </c>
      <c r="O377" s="219">
        <f>MAX(IF($U$4-G377&gt;0,MIN((($U$4-$U$2))*J377,(($U$4-$G377)*J377)-'Resale time'!$F$545),0),0)</f>
        <v>274</v>
      </c>
      <c r="P377" s="162">
        <f>MAX(IF($U$5-G377&gt;0,MIN(($U$5-$U$4)*J377,(($U$5-$G377)*J377)-'Resale time'!$F$545),0),0)</f>
        <v>366</v>
      </c>
      <c r="Q377" s="162">
        <f>MAX(IF($U$3-G377&gt;0,MIN(($U$3-$U$5)*J377,(($U$3-$G377)*J377)-'Resale time'!$F$545),0),0)</f>
        <v>90</v>
      </c>
      <c r="R377" s="341">
        <f t="shared" si="16"/>
        <v>730</v>
      </c>
    </row>
    <row r="378" spans="1:18" ht="12" customHeight="1" x14ac:dyDescent="0.35">
      <c r="A378" s="397"/>
      <c r="B378" s="394"/>
      <c r="C378" s="394"/>
      <c r="D378" s="111"/>
      <c r="E378" s="394"/>
      <c r="F378" s="111" t="s">
        <v>4276</v>
      </c>
      <c r="G378" s="112">
        <v>42985</v>
      </c>
      <c r="H378" s="113">
        <f t="shared" si="17"/>
        <v>2017</v>
      </c>
      <c r="I378" s="118" t="s">
        <v>4999</v>
      </c>
      <c r="J378" s="118">
        <v>6</v>
      </c>
      <c r="K378" s="115">
        <f>IF((G378+'Resale time'!$F$545)&lt;$U$3,1,0)</f>
        <v>1</v>
      </c>
      <c r="L378" s="116" t="s">
        <v>5000</v>
      </c>
      <c r="M378" s="118">
        <v>0</v>
      </c>
      <c r="N378" s="162" t="str">
        <f t="shared" si="15"/>
        <v/>
      </c>
      <c r="O378" s="219">
        <f>MAX(IF($U$4-G378&gt;0,MIN((($U$4-$U$2))*J378,(($U$4-$G378)*J378)-'Resale time'!$F$545),0),0)</f>
        <v>1644</v>
      </c>
      <c r="P378" s="162">
        <f>MAX(IF($U$5-G378&gt;0,MIN(($U$5-$U$4)*J378,(($U$5-$G378)*J378)-'Resale time'!$F$545),0),0)</f>
        <v>2196</v>
      </c>
      <c r="Q378" s="162">
        <f>MAX(IF($U$3-G378&gt;0,MIN(($U$3-$U$5)*J378,(($U$3-$G378)*J378)-'Resale time'!$F$545),0),0)</f>
        <v>540</v>
      </c>
      <c r="R378" s="341">
        <f t="shared" si="16"/>
        <v>4380</v>
      </c>
    </row>
    <row r="379" spans="1:18" ht="12" customHeight="1" x14ac:dyDescent="0.35">
      <c r="A379" s="397"/>
      <c r="B379" s="394"/>
      <c r="C379" s="394"/>
      <c r="D379" s="111"/>
      <c r="E379" s="394"/>
      <c r="F379" s="111" t="s">
        <v>4276</v>
      </c>
      <c r="G379" s="112">
        <v>42934</v>
      </c>
      <c r="H379" s="113">
        <f t="shared" si="17"/>
        <v>2017</v>
      </c>
      <c r="I379" s="118" t="s">
        <v>5001</v>
      </c>
      <c r="J379" s="118">
        <v>5</v>
      </c>
      <c r="K379" s="115">
        <f>IF((G379+'Resale time'!$F$545)&lt;$U$3,1,0)</f>
        <v>1</v>
      </c>
      <c r="L379" s="116" t="s">
        <v>5002</v>
      </c>
      <c r="M379" s="118">
        <v>0</v>
      </c>
      <c r="N379" s="162" t="str">
        <f t="shared" si="15"/>
        <v/>
      </c>
      <c r="O379" s="219">
        <f>MAX(IF($U$4-G379&gt;0,MIN((($U$4-$U$2))*J379,(($U$4-$G379)*J379)-'Resale time'!$F$545),0),0)</f>
        <v>1370</v>
      </c>
      <c r="P379" s="162">
        <f>MAX(IF($U$5-G379&gt;0,MIN(($U$5-$U$4)*J379,(($U$5-$G379)*J379)-'Resale time'!$F$545),0),0)</f>
        <v>1830</v>
      </c>
      <c r="Q379" s="162">
        <f>MAX(IF($U$3-G379&gt;0,MIN(($U$3-$U$5)*J379,(($U$3-$G379)*J379)-'Resale time'!$F$545),0),0)</f>
        <v>450</v>
      </c>
      <c r="R379" s="341">
        <f t="shared" si="16"/>
        <v>3650</v>
      </c>
    </row>
    <row r="380" spans="1:18" ht="12" customHeight="1" x14ac:dyDescent="0.35">
      <c r="A380" s="397"/>
      <c r="B380" s="394"/>
      <c r="C380" s="394"/>
      <c r="D380" s="111"/>
      <c r="E380" s="394"/>
      <c r="F380" s="111" t="s">
        <v>4695</v>
      </c>
      <c r="G380" s="112">
        <v>42934</v>
      </c>
      <c r="H380" s="113">
        <f t="shared" si="17"/>
        <v>2017</v>
      </c>
      <c r="I380" s="118" t="s">
        <v>5001</v>
      </c>
      <c r="J380" s="118">
        <v>1</v>
      </c>
      <c r="K380" s="115">
        <f>IF((G380+'Resale time'!$F$545)&lt;$U$3,1,0)</f>
        <v>1</v>
      </c>
      <c r="L380" s="116" t="s">
        <v>4277</v>
      </c>
      <c r="M380" s="118">
        <v>0</v>
      </c>
      <c r="N380" s="162" t="str">
        <f t="shared" si="15"/>
        <v/>
      </c>
      <c r="O380" s="219">
        <f>MAX(IF($U$4-G380&gt;0,MIN((($U$4-$U$2))*J380,(($U$4-$G380)*J380)-'Resale time'!$F$545),0),0)</f>
        <v>274</v>
      </c>
      <c r="P380" s="162">
        <f>MAX(IF($U$5-G380&gt;0,MIN(($U$5-$U$4)*J380,(($U$5-$G380)*J380)-'Resale time'!$F$545),0),0)</f>
        <v>366</v>
      </c>
      <c r="Q380" s="162">
        <f>MAX(IF($U$3-G380&gt;0,MIN(($U$3-$U$5)*J380,(($U$3-$G380)*J380)-'Resale time'!$F$545),0),0)</f>
        <v>90</v>
      </c>
      <c r="R380" s="341">
        <f t="shared" si="16"/>
        <v>730</v>
      </c>
    </row>
    <row r="381" spans="1:18" s="137" customFormat="1" ht="12" customHeight="1" x14ac:dyDescent="0.35">
      <c r="A381" s="118">
        <v>2092</v>
      </c>
      <c r="B381" s="394" t="s">
        <v>5003</v>
      </c>
      <c r="C381" s="394" t="s">
        <v>5004</v>
      </c>
      <c r="D381" s="111"/>
      <c r="E381" s="394" t="s">
        <v>5005</v>
      </c>
      <c r="F381" s="111" t="s">
        <v>4645</v>
      </c>
      <c r="G381" s="112">
        <v>43084</v>
      </c>
      <c r="H381" s="113">
        <f t="shared" si="17"/>
        <v>2017</v>
      </c>
      <c r="I381" s="118" t="s">
        <v>5006</v>
      </c>
      <c r="J381" s="118">
        <v>1</v>
      </c>
      <c r="K381" s="115">
        <f>IF((G381+'Resale time'!$F$545)&lt;$U$3,1,0)</f>
        <v>1</v>
      </c>
      <c r="L381" s="116" t="s">
        <v>4277</v>
      </c>
      <c r="M381" s="118">
        <v>0</v>
      </c>
      <c r="N381" s="162" t="str">
        <f t="shared" si="15"/>
        <v/>
      </c>
      <c r="O381" s="219">
        <f>MAX(IF($U$4-G381&gt;0,MIN((($U$4-$U$2))*J381,(($U$4-$G381)*J381)-'Resale time'!$F$545),0),0)</f>
        <v>274</v>
      </c>
      <c r="P381" s="162">
        <f>MAX(IF($U$5-G381&gt;0,MIN(($U$5-$U$4)*J381,(($U$5-$G381)*J381)-'Resale time'!$F$545),0),0)</f>
        <v>366</v>
      </c>
      <c r="Q381" s="162">
        <f>MAX(IF($U$3-G381&gt;0,MIN(($U$3-$U$5)*J381,(($U$3-$G381)*J381)-'Resale time'!$F$545),0),0)</f>
        <v>90</v>
      </c>
      <c r="R381" s="341">
        <f t="shared" si="16"/>
        <v>730</v>
      </c>
    </row>
    <row r="382" spans="1:18" s="137" customFormat="1" ht="12" customHeight="1" x14ac:dyDescent="0.35">
      <c r="A382" s="118">
        <v>2092</v>
      </c>
      <c r="B382" s="394"/>
      <c r="C382" s="394"/>
      <c r="D382" s="111"/>
      <c r="E382" s="394"/>
      <c r="F382" s="111" t="s">
        <v>4288</v>
      </c>
      <c r="G382" s="112">
        <v>43084</v>
      </c>
      <c r="H382" s="113">
        <f t="shared" si="17"/>
        <v>2017</v>
      </c>
      <c r="I382" s="118" t="s">
        <v>5006</v>
      </c>
      <c r="J382" s="118">
        <v>2</v>
      </c>
      <c r="K382" s="115">
        <f>IF((G382+'Resale time'!$F$545)&lt;$U$3,1,0)</f>
        <v>1</v>
      </c>
      <c r="L382" s="116" t="s">
        <v>4277</v>
      </c>
      <c r="M382" s="118">
        <v>0</v>
      </c>
      <c r="N382" s="162" t="str">
        <f t="shared" si="15"/>
        <v/>
      </c>
      <c r="O382" s="219">
        <f>MAX(IF($U$4-G382&gt;0,MIN((($U$4-$U$2))*J382,(($U$4-$G382)*J382)-'Resale time'!$F$545),0),0)</f>
        <v>548</v>
      </c>
      <c r="P382" s="162">
        <f>MAX(IF($U$5-G382&gt;0,MIN(($U$5-$U$4)*J382,(($U$5-$G382)*J382)-'Resale time'!$F$545),0),0)</f>
        <v>732</v>
      </c>
      <c r="Q382" s="162">
        <f>MAX(IF($U$3-G382&gt;0,MIN(($U$3-$U$5)*J382,(($U$3-$G382)*J382)-'Resale time'!$F$545),0),0)</f>
        <v>180</v>
      </c>
      <c r="R382" s="341">
        <f t="shared" si="16"/>
        <v>1460</v>
      </c>
    </row>
    <row r="383" spans="1:18" s="137" customFormat="1" ht="12" customHeight="1" x14ac:dyDescent="0.35">
      <c r="A383" s="118">
        <v>2092</v>
      </c>
      <c r="B383" s="394"/>
      <c r="C383" s="394"/>
      <c r="D383" s="111"/>
      <c r="E383" s="394"/>
      <c r="F383" s="111" t="s">
        <v>4276</v>
      </c>
      <c r="G383" s="112">
        <v>43068</v>
      </c>
      <c r="H383" s="113">
        <f t="shared" si="17"/>
        <v>2017</v>
      </c>
      <c r="I383" s="118" t="s">
        <v>5007</v>
      </c>
      <c r="J383" s="118">
        <v>5</v>
      </c>
      <c r="K383" s="115">
        <f>IF((G383+'Resale time'!$F$545)&lt;$U$3,1,0)</f>
        <v>1</v>
      </c>
      <c r="L383" s="116" t="s">
        <v>4277</v>
      </c>
      <c r="M383" s="118">
        <v>0</v>
      </c>
      <c r="N383" s="162" t="str">
        <f t="shared" si="15"/>
        <v/>
      </c>
      <c r="O383" s="219">
        <f>MAX(IF($U$4-G383&gt;0,MIN((($U$4-$U$2))*J383,(($U$4-$G383)*J383)-'Resale time'!$F$545),0),0)</f>
        <v>1370</v>
      </c>
      <c r="P383" s="162">
        <f>MAX(IF($U$5-G383&gt;0,MIN(($U$5-$U$4)*J383,(($U$5-$G383)*J383)-'Resale time'!$F$545),0),0)</f>
        <v>1830</v>
      </c>
      <c r="Q383" s="162">
        <f>MAX(IF($U$3-G383&gt;0,MIN(($U$3-$U$5)*J383,(($U$3-$G383)*J383)-'Resale time'!$F$545),0),0)</f>
        <v>450</v>
      </c>
      <c r="R383" s="341">
        <f t="shared" si="16"/>
        <v>3650</v>
      </c>
    </row>
    <row r="384" spans="1:18" s="137" customFormat="1" ht="12" customHeight="1" x14ac:dyDescent="0.35">
      <c r="A384" s="118">
        <v>2092</v>
      </c>
      <c r="B384" s="394"/>
      <c r="C384" s="394"/>
      <c r="D384" s="111"/>
      <c r="E384" s="394"/>
      <c r="F384" s="111" t="s">
        <v>4276</v>
      </c>
      <c r="G384" s="112">
        <v>42867</v>
      </c>
      <c r="H384" s="113">
        <f t="shared" si="17"/>
        <v>2017</v>
      </c>
      <c r="I384" s="118" t="s">
        <v>5008</v>
      </c>
      <c r="J384" s="118">
        <v>9</v>
      </c>
      <c r="K384" s="115">
        <f>IF((G384+'Resale time'!$F$545)&lt;$U$3,1,0)</f>
        <v>1</v>
      </c>
      <c r="L384" s="116" t="s">
        <v>4277</v>
      </c>
      <c r="M384" s="118">
        <v>0</v>
      </c>
      <c r="N384" s="162" t="str">
        <f t="shared" si="15"/>
        <v/>
      </c>
      <c r="O384" s="219">
        <f>MAX(IF($U$4-G384&gt;0,MIN((($U$4-$U$2))*J384,(($U$4-$G384)*J384)-'Resale time'!$F$545),0),0)</f>
        <v>2466</v>
      </c>
      <c r="P384" s="162">
        <f>MAX(IF($U$5-G384&gt;0,MIN(($U$5-$U$4)*J384,(($U$5-$G384)*J384)-'Resale time'!$F$545),0),0)</f>
        <v>3294</v>
      </c>
      <c r="Q384" s="162">
        <f>MAX(IF($U$3-G384&gt;0,MIN(($U$3-$U$5)*J384,(($U$3-$G384)*J384)-'Resale time'!$F$545),0),0)</f>
        <v>810</v>
      </c>
      <c r="R384" s="341">
        <f t="shared" si="16"/>
        <v>6570</v>
      </c>
    </row>
    <row r="385" spans="1:18" s="137" customFormat="1" ht="12" customHeight="1" x14ac:dyDescent="0.35">
      <c r="A385" s="118">
        <v>2092</v>
      </c>
      <c r="B385" s="394"/>
      <c r="C385" s="394"/>
      <c r="D385" s="111"/>
      <c r="E385" s="394"/>
      <c r="F385" s="111" t="s">
        <v>4645</v>
      </c>
      <c r="G385" s="112">
        <v>42821</v>
      </c>
      <c r="H385" s="113">
        <f t="shared" si="17"/>
        <v>2017</v>
      </c>
      <c r="I385" s="118" t="s">
        <v>5009</v>
      </c>
      <c r="J385" s="118">
        <v>1</v>
      </c>
      <c r="K385" s="115">
        <f>IF((G385+'Resale time'!$F$545)&lt;$U$3,1,0)</f>
        <v>1</v>
      </c>
      <c r="L385" s="116" t="s">
        <v>4277</v>
      </c>
      <c r="M385" s="118">
        <v>0</v>
      </c>
      <c r="N385" s="162" t="str">
        <f t="shared" ref="N385:N448" si="18">IF(M385=1,J385,"")</f>
        <v/>
      </c>
      <c r="O385" s="219">
        <f>MAX(IF($U$4-G385&gt;0,MIN((($U$4-$U$2))*J385,(($U$4-$G385)*J385)-'Resale time'!$F$545),0),0)</f>
        <v>274</v>
      </c>
      <c r="P385" s="162">
        <f>MAX(IF($U$5-G385&gt;0,MIN(($U$5-$U$4)*J385,(($U$5-$G385)*J385)-'Resale time'!$F$545),0),0)</f>
        <v>366</v>
      </c>
      <c r="Q385" s="162">
        <f>MAX(IF($U$3-G385&gt;0,MIN(($U$3-$U$5)*J385,(($U$3-$G385)*J385)-'Resale time'!$F$545),0),0)</f>
        <v>90</v>
      </c>
      <c r="R385" s="341">
        <f t="shared" si="16"/>
        <v>730</v>
      </c>
    </row>
    <row r="386" spans="1:18" s="137" customFormat="1" ht="12" customHeight="1" x14ac:dyDescent="0.35">
      <c r="A386" s="118">
        <v>2092</v>
      </c>
      <c r="B386" s="394"/>
      <c r="C386" s="394"/>
      <c r="D386" s="111"/>
      <c r="E386" s="394"/>
      <c r="F386" s="111" t="s">
        <v>4276</v>
      </c>
      <c r="G386" s="112">
        <v>42786</v>
      </c>
      <c r="H386" s="113">
        <f t="shared" si="17"/>
        <v>2017</v>
      </c>
      <c r="I386" s="118" t="s">
        <v>5010</v>
      </c>
      <c r="J386" s="118">
        <v>3</v>
      </c>
      <c r="K386" s="115">
        <f>IF((G386+'Resale time'!$F$545)&lt;$U$3,1,0)</f>
        <v>1</v>
      </c>
      <c r="L386" s="116" t="s">
        <v>4277</v>
      </c>
      <c r="M386" s="118">
        <v>0</v>
      </c>
      <c r="N386" s="162" t="str">
        <f t="shared" si="18"/>
        <v/>
      </c>
      <c r="O386" s="219">
        <f>MAX(IF($U$4-G386&gt;0,MIN((($U$4-$U$2))*J386,(($U$4-$G386)*J386)-'Resale time'!$F$545),0),0)</f>
        <v>822</v>
      </c>
      <c r="P386" s="162">
        <f>MAX(IF($U$5-G386&gt;0,MIN(($U$5-$U$4)*J386,(($U$5-$G386)*J386)-'Resale time'!$F$545),0),0)</f>
        <v>1098</v>
      </c>
      <c r="Q386" s="162">
        <f>MAX(IF($U$3-G386&gt;0,MIN(($U$3-$U$5)*J386,(($U$3-$G386)*J386)-'Resale time'!$F$545),0),0)</f>
        <v>270</v>
      </c>
      <c r="R386" s="341">
        <f t="shared" si="16"/>
        <v>2190</v>
      </c>
    </row>
    <row r="387" spans="1:18" ht="12" customHeight="1" x14ac:dyDescent="0.35">
      <c r="A387" s="118">
        <v>2093</v>
      </c>
      <c r="B387" s="111" t="s">
        <v>5011</v>
      </c>
      <c r="C387" s="111" t="s">
        <v>5012</v>
      </c>
      <c r="D387" s="111"/>
      <c r="E387" s="111" t="s">
        <v>5013</v>
      </c>
      <c r="F387" s="111" t="s">
        <v>4645</v>
      </c>
      <c r="G387" s="112">
        <v>42813</v>
      </c>
      <c r="H387" s="113">
        <f t="shared" si="17"/>
        <v>2017</v>
      </c>
      <c r="I387" s="118" t="s">
        <v>5014</v>
      </c>
      <c r="J387" s="118">
        <v>1</v>
      </c>
      <c r="K387" s="115">
        <f>IF((G387+'Resale time'!$F$545)&lt;$U$3,1,0)</f>
        <v>1</v>
      </c>
      <c r="L387" s="116" t="s">
        <v>4277</v>
      </c>
      <c r="M387" s="118">
        <v>0</v>
      </c>
      <c r="N387" s="162" t="str">
        <f t="shared" si="18"/>
        <v/>
      </c>
      <c r="O387" s="219">
        <f>MAX(IF($U$4-G387&gt;0,MIN((($U$4-$U$2))*J387,(($U$4-$G387)*J387)-'Resale time'!$F$545),0),0)</f>
        <v>274</v>
      </c>
      <c r="P387" s="162">
        <f>MAX(IF($U$5-G387&gt;0,MIN(($U$5-$U$4)*J387,(($U$5-$G387)*J387)-'Resale time'!$F$545),0),0)</f>
        <v>366</v>
      </c>
      <c r="Q387" s="162">
        <f>MAX(IF($U$3-G387&gt;0,MIN(($U$3-$U$5)*J387,(($U$3-$G387)*J387)-'Resale time'!$F$545),0),0)</f>
        <v>90</v>
      </c>
      <c r="R387" s="341">
        <f t="shared" ref="R387:R450" si="19">SUM(O387:Q387)</f>
        <v>730</v>
      </c>
    </row>
    <row r="388" spans="1:18" ht="12" customHeight="1" x14ac:dyDescent="0.35">
      <c r="A388" s="118">
        <v>2094</v>
      </c>
      <c r="B388" s="111" t="s">
        <v>5015</v>
      </c>
      <c r="C388" s="111" t="s">
        <v>4801</v>
      </c>
      <c r="D388" s="111"/>
      <c r="E388" s="111">
        <v>0</v>
      </c>
      <c r="F388" s="111" t="s">
        <v>4645</v>
      </c>
      <c r="G388" s="112">
        <v>42836</v>
      </c>
      <c r="H388" s="113">
        <f t="shared" si="17"/>
        <v>2017</v>
      </c>
      <c r="I388" s="118" t="s">
        <v>5016</v>
      </c>
      <c r="J388" s="118">
        <v>1</v>
      </c>
      <c r="K388" s="115">
        <f>IF((G388+'Resale time'!$F$545)&lt;$U$3,1,0)</f>
        <v>1</v>
      </c>
      <c r="L388" s="116" t="s">
        <v>4277</v>
      </c>
      <c r="M388" s="118">
        <v>0</v>
      </c>
      <c r="N388" s="162" t="str">
        <f t="shared" si="18"/>
        <v/>
      </c>
      <c r="O388" s="219">
        <f>MAX(IF($U$4-G388&gt;0,MIN((($U$4-$U$2))*J388,(($U$4-$G388)*J388)-'Resale time'!$F$545),0),0)</f>
        <v>274</v>
      </c>
      <c r="P388" s="162">
        <f>MAX(IF($U$5-G388&gt;0,MIN(($U$5-$U$4)*J388,(($U$5-$G388)*J388)-'Resale time'!$F$545),0),0)</f>
        <v>366</v>
      </c>
      <c r="Q388" s="162">
        <f>MAX(IF($U$3-G388&gt;0,MIN(($U$3-$U$5)*J388,(($U$3-$G388)*J388)-'Resale time'!$F$545),0),0)</f>
        <v>90</v>
      </c>
      <c r="R388" s="341">
        <f t="shared" si="19"/>
        <v>730</v>
      </c>
    </row>
    <row r="389" spans="1:18" s="130" customFormat="1" ht="12" customHeight="1" x14ac:dyDescent="0.35">
      <c r="A389" s="129">
        <v>2095</v>
      </c>
      <c r="B389" s="131" t="s">
        <v>5017</v>
      </c>
      <c r="C389" s="140" t="s">
        <v>5018</v>
      </c>
      <c r="D389" s="140"/>
      <c r="E389" s="122">
        <v>48118799</v>
      </c>
      <c r="F389" s="122" t="s">
        <v>4645</v>
      </c>
      <c r="G389" s="124">
        <v>42971</v>
      </c>
      <c r="H389" s="125">
        <f t="shared" si="17"/>
        <v>2017</v>
      </c>
      <c r="I389" s="129" t="s">
        <v>5019</v>
      </c>
      <c r="J389" s="129">
        <v>1</v>
      </c>
      <c r="K389" s="115">
        <f>IF((G389+'Resale time'!$F$545)&lt;$U$3,1,0)</f>
        <v>1</v>
      </c>
      <c r="L389" s="128" t="s">
        <v>4277</v>
      </c>
      <c r="M389" s="129">
        <v>1</v>
      </c>
      <c r="N389" s="162">
        <f t="shared" si="18"/>
        <v>1</v>
      </c>
      <c r="O389" s="219">
        <f>MAX(IF($U$4-G389&gt;0,MIN((($U$4-$U$2))*J389,(($U$4-$G389)*J389)-'Resale time'!$F$545),0),0)</f>
        <v>274</v>
      </c>
      <c r="P389" s="162">
        <f>MAX(IF($U$5-G389&gt;0,MIN(($U$5-$U$4)*J389,(($U$5-$G389)*J389)-'Resale time'!$F$545),0),0)</f>
        <v>366</v>
      </c>
      <c r="Q389" s="162">
        <f>MAX(IF($U$3-G389&gt;0,MIN(($U$3-$U$5)*J389,(($U$3-$G389)*J389)-'Resale time'!$F$545),0),0)</f>
        <v>90</v>
      </c>
      <c r="R389" s="341">
        <f t="shared" si="19"/>
        <v>730</v>
      </c>
    </row>
    <row r="390" spans="1:18" ht="12" customHeight="1" x14ac:dyDescent="0.35">
      <c r="A390" s="118">
        <v>2096</v>
      </c>
      <c r="B390" s="111" t="s">
        <v>5020</v>
      </c>
      <c r="C390" s="111" t="s">
        <v>5021</v>
      </c>
      <c r="D390" s="111"/>
      <c r="E390" s="111" t="s">
        <v>5022</v>
      </c>
      <c r="F390" s="111" t="s">
        <v>4726</v>
      </c>
      <c r="G390" s="112">
        <v>42905</v>
      </c>
      <c r="H390" s="113">
        <f t="shared" si="17"/>
        <v>2017</v>
      </c>
      <c r="I390" s="118" t="s">
        <v>5023</v>
      </c>
      <c r="J390" s="118">
        <v>3</v>
      </c>
      <c r="K390" s="115">
        <f>IF((G390+'Resale time'!$F$545)&lt;$U$3,1,0)</f>
        <v>1</v>
      </c>
      <c r="L390" s="116" t="s">
        <v>4277</v>
      </c>
      <c r="M390" s="118">
        <v>0</v>
      </c>
      <c r="N390" s="162" t="str">
        <f t="shared" si="18"/>
        <v/>
      </c>
      <c r="O390" s="219">
        <f>MAX(IF($U$4-G390&gt;0,MIN((($U$4-$U$2))*J390,(($U$4-$G390)*J390)-'Resale time'!$F$545),0),0)</f>
        <v>822</v>
      </c>
      <c r="P390" s="162">
        <f>MAX(IF($U$5-G390&gt;0,MIN(($U$5-$U$4)*J390,(($U$5-$G390)*J390)-'Resale time'!$F$545),0),0)</f>
        <v>1098</v>
      </c>
      <c r="Q390" s="162">
        <f>MAX(IF($U$3-G390&gt;0,MIN(($U$3-$U$5)*J390,(($U$3-$G390)*J390)-'Resale time'!$F$545),0),0)</f>
        <v>270</v>
      </c>
      <c r="R390" s="341">
        <f t="shared" si="19"/>
        <v>2190</v>
      </c>
    </row>
    <row r="391" spans="1:18" ht="12" customHeight="1" x14ac:dyDescent="0.35">
      <c r="A391" s="396">
        <v>2097</v>
      </c>
      <c r="B391" s="394" t="s">
        <v>4277</v>
      </c>
      <c r="C391" s="394" t="s">
        <v>4277</v>
      </c>
      <c r="D391" s="111"/>
      <c r="E391" s="394" t="s">
        <v>4277</v>
      </c>
      <c r="F391" s="111" t="s">
        <v>4288</v>
      </c>
      <c r="G391" s="112">
        <v>42786</v>
      </c>
      <c r="H391" s="113">
        <f t="shared" si="17"/>
        <v>2017</v>
      </c>
      <c r="I391" s="118" t="s">
        <v>5024</v>
      </c>
      <c r="J391" s="118">
        <v>5</v>
      </c>
      <c r="K391" s="115">
        <f>IF((G391+'Resale time'!$F$545)&lt;$U$3,1,0)</f>
        <v>1</v>
      </c>
      <c r="L391" s="116" t="s">
        <v>4277</v>
      </c>
      <c r="M391" s="118">
        <v>0</v>
      </c>
      <c r="N391" s="162" t="str">
        <f t="shared" si="18"/>
        <v/>
      </c>
      <c r="O391" s="219">
        <f>MAX(IF($U$4-G391&gt;0,MIN((($U$4-$U$2))*J391,(($U$4-$G391)*J391)-'Resale time'!$F$545),0),0)</f>
        <v>1370</v>
      </c>
      <c r="P391" s="162">
        <f>MAX(IF($U$5-G391&gt;0,MIN(($U$5-$U$4)*J391,(($U$5-$G391)*J391)-'Resale time'!$F$545),0),0)</f>
        <v>1830</v>
      </c>
      <c r="Q391" s="162">
        <f>MAX(IF($U$3-G391&gt;0,MIN(($U$3-$U$5)*J391,(($U$3-$G391)*J391)-'Resale time'!$F$545),0),0)</f>
        <v>450</v>
      </c>
      <c r="R391" s="341">
        <f t="shared" si="19"/>
        <v>3650</v>
      </c>
    </row>
    <row r="392" spans="1:18" ht="12" customHeight="1" x14ac:dyDescent="0.35">
      <c r="A392" s="397"/>
      <c r="B392" s="394"/>
      <c r="C392" s="394"/>
      <c r="D392" s="111"/>
      <c r="E392" s="394"/>
      <c r="F392" s="111" t="s">
        <v>4276</v>
      </c>
      <c r="G392" s="112">
        <v>42786</v>
      </c>
      <c r="H392" s="113">
        <f t="shared" si="17"/>
        <v>2017</v>
      </c>
      <c r="I392" s="118" t="s">
        <v>5024</v>
      </c>
      <c r="J392" s="118">
        <v>35</v>
      </c>
      <c r="K392" s="115">
        <f>IF((G392+'Resale time'!$F$545)&lt;$U$3,1,0)</f>
        <v>1</v>
      </c>
      <c r="L392" s="116" t="s">
        <v>4277</v>
      </c>
      <c r="M392" s="118">
        <v>0</v>
      </c>
      <c r="N392" s="162" t="str">
        <f t="shared" si="18"/>
        <v/>
      </c>
      <c r="O392" s="219">
        <f>MAX(IF($U$4-G392&gt;0,MIN((($U$4-$U$2))*J392,(($U$4-$G392)*J392)-'Resale time'!$F$545),0),0)</f>
        <v>9590</v>
      </c>
      <c r="P392" s="162">
        <f>MAX(IF($U$5-G392&gt;0,MIN(($U$5-$U$4)*J392,(($U$5-$G392)*J392)-'Resale time'!$F$545),0),0)</f>
        <v>12810</v>
      </c>
      <c r="Q392" s="162">
        <f>MAX(IF($U$3-G392&gt;0,MIN(($U$3-$U$5)*J392,(($U$3-$G392)*J392)-'Resale time'!$F$545),0),0)</f>
        <v>3150</v>
      </c>
      <c r="R392" s="341">
        <f t="shared" si="19"/>
        <v>25550</v>
      </c>
    </row>
    <row r="393" spans="1:18" ht="12" customHeight="1" x14ac:dyDescent="0.35">
      <c r="A393" s="397"/>
      <c r="B393" s="394"/>
      <c r="C393" s="394"/>
      <c r="D393" s="111"/>
      <c r="E393" s="394"/>
      <c r="F393" s="111" t="s">
        <v>4276</v>
      </c>
      <c r="G393" s="112">
        <v>42758</v>
      </c>
      <c r="H393" s="113">
        <f t="shared" si="17"/>
        <v>2017</v>
      </c>
      <c r="I393" s="118" t="s">
        <v>5025</v>
      </c>
      <c r="J393" s="118">
        <v>30</v>
      </c>
      <c r="K393" s="115">
        <f>IF((G393+'Resale time'!$F$545)&lt;$U$3,1,0)</f>
        <v>1</v>
      </c>
      <c r="L393" s="116" t="s">
        <v>4277</v>
      </c>
      <c r="M393" s="118">
        <v>0</v>
      </c>
      <c r="N393" s="162" t="str">
        <f t="shared" si="18"/>
        <v/>
      </c>
      <c r="O393" s="219">
        <f>MAX(IF($U$4-G393&gt;0,MIN((($U$4-$U$2))*J393,(($U$4-$G393)*J393)-'Resale time'!$F$545),0),0)</f>
        <v>8220</v>
      </c>
      <c r="P393" s="162">
        <f>MAX(IF($U$5-G393&gt;0,MIN(($U$5-$U$4)*J393,(($U$5-$G393)*J393)-'Resale time'!$F$545),0),0)</f>
        <v>10980</v>
      </c>
      <c r="Q393" s="162">
        <f>MAX(IF($U$3-G393&gt;0,MIN(($U$3-$U$5)*J393,(($U$3-$G393)*J393)-'Resale time'!$F$545),0),0)</f>
        <v>2700</v>
      </c>
      <c r="R393" s="341">
        <f t="shared" si="19"/>
        <v>21900</v>
      </c>
    </row>
    <row r="394" spans="1:18" ht="12" customHeight="1" x14ac:dyDescent="0.35">
      <c r="A394" s="397"/>
      <c r="B394" s="394"/>
      <c r="C394" s="394"/>
      <c r="D394" s="111"/>
      <c r="E394" s="394"/>
      <c r="F394" s="111" t="s">
        <v>4288</v>
      </c>
      <c r="G394" s="112">
        <v>42758</v>
      </c>
      <c r="H394" s="113">
        <f t="shared" si="17"/>
        <v>2017</v>
      </c>
      <c r="I394" s="118" t="s">
        <v>5025</v>
      </c>
      <c r="J394" s="118">
        <v>5</v>
      </c>
      <c r="K394" s="115">
        <f>IF((G394+'Resale time'!$F$545)&lt;$U$3,1,0)</f>
        <v>1</v>
      </c>
      <c r="L394" s="116" t="s">
        <v>4277</v>
      </c>
      <c r="M394" s="118">
        <v>0</v>
      </c>
      <c r="N394" s="162" t="str">
        <f t="shared" si="18"/>
        <v/>
      </c>
      <c r="O394" s="219">
        <f>MAX(IF($U$4-G394&gt;0,MIN((($U$4-$U$2))*J394,(($U$4-$G394)*J394)-'Resale time'!$F$545),0),0)</f>
        <v>1370</v>
      </c>
      <c r="P394" s="162">
        <f>MAX(IF($U$5-G394&gt;0,MIN(($U$5-$U$4)*J394,(($U$5-$G394)*J394)-'Resale time'!$F$545),0),0)</f>
        <v>1830</v>
      </c>
      <c r="Q394" s="162">
        <f>MAX(IF($U$3-G394&gt;0,MIN(($U$3-$U$5)*J394,(($U$3-$G394)*J394)-'Resale time'!$F$545),0),0)</f>
        <v>450</v>
      </c>
      <c r="R394" s="341">
        <f t="shared" si="19"/>
        <v>3650</v>
      </c>
    </row>
    <row r="395" spans="1:18" s="138" customFormat="1" ht="12" customHeight="1" x14ac:dyDescent="0.35">
      <c r="A395" s="396">
        <v>2100</v>
      </c>
      <c r="B395" s="394" t="s">
        <v>5026</v>
      </c>
      <c r="C395" s="394" t="s">
        <v>5027</v>
      </c>
      <c r="D395" s="111"/>
      <c r="E395" s="394" t="s">
        <v>5028</v>
      </c>
      <c r="F395" s="111" t="s">
        <v>4276</v>
      </c>
      <c r="G395" s="112">
        <v>42867</v>
      </c>
      <c r="H395" s="113">
        <f t="shared" si="17"/>
        <v>2017</v>
      </c>
      <c r="I395" s="118" t="s">
        <v>5029</v>
      </c>
      <c r="J395" s="118">
        <v>30</v>
      </c>
      <c r="K395" s="115">
        <f>IF((G395+'Resale time'!$F$545)&lt;$U$3,1,0)</f>
        <v>1</v>
      </c>
      <c r="L395" s="116" t="s">
        <v>5030</v>
      </c>
      <c r="M395" s="118">
        <v>0</v>
      </c>
      <c r="N395" s="162" t="str">
        <f t="shared" si="18"/>
        <v/>
      </c>
      <c r="O395" s="219">
        <f>MAX(IF($U$4-G395&gt;0,MIN((($U$4-$U$2))*J395,(($U$4-$G395)*J395)-'Resale time'!$F$545),0),0)</f>
        <v>8220</v>
      </c>
      <c r="P395" s="162">
        <f>MAX(IF($U$5-G395&gt;0,MIN(($U$5-$U$4)*J395,(($U$5-$G395)*J395)-'Resale time'!$F$545),0),0)</f>
        <v>10980</v>
      </c>
      <c r="Q395" s="162">
        <f>MAX(IF($U$3-G395&gt;0,MIN(($U$3-$U$5)*J395,(($U$3-$G395)*J395)-'Resale time'!$F$545),0),0)</f>
        <v>2700</v>
      </c>
      <c r="R395" s="341">
        <f t="shared" si="19"/>
        <v>21900</v>
      </c>
    </row>
    <row r="396" spans="1:18" s="138" customFormat="1" ht="12" customHeight="1" x14ac:dyDescent="0.35">
      <c r="A396" s="397"/>
      <c r="B396" s="394"/>
      <c r="C396" s="394"/>
      <c r="D396" s="111"/>
      <c r="E396" s="394"/>
      <c r="F396" s="111" t="s">
        <v>4645</v>
      </c>
      <c r="G396" s="112">
        <v>42867</v>
      </c>
      <c r="H396" s="113">
        <f t="shared" si="17"/>
        <v>2017</v>
      </c>
      <c r="I396" s="118" t="s">
        <v>5031</v>
      </c>
      <c r="J396" s="118">
        <v>2</v>
      </c>
      <c r="K396" s="115">
        <f>IF((G396+'Resale time'!$F$545)&lt;$U$3,1,0)</f>
        <v>1</v>
      </c>
      <c r="L396" s="116" t="s">
        <v>4277</v>
      </c>
      <c r="M396" s="118">
        <v>0</v>
      </c>
      <c r="N396" s="162" t="str">
        <f t="shared" si="18"/>
        <v/>
      </c>
      <c r="O396" s="219">
        <f>MAX(IF($U$4-G396&gt;0,MIN((($U$4-$U$2))*J396,(($U$4-$G396)*J396)-'Resale time'!$F$545),0),0)</f>
        <v>548</v>
      </c>
      <c r="P396" s="162">
        <f>MAX(IF($U$5-G396&gt;0,MIN(($U$5-$U$4)*J396,(($U$5-$G396)*J396)-'Resale time'!$F$545),0),0)</f>
        <v>732</v>
      </c>
      <c r="Q396" s="162">
        <f>MAX(IF($U$3-G396&gt;0,MIN(($U$3-$U$5)*J396,(($U$3-$G396)*J396)-'Resale time'!$F$545),0),0)</f>
        <v>180</v>
      </c>
      <c r="R396" s="341">
        <f t="shared" si="19"/>
        <v>1460</v>
      </c>
    </row>
    <row r="397" spans="1:18" s="138" customFormat="1" ht="12" customHeight="1" x14ac:dyDescent="0.35">
      <c r="A397" s="397"/>
      <c r="B397" s="394"/>
      <c r="C397" s="394"/>
      <c r="D397" s="111"/>
      <c r="E397" s="394"/>
      <c r="F397" s="111" t="s">
        <v>4331</v>
      </c>
      <c r="G397" s="112">
        <v>42867</v>
      </c>
      <c r="H397" s="113">
        <f t="shared" si="17"/>
        <v>2017</v>
      </c>
      <c r="I397" s="118" t="s">
        <v>5031</v>
      </c>
      <c r="J397" s="118">
        <v>1</v>
      </c>
      <c r="K397" s="115">
        <f>IF((G397+'Resale time'!$F$545)&lt;$U$3,1,0)</f>
        <v>1</v>
      </c>
      <c r="L397" s="116" t="s">
        <v>4277</v>
      </c>
      <c r="M397" s="118">
        <v>0</v>
      </c>
      <c r="N397" s="162" t="str">
        <f t="shared" si="18"/>
        <v/>
      </c>
      <c r="O397" s="219">
        <f>MAX(IF($U$4-G397&gt;0,MIN((($U$4-$U$2))*J397,(($U$4-$G397)*J397)-'Resale time'!$F$545),0),0)</f>
        <v>274</v>
      </c>
      <c r="P397" s="162">
        <f>MAX(IF($U$5-G397&gt;0,MIN(($U$5-$U$4)*J397,(($U$5-$G397)*J397)-'Resale time'!$F$545),0),0)</f>
        <v>366</v>
      </c>
      <c r="Q397" s="162">
        <f>MAX(IF($U$3-G397&gt;0,MIN(($U$3-$U$5)*J397,(($U$3-$G397)*J397)-'Resale time'!$F$545),0),0)</f>
        <v>90</v>
      </c>
      <c r="R397" s="341">
        <f t="shared" si="19"/>
        <v>730</v>
      </c>
    </row>
    <row r="398" spans="1:18" ht="12" customHeight="1" x14ac:dyDescent="0.35">
      <c r="A398" s="118">
        <v>2104</v>
      </c>
      <c r="B398" s="111" t="s">
        <v>5032</v>
      </c>
      <c r="C398" s="111" t="s">
        <v>5033</v>
      </c>
      <c r="D398" s="111"/>
      <c r="E398" s="111" t="s">
        <v>5034</v>
      </c>
      <c r="F398" s="111" t="s">
        <v>4276</v>
      </c>
      <c r="G398" s="112">
        <v>43063</v>
      </c>
      <c r="H398" s="113">
        <f t="shared" si="17"/>
        <v>2017</v>
      </c>
      <c r="I398" s="118" t="s">
        <v>5035</v>
      </c>
      <c r="J398" s="118">
        <v>6</v>
      </c>
      <c r="K398" s="115">
        <f>IF((G398+'Resale time'!$F$545)&lt;$U$3,1,0)</f>
        <v>1</v>
      </c>
      <c r="L398" s="116" t="s">
        <v>4277</v>
      </c>
      <c r="M398" s="118">
        <v>0</v>
      </c>
      <c r="N398" s="162" t="str">
        <f t="shared" si="18"/>
        <v/>
      </c>
      <c r="O398" s="219">
        <f>MAX(IF($U$4-G398&gt;0,MIN((($U$4-$U$2))*J398,(($U$4-$G398)*J398)-'Resale time'!$F$545),0),0)</f>
        <v>1644</v>
      </c>
      <c r="P398" s="162">
        <f>MAX(IF($U$5-G398&gt;0,MIN(($U$5-$U$4)*J398,(($U$5-$G398)*J398)-'Resale time'!$F$545),0),0)</f>
        <v>2196</v>
      </c>
      <c r="Q398" s="162">
        <f>MAX(IF($U$3-G398&gt;0,MIN(($U$3-$U$5)*J398,(($U$3-$G398)*J398)-'Resale time'!$F$545),0),0)</f>
        <v>540</v>
      </c>
      <c r="R398" s="341">
        <f t="shared" si="19"/>
        <v>4380</v>
      </c>
    </row>
    <row r="399" spans="1:18" ht="12" customHeight="1" x14ac:dyDescent="0.35">
      <c r="A399" s="396">
        <v>2105</v>
      </c>
      <c r="B399" s="394" t="s">
        <v>4346</v>
      </c>
      <c r="C399" s="394" t="s">
        <v>5036</v>
      </c>
      <c r="D399" s="111"/>
      <c r="E399" s="394" t="s">
        <v>4348</v>
      </c>
      <c r="F399" s="111" t="s">
        <v>4276</v>
      </c>
      <c r="G399" s="112">
        <v>42865</v>
      </c>
      <c r="H399" s="113">
        <f t="shared" si="17"/>
        <v>2017</v>
      </c>
      <c r="I399" s="118" t="s">
        <v>5037</v>
      </c>
      <c r="J399" s="118">
        <v>48</v>
      </c>
      <c r="K399" s="115">
        <f>IF((G399+'Resale time'!$F$545)&lt;$U$3,1,0)</f>
        <v>1</v>
      </c>
      <c r="L399" s="116" t="s">
        <v>4277</v>
      </c>
      <c r="M399" s="118">
        <v>0</v>
      </c>
      <c r="N399" s="162" t="str">
        <f t="shared" si="18"/>
        <v/>
      </c>
      <c r="O399" s="219">
        <f>MAX(IF($U$4-G399&gt;0,MIN((($U$4-$U$2))*J399,(($U$4-$G399)*J399)-'Resale time'!$F$545),0),0)</f>
        <v>13152</v>
      </c>
      <c r="P399" s="162">
        <f>MAX(IF($U$5-G399&gt;0,MIN(($U$5-$U$4)*J399,(($U$5-$G399)*J399)-'Resale time'!$F$545),0),0)</f>
        <v>17568</v>
      </c>
      <c r="Q399" s="162">
        <f>MAX(IF($U$3-G399&gt;0,MIN(($U$3-$U$5)*J399,(($U$3-$G399)*J399)-'Resale time'!$F$545),0),0)</f>
        <v>4320</v>
      </c>
      <c r="R399" s="341">
        <f t="shared" si="19"/>
        <v>35040</v>
      </c>
    </row>
    <row r="400" spans="1:18" ht="12" customHeight="1" x14ac:dyDescent="0.35">
      <c r="A400" s="397"/>
      <c r="B400" s="394"/>
      <c r="C400" s="394"/>
      <c r="D400" s="111"/>
      <c r="E400" s="394"/>
      <c r="F400" s="111" t="s">
        <v>4288</v>
      </c>
      <c r="G400" s="112">
        <v>42865</v>
      </c>
      <c r="H400" s="113">
        <f t="shared" si="17"/>
        <v>2017</v>
      </c>
      <c r="I400" s="118" t="s">
        <v>5037</v>
      </c>
      <c r="J400" s="118">
        <v>12</v>
      </c>
      <c r="K400" s="115">
        <f>IF((G400+'Resale time'!$F$545)&lt;$U$3,1,0)</f>
        <v>1</v>
      </c>
      <c r="L400" s="116" t="s">
        <v>4277</v>
      </c>
      <c r="M400" s="118">
        <v>0</v>
      </c>
      <c r="N400" s="162" t="str">
        <f t="shared" si="18"/>
        <v/>
      </c>
      <c r="O400" s="219">
        <f>MAX(IF($U$4-G400&gt;0,MIN((($U$4-$U$2))*J400,(($U$4-$G400)*J400)-'Resale time'!$F$545),0),0)</f>
        <v>3288</v>
      </c>
      <c r="P400" s="162">
        <f>MAX(IF($U$5-G400&gt;0,MIN(($U$5-$U$4)*J400,(($U$5-$G400)*J400)-'Resale time'!$F$545),0),0)</f>
        <v>4392</v>
      </c>
      <c r="Q400" s="162">
        <f>MAX(IF($U$3-G400&gt;0,MIN(($U$3-$U$5)*J400,(($U$3-$G400)*J400)-'Resale time'!$F$545),0),0)</f>
        <v>1080</v>
      </c>
      <c r="R400" s="341">
        <f t="shared" si="19"/>
        <v>8760</v>
      </c>
    </row>
    <row r="401" spans="1:18" ht="12" customHeight="1" x14ac:dyDescent="0.35">
      <c r="A401" s="118">
        <v>2106</v>
      </c>
      <c r="B401" s="111" t="s">
        <v>5038</v>
      </c>
      <c r="C401" s="111" t="s">
        <v>5039</v>
      </c>
      <c r="D401" s="111"/>
      <c r="E401" s="111" t="s">
        <v>5040</v>
      </c>
      <c r="F401" s="111" t="s">
        <v>4276</v>
      </c>
      <c r="G401" s="112">
        <v>42982</v>
      </c>
      <c r="H401" s="113">
        <f t="shared" ref="H401:H464" si="20">YEAR(G401)</f>
        <v>2017</v>
      </c>
      <c r="I401" s="118" t="s">
        <v>5041</v>
      </c>
      <c r="J401" s="118">
        <v>1</v>
      </c>
      <c r="K401" s="115">
        <f>IF((G401+'Resale time'!$F$545)&lt;$U$3,1,0)</f>
        <v>1</v>
      </c>
      <c r="L401" s="116" t="s">
        <v>4277</v>
      </c>
      <c r="M401" s="118">
        <v>0</v>
      </c>
      <c r="N401" s="162" t="str">
        <f t="shared" si="18"/>
        <v/>
      </c>
      <c r="O401" s="219">
        <f>MAX(IF($U$4-G401&gt;0,MIN((($U$4-$U$2))*J401,(($U$4-$G401)*J401)-'Resale time'!$F$545),0),0)</f>
        <v>274</v>
      </c>
      <c r="P401" s="162">
        <f>MAX(IF($U$5-G401&gt;0,MIN(($U$5-$U$4)*J401,(($U$5-$G401)*J401)-'Resale time'!$F$545),0),0)</f>
        <v>366</v>
      </c>
      <c r="Q401" s="162">
        <f>MAX(IF($U$3-G401&gt;0,MIN(($U$3-$U$5)*J401,(($U$3-$G401)*J401)-'Resale time'!$F$545),0),0)</f>
        <v>90</v>
      </c>
      <c r="R401" s="341">
        <f t="shared" si="19"/>
        <v>730</v>
      </c>
    </row>
    <row r="402" spans="1:18" s="137" customFormat="1" ht="12" customHeight="1" x14ac:dyDescent="0.35">
      <c r="A402" s="118">
        <v>2108</v>
      </c>
      <c r="B402" s="394" t="s">
        <v>5042</v>
      </c>
      <c r="C402" s="394" t="s">
        <v>5043</v>
      </c>
      <c r="D402" s="111"/>
      <c r="E402" s="394" t="s">
        <v>5044</v>
      </c>
      <c r="F402" s="111" t="s">
        <v>4276</v>
      </c>
      <c r="G402" s="112">
        <v>43084</v>
      </c>
      <c r="H402" s="113">
        <f t="shared" si="20"/>
        <v>2017</v>
      </c>
      <c r="I402" s="118" t="s">
        <v>5045</v>
      </c>
      <c r="J402" s="118">
        <v>4</v>
      </c>
      <c r="K402" s="115">
        <f>IF((G402+'Resale time'!$F$545)&lt;$U$3,1,0)</f>
        <v>1</v>
      </c>
      <c r="L402" s="116" t="s">
        <v>4277</v>
      </c>
      <c r="M402" s="118">
        <v>0</v>
      </c>
      <c r="N402" s="162" t="str">
        <f t="shared" si="18"/>
        <v/>
      </c>
      <c r="O402" s="219">
        <f>MAX(IF($U$4-G402&gt;0,MIN((($U$4-$U$2))*J402,(($U$4-$G402)*J402)-'Resale time'!$F$545),0),0)</f>
        <v>1096</v>
      </c>
      <c r="P402" s="162">
        <f>MAX(IF($U$5-G402&gt;0,MIN(($U$5-$U$4)*J402,(($U$5-$G402)*J402)-'Resale time'!$F$545),0),0)</f>
        <v>1464</v>
      </c>
      <c r="Q402" s="162">
        <f>MAX(IF($U$3-G402&gt;0,MIN(($U$3-$U$5)*J402,(($U$3-$G402)*J402)-'Resale time'!$F$545),0),0)</f>
        <v>360</v>
      </c>
      <c r="R402" s="341">
        <f t="shared" si="19"/>
        <v>2920</v>
      </c>
    </row>
    <row r="403" spans="1:18" s="137" customFormat="1" ht="12" customHeight="1" x14ac:dyDescent="0.35">
      <c r="A403" s="118">
        <v>2108</v>
      </c>
      <c r="B403" s="394"/>
      <c r="C403" s="394"/>
      <c r="D403" s="111"/>
      <c r="E403" s="394"/>
      <c r="F403" s="111" t="s">
        <v>4288</v>
      </c>
      <c r="G403" s="112">
        <v>43084</v>
      </c>
      <c r="H403" s="113">
        <f t="shared" si="20"/>
        <v>2017</v>
      </c>
      <c r="I403" s="118" t="s">
        <v>5045</v>
      </c>
      <c r="J403" s="118">
        <v>2</v>
      </c>
      <c r="K403" s="115">
        <f>IF((G403+'Resale time'!$F$545)&lt;$U$3,1,0)</f>
        <v>1</v>
      </c>
      <c r="L403" s="116" t="s">
        <v>4277</v>
      </c>
      <c r="M403" s="118">
        <v>0</v>
      </c>
      <c r="N403" s="162" t="str">
        <f t="shared" si="18"/>
        <v/>
      </c>
      <c r="O403" s="219">
        <f>MAX(IF($U$4-G403&gt;0,MIN((($U$4-$U$2))*J403,(($U$4-$G403)*J403)-'Resale time'!$F$545),0),0)</f>
        <v>548</v>
      </c>
      <c r="P403" s="162">
        <f>MAX(IF($U$5-G403&gt;0,MIN(($U$5-$U$4)*J403,(($U$5-$G403)*J403)-'Resale time'!$F$545),0),0)</f>
        <v>732</v>
      </c>
      <c r="Q403" s="162">
        <f>MAX(IF($U$3-G403&gt;0,MIN(($U$3-$U$5)*J403,(($U$3-$G403)*J403)-'Resale time'!$F$545),0),0)</f>
        <v>180</v>
      </c>
      <c r="R403" s="341">
        <f t="shared" si="19"/>
        <v>1460</v>
      </c>
    </row>
    <row r="404" spans="1:18" s="137" customFormat="1" ht="12" customHeight="1" x14ac:dyDescent="0.35">
      <c r="A404" s="118">
        <v>2108</v>
      </c>
      <c r="B404" s="394"/>
      <c r="C404" s="394"/>
      <c r="D404" s="111"/>
      <c r="E404" s="394"/>
      <c r="F404" s="111" t="s">
        <v>4276</v>
      </c>
      <c r="G404" s="112">
        <v>42947</v>
      </c>
      <c r="H404" s="113">
        <f t="shared" si="20"/>
        <v>2017</v>
      </c>
      <c r="I404" s="118" t="s">
        <v>5046</v>
      </c>
      <c r="J404" s="118">
        <v>3</v>
      </c>
      <c r="K404" s="115">
        <f>IF((G404+'Resale time'!$F$545)&lt;$U$3,1,0)</f>
        <v>1</v>
      </c>
      <c r="L404" s="116" t="s">
        <v>4277</v>
      </c>
      <c r="M404" s="118">
        <v>0</v>
      </c>
      <c r="N404" s="162" t="str">
        <f t="shared" si="18"/>
        <v/>
      </c>
      <c r="O404" s="219">
        <f>MAX(IF($U$4-G404&gt;0,MIN((($U$4-$U$2))*J404,(($U$4-$G404)*J404)-'Resale time'!$F$545),0),0)</f>
        <v>822</v>
      </c>
      <c r="P404" s="162">
        <f>MAX(IF($U$5-G404&gt;0,MIN(($U$5-$U$4)*J404,(($U$5-$G404)*J404)-'Resale time'!$F$545),0),0)</f>
        <v>1098</v>
      </c>
      <c r="Q404" s="162">
        <f>MAX(IF($U$3-G404&gt;0,MIN(($U$3-$U$5)*J404,(($U$3-$G404)*J404)-'Resale time'!$F$545),0),0)</f>
        <v>270</v>
      </c>
      <c r="R404" s="341">
        <f t="shared" si="19"/>
        <v>2190</v>
      </c>
    </row>
    <row r="405" spans="1:18" s="137" customFormat="1" ht="12" customHeight="1" x14ac:dyDescent="0.35">
      <c r="A405" s="118">
        <v>2108</v>
      </c>
      <c r="B405" s="394"/>
      <c r="C405" s="394"/>
      <c r="D405" s="111"/>
      <c r="E405" s="394"/>
      <c r="F405" s="111" t="s">
        <v>4645</v>
      </c>
      <c r="G405" s="112">
        <v>42815</v>
      </c>
      <c r="H405" s="113">
        <f t="shared" si="20"/>
        <v>2017</v>
      </c>
      <c r="I405" s="118" t="s">
        <v>5047</v>
      </c>
      <c r="J405" s="118">
        <v>2</v>
      </c>
      <c r="K405" s="115">
        <f>IF((G405+'Resale time'!$F$545)&lt;$U$3,1,0)</f>
        <v>1</v>
      </c>
      <c r="L405" s="116" t="s">
        <v>4277</v>
      </c>
      <c r="M405" s="118">
        <v>0</v>
      </c>
      <c r="N405" s="162" t="str">
        <f t="shared" si="18"/>
        <v/>
      </c>
      <c r="O405" s="219">
        <f>MAX(IF($U$4-G405&gt;0,MIN((($U$4-$U$2))*J405,(($U$4-$G405)*J405)-'Resale time'!$F$545),0),0)</f>
        <v>548</v>
      </c>
      <c r="P405" s="162">
        <f>MAX(IF($U$5-G405&gt;0,MIN(($U$5-$U$4)*J405,(($U$5-$G405)*J405)-'Resale time'!$F$545),0),0)</f>
        <v>732</v>
      </c>
      <c r="Q405" s="162">
        <f>MAX(IF($U$3-G405&gt;0,MIN(($U$3-$U$5)*J405,(($U$3-$G405)*J405)-'Resale time'!$F$545),0),0)</f>
        <v>180</v>
      </c>
      <c r="R405" s="341">
        <f t="shared" si="19"/>
        <v>1460</v>
      </c>
    </row>
    <row r="406" spans="1:18" s="119" customFormat="1" ht="12" customHeight="1" x14ac:dyDescent="0.35">
      <c r="A406" s="396">
        <v>2109</v>
      </c>
      <c r="B406" s="394" t="s">
        <v>5048</v>
      </c>
      <c r="C406" s="394" t="s">
        <v>5049</v>
      </c>
      <c r="D406" s="111"/>
      <c r="E406" s="394" t="s">
        <v>5050</v>
      </c>
      <c r="F406" s="111" t="s">
        <v>4276</v>
      </c>
      <c r="G406" s="112">
        <v>42864</v>
      </c>
      <c r="H406" s="113">
        <f t="shared" si="20"/>
        <v>2017</v>
      </c>
      <c r="I406" s="118" t="s">
        <v>5051</v>
      </c>
      <c r="J406" s="118">
        <v>3</v>
      </c>
      <c r="K406" s="115">
        <f>IF((G406+'Resale time'!$F$545)&lt;$U$3,1,0)</f>
        <v>1</v>
      </c>
      <c r="L406" s="116" t="s">
        <v>5052</v>
      </c>
      <c r="M406" s="118">
        <v>0</v>
      </c>
      <c r="N406" s="162" t="str">
        <f t="shared" si="18"/>
        <v/>
      </c>
      <c r="O406" s="219">
        <f>MAX(IF($U$4-G406&gt;0,MIN((($U$4-$U$2))*J406,(($U$4-$G406)*J406)-'Resale time'!$F$545),0),0)</f>
        <v>822</v>
      </c>
      <c r="P406" s="162">
        <f>MAX(IF($U$5-G406&gt;0,MIN(($U$5-$U$4)*J406,(($U$5-$G406)*J406)-'Resale time'!$F$545),0),0)</f>
        <v>1098</v>
      </c>
      <c r="Q406" s="162">
        <f>MAX(IF($U$3-G406&gt;0,MIN(($U$3-$U$5)*J406,(($U$3-$G406)*J406)-'Resale time'!$F$545),0),0)</f>
        <v>270</v>
      </c>
      <c r="R406" s="341">
        <f t="shared" si="19"/>
        <v>2190</v>
      </c>
    </row>
    <row r="407" spans="1:18" s="119" customFormat="1" ht="12" customHeight="1" x14ac:dyDescent="0.35">
      <c r="A407" s="397"/>
      <c r="B407" s="394"/>
      <c r="C407" s="394"/>
      <c r="D407" s="111"/>
      <c r="E407" s="394"/>
      <c r="F407" s="111" t="s">
        <v>4288</v>
      </c>
      <c r="G407" s="112">
        <v>42864</v>
      </c>
      <c r="H407" s="113">
        <f t="shared" si="20"/>
        <v>2017</v>
      </c>
      <c r="I407" s="118" t="s">
        <v>5051</v>
      </c>
      <c r="J407" s="118">
        <v>1</v>
      </c>
      <c r="K407" s="115">
        <f>IF((G407+'Resale time'!$F$545)&lt;$U$3,1,0)</f>
        <v>1</v>
      </c>
      <c r="L407" s="116" t="s">
        <v>4277</v>
      </c>
      <c r="M407" s="118">
        <v>0</v>
      </c>
      <c r="N407" s="162" t="str">
        <f t="shared" si="18"/>
        <v/>
      </c>
      <c r="O407" s="219">
        <f>MAX(IF($U$4-G407&gt;0,MIN((($U$4-$U$2))*J407,(($U$4-$G407)*J407)-'Resale time'!$F$545),0),0)</f>
        <v>274</v>
      </c>
      <c r="P407" s="162">
        <f>MAX(IF($U$5-G407&gt;0,MIN(($U$5-$U$4)*J407,(($U$5-$G407)*J407)-'Resale time'!$F$545),0),0)</f>
        <v>366</v>
      </c>
      <c r="Q407" s="162">
        <f>MAX(IF($U$3-G407&gt;0,MIN(($U$3-$U$5)*J407,(($U$3-$G407)*J407)-'Resale time'!$F$545),0),0)</f>
        <v>90</v>
      </c>
      <c r="R407" s="341">
        <f t="shared" si="19"/>
        <v>730</v>
      </c>
    </row>
    <row r="408" spans="1:18" s="119" customFormat="1" ht="12" customHeight="1" x14ac:dyDescent="0.35">
      <c r="A408" s="397"/>
      <c r="B408" s="394"/>
      <c r="C408" s="394"/>
      <c r="D408" s="111"/>
      <c r="E408" s="394"/>
      <c r="F408" s="111" t="s">
        <v>4276</v>
      </c>
      <c r="G408" s="112">
        <v>42814</v>
      </c>
      <c r="H408" s="113">
        <f t="shared" si="20"/>
        <v>2017</v>
      </c>
      <c r="I408" s="118" t="s">
        <v>5053</v>
      </c>
      <c r="J408" s="118">
        <v>6</v>
      </c>
      <c r="K408" s="115">
        <f>IF((G408+'Resale time'!$F$545)&lt;$U$3,1,0)</f>
        <v>1</v>
      </c>
      <c r="L408" s="116" t="s">
        <v>5054</v>
      </c>
      <c r="M408" s="118">
        <v>0</v>
      </c>
      <c r="N408" s="162" t="str">
        <f t="shared" si="18"/>
        <v/>
      </c>
      <c r="O408" s="219">
        <f>MAX(IF($U$4-G408&gt;0,MIN((($U$4-$U$2))*J408,(($U$4-$G408)*J408)-'Resale time'!$F$545),0),0)</f>
        <v>1644</v>
      </c>
      <c r="P408" s="162">
        <f>MAX(IF($U$5-G408&gt;0,MIN(($U$5-$U$4)*J408,(($U$5-$G408)*J408)-'Resale time'!$F$545),0),0)</f>
        <v>2196</v>
      </c>
      <c r="Q408" s="162">
        <f>MAX(IF($U$3-G408&gt;0,MIN(($U$3-$U$5)*J408,(($U$3-$G408)*J408)-'Resale time'!$F$545),0),0)</f>
        <v>540</v>
      </c>
      <c r="R408" s="341">
        <f t="shared" si="19"/>
        <v>4380</v>
      </c>
    </row>
    <row r="409" spans="1:18" s="119" customFormat="1" ht="12" customHeight="1" x14ac:dyDescent="0.35">
      <c r="A409" s="397"/>
      <c r="B409" s="394"/>
      <c r="C409" s="394"/>
      <c r="D409" s="111"/>
      <c r="E409" s="394"/>
      <c r="F409" s="111" t="s">
        <v>4276</v>
      </c>
      <c r="G409" s="112">
        <v>42804</v>
      </c>
      <c r="H409" s="113">
        <f t="shared" si="20"/>
        <v>2017</v>
      </c>
      <c r="I409" s="118" t="s">
        <v>5055</v>
      </c>
      <c r="J409" s="118">
        <v>3</v>
      </c>
      <c r="K409" s="115">
        <f>IF((G409+'Resale time'!$F$545)&lt;$U$3,1,0)</f>
        <v>1</v>
      </c>
      <c r="L409" s="116" t="s">
        <v>5056</v>
      </c>
      <c r="M409" s="118">
        <v>0</v>
      </c>
      <c r="N409" s="162" t="str">
        <f t="shared" si="18"/>
        <v/>
      </c>
      <c r="O409" s="219">
        <f>MAX(IF($U$4-G409&gt;0,MIN((($U$4-$U$2))*J409,(($U$4-$G409)*J409)-'Resale time'!$F$545),0),0)</f>
        <v>822</v>
      </c>
      <c r="P409" s="162">
        <f>MAX(IF($U$5-G409&gt;0,MIN(($U$5-$U$4)*J409,(($U$5-$G409)*J409)-'Resale time'!$F$545),0),0)</f>
        <v>1098</v>
      </c>
      <c r="Q409" s="162">
        <f>MAX(IF($U$3-G409&gt;0,MIN(($U$3-$U$5)*J409,(($U$3-$G409)*J409)-'Resale time'!$F$545),0),0)</f>
        <v>270</v>
      </c>
      <c r="R409" s="341">
        <f t="shared" si="19"/>
        <v>2190</v>
      </c>
    </row>
    <row r="410" spans="1:18" s="119" customFormat="1" ht="12" customHeight="1" x14ac:dyDescent="0.35">
      <c r="A410" s="397"/>
      <c r="B410" s="394"/>
      <c r="C410" s="394"/>
      <c r="D410" s="111"/>
      <c r="E410" s="394"/>
      <c r="F410" s="111" t="s">
        <v>4288</v>
      </c>
      <c r="G410" s="112">
        <v>42804</v>
      </c>
      <c r="H410" s="113">
        <f t="shared" si="20"/>
        <v>2017</v>
      </c>
      <c r="I410" s="118" t="s">
        <v>5055</v>
      </c>
      <c r="J410" s="118">
        <v>1</v>
      </c>
      <c r="K410" s="115">
        <f>IF((G410+'Resale time'!$F$545)&lt;$U$3,1,0)</f>
        <v>1</v>
      </c>
      <c r="L410" s="116" t="s">
        <v>4277</v>
      </c>
      <c r="M410" s="118">
        <v>0</v>
      </c>
      <c r="N410" s="162" t="str">
        <f t="shared" si="18"/>
        <v/>
      </c>
      <c r="O410" s="219">
        <f>MAX(IF($U$4-G410&gt;0,MIN((($U$4-$U$2))*J410,(($U$4-$G410)*J410)-'Resale time'!$F$545),0),0)</f>
        <v>274</v>
      </c>
      <c r="P410" s="162">
        <f>MAX(IF($U$5-G410&gt;0,MIN(($U$5-$U$4)*J410,(($U$5-$G410)*J410)-'Resale time'!$F$545),0),0)</f>
        <v>366</v>
      </c>
      <c r="Q410" s="162">
        <f>MAX(IF($U$3-G410&gt;0,MIN(($U$3-$U$5)*J410,(($U$3-$G410)*J410)-'Resale time'!$F$545),0),0)</f>
        <v>90</v>
      </c>
      <c r="R410" s="341">
        <f t="shared" si="19"/>
        <v>730</v>
      </c>
    </row>
    <row r="411" spans="1:18" ht="12" customHeight="1" x14ac:dyDescent="0.35">
      <c r="A411" s="396">
        <v>2110</v>
      </c>
      <c r="B411" s="394" t="s">
        <v>4369</v>
      </c>
      <c r="C411" s="394" t="s">
        <v>5057</v>
      </c>
      <c r="D411" s="111"/>
      <c r="E411" s="394" t="s">
        <v>4371</v>
      </c>
      <c r="F411" s="111" t="s">
        <v>4695</v>
      </c>
      <c r="G411" s="112">
        <v>43081</v>
      </c>
      <c r="H411" s="113">
        <f t="shared" si="20"/>
        <v>2017</v>
      </c>
      <c r="I411" s="118" t="s">
        <v>5058</v>
      </c>
      <c r="J411" s="118">
        <v>1</v>
      </c>
      <c r="K411" s="115">
        <f>IF((G411+'Resale time'!$F$545)&lt;$U$3,1,0)</f>
        <v>1</v>
      </c>
      <c r="L411" s="116" t="s">
        <v>4277</v>
      </c>
      <c r="M411" s="118">
        <v>0</v>
      </c>
      <c r="N411" s="162" t="str">
        <f t="shared" si="18"/>
        <v/>
      </c>
      <c r="O411" s="219">
        <f>MAX(IF($U$4-G411&gt;0,MIN((($U$4-$U$2))*J411,(($U$4-$G411)*J411)-'Resale time'!$F$545),0),0)</f>
        <v>274</v>
      </c>
      <c r="P411" s="162">
        <f>MAX(IF($U$5-G411&gt;0,MIN(($U$5-$U$4)*J411,(($U$5-$G411)*J411)-'Resale time'!$F$545),0),0)</f>
        <v>366</v>
      </c>
      <c r="Q411" s="162">
        <f>MAX(IF($U$3-G411&gt;0,MIN(($U$3-$U$5)*J411,(($U$3-$G411)*J411)-'Resale time'!$F$545),0),0)</f>
        <v>90</v>
      </c>
      <c r="R411" s="341">
        <f t="shared" si="19"/>
        <v>730</v>
      </c>
    </row>
    <row r="412" spans="1:18" ht="12" customHeight="1" x14ac:dyDescent="0.35">
      <c r="A412" s="397"/>
      <c r="B412" s="394"/>
      <c r="C412" s="394"/>
      <c r="D412" s="111"/>
      <c r="E412" s="394"/>
      <c r="F412" s="111" t="s">
        <v>4276</v>
      </c>
      <c r="G412" s="112">
        <v>43047</v>
      </c>
      <c r="H412" s="113">
        <f t="shared" si="20"/>
        <v>2017</v>
      </c>
      <c r="I412" s="118" t="s">
        <v>5059</v>
      </c>
      <c r="J412" s="118">
        <v>1</v>
      </c>
      <c r="K412" s="115">
        <f>IF((G412+'Resale time'!$F$545)&lt;$U$3,1,0)</f>
        <v>1</v>
      </c>
      <c r="L412" s="116" t="s">
        <v>4277</v>
      </c>
      <c r="M412" s="118">
        <v>0</v>
      </c>
      <c r="N412" s="162" t="str">
        <f t="shared" si="18"/>
        <v/>
      </c>
      <c r="O412" s="219">
        <f>MAX(IF($U$4-G412&gt;0,MIN((($U$4-$U$2))*J412,(($U$4-$G412)*J412)-'Resale time'!$F$545),0),0)</f>
        <v>274</v>
      </c>
      <c r="P412" s="162">
        <f>MAX(IF($U$5-G412&gt;0,MIN(($U$5-$U$4)*J412,(($U$5-$G412)*J412)-'Resale time'!$F$545),0),0)</f>
        <v>366</v>
      </c>
      <c r="Q412" s="162">
        <f>MAX(IF($U$3-G412&gt;0,MIN(($U$3-$U$5)*J412,(($U$3-$G412)*J412)-'Resale time'!$F$545),0),0)</f>
        <v>90</v>
      </c>
      <c r="R412" s="341">
        <f t="shared" si="19"/>
        <v>730</v>
      </c>
    </row>
    <row r="413" spans="1:18" ht="12" customHeight="1" x14ac:dyDescent="0.35">
      <c r="A413" s="397"/>
      <c r="B413" s="394"/>
      <c r="C413" s="394"/>
      <c r="D413" s="111"/>
      <c r="E413" s="394"/>
      <c r="F413" s="111" t="s">
        <v>4695</v>
      </c>
      <c r="G413" s="112">
        <v>43047</v>
      </c>
      <c r="H413" s="113">
        <f t="shared" si="20"/>
        <v>2017</v>
      </c>
      <c r="I413" s="118" t="s">
        <v>5059</v>
      </c>
      <c r="J413" s="118">
        <v>1</v>
      </c>
      <c r="K413" s="115">
        <f>IF((G413+'Resale time'!$F$545)&lt;$U$3,1,0)</f>
        <v>1</v>
      </c>
      <c r="L413" s="116" t="s">
        <v>4277</v>
      </c>
      <c r="M413" s="118">
        <v>0</v>
      </c>
      <c r="N413" s="162" t="str">
        <f t="shared" si="18"/>
        <v/>
      </c>
      <c r="O413" s="219">
        <f>MAX(IF($U$4-G413&gt;0,MIN((($U$4-$U$2))*J413,(($U$4-$G413)*J413)-'Resale time'!$F$545),0),0)</f>
        <v>274</v>
      </c>
      <c r="P413" s="162">
        <f>MAX(IF($U$5-G413&gt;0,MIN(($U$5-$U$4)*J413,(($U$5-$G413)*J413)-'Resale time'!$F$545),0),0)</f>
        <v>366</v>
      </c>
      <c r="Q413" s="162">
        <f>MAX(IF($U$3-G413&gt;0,MIN(($U$3-$U$5)*J413,(($U$3-$G413)*J413)-'Resale time'!$F$545),0),0)</f>
        <v>90</v>
      </c>
      <c r="R413" s="341">
        <f t="shared" si="19"/>
        <v>730</v>
      </c>
    </row>
    <row r="414" spans="1:18" ht="12" customHeight="1" x14ac:dyDescent="0.35">
      <c r="A414" s="397"/>
      <c r="B414" s="394"/>
      <c r="C414" s="394"/>
      <c r="D414" s="111"/>
      <c r="E414" s="394"/>
      <c r="F414" s="111" t="s">
        <v>4695</v>
      </c>
      <c r="G414" s="112">
        <v>43046</v>
      </c>
      <c r="H414" s="113">
        <f t="shared" si="20"/>
        <v>2017</v>
      </c>
      <c r="I414" s="118" t="s">
        <v>5060</v>
      </c>
      <c r="J414" s="118">
        <v>1</v>
      </c>
      <c r="K414" s="115">
        <f>IF((G414+'Resale time'!$F$545)&lt;$U$3,1,0)</f>
        <v>1</v>
      </c>
      <c r="L414" s="116" t="s">
        <v>4277</v>
      </c>
      <c r="M414" s="118">
        <v>0</v>
      </c>
      <c r="N414" s="162" t="str">
        <f t="shared" si="18"/>
        <v/>
      </c>
      <c r="O414" s="219">
        <f>MAX(IF($U$4-G414&gt;0,MIN((($U$4-$U$2))*J414,(($U$4-$G414)*J414)-'Resale time'!$F$545),0),0)</f>
        <v>274</v>
      </c>
      <c r="P414" s="162">
        <f>MAX(IF($U$5-G414&gt;0,MIN(($U$5-$U$4)*J414,(($U$5-$G414)*J414)-'Resale time'!$F$545),0),0)</f>
        <v>366</v>
      </c>
      <c r="Q414" s="162">
        <f>MAX(IF($U$3-G414&gt;0,MIN(($U$3-$U$5)*J414,(($U$3-$G414)*J414)-'Resale time'!$F$545),0),0)</f>
        <v>90</v>
      </c>
      <c r="R414" s="341">
        <f t="shared" si="19"/>
        <v>730</v>
      </c>
    </row>
    <row r="415" spans="1:18" ht="12" customHeight="1" x14ac:dyDescent="0.35">
      <c r="A415" s="397"/>
      <c r="B415" s="394"/>
      <c r="C415" s="394"/>
      <c r="D415" s="111"/>
      <c r="E415" s="394"/>
      <c r="F415" s="111" t="s">
        <v>5061</v>
      </c>
      <c r="G415" s="112">
        <v>43046</v>
      </c>
      <c r="H415" s="113">
        <f t="shared" si="20"/>
        <v>2017</v>
      </c>
      <c r="I415" s="118" t="s">
        <v>5060</v>
      </c>
      <c r="J415" s="118">
        <v>1</v>
      </c>
      <c r="K415" s="115">
        <f>IF((G415+'Resale time'!$F$545)&lt;$U$3,1,0)</f>
        <v>1</v>
      </c>
      <c r="L415" s="116" t="s">
        <v>4277</v>
      </c>
      <c r="M415" s="118">
        <v>0</v>
      </c>
      <c r="N415" s="162" t="str">
        <f t="shared" si="18"/>
        <v/>
      </c>
      <c r="O415" s="219">
        <f>MAX(IF($U$4-G415&gt;0,MIN((($U$4-$U$2))*J415,(($U$4-$G415)*J415)-'Resale time'!$F$545),0),0)</f>
        <v>274</v>
      </c>
      <c r="P415" s="162">
        <f>MAX(IF($U$5-G415&gt;0,MIN(($U$5-$U$4)*J415,(($U$5-$G415)*J415)-'Resale time'!$F$545),0),0)</f>
        <v>366</v>
      </c>
      <c r="Q415" s="162">
        <f>MAX(IF($U$3-G415&gt;0,MIN(($U$3-$U$5)*J415,(($U$3-$G415)*J415)-'Resale time'!$F$545),0),0)</f>
        <v>90</v>
      </c>
      <c r="R415" s="341">
        <f t="shared" si="19"/>
        <v>730</v>
      </c>
    </row>
    <row r="416" spans="1:18" ht="12" customHeight="1" x14ac:dyDescent="0.35">
      <c r="A416" s="397"/>
      <c r="B416" s="394"/>
      <c r="C416" s="394"/>
      <c r="D416" s="111"/>
      <c r="E416" s="394"/>
      <c r="F416" s="111" t="s">
        <v>4276</v>
      </c>
      <c r="G416" s="112">
        <v>43046</v>
      </c>
      <c r="H416" s="113">
        <f t="shared" si="20"/>
        <v>2017</v>
      </c>
      <c r="I416" s="118" t="s">
        <v>5060</v>
      </c>
      <c r="J416" s="118">
        <v>1</v>
      </c>
      <c r="K416" s="115">
        <f>IF((G416+'Resale time'!$F$545)&lt;$U$3,1,0)</f>
        <v>1</v>
      </c>
      <c r="L416" s="116" t="s">
        <v>4277</v>
      </c>
      <c r="M416" s="118">
        <v>0</v>
      </c>
      <c r="N416" s="162" t="str">
        <f t="shared" si="18"/>
        <v/>
      </c>
      <c r="O416" s="219">
        <f>MAX(IF($U$4-G416&gt;0,MIN((($U$4-$U$2))*J416,(($U$4-$G416)*J416)-'Resale time'!$F$545),0),0)</f>
        <v>274</v>
      </c>
      <c r="P416" s="162">
        <f>MAX(IF($U$5-G416&gt;0,MIN(($U$5-$U$4)*J416,(($U$5-$G416)*J416)-'Resale time'!$F$545),0),0)</f>
        <v>366</v>
      </c>
      <c r="Q416" s="162">
        <f>MAX(IF($U$3-G416&gt;0,MIN(($U$3-$U$5)*J416,(($U$3-$G416)*J416)-'Resale time'!$F$545),0),0)</f>
        <v>90</v>
      </c>
      <c r="R416" s="341">
        <f t="shared" si="19"/>
        <v>730</v>
      </c>
    </row>
    <row r="417" spans="1:18" ht="12" customHeight="1" x14ac:dyDescent="0.35">
      <c r="A417" s="397"/>
      <c r="B417" s="394"/>
      <c r="C417" s="394"/>
      <c r="D417" s="111"/>
      <c r="E417" s="394"/>
      <c r="F417" s="111" t="s">
        <v>4276</v>
      </c>
      <c r="G417" s="112">
        <v>42800</v>
      </c>
      <c r="H417" s="113">
        <f t="shared" si="20"/>
        <v>2017</v>
      </c>
      <c r="I417" s="118" t="s">
        <v>5062</v>
      </c>
      <c r="J417" s="118">
        <v>3</v>
      </c>
      <c r="K417" s="115">
        <f>IF((G417+'Resale time'!$F$545)&lt;$U$3,1,0)</f>
        <v>1</v>
      </c>
      <c r="L417" s="116" t="s">
        <v>4277</v>
      </c>
      <c r="M417" s="118">
        <v>0</v>
      </c>
      <c r="N417" s="162" t="str">
        <f t="shared" si="18"/>
        <v/>
      </c>
      <c r="O417" s="219">
        <f>MAX(IF($U$4-G417&gt;0,MIN((($U$4-$U$2))*J417,(($U$4-$G417)*J417)-'Resale time'!$F$545),0),0)</f>
        <v>822</v>
      </c>
      <c r="P417" s="162">
        <f>MAX(IF($U$5-G417&gt;0,MIN(($U$5-$U$4)*J417,(($U$5-$G417)*J417)-'Resale time'!$F$545),0),0)</f>
        <v>1098</v>
      </c>
      <c r="Q417" s="162">
        <f>MAX(IF($U$3-G417&gt;0,MIN(($U$3-$U$5)*J417,(($U$3-$G417)*J417)-'Resale time'!$F$545),0),0)</f>
        <v>270</v>
      </c>
      <c r="R417" s="341">
        <f t="shared" si="19"/>
        <v>2190</v>
      </c>
    </row>
    <row r="418" spans="1:18" ht="12" customHeight="1" x14ac:dyDescent="0.35">
      <c r="A418" s="396">
        <v>2111</v>
      </c>
      <c r="B418" s="394" t="s">
        <v>4372</v>
      </c>
      <c r="C418" s="394" t="s">
        <v>5063</v>
      </c>
      <c r="D418" s="111"/>
      <c r="E418" s="394" t="s">
        <v>4374</v>
      </c>
      <c r="F418" s="111" t="s">
        <v>4276</v>
      </c>
      <c r="G418" s="112">
        <v>43056</v>
      </c>
      <c r="H418" s="113">
        <f t="shared" si="20"/>
        <v>2017</v>
      </c>
      <c r="I418" s="118" t="s">
        <v>5064</v>
      </c>
      <c r="J418" s="118">
        <v>3</v>
      </c>
      <c r="K418" s="115">
        <f>IF((G418+'Resale time'!$F$545)&lt;$U$3,1,0)</f>
        <v>1</v>
      </c>
      <c r="L418" s="116" t="s">
        <v>4277</v>
      </c>
      <c r="M418" s="118">
        <v>0</v>
      </c>
      <c r="N418" s="162" t="str">
        <f t="shared" si="18"/>
        <v/>
      </c>
      <c r="O418" s="219">
        <f>MAX(IF($U$4-G418&gt;0,MIN((($U$4-$U$2))*J418,(($U$4-$G418)*J418)-'Resale time'!$F$545),0),0)</f>
        <v>822</v>
      </c>
      <c r="P418" s="162">
        <f>MAX(IF($U$5-G418&gt;0,MIN(($U$5-$U$4)*J418,(($U$5-$G418)*J418)-'Resale time'!$F$545),0),0)</f>
        <v>1098</v>
      </c>
      <c r="Q418" s="162">
        <f>MAX(IF($U$3-G418&gt;0,MIN(($U$3-$U$5)*J418,(($U$3-$G418)*J418)-'Resale time'!$F$545),0),0)</f>
        <v>270</v>
      </c>
      <c r="R418" s="341">
        <f t="shared" si="19"/>
        <v>2190</v>
      </c>
    </row>
    <row r="419" spans="1:18" ht="12" customHeight="1" x14ac:dyDescent="0.35">
      <c r="A419" s="397"/>
      <c r="B419" s="394"/>
      <c r="C419" s="394"/>
      <c r="D419" s="111"/>
      <c r="E419" s="394"/>
      <c r="F419" s="111" t="s">
        <v>4276</v>
      </c>
      <c r="G419" s="112">
        <v>43035</v>
      </c>
      <c r="H419" s="113">
        <f t="shared" si="20"/>
        <v>2017</v>
      </c>
      <c r="I419" s="118" t="s">
        <v>5065</v>
      </c>
      <c r="J419" s="118">
        <v>3</v>
      </c>
      <c r="K419" s="115">
        <f>IF((G419+'Resale time'!$F$545)&lt;$U$3,1,0)</f>
        <v>1</v>
      </c>
      <c r="L419" s="116" t="s">
        <v>4277</v>
      </c>
      <c r="M419" s="118">
        <v>0</v>
      </c>
      <c r="N419" s="162" t="str">
        <f t="shared" si="18"/>
        <v/>
      </c>
      <c r="O419" s="219">
        <f>MAX(IF($U$4-G419&gt;0,MIN((($U$4-$U$2))*J419,(($U$4-$G419)*J419)-'Resale time'!$F$545),0),0)</f>
        <v>822</v>
      </c>
      <c r="P419" s="162">
        <f>MAX(IF($U$5-G419&gt;0,MIN(($U$5-$U$4)*J419,(($U$5-$G419)*J419)-'Resale time'!$F$545),0),0)</f>
        <v>1098</v>
      </c>
      <c r="Q419" s="162">
        <f>MAX(IF($U$3-G419&gt;0,MIN(($U$3-$U$5)*J419,(($U$3-$G419)*J419)-'Resale time'!$F$545),0),0)</f>
        <v>270</v>
      </c>
      <c r="R419" s="341">
        <f t="shared" si="19"/>
        <v>2190</v>
      </c>
    </row>
    <row r="420" spans="1:18" ht="12" customHeight="1" x14ac:dyDescent="0.35">
      <c r="A420" s="397"/>
      <c r="B420" s="394"/>
      <c r="C420" s="394"/>
      <c r="D420" s="111"/>
      <c r="E420" s="394"/>
      <c r="F420" s="111" t="s">
        <v>4276</v>
      </c>
      <c r="G420" s="112">
        <v>43027</v>
      </c>
      <c r="H420" s="113">
        <f t="shared" si="20"/>
        <v>2017</v>
      </c>
      <c r="I420" s="118" t="s">
        <v>5066</v>
      </c>
      <c r="J420" s="118">
        <v>3</v>
      </c>
      <c r="K420" s="115">
        <f>IF((G420+'Resale time'!$F$545)&lt;$U$3,1,0)</f>
        <v>1</v>
      </c>
      <c r="L420" s="116" t="s">
        <v>5067</v>
      </c>
      <c r="M420" s="118">
        <v>0</v>
      </c>
      <c r="N420" s="162" t="str">
        <f t="shared" si="18"/>
        <v/>
      </c>
      <c r="O420" s="219">
        <f>MAX(IF($U$4-G420&gt;0,MIN((($U$4-$U$2))*J420,(($U$4-$G420)*J420)-'Resale time'!$F$545),0),0)</f>
        <v>822</v>
      </c>
      <c r="P420" s="162">
        <f>MAX(IF($U$5-G420&gt;0,MIN(($U$5-$U$4)*J420,(($U$5-$G420)*J420)-'Resale time'!$F$545),0),0)</f>
        <v>1098</v>
      </c>
      <c r="Q420" s="162">
        <f>MAX(IF($U$3-G420&gt;0,MIN(($U$3-$U$5)*J420,(($U$3-$G420)*J420)-'Resale time'!$F$545),0),0)</f>
        <v>270</v>
      </c>
      <c r="R420" s="341">
        <f t="shared" si="19"/>
        <v>2190</v>
      </c>
    </row>
    <row r="421" spans="1:18" ht="12" customHeight="1" x14ac:dyDescent="0.35">
      <c r="A421" s="397"/>
      <c r="B421" s="394"/>
      <c r="C421" s="394"/>
      <c r="D421" s="111"/>
      <c r="E421" s="394"/>
      <c r="F421" s="111" t="s">
        <v>4288</v>
      </c>
      <c r="G421" s="112">
        <v>42930</v>
      </c>
      <c r="H421" s="113">
        <f t="shared" si="20"/>
        <v>2017</v>
      </c>
      <c r="I421" s="118" t="s">
        <v>5068</v>
      </c>
      <c r="J421" s="118">
        <v>2</v>
      </c>
      <c r="K421" s="115">
        <f>IF((G421+'Resale time'!$F$545)&lt;$U$3,1,0)</f>
        <v>1</v>
      </c>
      <c r="L421" s="116" t="s">
        <v>4277</v>
      </c>
      <c r="M421" s="118">
        <v>0</v>
      </c>
      <c r="N421" s="162" t="str">
        <f t="shared" si="18"/>
        <v/>
      </c>
      <c r="O421" s="219">
        <f>MAX(IF($U$4-G421&gt;0,MIN((($U$4-$U$2))*J421,(($U$4-$G421)*J421)-'Resale time'!$F$545),0),0)</f>
        <v>548</v>
      </c>
      <c r="P421" s="162">
        <f>MAX(IF($U$5-G421&gt;0,MIN(($U$5-$U$4)*J421,(($U$5-$G421)*J421)-'Resale time'!$F$545),0),0)</f>
        <v>732</v>
      </c>
      <c r="Q421" s="162">
        <f>MAX(IF($U$3-G421&gt;0,MIN(($U$3-$U$5)*J421,(($U$3-$G421)*J421)-'Resale time'!$F$545),0),0)</f>
        <v>180</v>
      </c>
      <c r="R421" s="341">
        <f t="shared" si="19"/>
        <v>1460</v>
      </c>
    </row>
    <row r="422" spans="1:18" ht="12" customHeight="1" x14ac:dyDescent="0.35">
      <c r="A422" s="397"/>
      <c r="B422" s="394"/>
      <c r="C422" s="394"/>
      <c r="D422" s="111"/>
      <c r="E422" s="394"/>
      <c r="F422" s="111" t="s">
        <v>4276</v>
      </c>
      <c r="G422" s="112">
        <v>42866</v>
      </c>
      <c r="H422" s="113">
        <f t="shared" si="20"/>
        <v>2017</v>
      </c>
      <c r="I422" s="118" t="s">
        <v>5069</v>
      </c>
      <c r="J422" s="118">
        <v>6</v>
      </c>
      <c r="K422" s="115">
        <f>IF((G422+'Resale time'!$F$545)&lt;$U$3,1,0)</f>
        <v>1</v>
      </c>
      <c r="L422" s="116" t="s">
        <v>4277</v>
      </c>
      <c r="M422" s="118">
        <v>0</v>
      </c>
      <c r="N422" s="162" t="str">
        <f t="shared" si="18"/>
        <v/>
      </c>
      <c r="O422" s="219">
        <f>MAX(IF($U$4-G422&gt;0,MIN((($U$4-$U$2))*J422,(($U$4-$G422)*J422)-'Resale time'!$F$545),0),0)</f>
        <v>1644</v>
      </c>
      <c r="P422" s="162">
        <f>MAX(IF($U$5-G422&gt;0,MIN(($U$5-$U$4)*J422,(($U$5-$G422)*J422)-'Resale time'!$F$545),0),0)</f>
        <v>2196</v>
      </c>
      <c r="Q422" s="162">
        <f>MAX(IF($U$3-G422&gt;0,MIN(($U$3-$U$5)*J422,(($U$3-$G422)*J422)-'Resale time'!$F$545),0),0)</f>
        <v>540</v>
      </c>
      <c r="R422" s="341">
        <f t="shared" si="19"/>
        <v>4380</v>
      </c>
    </row>
    <row r="423" spans="1:18" ht="12" customHeight="1" x14ac:dyDescent="0.35">
      <c r="A423" s="118">
        <v>2112</v>
      </c>
      <c r="B423" s="111" t="s">
        <v>5070</v>
      </c>
      <c r="C423" s="111" t="s">
        <v>5071</v>
      </c>
      <c r="D423" s="111"/>
      <c r="E423" s="111" t="s">
        <v>5072</v>
      </c>
      <c r="F423" s="111" t="s">
        <v>4276</v>
      </c>
      <c r="G423" s="112">
        <v>42762</v>
      </c>
      <c r="H423" s="113">
        <f t="shared" si="20"/>
        <v>2017</v>
      </c>
      <c r="I423" s="118" t="s">
        <v>5073</v>
      </c>
      <c r="J423" s="118">
        <v>3</v>
      </c>
      <c r="K423" s="115">
        <f>IF((G423+'Resale time'!$F$545)&lt;$U$3,1,0)</f>
        <v>1</v>
      </c>
      <c r="L423" s="116" t="s">
        <v>5074</v>
      </c>
      <c r="M423" s="118">
        <v>0</v>
      </c>
      <c r="N423" s="162" t="str">
        <f t="shared" si="18"/>
        <v/>
      </c>
      <c r="O423" s="219">
        <f>MAX(IF($U$4-G423&gt;0,MIN((($U$4-$U$2))*J423,(($U$4-$G423)*J423)-'Resale time'!$F$545),0),0)</f>
        <v>822</v>
      </c>
      <c r="P423" s="162">
        <f>MAX(IF($U$5-G423&gt;0,MIN(($U$5-$U$4)*J423,(($U$5-$G423)*J423)-'Resale time'!$F$545),0),0)</f>
        <v>1098</v>
      </c>
      <c r="Q423" s="162">
        <f>MAX(IF($U$3-G423&gt;0,MIN(($U$3-$U$5)*J423,(($U$3-$G423)*J423)-'Resale time'!$F$545),0),0)</f>
        <v>270</v>
      </c>
      <c r="R423" s="341">
        <f t="shared" si="19"/>
        <v>2190</v>
      </c>
    </row>
    <row r="424" spans="1:18" ht="12" customHeight="1" x14ac:dyDescent="0.35">
      <c r="A424" s="118">
        <v>2113</v>
      </c>
      <c r="B424" s="111" t="s">
        <v>5075</v>
      </c>
      <c r="C424" s="111" t="s">
        <v>5076</v>
      </c>
      <c r="D424" s="111"/>
      <c r="E424" s="111" t="s">
        <v>5077</v>
      </c>
      <c r="F424" s="111" t="s">
        <v>4276</v>
      </c>
      <c r="G424" s="112">
        <v>42914</v>
      </c>
      <c r="H424" s="113">
        <f t="shared" si="20"/>
        <v>2017</v>
      </c>
      <c r="I424" s="118" t="s">
        <v>5078</v>
      </c>
      <c r="J424" s="118">
        <v>10</v>
      </c>
      <c r="K424" s="115">
        <f>IF((G424+'Resale time'!$F$545)&lt;$U$3,1,0)</f>
        <v>1</v>
      </c>
      <c r="L424" s="116" t="s">
        <v>4277</v>
      </c>
      <c r="M424" s="118">
        <v>0</v>
      </c>
      <c r="N424" s="162" t="str">
        <f t="shared" si="18"/>
        <v/>
      </c>
      <c r="O424" s="219">
        <f>MAX(IF($U$4-G424&gt;0,MIN((($U$4-$U$2))*J424,(($U$4-$G424)*J424)-'Resale time'!$F$545),0),0)</f>
        <v>2740</v>
      </c>
      <c r="P424" s="162">
        <f>MAX(IF($U$5-G424&gt;0,MIN(($U$5-$U$4)*J424,(($U$5-$G424)*J424)-'Resale time'!$F$545),0),0)</f>
        <v>3660</v>
      </c>
      <c r="Q424" s="162">
        <f>MAX(IF($U$3-G424&gt;0,MIN(($U$3-$U$5)*J424,(($U$3-$G424)*J424)-'Resale time'!$F$545),0),0)</f>
        <v>900</v>
      </c>
      <c r="R424" s="341">
        <f t="shared" si="19"/>
        <v>7300</v>
      </c>
    </row>
    <row r="425" spans="1:18" ht="12" customHeight="1" x14ac:dyDescent="0.35">
      <c r="A425" s="396">
        <v>2114</v>
      </c>
      <c r="B425" s="394" t="s">
        <v>5079</v>
      </c>
      <c r="C425" s="394" t="s">
        <v>5080</v>
      </c>
      <c r="D425" s="111"/>
      <c r="E425" s="394" t="s">
        <v>5081</v>
      </c>
      <c r="F425" s="111" t="s">
        <v>4645</v>
      </c>
      <c r="G425" s="112">
        <v>42976</v>
      </c>
      <c r="H425" s="113">
        <f t="shared" si="20"/>
        <v>2017</v>
      </c>
      <c r="I425" s="118" t="s">
        <v>5082</v>
      </c>
      <c r="J425" s="118">
        <v>1</v>
      </c>
      <c r="K425" s="115">
        <f>IF((G425+'Resale time'!$F$545)&lt;$U$3,1,0)</f>
        <v>1</v>
      </c>
      <c r="L425" s="116" t="s">
        <v>4277</v>
      </c>
      <c r="M425" s="118">
        <v>0</v>
      </c>
      <c r="N425" s="162" t="str">
        <f t="shared" si="18"/>
        <v/>
      </c>
      <c r="O425" s="219">
        <f>MAX(IF($U$4-G425&gt;0,MIN((($U$4-$U$2))*J425,(($U$4-$G425)*J425)-'Resale time'!$F$545),0),0)</f>
        <v>274</v>
      </c>
      <c r="P425" s="162">
        <f>MAX(IF($U$5-G425&gt;0,MIN(($U$5-$U$4)*J425,(($U$5-$G425)*J425)-'Resale time'!$F$545),0),0)</f>
        <v>366</v>
      </c>
      <c r="Q425" s="162">
        <f>MAX(IF($U$3-G425&gt;0,MIN(($U$3-$U$5)*J425,(($U$3-$G425)*J425)-'Resale time'!$F$545),0),0)</f>
        <v>90</v>
      </c>
      <c r="R425" s="341">
        <f t="shared" si="19"/>
        <v>730</v>
      </c>
    </row>
    <row r="426" spans="1:18" ht="12" customHeight="1" x14ac:dyDescent="0.35">
      <c r="A426" s="397"/>
      <c r="B426" s="394"/>
      <c r="C426" s="394"/>
      <c r="D426" s="111"/>
      <c r="E426" s="394"/>
      <c r="F426" s="111" t="s">
        <v>4276</v>
      </c>
      <c r="G426" s="112">
        <v>42976</v>
      </c>
      <c r="H426" s="113">
        <f t="shared" si="20"/>
        <v>2017</v>
      </c>
      <c r="I426" s="118" t="s">
        <v>5082</v>
      </c>
      <c r="J426" s="118">
        <v>5</v>
      </c>
      <c r="K426" s="115">
        <f>IF((G426+'Resale time'!$F$545)&lt;$U$3,1,0)</f>
        <v>1</v>
      </c>
      <c r="L426" s="116" t="s">
        <v>4277</v>
      </c>
      <c r="M426" s="118">
        <v>0</v>
      </c>
      <c r="N426" s="162" t="str">
        <f t="shared" si="18"/>
        <v/>
      </c>
      <c r="O426" s="219">
        <f>MAX(IF($U$4-G426&gt;0,MIN((($U$4-$U$2))*J426,(($U$4-$G426)*J426)-'Resale time'!$F$545),0),0)</f>
        <v>1370</v>
      </c>
      <c r="P426" s="162">
        <f>MAX(IF($U$5-G426&gt;0,MIN(($U$5-$U$4)*J426,(($U$5-$G426)*J426)-'Resale time'!$F$545),0),0)</f>
        <v>1830</v>
      </c>
      <c r="Q426" s="162">
        <f>MAX(IF($U$3-G426&gt;0,MIN(($U$3-$U$5)*J426,(($U$3-$G426)*J426)-'Resale time'!$F$545),0),0)</f>
        <v>450</v>
      </c>
      <c r="R426" s="341">
        <f t="shared" si="19"/>
        <v>3650</v>
      </c>
    </row>
    <row r="427" spans="1:18" ht="12" customHeight="1" x14ac:dyDescent="0.35">
      <c r="A427" s="397"/>
      <c r="B427" s="394"/>
      <c r="C427" s="394"/>
      <c r="D427" s="111"/>
      <c r="E427" s="394"/>
      <c r="F427" s="111" t="s">
        <v>4645</v>
      </c>
      <c r="G427" s="112">
        <v>42880</v>
      </c>
      <c r="H427" s="113">
        <f t="shared" si="20"/>
        <v>2017</v>
      </c>
      <c r="I427" s="118" t="s">
        <v>5083</v>
      </c>
      <c r="J427" s="118">
        <v>1</v>
      </c>
      <c r="K427" s="115">
        <f>IF((G427+'Resale time'!$F$545)&lt;$U$3,1,0)</f>
        <v>1</v>
      </c>
      <c r="L427" s="116" t="s">
        <v>4277</v>
      </c>
      <c r="M427" s="118">
        <v>0</v>
      </c>
      <c r="N427" s="162" t="str">
        <f t="shared" si="18"/>
        <v/>
      </c>
      <c r="O427" s="219">
        <f>MAX(IF($U$4-G427&gt;0,MIN((($U$4-$U$2))*J427,(($U$4-$G427)*J427)-'Resale time'!$F$545),0),0)</f>
        <v>274</v>
      </c>
      <c r="P427" s="162">
        <f>MAX(IF($U$5-G427&gt;0,MIN(($U$5-$U$4)*J427,(($U$5-$G427)*J427)-'Resale time'!$F$545),0),0)</f>
        <v>366</v>
      </c>
      <c r="Q427" s="162">
        <f>MAX(IF($U$3-G427&gt;0,MIN(($U$3-$U$5)*J427,(($U$3-$G427)*J427)-'Resale time'!$F$545),0),0)</f>
        <v>90</v>
      </c>
      <c r="R427" s="341">
        <f t="shared" si="19"/>
        <v>730</v>
      </c>
    </row>
    <row r="428" spans="1:18" ht="12" customHeight="1" x14ac:dyDescent="0.35">
      <c r="A428" s="397"/>
      <c r="B428" s="394"/>
      <c r="C428" s="394"/>
      <c r="D428" s="111"/>
      <c r="E428" s="394"/>
      <c r="F428" s="111" t="s">
        <v>4276</v>
      </c>
      <c r="G428" s="112">
        <v>42880</v>
      </c>
      <c r="H428" s="113">
        <f t="shared" si="20"/>
        <v>2017</v>
      </c>
      <c r="I428" s="118" t="s">
        <v>5083</v>
      </c>
      <c r="J428" s="118">
        <v>5</v>
      </c>
      <c r="K428" s="115">
        <f>IF((G428+'Resale time'!$F$545)&lt;$U$3,1,0)</f>
        <v>1</v>
      </c>
      <c r="L428" s="116" t="s">
        <v>4277</v>
      </c>
      <c r="M428" s="118">
        <v>0</v>
      </c>
      <c r="N428" s="162" t="str">
        <f t="shared" si="18"/>
        <v/>
      </c>
      <c r="O428" s="219">
        <f>MAX(IF($U$4-G428&gt;0,MIN((($U$4-$U$2))*J428,(($U$4-$G428)*J428)-'Resale time'!$F$545),0),0)</f>
        <v>1370</v>
      </c>
      <c r="P428" s="162">
        <f>MAX(IF($U$5-G428&gt;0,MIN(($U$5-$U$4)*J428,(($U$5-$G428)*J428)-'Resale time'!$F$545),0),0)</f>
        <v>1830</v>
      </c>
      <c r="Q428" s="162">
        <f>MAX(IF($U$3-G428&gt;0,MIN(($U$3-$U$5)*J428,(($U$3-$G428)*J428)-'Resale time'!$F$545),0),0)</f>
        <v>450</v>
      </c>
      <c r="R428" s="341">
        <f t="shared" si="19"/>
        <v>3650</v>
      </c>
    </row>
    <row r="429" spans="1:18" ht="12" customHeight="1" x14ac:dyDescent="0.35">
      <c r="A429" s="397"/>
      <c r="B429" s="394"/>
      <c r="C429" s="394"/>
      <c r="D429" s="111"/>
      <c r="E429" s="394"/>
      <c r="F429" s="111" t="s">
        <v>4276</v>
      </c>
      <c r="G429" s="112">
        <v>42762</v>
      </c>
      <c r="H429" s="113">
        <f t="shared" si="20"/>
        <v>2017</v>
      </c>
      <c r="I429" s="118" t="s">
        <v>5084</v>
      </c>
      <c r="J429" s="118">
        <v>10</v>
      </c>
      <c r="K429" s="115">
        <f>IF((G429+'Resale time'!$F$545)&lt;$U$3,1,0)</f>
        <v>1</v>
      </c>
      <c r="L429" s="116" t="s">
        <v>4277</v>
      </c>
      <c r="M429" s="118">
        <v>0</v>
      </c>
      <c r="N429" s="162" t="str">
        <f t="shared" si="18"/>
        <v/>
      </c>
      <c r="O429" s="219">
        <f>MAX(IF($U$4-G429&gt;0,MIN((($U$4-$U$2))*J429,(($U$4-$G429)*J429)-'Resale time'!$F$545),0),0)</f>
        <v>2740</v>
      </c>
      <c r="P429" s="162">
        <f>MAX(IF($U$5-G429&gt;0,MIN(($U$5-$U$4)*J429,(($U$5-$G429)*J429)-'Resale time'!$F$545),0),0)</f>
        <v>3660</v>
      </c>
      <c r="Q429" s="162">
        <f>MAX(IF($U$3-G429&gt;0,MIN(($U$3-$U$5)*J429,(($U$3-$G429)*J429)-'Resale time'!$F$545),0),0)</f>
        <v>900</v>
      </c>
      <c r="R429" s="341">
        <f t="shared" si="19"/>
        <v>7300</v>
      </c>
    </row>
    <row r="430" spans="1:18" s="138" customFormat="1" ht="12" customHeight="1" x14ac:dyDescent="0.35">
      <c r="A430" s="118">
        <v>2115</v>
      </c>
      <c r="B430" s="111" t="s">
        <v>5085</v>
      </c>
      <c r="C430" s="111" t="s">
        <v>4277</v>
      </c>
      <c r="D430" s="111"/>
      <c r="E430" s="111">
        <v>34719076</v>
      </c>
      <c r="F430" s="111" t="s">
        <v>4276</v>
      </c>
      <c r="G430" s="112">
        <v>43076</v>
      </c>
      <c r="H430" s="113">
        <f t="shared" si="20"/>
        <v>2017</v>
      </c>
      <c r="I430" s="118" t="s">
        <v>5086</v>
      </c>
      <c r="J430" s="118">
        <v>1</v>
      </c>
      <c r="K430" s="115">
        <f>IF((G430+'Resale time'!$F$545)&lt;$U$3,1,0)</f>
        <v>1</v>
      </c>
      <c r="L430" s="116">
        <v>170301241</v>
      </c>
      <c r="M430" s="118">
        <v>1</v>
      </c>
      <c r="N430" s="162">
        <f t="shared" si="18"/>
        <v>1</v>
      </c>
      <c r="O430" s="219">
        <f>MAX(IF($U$4-G430&gt;0,MIN((($U$4-$U$2))*J430,(($U$4-$G430)*J430)-'Resale time'!$F$545),0),0)</f>
        <v>274</v>
      </c>
      <c r="P430" s="162">
        <f>MAX(IF($U$5-G430&gt;0,MIN(($U$5-$U$4)*J430,(($U$5-$G430)*J430)-'Resale time'!$F$545),0),0)</f>
        <v>366</v>
      </c>
      <c r="Q430" s="162">
        <f>MAX(IF($U$3-G430&gt;0,MIN(($U$3-$U$5)*J430,(($U$3-$G430)*J430)-'Resale time'!$F$545),0),0)</f>
        <v>90</v>
      </c>
      <c r="R430" s="341">
        <f t="shared" si="19"/>
        <v>730</v>
      </c>
    </row>
    <row r="431" spans="1:18" s="119" customFormat="1" ht="12" customHeight="1" x14ac:dyDescent="0.35">
      <c r="A431" s="118">
        <v>2116</v>
      </c>
      <c r="B431" s="111" t="s">
        <v>5087</v>
      </c>
      <c r="C431" s="134" t="s">
        <v>4277</v>
      </c>
      <c r="D431" s="134"/>
      <c r="E431" s="111" t="s">
        <v>5088</v>
      </c>
      <c r="F431" s="135" t="s">
        <v>4276</v>
      </c>
      <c r="G431" s="112">
        <v>43097</v>
      </c>
      <c r="H431" s="113">
        <f t="shared" si="20"/>
        <v>2017</v>
      </c>
      <c r="I431" s="115" t="s">
        <v>5089</v>
      </c>
      <c r="J431" s="133">
        <v>1</v>
      </c>
      <c r="K431" s="115">
        <f>IF((G431+'Resale time'!$F$545)&lt;$U$3,1,0)</f>
        <v>1</v>
      </c>
      <c r="L431" s="116">
        <v>170201751</v>
      </c>
      <c r="M431" s="132">
        <v>1</v>
      </c>
      <c r="N431" s="162">
        <f t="shared" si="18"/>
        <v>1</v>
      </c>
      <c r="O431" s="219">
        <f>MAX(IF($U$4-G431&gt;0,MIN((($U$4-$U$2))*J431,(($U$4-$G431)*J431)-'Resale time'!$F$545),0),0)</f>
        <v>274</v>
      </c>
      <c r="P431" s="162">
        <f>MAX(IF($U$5-G431&gt;0,MIN(($U$5-$U$4)*J431,(($U$5-$G431)*J431)-'Resale time'!$F$545),0),0)</f>
        <v>366</v>
      </c>
      <c r="Q431" s="162">
        <f>MAX(IF($U$3-G431&gt;0,MIN(($U$3-$U$5)*J431,(($U$3-$G431)*J431)-'Resale time'!$F$545),0),0)</f>
        <v>90</v>
      </c>
      <c r="R431" s="341">
        <f t="shared" si="19"/>
        <v>730</v>
      </c>
    </row>
    <row r="432" spans="1:18" s="130" customFormat="1" ht="12" customHeight="1" x14ac:dyDescent="0.35">
      <c r="A432" s="129">
        <v>2117</v>
      </c>
      <c r="B432" s="122" t="s">
        <v>5090</v>
      </c>
      <c r="C432" s="122" t="s">
        <v>5091</v>
      </c>
      <c r="D432" s="122"/>
      <c r="E432" s="122">
        <v>36099867</v>
      </c>
      <c r="F432" s="122" t="s">
        <v>4276</v>
      </c>
      <c r="G432" s="124">
        <v>43089</v>
      </c>
      <c r="H432" s="125">
        <f t="shared" si="20"/>
        <v>2017</v>
      </c>
      <c r="I432" s="129" t="s">
        <v>5092</v>
      </c>
      <c r="J432" s="129">
        <v>1</v>
      </c>
      <c r="K432" s="115">
        <f>IF((G432+'Resale time'!$F$545)&lt;$U$3,1,0)</f>
        <v>1</v>
      </c>
      <c r="L432" s="128">
        <v>170700454</v>
      </c>
      <c r="M432" s="129">
        <v>1</v>
      </c>
      <c r="N432" s="162">
        <f t="shared" si="18"/>
        <v>1</v>
      </c>
      <c r="O432" s="219">
        <f>MAX(IF($U$4-G432&gt;0,MIN((($U$4-$U$2))*J432,(($U$4-$G432)*J432)-'Resale time'!$F$545),0),0)</f>
        <v>274</v>
      </c>
      <c r="P432" s="162">
        <f>MAX(IF($U$5-G432&gt;0,MIN(($U$5-$U$4)*J432,(($U$5-$G432)*J432)-'Resale time'!$F$545),0),0)</f>
        <v>366</v>
      </c>
      <c r="Q432" s="162">
        <f>MAX(IF($U$3-G432&gt;0,MIN(($U$3-$U$5)*J432,(($U$3-$G432)*J432)-'Resale time'!$F$545),0),0)</f>
        <v>90</v>
      </c>
      <c r="R432" s="341">
        <f t="shared" si="19"/>
        <v>730</v>
      </c>
    </row>
    <row r="433" spans="1:18" s="130" customFormat="1" ht="12" customHeight="1" x14ac:dyDescent="0.35">
      <c r="A433" s="129">
        <v>2118</v>
      </c>
      <c r="B433" s="122" t="s">
        <v>5093</v>
      </c>
      <c r="C433" s="122" t="s">
        <v>5094</v>
      </c>
      <c r="D433" s="122"/>
      <c r="E433" s="122">
        <v>34554221</v>
      </c>
      <c r="F433" s="122" t="s">
        <v>4276</v>
      </c>
      <c r="G433" s="124">
        <v>43076</v>
      </c>
      <c r="H433" s="125">
        <f t="shared" si="20"/>
        <v>2017</v>
      </c>
      <c r="I433" s="129" t="s">
        <v>5095</v>
      </c>
      <c r="J433" s="129">
        <v>1</v>
      </c>
      <c r="K433" s="115">
        <f>IF((G433+'Resale time'!$F$545)&lt;$U$3,1,0)</f>
        <v>1</v>
      </c>
      <c r="L433" s="128">
        <v>170200438</v>
      </c>
      <c r="M433" s="129">
        <v>1</v>
      </c>
      <c r="N433" s="162">
        <f t="shared" si="18"/>
        <v>1</v>
      </c>
      <c r="O433" s="219">
        <f>MAX(IF($U$4-G433&gt;0,MIN((($U$4-$U$2))*J433,(($U$4-$G433)*J433)-'Resale time'!$F$545),0),0)</f>
        <v>274</v>
      </c>
      <c r="P433" s="162">
        <f>MAX(IF($U$5-G433&gt;0,MIN(($U$5-$U$4)*J433,(($U$5-$G433)*J433)-'Resale time'!$F$545),0),0)</f>
        <v>366</v>
      </c>
      <c r="Q433" s="162">
        <f>MAX(IF($U$3-G433&gt;0,MIN(($U$3-$U$5)*J433,(($U$3-$G433)*J433)-'Resale time'!$F$545),0),0)</f>
        <v>90</v>
      </c>
      <c r="R433" s="341">
        <f t="shared" si="19"/>
        <v>730</v>
      </c>
    </row>
    <row r="434" spans="1:18" ht="12" customHeight="1" x14ac:dyDescent="0.35">
      <c r="A434" s="118">
        <v>2119</v>
      </c>
      <c r="B434" s="111" t="s">
        <v>5096</v>
      </c>
      <c r="C434" s="111" t="s">
        <v>4277</v>
      </c>
      <c r="D434" s="111"/>
      <c r="E434" s="111" t="s">
        <v>4277</v>
      </c>
      <c r="F434" s="111" t="s">
        <v>4276</v>
      </c>
      <c r="G434" s="112">
        <v>43099</v>
      </c>
      <c r="H434" s="113">
        <f t="shared" si="20"/>
        <v>2017</v>
      </c>
      <c r="I434" s="118" t="s">
        <v>5097</v>
      </c>
      <c r="J434" s="118">
        <v>1</v>
      </c>
      <c r="K434" s="115">
        <f>IF((G434+'Resale time'!$F$545)&lt;$U$3,1,0)</f>
        <v>1</v>
      </c>
      <c r="L434" s="116">
        <v>170201623</v>
      </c>
      <c r="M434" s="118">
        <v>1</v>
      </c>
      <c r="N434" s="162">
        <f t="shared" si="18"/>
        <v>1</v>
      </c>
      <c r="O434" s="219">
        <f>MAX(IF($U$4-G434&gt;0,MIN((($U$4-$U$2))*J434,(($U$4-$G434)*J434)-'Resale time'!$F$545),0),0)</f>
        <v>274</v>
      </c>
      <c r="P434" s="162">
        <f>MAX(IF($U$5-G434&gt;0,MIN(($U$5-$U$4)*J434,(($U$5-$G434)*J434)-'Resale time'!$F$545),0),0)</f>
        <v>366</v>
      </c>
      <c r="Q434" s="162">
        <f>MAX(IF($U$3-G434&gt;0,MIN(($U$3-$U$5)*J434,(($U$3-$G434)*J434)-'Resale time'!$F$545),0),0)</f>
        <v>90</v>
      </c>
      <c r="R434" s="341">
        <f t="shared" si="19"/>
        <v>730</v>
      </c>
    </row>
    <row r="435" spans="1:18" s="130" customFormat="1" ht="12" customHeight="1" x14ac:dyDescent="0.35">
      <c r="A435" s="129">
        <v>2120</v>
      </c>
      <c r="B435" s="122" t="s">
        <v>5098</v>
      </c>
      <c r="C435" s="122" t="s">
        <v>5099</v>
      </c>
      <c r="D435" s="122"/>
      <c r="E435" s="122">
        <v>38382633</v>
      </c>
      <c r="F435" s="122" t="s">
        <v>4276</v>
      </c>
      <c r="G435" s="124">
        <v>43098</v>
      </c>
      <c r="H435" s="125">
        <f t="shared" si="20"/>
        <v>2017</v>
      </c>
      <c r="I435" s="129" t="s">
        <v>5100</v>
      </c>
      <c r="J435" s="129">
        <v>1</v>
      </c>
      <c r="K435" s="115">
        <f>IF((G435+'Resale time'!$F$545)&lt;$U$3,1,0)</f>
        <v>1</v>
      </c>
      <c r="L435" s="128">
        <v>1706811675</v>
      </c>
      <c r="M435" s="129">
        <v>1</v>
      </c>
      <c r="N435" s="162">
        <f t="shared" si="18"/>
        <v>1</v>
      </c>
      <c r="O435" s="219">
        <f>MAX(IF($U$4-G435&gt;0,MIN((($U$4-$U$2))*J435,(($U$4-$G435)*J435)-'Resale time'!$F$545),0),0)</f>
        <v>274</v>
      </c>
      <c r="P435" s="162">
        <f>MAX(IF($U$5-G435&gt;0,MIN(($U$5-$U$4)*J435,(($U$5-$G435)*J435)-'Resale time'!$F$545),0),0)</f>
        <v>366</v>
      </c>
      <c r="Q435" s="162">
        <f>MAX(IF($U$3-G435&gt;0,MIN(($U$3-$U$5)*J435,(($U$3-$G435)*J435)-'Resale time'!$F$545),0),0)</f>
        <v>90</v>
      </c>
      <c r="R435" s="341">
        <f t="shared" si="19"/>
        <v>730</v>
      </c>
    </row>
    <row r="436" spans="1:18" s="138" customFormat="1" ht="12" customHeight="1" x14ac:dyDescent="0.35">
      <c r="A436" s="118">
        <v>2121</v>
      </c>
      <c r="B436" s="394" t="s">
        <v>5101</v>
      </c>
      <c r="C436" s="394" t="s">
        <v>297</v>
      </c>
      <c r="D436" s="111"/>
      <c r="E436" s="394">
        <v>38832762</v>
      </c>
      <c r="F436" s="111" t="s">
        <v>4276</v>
      </c>
      <c r="G436" s="112">
        <v>43075</v>
      </c>
      <c r="H436" s="113">
        <f t="shared" si="20"/>
        <v>2017</v>
      </c>
      <c r="I436" s="118" t="s">
        <v>5102</v>
      </c>
      <c r="J436" s="118">
        <v>1</v>
      </c>
      <c r="K436" s="115">
        <f>IF((G436+'Resale time'!$F$545)&lt;$U$3,1,0)</f>
        <v>1</v>
      </c>
      <c r="L436" s="116" t="s">
        <v>4277</v>
      </c>
      <c r="M436" s="118">
        <v>1</v>
      </c>
      <c r="N436" s="162">
        <f t="shared" si="18"/>
        <v>1</v>
      </c>
      <c r="O436" s="219">
        <f>MAX(IF($U$4-G436&gt;0,MIN((($U$4-$U$2))*J436,(($U$4-$G436)*J436)-'Resale time'!$F$545),0),0)</f>
        <v>274</v>
      </c>
      <c r="P436" s="162">
        <f>MAX(IF($U$5-G436&gt;0,MIN(($U$5-$U$4)*J436,(($U$5-$G436)*J436)-'Resale time'!$F$545),0),0)</f>
        <v>366</v>
      </c>
      <c r="Q436" s="162">
        <f>MAX(IF($U$3-G436&gt;0,MIN(($U$3-$U$5)*J436,(($U$3-$G436)*J436)-'Resale time'!$F$545),0),0)</f>
        <v>90</v>
      </c>
      <c r="R436" s="341">
        <f t="shared" si="19"/>
        <v>730</v>
      </c>
    </row>
    <row r="437" spans="1:18" s="138" customFormat="1" ht="12" customHeight="1" x14ac:dyDescent="0.35">
      <c r="A437" s="118">
        <v>2132</v>
      </c>
      <c r="B437" s="400"/>
      <c r="C437" s="400"/>
      <c r="D437" s="120"/>
      <c r="E437" s="400"/>
      <c r="F437" s="111" t="s">
        <v>4276</v>
      </c>
      <c r="G437" s="112">
        <v>43031</v>
      </c>
      <c r="H437" s="113">
        <f>YEAR(G437)</f>
        <v>2017</v>
      </c>
      <c r="I437" s="118" t="s">
        <v>5103</v>
      </c>
      <c r="J437" s="118">
        <v>1</v>
      </c>
      <c r="K437" s="115">
        <f>IF((G437+'Resale time'!$F$545)&lt;$U$3,1,0)</f>
        <v>1</v>
      </c>
      <c r="L437" s="116">
        <v>170300213</v>
      </c>
      <c r="M437" s="118">
        <v>1</v>
      </c>
      <c r="N437" s="162">
        <f t="shared" si="18"/>
        <v>1</v>
      </c>
      <c r="O437" s="219">
        <f>MAX(IF($U$4-G437&gt;0,MIN((($U$4-$U$2))*J437,(($U$4-$G437)*J437)-'Resale time'!$F$545),0),0)</f>
        <v>274</v>
      </c>
      <c r="P437" s="162">
        <f>MAX(IF($U$5-G437&gt;0,MIN(($U$5-$U$4)*J437,(($U$5-$G437)*J437)-'Resale time'!$F$545),0),0)</f>
        <v>366</v>
      </c>
      <c r="Q437" s="162">
        <f>MAX(IF($U$3-G437&gt;0,MIN(($U$3-$U$5)*J437,(($U$3-$G437)*J437)-'Resale time'!$F$545),0),0)</f>
        <v>90</v>
      </c>
      <c r="R437" s="341">
        <f t="shared" si="19"/>
        <v>730</v>
      </c>
    </row>
    <row r="438" spans="1:18" s="137" customFormat="1" ht="12" customHeight="1" x14ac:dyDescent="0.35">
      <c r="A438" s="118">
        <v>2122</v>
      </c>
      <c r="B438" s="111" t="s">
        <v>5104</v>
      </c>
      <c r="C438" s="111" t="s">
        <v>4277</v>
      </c>
      <c r="D438" s="111"/>
      <c r="E438" s="111">
        <v>49187042</v>
      </c>
      <c r="F438" s="111" t="s">
        <v>4276</v>
      </c>
      <c r="G438" s="112">
        <v>43095</v>
      </c>
      <c r="H438" s="113">
        <f t="shared" si="20"/>
        <v>2017</v>
      </c>
      <c r="I438" s="118" t="s">
        <v>5105</v>
      </c>
      <c r="J438" s="118">
        <v>1</v>
      </c>
      <c r="K438" s="115">
        <f>IF((G438+'Resale time'!$F$545)&lt;$U$3,1,0)</f>
        <v>1</v>
      </c>
      <c r="L438" s="116">
        <v>17031695</v>
      </c>
      <c r="M438" s="118">
        <v>1</v>
      </c>
      <c r="N438" s="162">
        <f t="shared" si="18"/>
        <v>1</v>
      </c>
      <c r="O438" s="219">
        <f>MAX(IF($U$4-G438&gt;0,MIN((($U$4-$U$2))*J438,(($U$4-$G438)*J438)-'Resale time'!$F$545),0),0)</f>
        <v>274</v>
      </c>
      <c r="P438" s="162">
        <f>MAX(IF($U$5-G438&gt;0,MIN(($U$5-$U$4)*J438,(($U$5-$G438)*J438)-'Resale time'!$F$545),0),0)</f>
        <v>366</v>
      </c>
      <c r="Q438" s="162">
        <f>MAX(IF($U$3-G438&gt;0,MIN(($U$3-$U$5)*J438,(($U$3-$G438)*J438)-'Resale time'!$F$545),0),0)</f>
        <v>90</v>
      </c>
      <c r="R438" s="341">
        <f t="shared" si="19"/>
        <v>730</v>
      </c>
    </row>
    <row r="439" spans="1:18" s="119" customFormat="1" ht="12" customHeight="1" x14ac:dyDescent="0.35">
      <c r="A439" s="118">
        <v>2123</v>
      </c>
      <c r="B439" s="111" t="s">
        <v>5106</v>
      </c>
      <c r="C439" s="111" t="s">
        <v>5107</v>
      </c>
      <c r="D439" s="111"/>
      <c r="E439" s="111">
        <v>48905022</v>
      </c>
      <c r="F439" s="111" t="s">
        <v>4276</v>
      </c>
      <c r="G439" s="112">
        <v>43061</v>
      </c>
      <c r="H439" s="113">
        <f t="shared" si="20"/>
        <v>2017</v>
      </c>
      <c r="I439" s="118" t="s">
        <v>5108</v>
      </c>
      <c r="J439" s="118">
        <v>1</v>
      </c>
      <c r="K439" s="115">
        <f>IF((G439+'Resale time'!$F$545)&lt;$U$3,1,0)</f>
        <v>1</v>
      </c>
      <c r="L439" s="116" t="s">
        <v>4277</v>
      </c>
      <c r="M439" s="118">
        <v>1</v>
      </c>
      <c r="N439" s="162">
        <f t="shared" si="18"/>
        <v>1</v>
      </c>
      <c r="O439" s="219">
        <f>MAX(IF($U$4-G439&gt;0,MIN((($U$4-$U$2))*J439,(($U$4-$G439)*J439)-'Resale time'!$F$545),0),0)</f>
        <v>274</v>
      </c>
      <c r="P439" s="162">
        <f>MAX(IF($U$5-G439&gt;0,MIN(($U$5-$U$4)*J439,(($U$5-$G439)*J439)-'Resale time'!$F$545),0),0)</f>
        <v>366</v>
      </c>
      <c r="Q439" s="162">
        <f>MAX(IF($U$3-G439&gt;0,MIN(($U$3-$U$5)*J439,(($U$3-$G439)*J439)-'Resale time'!$F$545),0),0)</f>
        <v>90</v>
      </c>
      <c r="R439" s="341">
        <f t="shared" si="19"/>
        <v>730</v>
      </c>
    </row>
    <row r="440" spans="1:18" s="119" customFormat="1" ht="12" customHeight="1" x14ac:dyDescent="0.35">
      <c r="A440" s="118">
        <v>2124</v>
      </c>
      <c r="B440" s="111" t="s">
        <v>5109</v>
      </c>
      <c r="C440" s="111" t="s">
        <v>5110</v>
      </c>
      <c r="D440" s="111"/>
      <c r="E440" s="111">
        <v>38003833</v>
      </c>
      <c r="F440" s="111" t="s">
        <v>4276</v>
      </c>
      <c r="G440" s="112">
        <v>43042</v>
      </c>
      <c r="H440" s="113">
        <f t="shared" si="20"/>
        <v>2017</v>
      </c>
      <c r="I440" s="118" t="s">
        <v>5111</v>
      </c>
      <c r="J440" s="118">
        <v>1</v>
      </c>
      <c r="K440" s="115">
        <f>IF((G440+'Resale time'!$F$545)&lt;$U$3,1,0)</f>
        <v>1</v>
      </c>
      <c r="L440" s="116">
        <v>170300232</v>
      </c>
      <c r="M440" s="118">
        <v>1</v>
      </c>
      <c r="N440" s="162">
        <f t="shared" si="18"/>
        <v>1</v>
      </c>
      <c r="O440" s="219">
        <f>MAX(IF($U$4-G440&gt;0,MIN((($U$4-$U$2))*J440,(($U$4-$G440)*J440)-'Resale time'!$F$545),0),0)</f>
        <v>274</v>
      </c>
      <c r="P440" s="162">
        <f>MAX(IF($U$5-G440&gt;0,MIN(($U$5-$U$4)*J440,(($U$5-$G440)*J440)-'Resale time'!$F$545),0),0)</f>
        <v>366</v>
      </c>
      <c r="Q440" s="162">
        <f>MAX(IF($U$3-G440&gt;0,MIN(($U$3-$U$5)*J440,(($U$3-$G440)*J440)-'Resale time'!$F$545),0),0)</f>
        <v>90</v>
      </c>
      <c r="R440" s="341">
        <f t="shared" si="19"/>
        <v>730</v>
      </c>
    </row>
    <row r="441" spans="1:18" s="119" customFormat="1" ht="12" customHeight="1" x14ac:dyDescent="0.35">
      <c r="A441" s="118">
        <v>2125</v>
      </c>
      <c r="B441" s="111" t="s">
        <v>5112</v>
      </c>
      <c r="C441" s="111" t="s">
        <v>5113</v>
      </c>
      <c r="D441" s="111"/>
      <c r="E441" s="111">
        <v>41859048</v>
      </c>
      <c r="F441" s="111" t="s">
        <v>4276</v>
      </c>
      <c r="G441" s="112">
        <v>43012</v>
      </c>
      <c r="H441" s="113">
        <f t="shared" si="20"/>
        <v>2017</v>
      </c>
      <c r="I441" s="118" t="s">
        <v>5114</v>
      </c>
      <c r="J441" s="118">
        <v>1</v>
      </c>
      <c r="K441" s="115">
        <f>IF((G441+'Resale time'!$F$545)&lt;$U$3,1,0)</f>
        <v>1</v>
      </c>
      <c r="L441" s="116">
        <v>1708810724</v>
      </c>
      <c r="M441" s="118">
        <v>1</v>
      </c>
      <c r="N441" s="162">
        <f t="shared" si="18"/>
        <v>1</v>
      </c>
      <c r="O441" s="219">
        <f>MAX(IF($U$4-G441&gt;0,MIN((($U$4-$U$2))*J441,(($U$4-$G441)*J441)-'Resale time'!$F$545),0),0)</f>
        <v>274</v>
      </c>
      <c r="P441" s="162">
        <f>MAX(IF($U$5-G441&gt;0,MIN(($U$5-$U$4)*J441,(($U$5-$G441)*J441)-'Resale time'!$F$545),0),0)</f>
        <v>366</v>
      </c>
      <c r="Q441" s="162">
        <f>MAX(IF($U$3-G441&gt;0,MIN(($U$3-$U$5)*J441,(($U$3-$G441)*J441)-'Resale time'!$F$545),0),0)</f>
        <v>90</v>
      </c>
      <c r="R441" s="341">
        <f t="shared" si="19"/>
        <v>730</v>
      </c>
    </row>
    <row r="442" spans="1:18" s="137" customFormat="1" ht="12" customHeight="1" x14ac:dyDescent="0.35">
      <c r="A442" s="118">
        <v>2126</v>
      </c>
      <c r="B442" s="111" t="s">
        <v>5115</v>
      </c>
      <c r="C442" s="111" t="s">
        <v>5116</v>
      </c>
      <c r="D442" s="111"/>
      <c r="E442" s="111">
        <v>37101087</v>
      </c>
      <c r="F442" s="111" t="s">
        <v>4276</v>
      </c>
      <c r="G442" s="112">
        <v>43031</v>
      </c>
      <c r="H442" s="113">
        <f t="shared" si="20"/>
        <v>2017</v>
      </c>
      <c r="I442" s="118" t="s">
        <v>5117</v>
      </c>
      <c r="J442" s="118">
        <v>1</v>
      </c>
      <c r="K442" s="115">
        <f>IF((G442+'Resale time'!$F$545)&lt;$U$3,1,0)</f>
        <v>1</v>
      </c>
      <c r="L442" s="116">
        <v>170300511</v>
      </c>
      <c r="M442" s="118">
        <v>1</v>
      </c>
      <c r="N442" s="162">
        <f t="shared" si="18"/>
        <v>1</v>
      </c>
      <c r="O442" s="219">
        <f>MAX(IF($U$4-G442&gt;0,MIN((($U$4-$U$2))*J442,(($U$4-$G442)*J442)-'Resale time'!$F$545),0),0)</f>
        <v>274</v>
      </c>
      <c r="P442" s="162">
        <f>MAX(IF($U$5-G442&gt;0,MIN(($U$5-$U$4)*J442,(($U$5-$G442)*J442)-'Resale time'!$F$545),0),0)</f>
        <v>366</v>
      </c>
      <c r="Q442" s="162">
        <f>MAX(IF($U$3-G442&gt;0,MIN(($U$3-$U$5)*J442,(($U$3-$G442)*J442)-'Resale time'!$F$545),0),0)</f>
        <v>90</v>
      </c>
      <c r="R442" s="341">
        <f t="shared" si="19"/>
        <v>730</v>
      </c>
    </row>
    <row r="443" spans="1:18" ht="12" customHeight="1" x14ac:dyDescent="0.35">
      <c r="A443" s="118">
        <v>2127</v>
      </c>
      <c r="B443" s="111" t="s">
        <v>5118</v>
      </c>
      <c r="C443" s="111" t="s">
        <v>5119</v>
      </c>
      <c r="D443" s="111"/>
      <c r="E443" s="111">
        <v>47334464</v>
      </c>
      <c r="F443" s="111" t="s">
        <v>4276</v>
      </c>
      <c r="G443" s="112">
        <v>42965</v>
      </c>
      <c r="H443" s="113">
        <f t="shared" si="20"/>
        <v>2017</v>
      </c>
      <c r="I443" s="118" t="s">
        <v>5120</v>
      </c>
      <c r="J443" s="118">
        <v>1</v>
      </c>
      <c r="K443" s="115">
        <f>IF((G443+'Resale time'!$F$545)&lt;$U$3,1,0)</f>
        <v>1</v>
      </c>
      <c r="L443" s="116">
        <v>170400089</v>
      </c>
      <c r="M443" s="118">
        <v>1</v>
      </c>
      <c r="N443" s="162">
        <f t="shared" si="18"/>
        <v>1</v>
      </c>
      <c r="O443" s="219">
        <f>MAX(IF($U$4-G443&gt;0,MIN((($U$4-$U$2))*J443,(($U$4-$G443)*J443)-'Resale time'!$F$545),0),0)</f>
        <v>274</v>
      </c>
      <c r="P443" s="162">
        <f>MAX(IF($U$5-G443&gt;0,MIN(($U$5-$U$4)*J443,(($U$5-$G443)*J443)-'Resale time'!$F$545),0),0)</f>
        <v>366</v>
      </c>
      <c r="Q443" s="162">
        <f>MAX(IF($U$3-G443&gt;0,MIN(($U$3-$U$5)*J443,(($U$3-$G443)*J443)-'Resale time'!$F$545),0),0)</f>
        <v>90</v>
      </c>
      <c r="R443" s="341">
        <f t="shared" si="19"/>
        <v>730</v>
      </c>
    </row>
    <row r="444" spans="1:18" ht="12" customHeight="1" x14ac:dyDescent="0.35">
      <c r="A444" s="118">
        <v>2129</v>
      </c>
      <c r="B444" s="111" t="s">
        <v>5121</v>
      </c>
      <c r="C444" s="111" t="s">
        <v>5122</v>
      </c>
      <c r="D444" s="111"/>
      <c r="E444" s="111" t="s">
        <v>4277</v>
      </c>
      <c r="F444" s="111" t="s">
        <v>4276</v>
      </c>
      <c r="G444" s="112">
        <v>43028</v>
      </c>
      <c r="H444" s="113">
        <f t="shared" si="20"/>
        <v>2017</v>
      </c>
      <c r="I444" s="118" t="s">
        <v>5123</v>
      </c>
      <c r="J444" s="118">
        <v>1</v>
      </c>
      <c r="K444" s="115">
        <f>IF((G444+'Resale time'!$F$545)&lt;$U$3,1,0)</f>
        <v>1</v>
      </c>
      <c r="L444" s="116" t="s">
        <v>4277</v>
      </c>
      <c r="M444" s="118">
        <v>1</v>
      </c>
      <c r="N444" s="162">
        <f t="shared" si="18"/>
        <v>1</v>
      </c>
      <c r="O444" s="219">
        <f>MAX(IF($U$4-G444&gt;0,MIN((($U$4-$U$2))*J444,(($U$4-$G444)*J444)-'Resale time'!$F$545),0),0)</f>
        <v>274</v>
      </c>
      <c r="P444" s="162">
        <f>MAX(IF($U$5-G444&gt;0,MIN(($U$5-$U$4)*J444,(($U$5-$G444)*J444)-'Resale time'!$F$545),0),0)</f>
        <v>366</v>
      </c>
      <c r="Q444" s="162">
        <f>MAX(IF($U$3-G444&gt;0,MIN(($U$3-$U$5)*J444,(($U$3-$G444)*J444)-'Resale time'!$F$545),0),0)</f>
        <v>90</v>
      </c>
      <c r="R444" s="341">
        <f t="shared" si="19"/>
        <v>730</v>
      </c>
    </row>
    <row r="445" spans="1:18" s="136" customFormat="1" ht="12" customHeight="1" x14ac:dyDescent="0.35">
      <c r="A445" s="129">
        <v>2130</v>
      </c>
      <c r="B445" s="122" t="s">
        <v>5124</v>
      </c>
      <c r="C445" s="122" t="s">
        <v>5125</v>
      </c>
      <c r="D445" s="122"/>
      <c r="E445" s="122" t="s">
        <v>5126</v>
      </c>
      <c r="F445" s="122" t="s">
        <v>4276</v>
      </c>
      <c r="G445" s="124">
        <v>43067</v>
      </c>
      <c r="H445" s="125">
        <f t="shared" si="20"/>
        <v>2017</v>
      </c>
      <c r="I445" s="129" t="s">
        <v>5127</v>
      </c>
      <c r="J445" s="129">
        <v>1</v>
      </c>
      <c r="K445" s="115">
        <f>IF((G445+'Resale time'!$F$545)&lt;$U$3,1,0)</f>
        <v>1</v>
      </c>
      <c r="L445" s="128" t="s">
        <v>4277</v>
      </c>
      <c r="M445" s="129">
        <v>1</v>
      </c>
      <c r="N445" s="162">
        <f t="shared" si="18"/>
        <v>1</v>
      </c>
      <c r="O445" s="219">
        <f>MAX(IF($U$4-G445&gt;0,MIN((($U$4-$U$2))*J445,(($U$4-$G445)*J445)-'Resale time'!$F$545),0),0)</f>
        <v>274</v>
      </c>
      <c r="P445" s="162">
        <f>MAX(IF($U$5-G445&gt;0,MIN(($U$5-$U$4)*J445,(($U$5-$G445)*J445)-'Resale time'!$F$545),0),0)</f>
        <v>366</v>
      </c>
      <c r="Q445" s="162">
        <f>MAX(IF($U$3-G445&gt;0,MIN(($U$3-$U$5)*J445,(($U$3-$G445)*J445)-'Resale time'!$F$545),0),0)</f>
        <v>90</v>
      </c>
      <c r="R445" s="341">
        <f t="shared" si="19"/>
        <v>730</v>
      </c>
    </row>
    <row r="446" spans="1:18" ht="12" customHeight="1" x14ac:dyDescent="0.35">
      <c r="A446" s="118">
        <v>2133</v>
      </c>
      <c r="B446" s="111" t="s">
        <v>5128</v>
      </c>
      <c r="C446" s="111" t="s">
        <v>4277</v>
      </c>
      <c r="D446" s="111"/>
      <c r="E446" s="111" t="s">
        <v>4277</v>
      </c>
      <c r="F446" s="111" t="s">
        <v>4276</v>
      </c>
      <c r="G446" s="112">
        <v>43032</v>
      </c>
      <c r="H446" s="113">
        <f t="shared" si="20"/>
        <v>2017</v>
      </c>
      <c r="I446" s="118" t="s">
        <v>5129</v>
      </c>
      <c r="J446" s="118">
        <v>1</v>
      </c>
      <c r="K446" s="115">
        <f>IF((G446+'Resale time'!$F$545)&lt;$U$3,1,0)</f>
        <v>1</v>
      </c>
      <c r="L446" s="116">
        <v>170301126</v>
      </c>
      <c r="M446" s="118">
        <v>1</v>
      </c>
      <c r="N446" s="162">
        <f t="shared" si="18"/>
        <v>1</v>
      </c>
      <c r="O446" s="219">
        <f>MAX(IF($U$4-G446&gt;0,MIN((($U$4-$U$2))*J446,(($U$4-$G446)*J446)-'Resale time'!$F$545),0),0)</f>
        <v>274</v>
      </c>
      <c r="P446" s="162">
        <f>MAX(IF($U$5-G446&gt;0,MIN(($U$5-$U$4)*J446,(($U$5-$G446)*J446)-'Resale time'!$F$545),0),0)</f>
        <v>366</v>
      </c>
      <c r="Q446" s="162">
        <f>MAX(IF($U$3-G446&gt;0,MIN(($U$3-$U$5)*J446,(($U$3-$G446)*J446)-'Resale time'!$F$545),0),0)</f>
        <v>90</v>
      </c>
      <c r="R446" s="341">
        <f t="shared" si="19"/>
        <v>730</v>
      </c>
    </row>
    <row r="447" spans="1:18" ht="12" customHeight="1" x14ac:dyDescent="0.35">
      <c r="A447" s="118">
        <v>2134</v>
      </c>
      <c r="B447" s="111" t="s">
        <v>5130</v>
      </c>
      <c r="C447" s="111" t="s">
        <v>4277</v>
      </c>
      <c r="D447" s="111"/>
      <c r="E447" s="111" t="s">
        <v>4277</v>
      </c>
      <c r="F447" s="111" t="s">
        <v>4276</v>
      </c>
      <c r="G447" s="112">
        <v>43052</v>
      </c>
      <c r="H447" s="113">
        <f t="shared" si="20"/>
        <v>2017</v>
      </c>
      <c r="I447" s="118" t="s">
        <v>5131</v>
      </c>
      <c r="J447" s="118">
        <v>1</v>
      </c>
      <c r="K447" s="115">
        <f>IF((G447+'Resale time'!$F$545)&lt;$U$3,1,0)</f>
        <v>1</v>
      </c>
      <c r="L447" s="116">
        <v>170300578</v>
      </c>
      <c r="M447" s="118">
        <v>1</v>
      </c>
      <c r="N447" s="162">
        <f t="shared" si="18"/>
        <v>1</v>
      </c>
      <c r="O447" s="219">
        <f>MAX(IF($U$4-G447&gt;0,MIN((($U$4-$U$2))*J447,(($U$4-$G447)*J447)-'Resale time'!$F$545),0),0)</f>
        <v>274</v>
      </c>
      <c r="P447" s="162">
        <f>MAX(IF($U$5-G447&gt;0,MIN(($U$5-$U$4)*J447,(($U$5-$G447)*J447)-'Resale time'!$F$545),0),0)</f>
        <v>366</v>
      </c>
      <c r="Q447" s="162">
        <f>MAX(IF($U$3-G447&gt;0,MIN(($U$3-$U$5)*J447,(($U$3-$G447)*J447)-'Resale time'!$F$545),0),0)</f>
        <v>90</v>
      </c>
      <c r="R447" s="341">
        <f t="shared" si="19"/>
        <v>730</v>
      </c>
    </row>
    <row r="448" spans="1:18" ht="12" customHeight="1" x14ac:dyDescent="0.35">
      <c r="A448" s="118">
        <v>2135</v>
      </c>
      <c r="B448" s="111" t="s">
        <v>5132</v>
      </c>
      <c r="C448" s="111" t="s">
        <v>4277</v>
      </c>
      <c r="D448" s="111"/>
      <c r="E448" s="111">
        <v>34407635</v>
      </c>
      <c r="F448" s="111" t="s">
        <v>4276</v>
      </c>
      <c r="G448" s="112">
        <v>43097</v>
      </c>
      <c r="H448" s="113">
        <f t="shared" si="20"/>
        <v>2017</v>
      </c>
      <c r="I448" s="118" t="s">
        <v>5089</v>
      </c>
      <c r="J448" s="118">
        <v>1</v>
      </c>
      <c r="K448" s="115">
        <f>IF((G448+'Resale time'!$F$545)&lt;$U$3,1,0)</f>
        <v>1</v>
      </c>
      <c r="L448" s="116">
        <v>170201751</v>
      </c>
      <c r="M448" s="118">
        <v>1</v>
      </c>
      <c r="N448" s="162">
        <f t="shared" si="18"/>
        <v>1</v>
      </c>
      <c r="O448" s="219">
        <f>MAX(IF($U$4-G448&gt;0,MIN((($U$4-$U$2))*J448,(($U$4-$G448)*J448)-'Resale time'!$F$545),0),0)</f>
        <v>274</v>
      </c>
      <c r="P448" s="162">
        <f>MAX(IF($U$5-G448&gt;0,MIN(($U$5-$U$4)*J448,(($U$5-$G448)*J448)-'Resale time'!$F$545),0),0)</f>
        <v>366</v>
      </c>
      <c r="Q448" s="162">
        <f>MAX(IF($U$3-G448&gt;0,MIN(($U$3-$U$5)*J448,(($U$3-$G448)*J448)-'Resale time'!$F$545),0),0)</f>
        <v>90</v>
      </c>
      <c r="R448" s="341">
        <f t="shared" si="19"/>
        <v>730</v>
      </c>
    </row>
    <row r="449" spans="1:18" s="137" customFormat="1" ht="12" customHeight="1" x14ac:dyDescent="0.35">
      <c r="A449" s="118">
        <v>2136</v>
      </c>
      <c r="B449" s="111" t="s">
        <v>5133</v>
      </c>
      <c r="C449" s="111" t="s">
        <v>5134</v>
      </c>
      <c r="D449" s="111"/>
      <c r="E449" s="111">
        <v>364233214</v>
      </c>
      <c r="F449" s="111" t="s">
        <v>4276</v>
      </c>
      <c r="G449" s="112">
        <v>43077</v>
      </c>
      <c r="H449" s="113">
        <f t="shared" si="20"/>
        <v>2017</v>
      </c>
      <c r="I449" s="118" t="s">
        <v>5135</v>
      </c>
      <c r="J449" s="118">
        <v>1</v>
      </c>
      <c r="K449" s="115">
        <f>IF((G449+'Resale time'!$F$545)&lt;$U$3,1,0)</f>
        <v>1</v>
      </c>
      <c r="L449" s="116" t="s">
        <v>4277</v>
      </c>
      <c r="M449" s="118">
        <v>1</v>
      </c>
      <c r="N449" s="162">
        <f t="shared" ref="N449:N512" si="21">IF(M449=1,J449,"")</f>
        <v>1</v>
      </c>
      <c r="O449" s="219">
        <f>MAX(IF($U$4-G449&gt;0,MIN((($U$4-$U$2))*J449,(($U$4-$G449)*J449)-'Resale time'!$F$545),0),0)</f>
        <v>274</v>
      </c>
      <c r="P449" s="162">
        <f>MAX(IF($U$5-G449&gt;0,MIN(($U$5-$U$4)*J449,(($U$5-$G449)*J449)-'Resale time'!$F$545),0),0)</f>
        <v>366</v>
      </c>
      <c r="Q449" s="162">
        <f>MAX(IF($U$3-G449&gt;0,MIN(($U$3-$U$5)*J449,(($U$3-$G449)*J449)-'Resale time'!$F$545),0),0)</f>
        <v>90</v>
      </c>
      <c r="R449" s="341">
        <f t="shared" si="19"/>
        <v>730</v>
      </c>
    </row>
    <row r="450" spans="1:18" ht="12" customHeight="1" x14ac:dyDescent="0.35">
      <c r="A450" s="118">
        <v>2137</v>
      </c>
      <c r="B450" s="111" t="s">
        <v>5136</v>
      </c>
      <c r="C450" s="111" t="s">
        <v>4277</v>
      </c>
      <c r="D450" s="111"/>
      <c r="E450" s="111" t="s">
        <v>4277</v>
      </c>
      <c r="F450" s="111" t="s">
        <v>4276</v>
      </c>
      <c r="G450" s="112">
        <v>43032</v>
      </c>
      <c r="H450" s="113">
        <f t="shared" si="20"/>
        <v>2017</v>
      </c>
      <c r="I450" s="118" t="s">
        <v>5137</v>
      </c>
      <c r="J450" s="118">
        <v>1</v>
      </c>
      <c r="K450" s="115">
        <f>IF((G450+'Resale time'!$F$545)&lt;$U$3,1,0)</f>
        <v>1</v>
      </c>
      <c r="L450" s="116" t="s">
        <v>4277</v>
      </c>
      <c r="M450" s="118">
        <v>1</v>
      </c>
      <c r="N450" s="162">
        <f t="shared" si="21"/>
        <v>1</v>
      </c>
      <c r="O450" s="219">
        <f>MAX(IF($U$4-G450&gt;0,MIN((($U$4-$U$2))*J450,(($U$4-$G450)*J450)-'Resale time'!$F$545),0),0)</f>
        <v>274</v>
      </c>
      <c r="P450" s="162">
        <f>MAX(IF($U$5-G450&gt;0,MIN(($U$5-$U$4)*J450,(($U$5-$G450)*J450)-'Resale time'!$F$545),0),0)</f>
        <v>366</v>
      </c>
      <c r="Q450" s="162">
        <f>MAX(IF($U$3-G450&gt;0,MIN(($U$3-$U$5)*J450,(($U$3-$G450)*J450)-'Resale time'!$F$545),0),0)</f>
        <v>90</v>
      </c>
      <c r="R450" s="341">
        <f t="shared" si="19"/>
        <v>730</v>
      </c>
    </row>
    <row r="451" spans="1:18" ht="12" customHeight="1" x14ac:dyDescent="0.35">
      <c r="A451" s="118">
        <v>2138</v>
      </c>
      <c r="B451" s="111" t="s">
        <v>5138</v>
      </c>
      <c r="C451" s="111" t="s">
        <v>4277</v>
      </c>
      <c r="D451" s="111"/>
      <c r="E451" s="111" t="s">
        <v>4277</v>
      </c>
      <c r="F451" s="111" t="s">
        <v>4276</v>
      </c>
      <c r="G451" s="112">
        <v>43080</v>
      </c>
      <c r="H451" s="113">
        <f t="shared" si="20"/>
        <v>2017</v>
      </c>
      <c r="I451" s="118" t="s">
        <v>5139</v>
      </c>
      <c r="J451" s="118">
        <v>1</v>
      </c>
      <c r="K451" s="115">
        <f>IF((G451+'Resale time'!$F$545)&lt;$U$3,1,0)</f>
        <v>1</v>
      </c>
      <c r="L451" s="116">
        <v>170301439</v>
      </c>
      <c r="M451" s="118">
        <v>1</v>
      </c>
      <c r="N451" s="162">
        <f t="shared" si="21"/>
        <v>1</v>
      </c>
      <c r="O451" s="219">
        <f>MAX(IF($U$4-G451&gt;0,MIN((($U$4-$U$2))*J451,(($U$4-$G451)*J451)-'Resale time'!$F$545),0),0)</f>
        <v>274</v>
      </c>
      <c r="P451" s="162">
        <f>MAX(IF($U$5-G451&gt;0,MIN(($U$5-$U$4)*J451,(($U$5-$G451)*J451)-'Resale time'!$F$545),0),0)</f>
        <v>366</v>
      </c>
      <c r="Q451" s="162">
        <f>MAX(IF($U$3-G451&gt;0,MIN(($U$3-$U$5)*J451,(($U$3-$G451)*J451)-'Resale time'!$F$545),0),0)</f>
        <v>90</v>
      </c>
      <c r="R451" s="341">
        <f t="shared" ref="R451:R514" si="22">SUM(O451:Q451)</f>
        <v>730</v>
      </c>
    </row>
    <row r="452" spans="1:18" ht="12" customHeight="1" x14ac:dyDescent="0.35">
      <c r="A452" s="118">
        <v>2139</v>
      </c>
      <c r="B452" s="111" t="s">
        <v>5140</v>
      </c>
      <c r="C452" s="111" t="s">
        <v>5141</v>
      </c>
      <c r="D452" s="111"/>
      <c r="E452" s="111" t="s">
        <v>4277</v>
      </c>
      <c r="F452" s="111" t="s">
        <v>4276</v>
      </c>
      <c r="G452" s="112">
        <v>43096</v>
      </c>
      <c r="H452" s="113">
        <f t="shared" si="20"/>
        <v>2017</v>
      </c>
      <c r="I452" s="118" t="s">
        <v>5142</v>
      </c>
      <c r="J452" s="118">
        <v>1</v>
      </c>
      <c r="K452" s="115">
        <f>IF((G452+'Resale time'!$F$545)&lt;$U$3,1,0)</f>
        <v>1</v>
      </c>
      <c r="L452" s="116">
        <v>170200731</v>
      </c>
      <c r="M452" s="118">
        <v>1</v>
      </c>
      <c r="N452" s="162">
        <f t="shared" si="21"/>
        <v>1</v>
      </c>
      <c r="O452" s="219">
        <f>MAX(IF($U$4-G452&gt;0,MIN((($U$4-$U$2))*J452,(($U$4-$G452)*J452)-'Resale time'!$F$545),0),0)</f>
        <v>274</v>
      </c>
      <c r="P452" s="162">
        <f>MAX(IF($U$5-G452&gt;0,MIN(($U$5-$U$4)*J452,(($U$5-$G452)*J452)-'Resale time'!$F$545),0),0)</f>
        <v>366</v>
      </c>
      <c r="Q452" s="162">
        <f>MAX(IF($U$3-G452&gt;0,MIN(($U$3-$U$5)*J452,(($U$3-$G452)*J452)-'Resale time'!$F$545),0),0)</f>
        <v>90</v>
      </c>
      <c r="R452" s="341">
        <f t="shared" si="22"/>
        <v>730</v>
      </c>
    </row>
    <row r="453" spans="1:18" ht="12" customHeight="1" x14ac:dyDescent="0.35">
      <c r="A453" s="118">
        <v>2140</v>
      </c>
      <c r="B453" s="111" t="s">
        <v>5143</v>
      </c>
      <c r="C453" s="111" t="s">
        <v>4277</v>
      </c>
      <c r="D453" s="111"/>
      <c r="E453" s="111" t="s">
        <v>4277</v>
      </c>
      <c r="F453" s="111" t="s">
        <v>4276</v>
      </c>
      <c r="G453" s="112">
        <v>43097</v>
      </c>
      <c r="H453" s="113">
        <f t="shared" si="20"/>
        <v>2017</v>
      </c>
      <c r="I453" s="118" t="s">
        <v>5144</v>
      </c>
      <c r="J453" s="118">
        <v>1</v>
      </c>
      <c r="K453" s="115">
        <f>IF((G453+'Resale time'!$F$545)&lt;$U$3,1,0)</f>
        <v>1</v>
      </c>
      <c r="L453" s="116">
        <v>170301535</v>
      </c>
      <c r="M453" s="118">
        <v>1</v>
      </c>
      <c r="N453" s="162">
        <f t="shared" si="21"/>
        <v>1</v>
      </c>
      <c r="O453" s="219">
        <f>MAX(IF($U$4-G453&gt;0,MIN((($U$4-$U$2))*J453,(($U$4-$G453)*J453)-'Resale time'!$F$545),0),0)</f>
        <v>274</v>
      </c>
      <c r="P453" s="162">
        <f>MAX(IF($U$5-G453&gt;0,MIN(($U$5-$U$4)*J453,(($U$5-$G453)*J453)-'Resale time'!$F$545),0),0)</f>
        <v>366</v>
      </c>
      <c r="Q453" s="162">
        <f>MAX(IF($U$3-G453&gt;0,MIN(($U$3-$U$5)*J453,(($U$3-$G453)*J453)-'Resale time'!$F$545),0),0)</f>
        <v>90</v>
      </c>
      <c r="R453" s="341">
        <f t="shared" si="22"/>
        <v>730</v>
      </c>
    </row>
    <row r="454" spans="1:18" ht="12" customHeight="1" x14ac:dyDescent="0.35">
      <c r="A454" s="118">
        <v>2141</v>
      </c>
      <c r="B454" s="111" t="s">
        <v>5145</v>
      </c>
      <c r="C454" s="111" t="s">
        <v>4277</v>
      </c>
      <c r="D454" s="111"/>
      <c r="E454" s="111" t="s">
        <v>4277</v>
      </c>
      <c r="F454" s="111" t="s">
        <v>4276</v>
      </c>
      <c r="G454" s="112">
        <v>43095</v>
      </c>
      <c r="H454" s="113">
        <f t="shared" si="20"/>
        <v>2017</v>
      </c>
      <c r="I454" s="118" t="s">
        <v>5146</v>
      </c>
      <c r="J454" s="118">
        <v>1</v>
      </c>
      <c r="K454" s="115">
        <f>IF((G454+'Resale time'!$F$545)&lt;$U$3,1,0)</f>
        <v>1</v>
      </c>
      <c r="L454" s="116">
        <v>170200386</v>
      </c>
      <c r="M454" s="118">
        <v>1</v>
      </c>
      <c r="N454" s="162">
        <f t="shared" si="21"/>
        <v>1</v>
      </c>
      <c r="O454" s="219">
        <f>MAX(IF($U$4-G454&gt;0,MIN((($U$4-$U$2))*J454,(($U$4-$G454)*J454)-'Resale time'!$F$545),0),0)</f>
        <v>274</v>
      </c>
      <c r="P454" s="162">
        <f>MAX(IF($U$5-G454&gt;0,MIN(($U$5-$U$4)*J454,(($U$5-$G454)*J454)-'Resale time'!$F$545),0),0)</f>
        <v>366</v>
      </c>
      <c r="Q454" s="162">
        <f>MAX(IF($U$3-G454&gt;0,MIN(($U$3-$U$5)*J454,(($U$3-$G454)*J454)-'Resale time'!$F$545),0),0)</f>
        <v>90</v>
      </c>
      <c r="R454" s="341">
        <f t="shared" si="22"/>
        <v>730</v>
      </c>
    </row>
    <row r="455" spans="1:18" ht="12" customHeight="1" x14ac:dyDescent="0.35">
      <c r="A455" s="118">
        <v>2142</v>
      </c>
      <c r="B455" s="111" t="s">
        <v>5147</v>
      </c>
      <c r="C455" s="111" t="s">
        <v>4277</v>
      </c>
      <c r="D455" s="111"/>
      <c r="E455" s="111" t="s">
        <v>4277</v>
      </c>
      <c r="F455" s="111" t="s">
        <v>4276</v>
      </c>
      <c r="G455" s="112">
        <v>43088</v>
      </c>
      <c r="H455" s="113">
        <f t="shared" si="20"/>
        <v>2017</v>
      </c>
      <c r="I455" s="118" t="s">
        <v>5148</v>
      </c>
      <c r="J455" s="118">
        <v>1</v>
      </c>
      <c r="K455" s="115">
        <f>IF((G455+'Resale time'!$F$545)&lt;$U$3,1,0)</f>
        <v>1</v>
      </c>
      <c r="L455" s="116">
        <v>170301465</v>
      </c>
      <c r="M455" s="118">
        <v>1</v>
      </c>
      <c r="N455" s="162">
        <f t="shared" si="21"/>
        <v>1</v>
      </c>
      <c r="O455" s="219">
        <f>MAX(IF($U$4-G455&gt;0,MIN((($U$4-$U$2))*J455,(($U$4-$G455)*J455)-'Resale time'!$F$545),0),0)</f>
        <v>274</v>
      </c>
      <c r="P455" s="162">
        <f>MAX(IF($U$5-G455&gt;0,MIN(($U$5-$U$4)*J455,(($U$5-$G455)*J455)-'Resale time'!$F$545),0),0)</f>
        <v>366</v>
      </c>
      <c r="Q455" s="162">
        <f>MAX(IF($U$3-G455&gt;0,MIN(($U$3-$U$5)*J455,(($U$3-$G455)*J455)-'Resale time'!$F$545),0),0)</f>
        <v>90</v>
      </c>
      <c r="R455" s="341">
        <f t="shared" si="22"/>
        <v>730</v>
      </c>
    </row>
    <row r="456" spans="1:18" ht="12" customHeight="1" x14ac:dyDescent="0.35">
      <c r="A456" s="118">
        <v>2143</v>
      </c>
      <c r="B456" s="111" t="s">
        <v>5149</v>
      </c>
      <c r="C456" s="111" t="s">
        <v>4277</v>
      </c>
      <c r="D456" s="111"/>
      <c r="E456" s="111" t="s">
        <v>4277</v>
      </c>
      <c r="F456" s="111" t="s">
        <v>4276</v>
      </c>
      <c r="G456" s="112">
        <v>43095</v>
      </c>
      <c r="H456" s="113">
        <f t="shared" si="20"/>
        <v>2017</v>
      </c>
      <c r="I456" s="118" t="s">
        <v>5150</v>
      </c>
      <c r="J456" s="118">
        <v>1</v>
      </c>
      <c r="K456" s="115">
        <f>IF((G456+'Resale time'!$F$545)&lt;$U$3,1,0)</f>
        <v>1</v>
      </c>
      <c r="L456" s="116">
        <v>170200683</v>
      </c>
      <c r="M456" s="118">
        <v>1</v>
      </c>
      <c r="N456" s="162">
        <f t="shared" si="21"/>
        <v>1</v>
      </c>
      <c r="O456" s="219">
        <f>MAX(IF($U$4-G456&gt;0,MIN((($U$4-$U$2))*J456,(($U$4-$G456)*J456)-'Resale time'!$F$545),0),0)</f>
        <v>274</v>
      </c>
      <c r="P456" s="162">
        <f>MAX(IF($U$5-G456&gt;0,MIN(($U$5-$U$4)*J456,(($U$5-$G456)*J456)-'Resale time'!$F$545),0),0)</f>
        <v>366</v>
      </c>
      <c r="Q456" s="162">
        <f>MAX(IF($U$3-G456&gt;0,MIN(($U$3-$U$5)*J456,(($U$3-$G456)*J456)-'Resale time'!$F$545),0),0)</f>
        <v>90</v>
      </c>
      <c r="R456" s="341">
        <f t="shared" si="22"/>
        <v>730</v>
      </c>
    </row>
    <row r="457" spans="1:18" ht="12" customHeight="1" x14ac:dyDescent="0.35">
      <c r="A457" s="118">
        <v>2144</v>
      </c>
      <c r="B457" s="111" t="s">
        <v>5151</v>
      </c>
      <c r="C457" s="111" t="s">
        <v>5152</v>
      </c>
      <c r="D457" s="111"/>
      <c r="E457" s="111">
        <v>37852174</v>
      </c>
      <c r="F457" s="111" t="s">
        <v>4276</v>
      </c>
      <c r="G457" s="112">
        <v>42942</v>
      </c>
      <c r="H457" s="113">
        <f t="shared" si="20"/>
        <v>2017</v>
      </c>
      <c r="I457" s="118" t="s">
        <v>5153</v>
      </c>
      <c r="J457" s="118">
        <v>1</v>
      </c>
      <c r="K457" s="115">
        <f>IF((G457+'Resale time'!$F$545)&lt;$U$3,1,0)</f>
        <v>1</v>
      </c>
      <c r="L457" s="116" t="s">
        <v>4277</v>
      </c>
      <c r="M457" s="118">
        <v>1</v>
      </c>
      <c r="N457" s="162">
        <f t="shared" si="21"/>
        <v>1</v>
      </c>
      <c r="O457" s="219">
        <f>MAX(IF($U$4-G457&gt;0,MIN((($U$4-$U$2))*J457,(($U$4-$G457)*J457)-'Resale time'!$F$545),0),0)</f>
        <v>274</v>
      </c>
      <c r="P457" s="162">
        <f>MAX(IF($U$5-G457&gt;0,MIN(($U$5-$U$4)*J457,(($U$5-$G457)*J457)-'Resale time'!$F$545),0),0)</f>
        <v>366</v>
      </c>
      <c r="Q457" s="162">
        <f>MAX(IF($U$3-G457&gt;0,MIN(($U$3-$U$5)*J457,(($U$3-$G457)*J457)-'Resale time'!$F$545),0),0)</f>
        <v>90</v>
      </c>
      <c r="R457" s="341">
        <f t="shared" si="22"/>
        <v>730</v>
      </c>
    </row>
    <row r="458" spans="1:18" s="137" customFormat="1" ht="12" customHeight="1" x14ac:dyDescent="0.35">
      <c r="A458" s="118">
        <v>2145</v>
      </c>
      <c r="B458" s="111" t="s">
        <v>4277</v>
      </c>
      <c r="C458" s="111" t="s">
        <v>5154</v>
      </c>
      <c r="D458" s="111"/>
      <c r="E458" s="111" t="s">
        <v>4277</v>
      </c>
      <c r="F458" s="111" t="s">
        <v>4276</v>
      </c>
      <c r="G458" s="112">
        <v>43022</v>
      </c>
      <c r="H458" s="113">
        <f t="shared" si="20"/>
        <v>2017</v>
      </c>
      <c r="I458" s="118" t="s">
        <v>5155</v>
      </c>
      <c r="J458" s="118">
        <v>1</v>
      </c>
      <c r="K458" s="115">
        <f>IF((G458+'Resale time'!$F$545)&lt;$U$3,1,0)</f>
        <v>1</v>
      </c>
      <c r="L458" s="116" t="s">
        <v>4277</v>
      </c>
      <c r="M458" s="118">
        <v>1</v>
      </c>
      <c r="N458" s="162">
        <f t="shared" si="21"/>
        <v>1</v>
      </c>
      <c r="O458" s="219">
        <f>MAX(IF($U$4-G458&gt;0,MIN((($U$4-$U$2))*J458,(($U$4-$G458)*J458)-'Resale time'!$F$545),0),0)</f>
        <v>274</v>
      </c>
      <c r="P458" s="162">
        <f>MAX(IF($U$5-G458&gt;0,MIN(($U$5-$U$4)*J458,(($U$5-$G458)*J458)-'Resale time'!$F$545),0),0)</f>
        <v>366</v>
      </c>
      <c r="Q458" s="162">
        <f>MAX(IF($U$3-G458&gt;0,MIN(($U$3-$U$5)*J458,(($U$3-$G458)*J458)-'Resale time'!$F$545),0),0)</f>
        <v>90</v>
      </c>
      <c r="R458" s="341">
        <f t="shared" si="22"/>
        <v>730</v>
      </c>
    </row>
    <row r="459" spans="1:18" ht="12" customHeight="1" x14ac:dyDescent="0.35">
      <c r="A459" s="118">
        <v>2146</v>
      </c>
      <c r="B459" s="111" t="s">
        <v>5156</v>
      </c>
      <c r="C459" s="111" t="s">
        <v>4277</v>
      </c>
      <c r="D459" s="111"/>
      <c r="E459" s="111" t="s">
        <v>4277</v>
      </c>
      <c r="F459" s="111" t="s">
        <v>4276</v>
      </c>
      <c r="G459" s="112">
        <v>43038</v>
      </c>
      <c r="H459" s="113">
        <f t="shared" si="20"/>
        <v>2017</v>
      </c>
      <c r="I459" s="118" t="s">
        <v>5157</v>
      </c>
      <c r="J459" s="118">
        <v>1</v>
      </c>
      <c r="K459" s="115">
        <f>IF((G459+'Resale time'!$F$545)&lt;$U$3,1,0)</f>
        <v>1</v>
      </c>
      <c r="L459" s="116">
        <v>170300255</v>
      </c>
      <c r="M459" s="118">
        <v>1</v>
      </c>
      <c r="N459" s="162">
        <f t="shared" si="21"/>
        <v>1</v>
      </c>
      <c r="O459" s="219">
        <f>MAX(IF($U$4-G459&gt;0,MIN((($U$4-$U$2))*J459,(($U$4-$G459)*J459)-'Resale time'!$F$545),0),0)</f>
        <v>274</v>
      </c>
      <c r="P459" s="162">
        <f>MAX(IF($U$5-G459&gt;0,MIN(($U$5-$U$4)*J459,(($U$5-$G459)*J459)-'Resale time'!$F$545),0),0)</f>
        <v>366</v>
      </c>
      <c r="Q459" s="162">
        <f>MAX(IF($U$3-G459&gt;0,MIN(($U$3-$U$5)*J459,(($U$3-$G459)*J459)-'Resale time'!$F$545),0),0)</f>
        <v>90</v>
      </c>
      <c r="R459" s="341">
        <f t="shared" si="22"/>
        <v>730</v>
      </c>
    </row>
    <row r="460" spans="1:18" ht="12" customHeight="1" x14ac:dyDescent="0.35">
      <c r="A460" s="118">
        <v>2147</v>
      </c>
      <c r="B460" s="111" t="s">
        <v>5158</v>
      </c>
      <c r="C460" s="111" t="s">
        <v>4277</v>
      </c>
      <c r="D460" s="111"/>
      <c r="E460" s="111" t="s">
        <v>4277</v>
      </c>
      <c r="F460" s="111" t="s">
        <v>4276</v>
      </c>
      <c r="G460" s="112">
        <v>43016</v>
      </c>
      <c r="H460" s="113">
        <f t="shared" si="20"/>
        <v>2017</v>
      </c>
      <c r="I460" s="118" t="s">
        <v>5159</v>
      </c>
      <c r="J460" s="118">
        <v>1</v>
      </c>
      <c r="K460" s="115">
        <f>IF((G460+'Resale time'!$F$545)&lt;$U$3,1,0)</f>
        <v>1</v>
      </c>
      <c r="L460" s="116">
        <v>170300123</v>
      </c>
      <c r="M460" s="118">
        <v>1</v>
      </c>
      <c r="N460" s="162">
        <f t="shared" si="21"/>
        <v>1</v>
      </c>
      <c r="O460" s="219">
        <f>MAX(IF($U$4-G460&gt;0,MIN((($U$4-$U$2))*J460,(($U$4-$G460)*J460)-'Resale time'!$F$545),0),0)</f>
        <v>274</v>
      </c>
      <c r="P460" s="162">
        <f>MAX(IF($U$5-G460&gt;0,MIN(($U$5-$U$4)*J460,(($U$5-$G460)*J460)-'Resale time'!$F$545),0),0)</f>
        <v>366</v>
      </c>
      <c r="Q460" s="162">
        <f>MAX(IF($U$3-G460&gt;0,MIN(($U$3-$U$5)*J460,(($U$3-$G460)*J460)-'Resale time'!$F$545),0),0)</f>
        <v>90</v>
      </c>
      <c r="R460" s="341">
        <f t="shared" si="22"/>
        <v>730</v>
      </c>
    </row>
    <row r="461" spans="1:18" ht="12" customHeight="1" x14ac:dyDescent="0.35">
      <c r="A461" s="118">
        <v>2148</v>
      </c>
      <c r="B461" s="111" t="s">
        <v>5160</v>
      </c>
      <c r="C461" s="111" t="s">
        <v>4277</v>
      </c>
      <c r="D461" s="111"/>
      <c r="E461" s="111">
        <v>37565060</v>
      </c>
      <c r="F461" s="111" t="s">
        <v>4276</v>
      </c>
      <c r="G461" s="112">
        <v>42891</v>
      </c>
      <c r="H461" s="113">
        <f t="shared" si="20"/>
        <v>2017</v>
      </c>
      <c r="I461" s="118" t="s">
        <v>5161</v>
      </c>
      <c r="J461" s="118">
        <v>1</v>
      </c>
      <c r="K461" s="115">
        <f>IF((G461+'Resale time'!$F$545)&lt;$U$3,1,0)</f>
        <v>1</v>
      </c>
      <c r="L461" s="116">
        <v>170300774</v>
      </c>
      <c r="M461" s="118">
        <v>1</v>
      </c>
      <c r="N461" s="162">
        <f t="shared" si="21"/>
        <v>1</v>
      </c>
      <c r="O461" s="219">
        <f>MAX(IF($U$4-G461&gt;0,MIN((($U$4-$U$2))*J461,(($U$4-$G461)*J461)-'Resale time'!$F$545),0),0)</f>
        <v>274</v>
      </c>
      <c r="P461" s="162">
        <f>MAX(IF($U$5-G461&gt;0,MIN(($U$5-$U$4)*J461,(($U$5-$G461)*J461)-'Resale time'!$F$545),0),0)</f>
        <v>366</v>
      </c>
      <c r="Q461" s="162">
        <f>MAX(IF($U$3-G461&gt;0,MIN(($U$3-$U$5)*J461,(($U$3-$G461)*J461)-'Resale time'!$F$545),0),0)</f>
        <v>90</v>
      </c>
      <c r="R461" s="341">
        <f t="shared" si="22"/>
        <v>730</v>
      </c>
    </row>
    <row r="462" spans="1:18" ht="12" customHeight="1" x14ac:dyDescent="0.35">
      <c r="A462" s="118">
        <v>2149</v>
      </c>
      <c r="B462" s="111" t="s">
        <v>5162</v>
      </c>
      <c r="C462" s="111" t="s">
        <v>5163</v>
      </c>
      <c r="D462" s="111"/>
      <c r="E462" s="111">
        <v>48373121</v>
      </c>
      <c r="F462" s="111" t="s">
        <v>4276</v>
      </c>
      <c r="G462" s="112">
        <v>42865</v>
      </c>
      <c r="H462" s="113">
        <f t="shared" si="20"/>
        <v>2017</v>
      </c>
      <c r="I462" s="118" t="s">
        <v>5164</v>
      </c>
      <c r="J462" s="118">
        <v>1</v>
      </c>
      <c r="K462" s="115">
        <f>IF((G462+'Resale time'!$F$545)&lt;$U$3,1,0)</f>
        <v>1</v>
      </c>
      <c r="L462" s="116">
        <v>170200489</v>
      </c>
      <c r="M462" s="118">
        <v>1</v>
      </c>
      <c r="N462" s="162">
        <f t="shared" si="21"/>
        <v>1</v>
      </c>
      <c r="O462" s="219">
        <f>MAX(IF($U$4-G462&gt;0,MIN((($U$4-$U$2))*J462,(($U$4-$G462)*J462)-'Resale time'!$F$545),0),0)</f>
        <v>274</v>
      </c>
      <c r="P462" s="162">
        <f>MAX(IF($U$5-G462&gt;0,MIN(($U$5-$U$4)*J462,(($U$5-$G462)*J462)-'Resale time'!$F$545),0),0)</f>
        <v>366</v>
      </c>
      <c r="Q462" s="162">
        <f>MAX(IF($U$3-G462&gt;0,MIN(($U$3-$U$5)*J462,(($U$3-$G462)*J462)-'Resale time'!$F$545),0),0)</f>
        <v>90</v>
      </c>
      <c r="R462" s="341">
        <f t="shared" si="22"/>
        <v>730</v>
      </c>
    </row>
    <row r="463" spans="1:18" ht="12" customHeight="1" x14ac:dyDescent="0.35">
      <c r="A463" s="118">
        <v>2150</v>
      </c>
      <c r="B463" s="111" t="s">
        <v>5165</v>
      </c>
      <c r="C463" s="111" t="s">
        <v>4277</v>
      </c>
      <c r="D463" s="111"/>
      <c r="E463" s="111" t="s">
        <v>4277</v>
      </c>
      <c r="F463" s="111" t="s">
        <v>4276</v>
      </c>
      <c r="G463" s="112">
        <v>42864</v>
      </c>
      <c r="H463" s="113">
        <f t="shared" si="20"/>
        <v>2017</v>
      </c>
      <c r="I463" s="118" t="s">
        <v>5166</v>
      </c>
      <c r="J463" s="118">
        <v>1</v>
      </c>
      <c r="K463" s="115">
        <f>IF((G463+'Resale time'!$F$545)&lt;$U$3,1,0)</f>
        <v>1</v>
      </c>
      <c r="L463" s="116" t="s">
        <v>4277</v>
      </c>
      <c r="M463" s="118">
        <v>1</v>
      </c>
      <c r="N463" s="162">
        <f t="shared" si="21"/>
        <v>1</v>
      </c>
      <c r="O463" s="219">
        <f>MAX(IF($U$4-G463&gt;0,MIN((($U$4-$U$2))*J463,(($U$4-$G463)*J463)-'Resale time'!$F$545),0),0)</f>
        <v>274</v>
      </c>
      <c r="P463" s="162">
        <f>MAX(IF($U$5-G463&gt;0,MIN(($U$5-$U$4)*J463,(($U$5-$G463)*J463)-'Resale time'!$F$545),0),0)</f>
        <v>366</v>
      </c>
      <c r="Q463" s="162">
        <f>MAX(IF($U$3-G463&gt;0,MIN(($U$3-$U$5)*J463,(($U$3-$G463)*J463)-'Resale time'!$F$545),0),0)</f>
        <v>90</v>
      </c>
      <c r="R463" s="341">
        <f t="shared" si="22"/>
        <v>730</v>
      </c>
    </row>
    <row r="464" spans="1:18" s="136" customFormat="1" ht="12" customHeight="1" x14ac:dyDescent="0.35">
      <c r="A464" s="129">
        <v>2151</v>
      </c>
      <c r="B464" s="122" t="s">
        <v>5167</v>
      </c>
      <c r="C464" s="122" t="s">
        <v>5168</v>
      </c>
      <c r="D464" s="122"/>
      <c r="E464" s="122" t="s">
        <v>5169</v>
      </c>
      <c r="F464" s="122" t="s">
        <v>4276</v>
      </c>
      <c r="G464" s="124">
        <v>42884</v>
      </c>
      <c r="H464" s="125">
        <f t="shared" si="20"/>
        <v>2017</v>
      </c>
      <c r="I464" s="129" t="s">
        <v>5170</v>
      </c>
      <c r="J464" s="129">
        <v>1</v>
      </c>
      <c r="K464" s="115">
        <f>IF((G464+'Resale time'!$F$545)&lt;$U$3,1,0)</f>
        <v>1</v>
      </c>
      <c r="L464" s="128">
        <v>170300255</v>
      </c>
      <c r="M464" s="129">
        <v>1</v>
      </c>
      <c r="N464" s="162">
        <f t="shared" si="21"/>
        <v>1</v>
      </c>
      <c r="O464" s="219">
        <f>MAX(IF($U$4-G464&gt;0,MIN((($U$4-$U$2))*J464,(($U$4-$G464)*J464)-'Resale time'!$F$545),0),0)</f>
        <v>274</v>
      </c>
      <c r="P464" s="162">
        <f>MAX(IF($U$5-G464&gt;0,MIN(($U$5-$U$4)*J464,(($U$5-$G464)*J464)-'Resale time'!$F$545),0),0)</f>
        <v>366</v>
      </c>
      <c r="Q464" s="162">
        <f>MAX(IF($U$3-G464&gt;0,MIN(($U$3-$U$5)*J464,(($U$3-$G464)*J464)-'Resale time'!$F$545),0),0)</f>
        <v>90</v>
      </c>
      <c r="R464" s="341">
        <f t="shared" si="22"/>
        <v>730</v>
      </c>
    </row>
    <row r="465" spans="1:18" s="136" customFormat="1" ht="12" customHeight="1" x14ac:dyDescent="0.35">
      <c r="A465" s="129">
        <v>2152</v>
      </c>
      <c r="B465" s="122" t="s">
        <v>5171</v>
      </c>
      <c r="C465" s="122" t="s">
        <v>5172</v>
      </c>
      <c r="D465" s="122"/>
      <c r="E465" s="122">
        <v>38832676</v>
      </c>
      <c r="F465" s="122" t="s">
        <v>4276</v>
      </c>
      <c r="G465" s="124">
        <v>42774</v>
      </c>
      <c r="H465" s="125">
        <f t="shared" ref="H465:H502" si="23">YEAR(G465)</f>
        <v>2017</v>
      </c>
      <c r="I465" s="129" t="s">
        <v>5173</v>
      </c>
      <c r="J465" s="129">
        <v>1</v>
      </c>
      <c r="K465" s="115">
        <f>IF((G465+'Resale time'!$F$545)&lt;$U$3,1,0)</f>
        <v>1</v>
      </c>
      <c r="L465" s="128">
        <v>160901771</v>
      </c>
      <c r="M465" s="129">
        <v>1</v>
      </c>
      <c r="N465" s="162">
        <f t="shared" si="21"/>
        <v>1</v>
      </c>
      <c r="O465" s="219">
        <f>MAX(IF($U$4-G465&gt;0,MIN((($U$4-$U$2))*J465,(($U$4-$G465)*J465)-'Resale time'!$F$545),0),0)</f>
        <v>274</v>
      </c>
      <c r="P465" s="162">
        <f>MAX(IF($U$5-G465&gt;0,MIN(($U$5-$U$4)*J465,(($U$5-$G465)*J465)-'Resale time'!$F$545),0),0)</f>
        <v>366</v>
      </c>
      <c r="Q465" s="162">
        <f>MAX(IF($U$3-G465&gt;0,MIN(($U$3-$U$5)*J465,(($U$3-$G465)*J465)-'Resale time'!$F$545),0),0)</f>
        <v>90</v>
      </c>
      <c r="R465" s="341">
        <f t="shared" si="22"/>
        <v>730</v>
      </c>
    </row>
    <row r="466" spans="1:18" s="119" customFormat="1" ht="12" customHeight="1" x14ac:dyDescent="0.35">
      <c r="A466" s="118">
        <v>2154</v>
      </c>
      <c r="B466" s="122" t="s">
        <v>5174</v>
      </c>
      <c r="C466" s="122" t="s">
        <v>5175</v>
      </c>
      <c r="D466" s="122"/>
      <c r="E466" s="111">
        <v>31845335</v>
      </c>
      <c r="F466" s="111" t="s">
        <v>4276</v>
      </c>
      <c r="G466" s="112">
        <v>42767</v>
      </c>
      <c r="H466" s="113">
        <f t="shared" si="23"/>
        <v>2017</v>
      </c>
      <c r="I466" s="118" t="s">
        <v>5176</v>
      </c>
      <c r="J466" s="118"/>
      <c r="K466" s="115">
        <f>IF((G466+'Resale time'!$F$545)&lt;$U$3,1,0)</f>
        <v>1</v>
      </c>
      <c r="L466" s="116">
        <v>160701139</v>
      </c>
      <c r="M466" s="118">
        <v>1</v>
      </c>
      <c r="N466" s="162">
        <f t="shared" si="21"/>
        <v>0</v>
      </c>
      <c r="O466" s="219">
        <f>MAX(IF($U$4-G466&gt;0,MIN((($U$4-$U$2))*J466,(($U$4-$G466)*J466)-'Resale time'!$F$545),0),0)</f>
        <v>0</v>
      </c>
      <c r="P466" s="162">
        <f>MAX(IF($U$5-G466&gt;0,MIN(($U$5-$U$4)*J466,(($U$5-$G466)*J466)-'Resale time'!$F$545),0),0)</f>
        <v>0</v>
      </c>
      <c r="Q466" s="162">
        <f>MAX(IF($U$3-G466&gt;0,MIN(($U$3-$U$5)*J466,(($U$3-$G466)*J466)-'Resale time'!$F$545),0),0)</f>
        <v>0</v>
      </c>
      <c r="R466" s="341">
        <f t="shared" si="22"/>
        <v>0</v>
      </c>
    </row>
    <row r="467" spans="1:18" s="119" customFormat="1" ht="12" customHeight="1" x14ac:dyDescent="0.35">
      <c r="A467" s="118">
        <v>2155</v>
      </c>
      <c r="B467" s="122" t="s">
        <v>5177</v>
      </c>
      <c r="C467" s="122" t="s">
        <v>5178</v>
      </c>
      <c r="D467" s="122"/>
      <c r="E467" s="111">
        <v>34732312</v>
      </c>
      <c r="F467" s="111" t="s">
        <v>4276</v>
      </c>
      <c r="G467" s="112">
        <v>42769</v>
      </c>
      <c r="H467" s="113">
        <f t="shared" si="23"/>
        <v>2017</v>
      </c>
      <c r="I467" s="118" t="s">
        <v>5179</v>
      </c>
      <c r="J467" s="118"/>
      <c r="K467" s="115">
        <f>IF((G467+'Resale time'!$F$545)&lt;$U$3,1,0)</f>
        <v>1</v>
      </c>
      <c r="L467" s="116">
        <v>160900998</v>
      </c>
      <c r="M467" s="118">
        <v>1</v>
      </c>
      <c r="N467" s="162">
        <f t="shared" si="21"/>
        <v>0</v>
      </c>
      <c r="O467" s="219">
        <f>MAX(IF($U$4-G467&gt;0,MIN((($U$4-$U$2))*J467,(($U$4-$G467)*J467)-'Resale time'!$F$545),0),0)</f>
        <v>0</v>
      </c>
      <c r="P467" s="162">
        <f>MAX(IF($U$5-G467&gt;0,MIN(($U$5-$U$4)*J467,(($U$5-$G467)*J467)-'Resale time'!$F$545),0),0)</f>
        <v>0</v>
      </c>
      <c r="Q467" s="162">
        <f>MAX(IF($U$3-G467&gt;0,MIN(($U$3-$U$5)*J467,(($U$3-$G467)*J467)-'Resale time'!$F$545),0),0)</f>
        <v>0</v>
      </c>
      <c r="R467" s="341">
        <f t="shared" si="22"/>
        <v>0</v>
      </c>
    </row>
    <row r="468" spans="1:18" ht="12" customHeight="1" x14ac:dyDescent="0.35">
      <c r="A468" s="118">
        <v>2156</v>
      </c>
      <c r="B468" s="111" t="s">
        <v>5180</v>
      </c>
      <c r="C468" s="111" t="s">
        <v>4277</v>
      </c>
      <c r="D468" s="111"/>
      <c r="E468" s="111" t="s">
        <v>4277</v>
      </c>
      <c r="F468" s="111" t="s">
        <v>4276</v>
      </c>
      <c r="G468" s="112">
        <v>43099</v>
      </c>
      <c r="H468" s="113">
        <f t="shared" si="23"/>
        <v>2017</v>
      </c>
      <c r="I468" s="118" t="s">
        <v>5181</v>
      </c>
      <c r="J468" s="118">
        <v>1</v>
      </c>
      <c r="K468" s="115">
        <f>IF((G468+'Resale time'!$F$545)&lt;$U$3,1,0)</f>
        <v>1</v>
      </c>
      <c r="L468" s="116">
        <v>160901847</v>
      </c>
      <c r="M468" s="118">
        <v>1</v>
      </c>
      <c r="N468" s="162">
        <f t="shared" si="21"/>
        <v>1</v>
      </c>
      <c r="O468" s="219">
        <f>MAX(IF($U$4-G468&gt;0,MIN((($U$4-$U$2))*J468,(($U$4-$G468)*J468)-'Resale time'!$F$545),0),0)</f>
        <v>274</v>
      </c>
      <c r="P468" s="162">
        <f>MAX(IF($U$5-G468&gt;0,MIN(($U$5-$U$4)*J468,(($U$5-$G468)*J468)-'Resale time'!$F$545),0),0)</f>
        <v>366</v>
      </c>
      <c r="Q468" s="162">
        <f>MAX(IF($U$3-G468&gt;0,MIN(($U$3-$U$5)*J468,(($U$3-$G468)*J468)-'Resale time'!$F$545),0),0)</f>
        <v>90</v>
      </c>
      <c r="R468" s="341">
        <f t="shared" si="22"/>
        <v>730</v>
      </c>
    </row>
    <row r="469" spans="1:18" ht="12" customHeight="1" x14ac:dyDescent="0.35">
      <c r="A469" s="118">
        <v>2157</v>
      </c>
      <c r="B469" s="111" t="s">
        <v>5182</v>
      </c>
      <c r="C469" s="111" t="s">
        <v>4277</v>
      </c>
      <c r="D469" s="111"/>
      <c r="E469" s="111" t="s">
        <v>4277</v>
      </c>
      <c r="F469" s="111" t="s">
        <v>4276</v>
      </c>
      <c r="G469" s="112">
        <v>42760</v>
      </c>
      <c r="H469" s="113">
        <f t="shared" si="23"/>
        <v>2017</v>
      </c>
      <c r="I469" s="118" t="s">
        <v>5183</v>
      </c>
      <c r="J469" s="118">
        <v>1</v>
      </c>
      <c r="K469" s="115">
        <f>IF((G469+'Resale time'!$F$545)&lt;$U$3,1,0)</f>
        <v>1</v>
      </c>
      <c r="L469" s="116">
        <v>160900508</v>
      </c>
      <c r="M469" s="118">
        <v>1</v>
      </c>
      <c r="N469" s="162">
        <f t="shared" si="21"/>
        <v>1</v>
      </c>
      <c r="O469" s="219">
        <f>MAX(IF($U$4-G469&gt;0,MIN((($U$4-$U$2))*J469,(($U$4-$G469)*J469)-'Resale time'!$F$545),0),0)</f>
        <v>274</v>
      </c>
      <c r="P469" s="162">
        <f>MAX(IF($U$5-G469&gt;0,MIN(($U$5-$U$4)*J469,(($U$5-$G469)*J469)-'Resale time'!$F$545),0),0)</f>
        <v>366</v>
      </c>
      <c r="Q469" s="162">
        <f>MAX(IF($U$3-G469&gt;0,MIN(($U$3-$U$5)*J469,(($U$3-$G469)*J469)-'Resale time'!$F$545),0),0)</f>
        <v>90</v>
      </c>
      <c r="R469" s="341">
        <f t="shared" si="22"/>
        <v>730</v>
      </c>
    </row>
    <row r="470" spans="1:18" ht="12" customHeight="1" x14ac:dyDescent="0.35">
      <c r="A470" s="118">
        <v>2158</v>
      </c>
      <c r="B470" s="111" t="s">
        <v>5184</v>
      </c>
      <c r="C470" s="111" t="s">
        <v>4277</v>
      </c>
      <c r="D470" s="111"/>
      <c r="E470" s="111" t="s">
        <v>4277</v>
      </c>
      <c r="F470" s="111" t="s">
        <v>4276</v>
      </c>
      <c r="G470" s="112">
        <v>42821</v>
      </c>
      <c r="H470" s="113">
        <f t="shared" si="23"/>
        <v>2017</v>
      </c>
      <c r="I470" s="118" t="s">
        <v>5185</v>
      </c>
      <c r="J470" s="118">
        <v>1</v>
      </c>
      <c r="K470" s="115">
        <f>IF((G470+'Resale time'!$F$545)&lt;$U$3,1,0)</f>
        <v>1</v>
      </c>
      <c r="L470" s="116">
        <v>1607011108</v>
      </c>
      <c r="M470" s="118">
        <v>1</v>
      </c>
      <c r="N470" s="162">
        <f t="shared" si="21"/>
        <v>1</v>
      </c>
      <c r="O470" s="219">
        <f>MAX(IF($U$4-G470&gt;0,MIN((($U$4-$U$2))*J470,(($U$4-$G470)*J470)-'Resale time'!$F$545),0),0)</f>
        <v>274</v>
      </c>
      <c r="P470" s="162">
        <f>MAX(IF($U$5-G470&gt;0,MIN(($U$5-$U$4)*J470,(($U$5-$G470)*J470)-'Resale time'!$F$545),0),0)</f>
        <v>366</v>
      </c>
      <c r="Q470" s="162">
        <f>MAX(IF($U$3-G470&gt;0,MIN(($U$3-$U$5)*J470,(($U$3-$G470)*J470)-'Resale time'!$F$545),0),0)</f>
        <v>90</v>
      </c>
      <c r="R470" s="341">
        <f t="shared" si="22"/>
        <v>730</v>
      </c>
    </row>
    <row r="471" spans="1:18" ht="12" customHeight="1" x14ac:dyDescent="0.35">
      <c r="A471" s="118">
        <v>2159</v>
      </c>
      <c r="B471" s="111" t="s">
        <v>5186</v>
      </c>
      <c r="C471" s="111" t="s">
        <v>5187</v>
      </c>
      <c r="D471" s="111"/>
      <c r="E471" s="111">
        <v>41175640</v>
      </c>
      <c r="F471" s="111" t="s">
        <v>4276</v>
      </c>
      <c r="G471" s="112">
        <v>42797</v>
      </c>
      <c r="H471" s="113">
        <f t="shared" si="23"/>
        <v>2017</v>
      </c>
      <c r="I471" s="118" t="s">
        <v>5188</v>
      </c>
      <c r="J471" s="118">
        <v>1</v>
      </c>
      <c r="K471" s="115">
        <f>IF((G471+'Resale time'!$F$545)&lt;$U$3,1,0)</f>
        <v>1</v>
      </c>
      <c r="L471" s="116">
        <v>160701867</v>
      </c>
      <c r="M471" s="118">
        <v>1</v>
      </c>
      <c r="N471" s="162">
        <f t="shared" si="21"/>
        <v>1</v>
      </c>
      <c r="O471" s="219">
        <f>MAX(IF($U$4-G471&gt;0,MIN((($U$4-$U$2))*J471,(($U$4-$G471)*J471)-'Resale time'!$F$545),0),0)</f>
        <v>274</v>
      </c>
      <c r="P471" s="162">
        <f>MAX(IF($U$5-G471&gt;0,MIN(($U$5-$U$4)*J471,(($U$5-$G471)*J471)-'Resale time'!$F$545),0),0)</f>
        <v>366</v>
      </c>
      <c r="Q471" s="162">
        <f>MAX(IF($U$3-G471&gt;0,MIN(($U$3-$U$5)*J471,(($U$3-$G471)*J471)-'Resale time'!$F$545),0),0)</f>
        <v>90</v>
      </c>
      <c r="R471" s="341">
        <f t="shared" si="22"/>
        <v>730</v>
      </c>
    </row>
    <row r="472" spans="1:18" ht="12" customHeight="1" x14ac:dyDescent="0.35">
      <c r="A472" s="118">
        <v>2162</v>
      </c>
      <c r="B472" s="111" t="s">
        <v>5189</v>
      </c>
      <c r="C472" s="111" t="s">
        <v>4277</v>
      </c>
      <c r="D472" s="111"/>
      <c r="E472" s="111" t="s">
        <v>4277</v>
      </c>
      <c r="F472" s="111" t="s">
        <v>4276</v>
      </c>
      <c r="G472" s="112">
        <v>43099</v>
      </c>
      <c r="H472" s="113">
        <f t="shared" si="23"/>
        <v>2017</v>
      </c>
      <c r="I472" s="118" t="s">
        <v>5190</v>
      </c>
      <c r="J472" s="118">
        <v>1</v>
      </c>
      <c r="K472" s="115">
        <f>IF((G472+'Resale time'!$F$545)&lt;$U$3,1,0)</f>
        <v>1</v>
      </c>
      <c r="L472" s="116">
        <v>106900612</v>
      </c>
      <c r="M472" s="118">
        <v>1</v>
      </c>
      <c r="N472" s="162">
        <f t="shared" si="21"/>
        <v>1</v>
      </c>
      <c r="O472" s="219">
        <f>MAX(IF($U$4-G472&gt;0,MIN((($U$4-$U$2))*J472,(($U$4-$G472)*J472)-'Resale time'!$F$545),0),0)</f>
        <v>274</v>
      </c>
      <c r="P472" s="162">
        <f>MAX(IF($U$5-G472&gt;0,MIN(($U$5-$U$4)*J472,(($U$5-$G472)*J472)-'Resale time'!$F$545),0),0)</f>
        <v>366</v>
      </c>
      <c r="Q472" s="162">
        <f>MAX(IF($U$3-G472&gt;0,MIN(($U$3-$U$5)*J472,(($U$3-$G472)*J472)-'Resale time'!$F$545),0),0)</f>
        <v>90</v>
      </c>
      <c r="R472" s="341">
        <f t="shared" si="22"/>
        <v>730</v>
      </c>
    </row>
    <row r="473" spans="1:18" s="136" customFormat="1" ht="12" customHeight="1" x14ac:dyDescent="0.35">
      <c r="A473" s="129">
        <v>2163</v>
      </c>
      <c r="B473" s="122" t="s">
        <v>5191</v>
      </c>
      <c r="C473" s="122" t="s">
        <v>5192</v>
      </c>
      <c r="D473" s="122"/>
      <c r="E473" s="122">
        <v>31137130</v>
      </c>
      <c r="F473" s="122" t="s">
        <v>4276</v>
      </c>
      <c r="G473" s="124">
        <v>43078</v>
      </c>
      <c r="H473" s="125">
        <f t="shared" si="23"/>
        <v>2017</v>
      </c>
      <c r="I473" s="129" t="s">
        <v>5193</v>
      </c>
      <c r="J473" s="129">
        <v>1</v>
      </c>
      <c r="K473" s="115">
        <f>IF((G473+'Resale time'!$F$545)&lt;$U$3,1,0)</f>
        <v>1</v>
      </c>
      <c r="L473" s="128" t="s">
        <v>4277</v>
      </c>
      <c r="M473" s="129">
        <v>1</v>
      </c>
      <c r="N473" s="162">
        <f t="shared" si="21"/>
        <v>1</v>
      </c>
      <c r="O473" s="219">
        <f>MAX(IF($U$4-G473&gt;0,MIN((($U$4-$U$2))*J473,(($U$4-$G473)*J473)-'Resale time'!$F$545),0),0)</f>
        <v>274</v>
      </c>
      <c r="P473" s="162">
        <f>MAX(IF($U$5-G473&gt;0,MIN(($U$5-$U$4)*J473,(($U$5-$G473)*J473)-'Resale time'!$F$545),0),0)</f>
        <v>366</v>
      </c>
      <c r="Q473" s="162">
        <f>MAX(IF($U$3-G473&gt;0,MIN(($U$3-$U$5)*J473,(($U$3-$G473)*J473)-'Resale time'!$F$545),0),0)</f>
        <v>90</v>
      </c>
      <c r="R473" s="341">
        <f t="shared" si="22"/>
        <v>730</v>
      </c>
    </row>
    <row r="474" spans="1:18" s="130" customFormat="1" ht="12" customHeight="1" x14ac:dyDescent="0.35">
      <c r="A474" s="129">
        <v>2164</v>
      </c>
      <c r="B474" s="122" t="s">
        <v>5194</v>
      </c>
      <c r="C474" s="134" t="s">
        <v>5195</v>
      </c>
      <c r="D474" s="134"/>
      <c r="E474" s="122" t="s">
        <v>5196</v>
      </c>
      <c r="F474" s="131" t="s">
        <v>4276</v>
      </c>
      <c r="G474" s="124">
        <v>42858</v>
      </c>
      <c r="H474" s="125">
        <f t="shared" si="23"/>
        <v>2017</v>
      </c>
      <c r="I474" s="127" t="s">
        <v>5197</v>
      </c>
      <c r="J474" s="133">
        <v>1</v>
      </c>
      <c r="K474" s="115">
        <f>IF((G474+'Resale time'!$F$545)&lt;$U$3,1,0)</f>
        <v>1</v>
      </c>
      <c r="L474" s="128">
        <v>170202344</v>
      </c>
      <c r="M474" s="132">
        <v>1</v>
      </c>
      <c r="N474" s="162">
        <f t="shared" si="21"/>
        <v>1</v>
      </c>
      <c r="O474" s="219">
        <f>MAX(IF($U$4-G474&gt;0,MIN((($U$4-$U$2))*J474,(($U$4-$G474)*J474)-'Resale time'!$F$545),0),0)</f>
        <v>274</v>
      </c>
      <c r="P474" s="162">
        <f>MAX(IF($U$5-G474&gt;0,MIN(($U$5-$U$4)*J474,(($U$5-$G474)*J474)-'Resale time'!$F$545),0),0)</f>
        <v>366</v>
      </c>
      <c r="Q474" s="162">
        <f>MAX(IF($U$3-G474&gt;0,MIN(($U$3-$U$5)*J474,(($U$3-$G474)*J474)-'Resale time'!$F$545),0),0)</f>
        <v>90</v>
      </c>
      <c r="R474" s="341">
        <f t="shared" si="22"/>
        <v>730</v>
      </c>
    </row>
    <row r="475" spans="1:18" s="130" customFormat="1" ht="12" customHeight="1" x14ac:dyDescent="0.35">
      <c r="A475" s="129">
        <v>2165</v>
      </c>
      <c r="B475" s="122" t="s">
        <v>5198</v>
      </c>
      <c r="C475" s="140" t="s">
        <v>5199</v>
      </c>
      <c r="D475" s="140"/>
      <c r="E475" s="122">
        <v>44196479</v>
      </c>
      <c r="F475" s="122" t="s">
        <v>4276</v>
      </c>
      <c r="G475" s="124">
        <v>42949</v>
      </c>
      <c r="H475" s="125">
        <f t="shared" si="23"/>
        <v>2017</v>
      </c>
      <c r="I475" s="129" t="s">
        <v>5200</v>
      </c>
      <c r="J475" s="129">
        <v>1</v>
      </c>
      <c r="K475" s="115">
        <f>IF((G475+'Resale time'!$F$545)&lt;$U$3,1,0)</f>
        <v>1</v>
      </c>
      <c r="L475" s="128">
        <v>170400067</v>
      </c>
      <c r="M475" s="129">
        <v>1</v>
      </c>
      <c r="N475" s="162">
        <f t="shared" si="21"/>
        <v>1</v>
      </c>
      <c r="O475" s="219">
        <f>MAX(IF($U$4-G475&gt;0,MIN((($U$4-$U$2))*J475,(($U$4-$G475)*J475)-'Resale time'!$F$545),0),0)</f>
        <v>274</v>
      </c>
      <c r="P475" s="162">
        <f>MAX(IF($U$5-G475&gt;0,MIN(($U$5-$U$4)*J475,(($U$5-$G475)*J475)-'Resale time'!$F$545),0),0)</f>
        <v>366</v>
      </c>
      <c r="Q475" s="162">
        <f>MAX(IF($U$3-G475&gt;0,MIN(($U$3-$U$5)*J475,(($U$3-$G475)*J475)-'Resale time'!$F$545),0),0)</f>
        <v>90</v>
      </c>
      <c r="R475" s="341">
        <f t="shared" si="22"/>
        <v>730</v>
      </c>
    </row>
    <row r="476" spans="1:18" s="130" customFormat="1" ht="12" customHeight="1" x14ac:dyDescent="0.35">
      <c r="A476" s="129">
        <v>2166</v>
      </c>
      <c r="B476" s="131" t="s">
        <v>5201</v>
      </c>
      <c r="C476" s="129" t="s">
        <v>5202</v>
      </c>
      <c r="D476" s="129"/>
      <c r="E476" s="122" t="s">
        <v>5203</v>
      </c>
      <c r="F476" s="131" t="s">
        <v>4276</v>
      </c>
      <c r="G476" s="124">
        <v>42797</v>
      </c>
      <c r="H476" s="125">
        <f t="shared" si="23"/>
        <v>2017</v>
      </c>
      <c r="I476" s="127" t="s">
        <v>5204</v>
      </c>
      <c r="J476" s="133">
        <v>1</v>
      </c>
      <c r="K476" s="115">
        <f>IF((G476+'Resale time'!$F$545)&lt;$U$3,1,0)</f>
        <v>1</v>
      </c>
      <c r="L476" s="128">
        <v>160700521</v>
      </c>
      <c r="M476" s="132">
        <v>1</v>
      </c>
      <c r="N476" s="162">
        <f t="shared" si="21"/>
        <v>1</v>
      </c>
      <c r="O476" s="219">
        <f>MAX(IF($U$4-G476&gt;0,MIN((($U$4-$U$2))*J476,(($U$4-$G476)*J476)-'Resale time'!$F$545),0),0)</f>
        <v>274</v>
      </c>
      <c r="P476" s="162">
        <f>MAX(IF($U$5-G476&gt;0,MIN(($U$5-$U$4)*J476,(($U$5-$G476)*J476)-'Resale time'!$F$545),0),0)</f>
        <v>366</v>
      </c>
      <c r="Q476" s="162">
        <f>MAX(IF($U$3-G476&gt;0,MIN(($U$3-$U$5)*J476,(($U$3-$G476)*J476)-'Resale time'!$F$545),0),0)</f>
        <v>90</v>
      </c>
      <c r="R476" s="341">
        <f t="shared" si="22"/>
        <v>730</v>
      </c>
    </row>
    <row r="477" spans="1:18" ht="12" customHeight="1" x14ac:dyDescent="0.35">
      <c r="A477" s="118">
        <v>2167</v>
      </c>
      <c r="B477" s="111" t="s">
        <v>5205</v>
      </c>
      <c r="C477" s="111" t="s">
        <v>271</v>
      </c>
      <c r="D477" s="111"/>
      <c r="E477" s="111">
        <v>34744035</v>
      </c>
      <c r="F477" s="111" t="s">
        <v>4276</v>
      </c>
      <c r="G477" s="112">
        <v>42768</v>
      </c>
      <c r="H477" s="113">
        <f t="shared" si="23"/>
        <v>2017</v>
      </c>
      <c r="I477" s="118" t="s">
        <v>5206</v>
      </c>
      <c r="J477" s="118">
        <v>1</v>
      </c>
      <c r="K477" s="115">
        <f>IF((G477+'Resale time'!$F$545)&lt;$U$3,1,0)</f>
        <v>1</v>
      </c>
      <c r="L477" s="116" t="s">
        <v>4277</v>
      </c>
      <c r="M477" s="118">
        <v>1</v>
      </c>
      <c r="N477" s="162">
        <f t="shared" si="21"/>
        <v>1</v>
      </c>
      <c r="O477" s="219">
        <f>MAX(IF($U$4-G477&gt;0,MIN((($U$4-$U$2))*J477,(($U$4-$G477)*J477)-'Resale time'!$F$545),0),0)</f>
        <v>274</v>
      </c>
      <c r="P477" s="162">
        <f>MAX(IF($U$5-G477&gt;0,MIN(($U$5-$U$4)*J477,(($U$5-$G477)*J477)-'Resale time'!$F$545),0),0)</f>
        <v>366</v>
      </c>
      <c r="Q477" s="162">
        <f>MAX(IF($U$3-G477&gt;0,MIN(($U$3-$U$5)*J477,(($U$3-$G477)*J477)-'Resale time'!$F$545),0),0)</f>
        <v>90</v>
      </c>
      <c r="R477" s="341">
        <f t="shared" si="22"/>
        <v>730</v>
      </c>
    </row>
    <row r="478" spans="1:18" ht="12" customHeight="1" x14ac:dyDescent="0.35">
      <c r="A478" s="118">
        <v>2169</v>
      </c>
      <c r="B478" s="111" t="s">
        <v>5207</v>
      </c>
      <c r="C478" s="111" t="s">
        <v>5208</v>
      </c>
      <c r="D478" s="111"/>
      <c r="E478" s="111">
        <v>46184638</v>
      </c>
      <c r="F478" s="111" t="s">
        <v>4276</v>
      </c>
      <c r="G478" s="112">
        <v>42920</v>
      </c>
      <c r="H478" s="113">
        <f t="shared" si="23"/>
        <v>2017</v>
      </c>
      <c r="I478" s="118" t="s">
        <v>5209</v>
      </c>
      <c r="J478" s="118">
        <v>1</v>
      </c>
      <c r="K478" s="115">
        <f>IF((G478+'Resale time'!$F$545)&lt;$U$3,1,0)</f>
        <v>1</v>
      </c>
      <c r="L478" s="116">
        <v>170301247</v>
      </c>
      <c r="M478" s="118">
        <v>1</v>
      </c>
      <c r="N478" s="162">
        <f t="shared" si="21"/>
        <v>1</v>
      </c>
      <c r="O478" s="219">
        <f>MAX(IF($U$4-G478&gt;0,MIN((($U$4-$U$2))*J478,(($U$4-$G478)*J478)-'Resale time'!$F$545),0),0)</f>
        <v>274</v>
      </c>
      <c r="P478" s="162">
        <f>MAX(IF($U$5-G478&gt;0,MIN(($U$5-$U$4)*J478,(($U$5-$G478)*J478)-'Resale time'!$F$545),0),0)</f>
        <v>366</v>
      </c>
      <c r="Q478" s="162">
        <f>MAX(IF($U$3-G478&gt;0,MIN(($U$3-$U$5)*J478,(($U$3-$G478)*J478)-'Resale time'!$F$545),0),0)</f>
        <v>90</v>
      </c>
      <c r="R478" s="341">
        <f t="shared" si="22"/>
        <v>730</v>
      </c>
    </row>
    <row r="479" spans="1:18" ht="12" customHeight="1" x14ac:dyDescent="0.35">
      <c r="A479" s="118">
        <v>2170</v>
      </c>
      <c r="B479" s="111" t="s">
        <v>5210</v>
      </c>
      <c r="C479" s="111" t="s">
        <v>4277</v>
      </c>
      <c r="D479" s="111"/>
      <c r="E479" s="111">
        <v>38845272</v>
      </c>
      <c r="F479" s="111" t="s">
        <v>4276</v>
      </c>
      <c r="G479" s="112">
        <v>42921</v>
      </c>
      <c r="H479" s="113">
        <f t="shared" si="23"/>
        <v>2017</v>
      </c>
      <c r="I479" s="118" t="s">
        <v>5211</v>
      </c>
      <c r="J479" s="118">
        <v>1</v>
      </c>
      <c r="K479" s="115">
        <f>IF((G479+'Resale time'!$F$545)&lt;$U$3,1,0)</f>
        <v>1</v>
      </c>
      <c r="L479" s="116">
        <v>170300601</v>
      </c>
      <c r="M479" s="118">
        <v>1</v>
      </c>
      <c r="N479" s="162">
        <f t="shared" si="21"/>
        <v>1</v>
      </c>
      <c r="O479" s="219">
        <f>MAX(IF($U$4-G479&gt;0,MIN((($U$4-$U$2))*J479,(($U$4-$G479)*J479)-'Resale time'!$F$545),0),0)</f>
        <v>274</v>
      </c>
      <c r="P479" s="162">
        <f>MAX(IF($U$5-G479&gt;0,MIN(($U$5-$U$4)*J479,(($U$5-$G479)*J479)-'Resale time'!$F$545),0),0)</f>
        <v>366</v>
      </c>
      <c r="Q479" s="162">
        <f>MAX(IF($U$3-G479&gt;0,MIN(($U$3-$U$5)*J479,(($U$3-$G479)*J479)-'Resale time'!$F$545),0),0)</f>
        <v>90</v>
      </c>
      <c r="R479" s="341">
        <f t="shared" si="22"/>
        <v>730</v>
      </c>
    </row>
    <row r="480" spans="1:18" ht="12" customHeight="1" x14ac:dyDescent="0.35">
      <c r="A480" s="118">
        <v>2171</v>
      </c>
      <c r="B480" s="111" t="s">
        <v>5212</v>
      </c>
      <c r="C480" s="111" t="s">
        <v>4277</v>
      </c>
      <c r="D480" s="111"/>
      <c r="E480" s="111" t="s">
        <v>4277</v>
      </c>
      <c r="F480" s="111" t="s">
        <v>4276</v>
      </c>
      <c r="G480" s="112">
        <v>42796</v>
      </c>
      <c r="H480" s="113">
        <f t="shared" si="23"/>
        <v>2017</v>
      </c>
      <c r="I480" s="118" t="s">
        <v>5213</v>
      </c>
      <c r="J480" s="118">
        <v>1</v>
      </c>
      <c r="K480" s="115">
        <f>IF((G480+'Resale time'!$F$545)&lt;$U$3,1,0)</f>
        <v>1</v>
      </c>
      <c r="L480" s="116">
        <v>1160701849</v>
      </c>
      <c r="M480" s="118">
        <v>1</v>
      </c>
      <c r="N480" s="162">
        <f t="shared" si="21"/>
        <v>1</v>
      </c>
      <c r="O480" s="219">
        <f>MAX(IF($U$4-G480&gt;0,MIN((($U$4-$U$2))*J480,(($U$4-$G480)*J480)-'Resale time'!$F$545),0),0)</f>
        <v>274</v>
      </c>
      <c r="P480" s="162">
        <f>MAX(IF($U$5-G480&gt;0,MIN(($U$5-$U$4)*J480,(($U$5-$G480)*J480)-'Resale time'!$F$545),0),0)</f>
        <v>366</v>
      </c>
      <c r="Q480" s="162">
        <f>MAX(IF($U$3-G480&gt;0,MIN(($U$3-$U$5)*J480,(($U$3-$G480)*J480)-'Resale time'!$F$545),0),0)</f>
        <v>90</v>
      </c>
      <c r="R480" s="341">
        <f t="shared" si="22"/>
        <v>730</v>
      </c>
    </row>
    <row r="481" spans="1:18" ht="12" customHeight="1" x14ac:dyDescent="0.35">
      <c r="A481" s="118">
        <v>2173</v>
      </c>
      <c r="B481" s="111" t="s">
        <v>5214</v>
      </c>
      <c r="C481" s="111" t="s">
        <v>1143</v>
      </c>
      <c r="D481" s="111"/>
      <c r="E481" s="111">
        <v>3440943</v>
      </c>
      <c r="F481" s="111" t="s">
        <v>4276</v>
      </c>
      <c r="G481" s="112">
        <v>42767</v>
      </c>
      <c r="H481" s="113">
        <f t="shared" si="23"/>
        <v>2017</v>
      </c>
      <c r="I481" s="118" t="s">
        <v>5215</v>
      </c>
      <c r="J481" s="118">
        <v>1</v>
      </c>
      <c r="K481" s="115">
        <f>IF((G481+'Resale time'!$F$545)&lt;$U$3,1,0)</f>
        <v>1</v>
      </c>
      <c r="L481" s="116">
        <v>160900576</v>
      </c>
      <c r="M481" s="118">
        <v>1</v>
      </c>
      <c r="N481" s="162">
        <f t="shared" si="21"/>
        <v>1</v>
      </c>
      <c r="O481" s="219">
        <f>MAX(IF($U$4-G481&gt;0,MIN((($U$4-$U$2))*J481,(($U$4-$G481)*J481)-'Resale time'!$F$545),0),0)</f>
        <v>274</v>
      </c>
      <c r="P481" s="162">
        <f>MAX(IF($U$5-G481&gt;0,MIN(($U$5-$U$4)*J481,(($U$5-$G481)*J481)-'Resale time'!$F$545),0),0)</f>
        <v>366</v>
      </c>
      <c r="Q481" s="162">
        <f>MAX(IF($U$3-G481&gt;0,MIN(($U$3-$U$5)*J481,(($U$3-$G481)*J481)-'Resale time'!$F$545),0),0)</f>
        <v>90</v>
      </c>
      <c r="R481" s="341">
        <f t="shared" si="22"/>
        <v>730</v>
      </c>
    </row>
    <row r="482" spans="1:18" s="130" customFormat="1" ht="12" customHeight="1" x14ac:dyDescent="0.35">
      <c r="A482" s="129">
        <v>2174</v>
      </c>
      <c r="B482" s="131" t="s">
        <v>5216</v>
      </c>
      <c r="C482" s="129" t="s">
        <v>5217</v>
      </c>
      <c r="D482" s="129"/>
      <c r="E482" s="122" t="s">
        <v>5218</v>
      </c>
      <c r="F482" s="131" t="s">
        <v>4276</v>
      </c>
      <c r="G482" s="124">
        <v>42942</v>
      </c>
      <c r="H482" s="125">
        <f t="shared" si="23"/>
        <v>2017</v>
      </c>
      <c r="I482" s="127" t="s">
        <v>5219</v>
      </c>
      <c r="J482" s="133">
        <v>1</v>
      </c>
      <c r="K482" s="115">
        <f>IF((G482+'Resale time'!$F$545)&lt;$U$3,1,0)</f>
        <v>1</v>
      </c>
      <c r="L482" s="128">
        <v>10300770</v>
      </c>
      <c r="M482" s="132">
        <v>1</v>
      </c>
      <c r="N482" s="162">
        <f t="shared" si="21"/>
        <v>1</v>
      </c>
      <c r="O482" s="219">
        <f>MAX(IF($U$4-G482&gt;0,MIN((($U$4-$U$2))*J482,(($U$4-$G482)*J482)-'Resale time'!$F$545),0),0)</f>
        <v>274</v>
      </c>
      <c r="P482" s="162">
        <f>MAX(IF($U$5-G482&gt;0,MIN(($U$5-$U$4)*J482,(($U$5-$G482)*J482)-'Resale time'!$F$545),0),0)</f>
        <v>366</v>
      </c>
      <c r="Q482" s="162">
        <f>MAX(IF($U$3-G482&gt;0,MIN(($U$3-$U$5)*J482,(($U$3-$G482)*J482)-'Resale time'!$F$545),0),0)</f>
        <v>90</v>
      </c>
      <c r="R482" s="341">
        <f t="shared" si="22"/>
        <v>730</v>
      </c>
    </row>
    <row r="483" spans="1:18" s="130" customFormat="1" ht="12" customHeight="1" x14ac:dyDescent="0.35">
      <c r="A483" s="129">
        <v>2176</v>
      </c>
      <c r="B483" s="122" t="s">
        <v>5220</v>
      </c>
      <c r="C483" s="122" t="s">
        <v>5221</v>
      </c>
      <c r="D483" s="122"/>
      <c r="E483" s="122" t="s">
        <v>5222</v>
      </c>
      <c r="F483" s="122" t="s">
        <v>5223</v>
      </c>
      <c r="G483" s="124">
        <v>42835</v>
      </c>
      <c r="H483" s="125">
        <f t="shared" si="23"/>
        <v>2017</v>
      </c>
      <c r="I483" s="129" t="s">
        <v>5224</v>
      </c>
      <c r="J483" s="129">
        <v>1</v>
      </c>
      <c r="K483" s="115">
        <f>IF((G483+'Resale time'!$F$545)&lt;$U$3,1,0)</f>
        <v>1</v>
      </c>
      <c r="L483" s="128" t="s">
        <v>4277</v>
      </c>
      <c r="M483" s="129">
        <v>1</v>
      </c>
      <c r="N483" s="162">
        <f t="shared" si="21"/>
        <v>1</v>
      </c>
      <c r="O483" s="219">
        <f>MAX(IF($U$4-G483&gt;0,MIN((($U$4-$U$2))*J483,(($U$4-$G483)*J483)-'Resale time'!$F$545),0),0)</f>
        <v>274</v>
      </c>
      <c r="P483" s="162">
        <f>MAX(IF($U$5-G483&gt;0,MIN(($U$5-$U$4)*J483,(($U$5-$G483)*J483)-'Resale time'!$F$545),0),0)</f>
        <v>366</v>
      </c>
      <c r="Q483" s="162">
        <f>MAX(IF($U$3-G483&gt;0,MIN(($U$3-$U$5)*J483,(($U$3-$G483)*J483)-'Resale time'!$F$545),0),0)</f>
        <v>90</v>
      </c>
      <c r="R483" s="341">
        <f t="shared" si="22"/>
        <v>730</v>
      </c>
    </row>
    <row r="484" spans="1:18" s="130" customFormat="1" ht="12" customHeight="1" x14ac:dyDescent="0.35">
      <c r="A484" s="129">
        <v>2177</v>
      </c>
      <c r="B484" s="122" t="s">
        <v>5225</v>
      </c>
      <c r="C484" s="134" t="s">
        <v>5226</v>
      </c>
      <c r="D484" s="134"/>
      <c r="E484" s="122" t="s">
        <v>5227</v>
      </c>
      <c r="F484" s="131" t="s">
        <v>5223</v>
      </c>
      <c r="G484" s="124">
        <v>42955</v>
      </c>
      <c r="H484" s="125">
        <f t="shared" si="23"/>
        <v>2017</v>
      </c>
      <c r="I484" s="127" t="s">
        <v>5228</v>
      </c>
      <c r="J484" s="133">
        <v>1</v>
      </c>
      <c r="K484" s="115">
        <f>IF((G484+'Resale time'!$F$545)&lt;$U$3,1,0)</f>
        <v>1</v>
      </c>
      <c r="L484" s="128" t="s">
        <v>4277</v>
      </c>
      <c r="M484" s="132">
        <v>1</v>
      </c>
      <c r="N484" s="162">
        <f t="shared" si="21"/>
        <v>1</v>
      </c>
      <c r="O484" s="219">
        <f>MAX(IF($U$4-G484&gt;0,MIN((($U$4-$U$2))*J484,(($U$4-$G484)*J484)-'Resale time'!$F$545),0),0)</f>
        <v>274</v>
      </c>
      <c r="P484" s="162">
        <f>MAX(IF($U$5-G484&gt;0,MIN(($U$5-$U$4)*J484,(($U$5-$G484)*J484)-'Resale time'!$F$545),0),0)</f>
        <v>366</v>
      </c>
      <c r="Q484" s="162">
        <f>MAX(IF($U$3-G484&gt;0,MIN(($U$3-$U$5)*J484,(($U$3-$G484)*J484)-'Resale time'!$F$545),0),0)</f>
        <v>90</v>
      </c>
      <c r="R484" s="341">
        <f t="shared" si="22"/>
        <v>730</v>
      </c>
    </row>
    <row r="485" spans="1:18" s="130" customFormat="1" ht="12" customHeight="1" x14ac:dyDescent="0.35">
      <c r="A485" s="129">
        <v>2179</v>
      </c>
      <c r="B485" s="122" t="s">
        <v>5229</v>
      </c>
      <c r="C485" s="134" t="s">
        <v>5230</v>
      </c>
      <c r="D485" s="134"/>
      <c r="E485" s="122" t="s">
        <v>5231</v>
      </c>
      <c r="F485" s="131" t="s">
        <v>5232</v>
      </c>
      <c r="G485" s="124">
        <v>43099</v>
      </c>
      <c r="H485" s="125">
        <f t="shared" si="23"/>
        <v>2017</v>
      </c>
      <c r="I485" s="127">
        <v>21728</v>
      </c>
      <c r="J485" s="133">
        <v>1</v>
      </c>
      <c r="K485" s="115">
        <f>IF((G485+'Resale time'!$F$545)&lt;$U$3,1,0)</f>
        <v>1</v>
      </c>
      <c r="L485" s="128">
        <v>171013769</v>
      </c>
      <c r="M485" s="132">
        <v>1</v>
      </c>
      <c r="N485" s="162">
        <f t="shared" si="21"/>
        <v>1</v>
      </c>
      <c r="O485" s="219">
        <f>MAX(IF($U$4-G485&gt;0,MIN((($U$4-$U$2))*J485,(($U$4-$G485)*J485)-'Resale time'!$F$545),0),0)</f>
        <v>274</v>
      </c>
      <c r="P485" s="162">
        <f>MAX(IF($U$5-G485&gt;0,MIN(($U$5-$U$4)*J485,(($U$5-$G485)*J485)-'Resale time'!$F$545),0),0)</f>
        <v>366</v>
      </c>
      <c r="Q485" s="162">
        <f>MAX(IF($U$3-G485&gt;0,MIN(($U$3-$U$5)*J485,(($U$3-$G485)*J485)-'Resale time'!$F$545),0),0)</f>
        <v>90</v>
      </c>
      <c r="R485" s="341">
        <f t="shared" si="22"/>
        <v>730</v>
      </c>
    </row>
    <row r="486" spans="1:18" ht="12" customHeight="1" x14ac:dyDescent="0.35">
      <c r="A486" s="118">
        <v>2181</v>
      </c>
      <c r="B486" s="111" t="s">
        <v>5233</v>
      </c>
      <c r="C486" s="111" t="s">
        <v>394</v>
      </c>
      <c r="D486" s="111"/>
      <c r="E486" s="111" t="s">
        <v>4277</v>
      </c>
      <c r="F486" s="111" t="s">
        <v>5234</v>
      </c>
      <c r="G486" s="112">
        <v>43096</v>
      </c>
      <c r="H486" s="113">
        <f t="shared" si="23"/>
        <v>2017</v>
      </c>
      <c r="I486" s="115">
        <v>21711</v>
      </c>
      <c r="J486" s="115">
        <v>1</v>
      </c>
      <c r="K486" s="115">
        <f>IF((G486+'Resale time'!$F$545)&lt;$U$3,1,0)</f>
        <v>1</v>
      </c>
      <c r="L486" s="116" t="s">
        <v>4277</v>
      </c>
      <c r="M486" s="118">
        <v>1</v>
      </c>
      <c r="N486" s="162">
        <f t="shared" si="21"/>
        <v>1</v>
      </c>
      <c r="O486" s="219">
        <f>MAX(IF($U$4-G486&gt;0,MIN((($U$4-$U$2))*J486,(($U$4-$G486)*J486)-'Resale time'!$F$545),0),0)</f>
        <v>274</v>
      </c>
      <c r="P486" s="162">
        <f>MAX(IF($U$5-G486&gt;0,MIN(($U$5-$U$4)*J486,(($U$5-$G486)*J486)-'Resale time'!$F$545),0),0)</f>
        <v>366</v>
      </c>
      <c r="Q486" s="162">
        <f>MAX(IF($U$3-G486&gt;0,MIN(($U$3-$U$5)*J486,(($U$3-$G486)*J486)-'Resale time'!$F$545),0),0)</f>
        <v>90</v>
      </c>
      <c r="R486" s="341">
        <f t="shared" si="22"/>
        <v>730</v>
      </c>
    </row>
    <row r="487" spans="1:18" ht="12" customHeight="1" x14ac:dyDescent="0.35">
      <c r="A487" s="118">
        <v>2182</v>
      </c>
      <c r="B487" s="111" t="s">
        <v>5235</v>
      </c>
      <c r="C487" s="111" t="s">
        <v>4277</v>
      </c>
      <c r="D487" s="111"/>
      <c r="E487" s="111">
        <v>47242651</v>
      </c>
      <c r="F487" s="111" t="s">
        <v>4288</v>
      </c>
      <c r="G487" s="112">
        <v>43078</v>
      </c>
      <c r="H487" s="113">
        <f t="shared" si="23"/>
        <v>2017</v>
      </c>
      <c r="I487" s="115">
        <v>20557</v>
      </c>
      <c r="J487" s="115">
        <v>1</v>
      </c>
      <c r="K487" s="115">
        <f>IF((G487+'Resale time'!$F$545)&lt;$U$3,1,0)</f>
        <v>1</v>
      </c>
      <c r="L487" s="116" t="s">
        <v>4277</v>
      </c>
      <c r="M487" s="118">
        <v>1</v>
      </c>
      <c r="N487" s="162">
        <f t="shared" si="21"/>
        <v>1</v>
      </c>
      <c r="O487" s="219">
        <f>MAX(IF($U$4-G487&gt;0,MIN((($U$4-$U$2))*J487,(($U$4-$G487)*J487)-'Resale time'!$F$545),0),0)</f>
        <v>274</v>
      </c>
      <c r="P487" s="162">
        <f>MAX(IF($U$5-G487&gt;0,MIN(($U$5-$U$4)*J487,(($U$5-$G487)*J487)-'Resale time'!$F$545),0),0)</f>
        <v>366</v>
      </c>
      <c r="Q487" s="162">
        <f>MAX(IF($U$3-G487&gt;0,MIN(($U$3-$U$5)*J487,(($U$3-$G487)*J487)-'Resale time'!$F$545),0),0)</f>
        <v>90</v>
      </c>
      <c r="R487" s="341">
        <f t="shared" si="22"/>
        <v>730</v>
      </c>
    </row>
    <row r="488" spans="1:18" ht="12" customHeight="1" x14ac:dyDescent="0.35">
      <c r="A488" s="118">
        <v>2184</v>
      </c>
      <c r="B488" s="111" t="s">
        <v>5236</v>
      </c>
      <c r="C488" s="122" t="s">
        <v>5237</v>
      </c>
      <c r="D488" s="122"/>
      <c r="E488" s="122" t="s">
        <v>5238</v>
      </c>
      <c r="F488" s="111" t="s">
        <v>4288</v>
      </c>
      <c r="G488" s="112">
        <v>43078</v>
      </c>
      <c r="H488" s="113">
        <f t="shared" si="23"/>
        <v>2017</v>
      </c>
      <c r="I488" s="115">
        <v>20556</v>
      </c>
      <c r="J488" s="115">
        <v>1</v>
      </c>
      <c r="K488" s="115">
        <f>IF((G488+'Resale time'!$F$545)&lt;$U$3,1,0)</f>
        <v>1</v>
      </c>
      <c r="L488" s="116" t="s">
        <v>4277</v>
      </c>
      <c r="M488" s="118">
        <v>1</v>
      </c>
      <c r="N488" s="162">
        <f t="shared" si="21"/>
        <v>1</v>
      </c>
      <c r="O488" s="219">
        <f>MAX(IF($U$4-G488&gt;0,MIN((($U$4-$U$2))*J488,(($U$4-$G488)*J488)-'Resale time'!$F$545),0),0)</f>
        <v>274</v>
      </c>
      <c r="P488" s="162">
        <f>MAX(IF($U$5-G488&gt;0,MIN(($U$5-$U$4)*J488,(($U$5-$G488)*J488)-'Resale time'!$F$545),0),0)</f>
        <v>366</v>
      </c>
      <c r="Q488" s="162">
        <f>MAX(IF($U$3-G488&gt;0,MIN(($U$3-$U$5)*J488,(($U$3-$G488)*J488)-'Resale time'!$F$545),0),0)</f>
        <v>90</v>
      </c>
      <c r="R488" s="341">
        <f t="shared" si="22"/>
        <v>730</v>
      </c>
    </row>
    <row r="489" spans="1:18" s="130" customFormat="1" ht="12" customHeight="1" x14ac:dyDescent="0.35">
      <c r="A489" s="129">
        <v>2185</v>
      </c>
      <c r="B489" s="122" t="s">
        <v>5239</v>
      </c>
      <c r="C489" s="134" t="s">
        <v>5240</v>
      </c>
      <c r="D489" s="134"/>
      <c r="E489" s="122" t="s">
        <v>5241</v>
      </c>
      <c r="F489" s="131" t="s">
        <v>4276</v>
      </c>
      <c r="G489" s="124">
        <v>42828</v>
      </c>
      <c r="H489" s="125">
        <f t="shared" si="23"/>
        <v>2017</v>
      </c>
      <c r="I489" s="127">
        <v>18784</v>
      </c>
      <c r="J489" s="133">
        <v>1</v>
      </c>
      <c r="K489" s="115">
        <f>IF((G489+'Resale time'!$F$545)&lt;$U$3,1,0)</f>
        <v>1</v>
      </c>
      <c r="L489" s="128" t="s">
        <v>4277</v>
      </c>
      <c r="M489" s="132">
        <v>1</v>
      </c>
      <c r="N489" s="162">
        <f t="shared" si="21"/>
        <v>1</v>
      </c>
      <c r="O489" s="219">
        <f>MAX(IF($U$4-G489&gt;0,MIN((($U$4-$U$2))*J489,(($U$4-$G489)*J489)-'Resale time'!$F$545),0),0)</f>
        <v>274</v>
      </c>
      <c r="P489" s="162">
        <f>MAX(IF($U$5-G489&gt;0,MIN(($U$5-$U$4)*J489,(($U$5-$G489)*J489)-'Resale time'!$F$545),0),0)</f>
        <v>366</v>
      </c>
      <c r="Q489" s="162">
        <f>MAX(IF($U$3-G489&gt;0,MIN(($U$3-$U$5)*J489,(($U$3-$G489)*J489)-'Resale time'!$F$545),0),0)</f>
        <v>90</v>
      </c>
      <c r="R489" s="341">
        <f t="shared" si="22"/>
        <v>730</v>
      </c>
    </row>
    <row r="490" spans="1:18" s="130" customFormat="1" ht="12" customHeight="1" x14ac:dyDescent="0.35">
      <c r="A490" s="129">
        <v>2186</v>
      </c>
      <c r="B490" s="122" t="s">
        <v>5242</v>
      </c>
      <c r="C490" s="134" t="s">
        <v>5243</v>
      </c>
      <c r="D490" s="134"/>
      <c r="E490" s="122">
        <v>37217569</v>
      </c>
      <c r="F490" s="131" t="s">
        <v>5244</v>
      </c>
      <c r="G490" s="124">
        <v>42828</v>
      </c>
      <c r="H490" s="125">
        <f t="shared" si="23"/>
        <v>2017</v>
      </c>
      <c r="I490" s="127">
        <v>18783</v>
      </c>
      <c r="J490" s="133">
        <v>1</v>
      </c>
      <c r="K490" s="115">
        <f>IF((G490+'Resale time'!$F$545)&lt;$U$3,1,0)</f>
        <v>1</v>
      </c>
      <c r="L490" s="128" t="s">
        <v>4277</v>
      </c>
      <c r="M490" s="132">
        <v>1</v>
      </c>
      <c r="N490" s="162">
        <f t="shared" si="21"/>
        <v>1</v>
      </c>
      <c r="O490" s="219">
        <f>MAX(IF($U$4-G490&gt;0,MIN((($U$4-$U$2))*J490,(($U$4-$G490)*J490)-'Resale time'!$F$545),0),0)</f>
        <v>274</v>
      </c>
      <c r="P490" s="162">
        <f>MAX(IF($U$5-G490&gt;0,MIN(($U$5-$U$4)*J490,(($U$5-$G490)*J490)-'Resale time'!$F$545),0),0)</f>
        <v>366</v>
      </c>
      <c r="Q490" s="162">
        <f>MAX(IF($U$3-G490&gt;0,MIN(($U$3-$U$5)*J490,(($U$3-$G490)*J490)-'Resale time'!$F$545),0),0)</f>
        <v>90</v>
      </c>
      <c r="R490" s="341">
        <f t="shared" si="22"/>
        <v>730</v>
      </c>
    </row>
    <row r="491" spans="1:18" ht="12" customHeight="1" x14ac:dyDescent="0.35">
      <c r="A491" s="118">
        <v>2187</v>
      </c>
      <c r="B491" s="111" t="s">
        <v>5245</v>
      </c>
      <c r="C491" s="111" t="s">
        <v>5246</v>
      </c>
      <c r="D491" s="111"/>
      <c r="E491" s="111">
        <v>34093863</v>
      </c>
      <c r="F491" s="111" t="s">
        <v>5223</v>
      </c>
      <c r="G491" s="112">
        <v>42830</v>
      </c>
      <c r="H491" s="113">
        <f t="shared" si="23"/>
        <v>2017</v>
      </c>
      <c r="I491" s="115">
        <v>18789</v>
      </c>
      <c r="J491" s="115">
        <v>1</v>
      </c>
      <c r="K491" s="115">
        <f>IF((G491+'Resale time'!$F$545)&lt;$U$3,1,0)</f>
        <v>1</v>
      </c>
      <c r="L491" s="116" t="s">
        <v>4277</v>
      </c>
      <c r="M491" s="118">
        <v>1</v>
      </c>
      <c r="N491" s="162">
        <f t="shared" si="21"/>
        <v>1</v>
      </c>
      <c r="O491" s="219">
        <f>MAX(IF($U$4-G491&gt;0,MIN((($U$4-$U$2))*J491,(($U$4-$G491)*J491)-'Resale time'!$F$545),0),0)</f>
        <v>274</v>
      </c>
      <c r="P491" s="162">
        <f>MAX(IF($U$5-G491&gt;0,MIN(($U$5-$U$4)*J491,(($U$5-$G491)*J491)-'Resale time'!$F$545),0),0)</f>
        <v>366</v>
      </c>
      <c r="Q491" s="162">
        <f>MAX(IF($U$3-G491&gt;0,MIN(($U$3-$U$5)*J491,(($U$3-$G491)*J491)-'Resale time'!$F$545),0),0)</f>
        <v>90</v>
      </c>
      <c r="R491" s="341">
        <f t="shared" si="22"/>
        <v>730</v>
      </c>
    </row>
    <row r="492" spans="1:18" ht="12" customHeight="1" x14ac:dyDescent="0.35">
      <c r="A492" s="118">
        <v>2188</v>
      </c>
      <c r="B492" s="111" t="s">
        <v>5247</v>
      </c>
      <c r="C492" s="111" t="s">
        <v>4277</v>
      </c>
      <c r="D492" s="111"/>
      <c r="E492" s="111" t="s">
        <v>4277</v>
      </c>
      <c r="F492" s="111" t="s">
        <v>5244</v>
      </c>
      <c r="G492" s="112">
        <v>42832</v>
      </c>
      <c r="H492" s="113">
        <f t="shared" si="23"/>
        <v>2017</v>
      </c>
      <c r="I492" s="115">
        <v>18790</v>
      </c>
      <c r="J492" s="115">
        <v>1</v>
      </c>
      <c r="K492" s="115">
        <f>IF((G492+'Resale time'!$F$545)&lt;$U$3,1,0)</f>
        <v>1</v>
      </c>
      <c r="L492" s="116" t="s">
        <v>4277</v>
      </c>
      <c r="M492" s="118">
        <v>1</v>
      </c>
      <c r="N492" s="162">
        <f t="shared" si="21"/>
        <v>1</v>
      </c>
      <c r="O492" s="219">
        <f>MAX(IF($U$4-G492&gt;0,MIN((($U$4-$U$2))*J492,(($U$4-$G492)*J492)-'Resale time'!$F$545),0),0)</f>
        <v>274</v>
      </c>
      <c r="P492" s="162">
        <f>MAX(IF($U$5-G492&gt;0,MIN(($U$5-$U$4)*J492,(($U$5-$G492)*J492)-'Resale time'!$F$545),0),0)</f>
        <v>366</v>
      </c>
      <c r="Q492" s="162">
        <f>MAX(IF($U$3-G492&gt;0,MIN(($U$3-$U$5)*J492,(($U$3-$G492)*J492)-'Resale time'!$F$545),0),0)</f>
        <v>90</v>
      </c>
      <c r="R492" s="341">
        <f t="shared" si="22"/>
        <v>730</v>
      </c>
    </row>
    <row r="493" spans="1:18" ht="12" customHeight="1" x14ac:dyDescent="0.35">
      <c r="A493" s="118">
        <v>2189</v>
      </c>
      <c r="B493" s="111" t="s">
        <v>5248</v>
      </c>
      <c r="C493" s="111" t="s">
        <v>5249</v>
      </c>
      <c r="D493" s="111"/>
      <c r="E493" s="111">
        <v>46890080</v>
      </c>
      <c r="F493" s="111" t="s">
        <v>4288</v>
      </c>
      <c r="G493" s="112">
        <v>42842</v>
      </c>
      <c r="H493" s="113">
        <f t="shared" si="23"/>
        <v>2017</v>
      </c>
      <c r="I493" s="115">
        <v>19109</v>
      </c>
      <c r="J493" s="115">
        <v>1</v>
      </c>
      <c r="K493" s="115">
        <f>IF((G493+'Resale time'!$F$545)&lt;$U$3,1,0)</f>
        <v>1</v>
      </c>
      <c r="L493" s="116" t="s">
        <v>5250</v>
      </c>
      <c r="M493" s="118">
        <v>1</v>
      </c>
      <c r="N493" s="162">
        <f t="shared" si="21"/>
        <v>1</v>
      </c>
      <c r="O493" s="219">
        <f>MAX(IF($U$4-G493&gt;0,MIN((($U$4-$U$2))*J493,(($U$4-$G493)*J493)-'Resale time'!$F$545),0),0)</f>
        <v>274</v>
      </c>
      <c r="P493" s="162">
        <f>MAX(IF($U$5-G493&gt;0,MIN(($U$5-$U$4)*J493,(($U$5-$G493)*J493)-'Resale time'!$F$545),0),0)</f>
        <v>366</v>
      </c>
      <c r="Q493" s="162">
        <f>MAX(IF($U$3-G493&gt;0,MIN(($U$3-$U$5)*J493,(($U$3-$G493)*J493)-'Resale time'!$F$545),0),0)</f>
        <v>90</v>
      </c>
      <c r="R493" s="341">
        <f t="shared" si="22"/>
        <v>730</v>
      </c>
    </row>
    <row r="494" spans="1:18" ht="12" customHeight="1" x14ac:dyDescent="0.35">
      <c r="A494" s="118">
        <v>2190</v>
      </c>
      <c r="B494" s="111" t="s">
        <v>5251</v>
      </c>
      <c r="C494" s="111" t="s">
        <v>4277</v>
      </c>
      <c r="D494" s="111"/>
      <c r="E494" s="111">
        <v>36361522</v>
      </c>
      <c r="F494" s="111" t="s">
        <v>5252</v>
      </c>
      <c r="G494" s="112">
        <v>42842</v>
      </c>
      <c r="H494" s="113">
        <f t="shared" si="23"/>
        <v>2017</v>
      </c>
      <c r="I494" s="115">
        <v>19107</v>
      </c>
      <c r="J494" s="115">
        <v>1</v>
      </c>
      <c r="K494" s="115">
        <f>IF((G494+'Resale time'!$F$545)&lt;$U$3,1,0)</f>
        <v>1</v>
      </c>
      <c r="L494" s="116">
        <v>161000889</v>
      </c>
      <c r="M494" s="118">
        <v>1</v>
      </c>
      <c r="N494" s="162">
        <f t="shared" si="21"/>
        <v>1</v>
      </c>
      <c r="O494" s="219">
        <f>MAX(IF($U$4-G494&gt;0,MIN((($U$4-$U$2))*J494,(($U$4-$G494)*J494)-'Resale time'!$F$545),0),0)</f>
        <v>274</v>
      </c>
      <c r="P494" s="162">
        <f>MAX(IF($U$5-G494&gt;0,MIN(($U$5-$U$4)*J494,(($U$5-$G494)*J494)-'Resale time'!$F$545),0),0)</f>
        <v>366</v>
      </c>
      <c r="Q494" s="162">
        <f>MAX(IF($U$3-G494&gt;0,MIN(($U$3-$U$5)*J494,(($U$3-$G494)*J494)-'Resale time'!$F$545),0),0)</f>
        <v>90</v>
      </c>
      <c r="R494" s="341">
        <f t="shared" si="22"/>
        <v>730</v>
      </c>
    </row>
    <row r="495" spans="1:18" s="119" customFormat="1" ht="12" customHeight="1" x14ac:dyDescent="0.35">
      <c r="A495" s="118">
        <v>2191</v>
      </c>
      <c r="B495" s="111" t="s">
        <v>5253</v>
      </c>
      <c r="C495" s="111" t="s">
        <v>5254</v>
      </c>
      <c r="D495" s="111"/>
      <c r="E495" s="111">
        <v>46104877</v>
      </c>
      <c r="F495" s="111" t="s">
        <v>5244</v>
      </c>
      <c r="G495" s="112">
        <v>42835</v>
      </c>
      <c r="H495" s="113">
        <f t="shared" si="23"/>
        <v>2017</v>
      </c>
      <c r="I495" s="115">
        <v>19101</v>
      </c>
      <c r="J495" s="115">
        <v>1</v>
      </c>
      <c r="K495" s="115">
        <f>IF((G495+'Resale time'!$F$545)&lt;$U$3,1,0)</f>
        <v>1</v>
      </c>
      <c r="L495" s="116" t="s">
        <v>4277</v>
      </c>
      <c r="M495" s="118">
        <v>1</v>
      </c>
      <c r="N495" s="162">
        <f t="shared" si="21"/>
        <v>1</v>
      </c>
      <c r="O495" s="219">
        <f>MAX(IF($U$4-G495&gt;0,MIN((($U$4-$U$2))*J495,(($U$4-$G495)*J495)-'Resale time'!$F$545),0),0)</f>
        <v>274</v>
      </c>
      <c r="P495" s="162">
        <f>MAX(IF($U$5-G495&gt;0,MIN(($U$5-$U$4)*J495,(($U$5-$G495)*J495)-'Resale time'!$F$545),0),0)</f>
        <v>366</v>
      </c>
      <c r="Q495" s="162">
        <f>MAX(IF($U$3-G495&gt;0,MIN(($U$3-$U$5)*J495,(($U$3-$G495)*J495)-'Resale time'!$F$545),0),0)</f>
        <v>90</v>
      </c>
      <c r="R495" s="341">
        <f t="shared" si="22"/>
        <v>730</v>
      </c>
    </row>
    <row r="496" spans="1:18" ht="12" customHeight="1" x14ac:dyDescent="0.35">
      <c r="A496" s="118">
        <v>2194</v>
      </c>
      <c r="B496" s="111" t="s">
        <v>5255</v>
      </c>
      <c r="C496" s="122" t="s">
        <v>5256</v>
      </c>
      <c r="D496" s="122"/>
      <c r="E496" s="122" t="s">
        <v>5257</v>
      </c>
      <c r="F496" s="111" t="s">
        <v>4276</v>
      </c>
      <c r="G496" s="112">
        <v>42901</v>
      </c>
      <c r="H496" s="113">
        <f t="shared" si="23"/>
        <v>2017</v>
      </c>
      <c r="I496" s="115">
        <v>19134</v>
      </c>
      <c r="J496" s="115">
        <v>1</v>
      </c>
      <c r="K496" s="115">
        <f>IF((G496+'Resale time'!$F$545)&lt;$U$3,1,0)</f>
        <v>1</v>
      </c>
      <c r="L496" s="116" t="s">
        <v>4277</v>
      </c>
      <c r="M496" s="118">
        <v>1</v>
      </c>
      <c r="N496" s="162">
        <f t="shared" si="21"/>
        <v>1</v>
      </c>
      <c r="O496" s="219">
        <f>MAX(IF($U$4-G496&gt;0,MIN((($U$4-$U$2))*J496,(($U$4-$G496)*J496)-'Resale time'!$F$545),0),0)</f>
        <v>274</v>
      </c>
      <c r="P496" s="162">
        <f>MAX(IF($U$5-G496&gt;0,MIN(($U$5-$U$4)*J496,(($U$5-$G496)*J496)-'Resale time'!$F$545),0),0)</f>
        <v>366</v>
      </c>
      <c r="Q496" s="162">
        <f>MAX(IF($U$3-G496&gt;0,MIN(($U$3-$U$5)*J496,(($U$3-$G496)*J496)-'Resale time'!$F$545),0),0)</f>
        <v>90</v>
      </c>
      <c r="R496" s="341">
        <f t="shared" si="22"/>
        <v>730</v>
      </c>
    </row>
    <row r="497" spans="1:18" ht="12" customHeight="1" x14ac:dyDescent="0.35">
      <c r="A497" s="118">
        <v>2195</v>
      </c>
      <c r="B497" s="111" t="s">
        <v>5258</v>
      </c>
      <c r="C497" s="111" t="s">
        <v>5259</v>
      </c>
      <c r="D497" s="111"/>
      <c r="E497" s="111">
        <v>36746494</v>
      </c>
      <c r="F497" s="111" t="s">
        <v>5223</v>
      </c>
      <c r="G497" s="112">
        <v>42898</v>
      </c>
      <c r="H497" s="113">
        <f t="shared" si="23"/>
        <v>2017</v>
      </c>
      <c r="I497" s="115">
        <v>18826</v>
      </c>
      <c r="J497" s="115">
        <v>1</v>
      </c>
      <c r="K497" s="115">
        <f>IF((G497+'Resale time'!$F$545)&lt;$U$3,1,0)</f>
        <v>1</v>
      </c>
      <c r="L497" s="116" t="s">
        <v>4277</v>
      </c>
      <c r="M497" s="118">
        <v>1</v>
      </c>
      <c r="N497" s="162">
        <f t="shared" si="21"/>
        <v>1</v>
      </c>
      <c r="O497" s="219">
        <f>MAX(IF($U$4-G497&gt;0,MIN((($U$4-$U$2))*J497,(($U$4-$G497)*J497)-'Resale time'!$F$545),0),0)</f>
        <v>274</v>
      </c>
      <c r="P497" s="162">
        <f>MAX(IF($U$5-G497&gt;0,MIN(($U$5-$U$4)*J497,(($U$5-$G497)*J497)-'Resale time'!$F$545),0),0)</f>
        <v>366</v>
      </c>
      <c r="Q497" s="162">
        <f>MAX(IF($U$3-G497&gt;0,MIN(($U$3-$U$5)*J497,(($U$3-$G497)*J497)-'Resale time'!$F$545),0),0)</f>
        <v>90</v>
      </c>
      <c r="R497" s="341">
        <f t="shared" si="22"/>
        <v>730</v>
      </c>
    </row>
    <row r="498" spans="1:18" ht="12" customHeight="1" x14ac:dyDescent="0.35">
      <c r="A498" s="118">
        <v>2197</v>
      </c>
      <c r="B498" s="111" t="s">
        <v>5260</v>
      </c>
      <c r="C498" s="111" t="s">
        <v>4277</v>
      </c>
      <c r="D498" s="111"/>
      <c r="E498" s="111">
        <v>49203880</v>
      </c>
      <c r="F498" s="111" t="s">
        <v>5261</v>
      </c>
      <c r="G498" s="112">
        <v>42854</v>
      </c>
      <c r="H498" s="113">
        <f t="shared" si="23"/>
        <v>2017</v>
      </c>
      <c r="I498" s="115">
        <v>18202</v>
      </c>
      <c r="J498" s="115">
        <v>1</v>
      </c>
      <c r="K498" s="115">
        <f>IF((G498+'Resale time'!$F$545)&lt;$U$3,1,0)</f>
        <v>1</v>
      </c>
      <c r="L498" s="116" t="s">
        <v>4277</v>
      </c>
      <c r="M498" s="118">
        <v>1</v>
      </c>
      <c r="N498" s="162">
        <f t="shared" si="21"/>
        <v>1</v>
      </c>
      <c r="O498" s="219">
        <f>MAX(IF($U$4-G498&gt;0,MIN((($U$4-$U$2))*J498,(($U$4-$G498)*J498)-'Resale time'!$F$545),0),0)</f>
        <v>274</v>
      </c>
      <c r="P498" s="162">
        <f>MAX(IF($U$5-G498&gt;0,MIN(($U$5-$U$4)*J498,(($U$5-$G498)*J498)-'Resale time'!$F$545),0),0)</f>
        <v>366</v>
      </c>
      <c r="Q498" s="162">
        <f>MAX(IF($U$3-G498&gt;0,MIN(($U$3-$U$5)*J498,(($U$3-$G498)*J498)-'Resale time'!$F$545),0),0)</f>
        <v>90</v>
      </c>
      <c r="R498" s="341">
        <f t="shared" si="22"/>
        <v>730</v>
      </c>
    </row>
    <row r="499" spans="1:18" ht="12" customHeight="1" x14ac:dyDescent="0.35">
      <c r="A499" s="118">
        <v>2198</v>
      </c>
      <c r="B499" s="111" t="s">
        <v>5262</v>
      </c>
      <c r="C499" s="111" t="s">
        <v>1163</v>
      </c>
      <c r="D499" s="111"/>
      <c r="E499" s="111">
        <v>36608101</v>
      </c>
      <c r="F499" s="111" t="s">
        <v>5244</v>
      </c>
      <c r="G499" s="112">
        <v>42905</v>
      </c>
      <c r="H499" s="113">
        <f t="shared" si="23"/>
        <v>2017</v>
      </c>
      <c r="I499" s="115">
        <v>21766</v>
      </c>
      <c r="J499" s="115">
        <v>1</v>
      </c>
      <c r="K499" s="115">
        <f>IF((G499+'Resale time'!$F$545)&lt;$U$3,1,0)</f>
        <v>1</v>
      </c>
      <c r="L499" s="116" t="s">
        <v>4277</v>
      </c>
      <c r="M499" s="118">
        <v>1</v>
      </c>
      <c r="N499" s="162">
        <f t="shared" si="21"/>
        <v>1</v>
      </c>
      <c r="O499" s="219">
        <f>MAX(IF($U$4-G499&gt;0,MIN((($U$4-$U$2))*J499,(($U$4-$G499)*J499)-'Resale time'!$F$545),0),0)</f>
        <v>274</v>
      </c>
      <c r="P499" s="162">
        <f>MAX(IF($U$5-G499&gt;0,MIN(($U$5-$U$4)*J499,(($U$5-$G499)*J499)-'Resale time'!$F$545),0),0)</f>
        <v>366</v>
      </c>
      <c r="Q499" s="162">
        <f>MAX(IF($U$3-G499&gt;0,MIN(($U$3-$U$5)*J499,(($U$3-$G499)*J499)-'Resale time'!$F$545),0),0)</f>
        <v>90</v>
      </c>
      <c r="R499" s="341">
        <f t="shared" si="22"/>
        <v>730</v>
      </c>
    </row>
    <row r="500" spans="1:18" s="130" customFormat="1" ht="12" customHeight="1" x14ac:dyDescent="0.35">
      <c r="A500" s="129">
        <v>2199</v>
      </c>
      <c r="B500" s="122" t="s">
        <v>5263</v>
      </c>
      <c r="C500" s="134" t="s">
        <v>5264</v>
      </c>
      <c r="D500" s="134"/>
      <c r="E500" s="122">
        <v>37755497</v>
      </c>
      <c r="F500" s="131" t="s">
        <v>5223</v>
      </c>
      <c r="G500" s="124">
        <v>42907</v>
      </c>
      <c r="H500" s="125">
        <f t="shared" si="23"/>
        <v>2017</v>
      </c>
      <c r="I500" s="127">
        <v>18827</v>
      </c>
      <c r="J500" s="133">
        <v>1</v>
      </c>
      <c r="K500" s="115">
        <f>IF((G500+'Resale time'!$F$545)&lt;$U$3,1,0)</f>
        <v>1</v>
      </c>
      <c r="L500" s="128" t="s">
        <v>4277</v>
      </c>
      <c r="M500" s="132">
        <v>1</v>
      </c>
      <c r="N500" s="162">
        <f t="shared" si="21"/>
        <v>1</v>
      </c>
      <c r="O500" s="219">
        <f>MAX(IF($U$4-G500&gt;0,MIN((($U$4-$U$2))*J500,(($U$4-$G500)*J500)-'Resale time'!$F$545),0),0)</f>
        <v>274</v>
      </c>
      <c r="P500" s="162">
        <f>MAX(IF($U$5-G500&gt;0,MIN(($U$5-$U$4)*J500,(($U$5-$G500)*J500)-'Resale time'!$F$545),0),0)</f>
        <v>366</v>
      </c>
      <c r="Q500" s="162">
        <f>MAX(IF($U$3-G500&gt;0,MIN(($U$3-$U$5)*J500,(($U$3-$G500)*J500)-'Resale time'!$F$545),0),0)</f>
        <v>90</v>
      </c>
      <c r="R500" s="341">
        <f t="shared" si="22"/>
        <v>730</v>
      </c>
    </row>
    <row r="501" spans="1:18" s="161" customFormat="1" ht="12" customHeight="1" x14ac:dyDescent="0.35">
      <c r="A501" s="129">
        <v>2201</v>
      </c>
      <c r="B501" s="122" t="s">
        <v>5265</v>
      </c>
      <c r="C501" s="122" t="s">
        <v>4277</v>
      </c>
      <c r="D501" s="122"/>
      <c r="E501" s="141" t="s">
        <v>5266</v>
      </c>
      <c r="F501" s="122" t="s">
        <v>4288</v>
      </c>
      <c r="G501" s="124">
        <v>42769</v>
      </c>
      <c r="H501" s="125">
        <f t="shared" si="23"/>
        <v>2017</v>
      </c>
      <c r="I501" s="127">
        <v>18474</v>
      </c>
      <c r="J501" s="127">
        <v>1</v>
      </c>
      <c r="K501" s="115">
        <f>IF((G501+'Resale time'!$F$545)&lt;$U$3,1,0)</f>
        <v>1</v>
      </c>
      <c r="L501" s="128" t="s">
        <v>4277</v>
      </c>
      <c r="M501" s="129">
        <v>1</v>
      </c>
      <c r="N501" s="162">
        <f t="shared" si="21"/>
        <v>1</v>
      </c>
      <c r="O501" s="219">
        <f>MAX(IF($U$4-G501&gt;0,MIN((($U$4-$U$2))*J501,(($U$4-$G501)*J501)-'Resale time'!$F$545),0),0)</f>
        <v>274</v>
      </c>
      <c r="P501" s="162">
        <f>MAX(IF($U$5-G501&gt;0,MIN(($U$5-$U$4)*J501,(($U$5-$G501)*J501)-'Resale time'!$F$545),0),0)</f>
        <v>366</v>
      </c>
      <c r="Q501" s="162">
        <f>MAX(IF($U$3-G501&gt;0,MIN(($U$3-$U$5)*J501,(($U$3-$G501)*J501)-'Resale time'!$F$545),0),0)</f>
        <v>90</v>
      </c>
      <c r="R501" s="341">
        <f t="shared" si="22"/>
        <v>730</v>
      </c>
    </row>
    <row r="502" spans="1:18" s="130" customFormat="1" ht="12" customHeight="1" x14ac:dyDescent="0.35">
      <c r="A502" s="129">
        <v>2202</v>
      </c>
      <c r="B502" s="122" t="s">
        <v>5267</v>
      </c>
      <c r="C502" s="134" t="s">
        <v>5268</v>
      </c>
      <c r="D502" s="134"/>
      <c r="E502" s="122" t="s">
        <v>5269</v>
      </c>
      <c r="F502" s="131" t="s">
        <v>5270</v>
      </c>
      <c r="G502" s="124">
        <v>42747</v>
      </c>
      <c r="H502" s="125">
        <f t="shared" si="23"/>
        <v>2017</v>
      </c>
      <c r="I502" s="127">
        <v>15579</v>
      </c>
      <c r="J502" s="133">
        <v>1</v>
      </c>
      <c r="K502" s="115">
        <f>IF((G502+'Resale time'!$F$545)&lt;$U$3,1,0)</f>
        <v>1</v>
      </c>
      <c r="L502" s="128" t="s">
        <v>4277</v>
      </c>
      <c r="M502" s="132">
        <v>1</v>
      </c>
      <c r="N502" s="162">
        <f t="shared" si="21"/>
        <v>1</v>
      </c>
      <c r="O502" s="219">
        <f>MAX(IF($U$4-G502&gt;0,MIN((($U$4-$U$2))*J502,(($U$4-$G502)*J502)-'Resale time'!$F$545),0),0)</f>
        <v>274</v>
      </c>
      <c r="P502" s="162">
        <f>MAX(IF($U$5-G502&gt;0,MIN(($U$5-$U$4)*J502,(($U$5-$G502)*J502)-'Resale time'!$F$545),0),0)</f>
        <v>366</v>
      </c>
      <c r="Q502" s="162">
        <f>MAX(IF($U$3-G502&gt;0,MIN(($U$3-$U$5)*J502,(($U$3-$G502)*J502)-'Resale time'!$F$545),0),0)</f>
        <v>90</v>
      </c>
      <c r="R502" s="341">
        <f t="shared" si="22"/>
        <v>730</v>
      </c>
    </row>
    <row r="503" spans="1:18" ht="12" customHeight="1" x14ac:dyDescent="0.35">
      <c r="A503" s="142" t="s">
        <v>5271</v>
      </c>
      <c r="B503" s="142" t="s">
        <v>5272</v>
      </c>
      <c r="C503" s="142" t="s">
        <v>5273</v>
      </c>
      <c r="D503" s="142" t="b">
        <v>0</v>
      </c>
      <c r="E503" s="142" t="s">
        <v>5274</v>
      </c>
      <c r="F503" s="142" t="s">
        <v>5275</v>
      </c>
      <c r="G503" s="124">
        <v>44012</v>
      </c>
      <c r="H503" s="125">
        <f>YEAR(G503)</f>
        <v>2020</v>
      </c>
      <c r="I503" s="142" t="s">
        <v>5276</v>
      </c>
      <c r="J503" s="142">
        <v>1</v>
      </c>
      <c r="K503" s="115">
        <f>IF((G503+'Resale time'!$F$545)&lt;$U$3,1,0)</f>
        <v>1</v>
      </c>
      <c r="L503" s="159"/>
      <c r="M503" s="159"/>
      <c r="N503" s="162" t="str">
        <f t="shared" si="21"/>
        <v/>
      </c>
      <c r="O503" s="219">
        <f>MAX(IF($U$4-G503&gt;0,MIN((($U$4-$U$2))*J503,(($U$4-$G503)*J503)-'Resale time'!$F$545),0),0)</f>
        <v>0</v>
      </c>
      <c r="P503" s="162">
        <f>MAX(IF($U$5-G503&gt;0,MIN(($U$5-$U$4)*J503,(($U$5-$G503)*J503)-'Resale time'!$F$545),0),0)</f>
        <v>121.87034401258168</v>
      </c>
      <c r="Q503" s="162">
        <f>MAX(IF($U$3-G503&gt;0,MIN(($U$3-$U$5)*J503,(($U$3-$G503)*J503)-'Resale time'!$F$545),0),0)</f>
        <v>90</v>
      </c>
      <c r="R503" s="341">
        <f t="shared" si="22"/>
        <v>211.87034401258168</v>
      </c>
    </row>
    <row r="504" spans="1:18" ht="12" customHeight="1" x14ac:dyDescent="0.35">
      <c r="A504" s="142" t="s">
        <v>5271</v>
      </c>
      <c r="B504" s="142" t="s">
        <v>5277</v>
      </c>
      <c r="C504" s="142" t="s">
        <v>5278</v>
      </c>
      <c r="D504" s="142" t="b">
        <v>0</v>
      </c>
      <c r="E504" s="142" t="s">
        <v>5279</v>
      </c>
      <c r="F504" s="142" t="s">
        <v>5280</v>
      </c>
      <c r="G504" s="143">
        <v>44008</v>
      </c>
      <c r="H504" s="125">
        <f t="shared" ref="H504:H567" si="24">YEAR(G504)</f>
        <v>2020</v>
      </c>
      <c r="I504" s="142" t="s">
        <v>5281</v>
      </c>
      <c r="J504" s="142">
        <v>1</v>
      </c>
      <c r="K504" s="115">
        <f>IF((G504+'Resale time'!$F$545)&lt;$U$3,1,0)</f>
        <v>1</v>
      </c>
      <c r="L504" s="159"/>
      <c r="M504" s="159"/>
      <c r="N504" s="162" t="str">
        <f t="shared" si="21"/>
        <v/>
      </c>
      <c r="O504" s="219">
        <f>MAX(IF($U$4-G504&gt;0,MIN((($U$4-$U$2))*J504,(($U$4-$G504)*J504)-'Resale time'!$F$545),0),0)</f>
        <v>0</v>
      </c>
      <c r="P504" s="162">
        <f>MAX(IF($U$5-G504&gt;0,MIN(($U$5-$U$4)*J504,(($U$5-$G504)*J504)-'Resale time'!$F$545),0),0)</f>
        <v>125.87034401258168</v>
      </c>
      <c r="Q504" s="162">
        <f>MAX(IF($U$3-G504&gt;0,MIN(($U$3-$U$5)*J504,(($U$3-$G504)*J504)-'Resale time'!$F$545),0),0)</f>
        <v>90</v>
      </c>
      <c r="R504" s="341">
        <f t="shared" si="22"/>
        <v>215.87034401258168</v>
      </c>
    </row>
    <row r="505" spans="1:18" ht="12" customHeight="1" x14ac:dyDescent="0.35">
      <c r="A505" s="142" t="s">
        <v>5271</v>
      </c>
      <c r="B505" s="142" t="s">
        <v>5277</v>
      </c>
      <c r="C505" s="142" t="s">
        <v>5278</v>
      </c>
      <c r="D505" s="142" t="b">
        <v>0</v>
      </c>
      <c r="E505" s="142" t="s">
        <v>5279</v>
      </c>
      <c r="F505" s="142" t="s">
        <v>5280</v>
      </c>
      <c r="G505" s="143">
        <v>44008</v>
      </c>
      <c r="H505" s="125">
        <f t="shared" si="24"/>
        <v>2020</v>
      </c>
      <c r="I505" s="142" t="s">
        <v>5282</v>
      </c>
      <c r="J505" s="142">
        <v>1</v>
      </c>
      <c r="K505" s="115">
        <f>IF((G505+'Resale time'!$F$545)&lt;$U$3,1,0)</f>
        <v>1</v>
      </c>
      <c r="L505" s="159"/>
      <c r="M505" s="159"/>
      <c r="N505" s="162" t="str">
        <f t="shared" si="21"/>
        <v/>
      </c>
      <c r="O505" s="219">
        <f>MAX(IF($U$4-G505&gt;0,MIN((($U$4-$U$2))*J505,(($U$4-$G505)*J505)-'Resale time'!$F$545),0),0)</f>
        <v>0</v>
      </c>
      <c r="P505" s="162">
        <f>MAX(IF($U$5-G505&gt;0,MIN(($U$5-$U$4)*J505,(($U$5-$G505)*J505)-'Resale time'!$F$545),0),0)</f>
        <v>125.87034401258168</v>
      </c>
      <c r="Q505" s="162">
        <f>MAX(IF($U$3-G505&gt;0,MIN(($U$3-$U$5)*J505,(($U$3-$G505)*J505)-'Resale time'!$F$545),0),0)</f>
        <v>90</v>
      </c>
      <c r="R505" s="341">
        <f t="shared" si="22"/>
        <v>215.87034401258168</v>
      </c>
    </row>
    <row r="506" spans="1:18" ht="12" customHeight="1" x14ac:dyDescent="0.35">
      <c r="A506" s="142" t="s">
        <v>5283</v>
      </c>
      <c r="B506" s="142" t="s">
        <v>5284</v>
      </c>
      <c r="C506" s="142" t="s">
        <v>5285</v>
      </c>
      <c r="D506" s="142" t="s">
        <v>5286</v>
      </c>
      <c r="E506" s="142" t="s">
        <v>4649</v>
      </c>
      <c r="F506" s="142" t="s">
        <v>4645</v>
      </c>
      <c r="G506" s="143">
        <v>44006</v>
      </c>
      <c r="H506" s="125">
        <f t="shared" si="24"/>
        <v>2020</v>
      </c>
      <c r="I506" s="142" t="s">
        <v>5287</v>
      </c>
      <c r="J506" s="142">
        <v>1</v>
      </c>
      <c r="K506" s="115">
        <f>IF((G506+'Resale time'!$F$545)&lt;$U$3,1,0)</f>
        <v>1</v>
      </c>
      <c r="L506" s="159"/>
      <c r="M506" s="159"/>
      <c r="N506" s="162" t="str">
        <f t="shared" si="21"/>
        <v/>
      </c>
      <c r="O506" s="219">
        <f>MAX(IF($U$4-G506&gt;0,MIN((($U$4-$U$2))*J506,(($U$4-$G506)*J506)-'Resale time'!$F$545),0),0)</f>
        <v>0</v>
      </c>
      <c r="P506" s="162">
        <f>MAX(IF($U$5-G506&gt;0,MIN(($U$5-$U$4)*J506,(($U$5-$G506)*J506)-'Resale time'!$F$545),0),0)</f>
        <v>127.87034401258168</v>
      </c>
      <c r="Q506" s="162">
        <f>MAX(IF($U$3-G506&gt;0,MIN(($U$3-$U$5)*J506,(($U$3-$G506)*J506)-'Resale time'!$F$545),0),0)</f>
        <v>90</v>
      </c>
      <c r="R506" s="341">
        <f t="shared" si="22"/>
        <v>217.87034401258168</v>
      </c>
    </row>
    <row r="507" spans="1:18" ht="12" customHeight="1" x14ac:dyDescent="0.35">
      <c r="A507" s="142" t="s">
        <v>5271</v>
      </c>
      <c r="B507" s="142" t="s">
        <v>5277</v>
      </c>
      <c r="C507" s="142" t="s">
        <v>5278</v>
      </c>
      <c r="D507" s="142" t="b">
        <v>0</v>
      </c>
      <c r="E507" s="142" t="s">
        <v>5279</v>
      </c>
      <c r="F507" s="142" t="s">
        <v>5288</v>
      </c>
      <c r="G507" s="143">
        <v>44006</v>
      </c>
      <c r="H507" s="125">
        <f t="shared" si="24"/>
        <v>2020</v>
      </c>
      <c r="I507" s="142" t="s">
        <v>5289</v>
      </c>
      <c r="J507" s="142">
        <v>1</v>
      </c>
      <c r="K507" s="115">
        <f>IF((G507+'Resale time'!$F$545)&lt;$U$3,1,0)</f>
        <v>1</v>
      </c>
      <c r="L507" s="159"/>
      <c r="M507" s="159"/>
      <c r="N507" s="162" t="str">
        <f t="shared" si="21"/>
        <v/>
      </c>
      <c r="O507" s="219">
        <f>MAX(IF($U$4-G507&gt;0,MIN((($U$4-$U$2))*J507,(($U$4-$G507)*J507)-'Resale time'!$F$545),0),0)</f>
        <v>0</v>
      </c>
      <c r="P507" s="162">
        <f>MAX(IF($U$5-G507&gt;0,MIN(($U$5-$U$4)*J507,(($U$5-$G507)*J507)-'Resale time'!$F$545),0),0)</f>
        <v>127.87034401258168</v>
      </c>
      <c r="Q507" s="162">
        <f>MAX(IF($U$3-G507&gt;0,MIN(($U$3-$U$5)*J507,(($U$3-$G507)*J507)-'Resale time'!$F$545),0),0)</f>
        <v>90</v>
      </c>
      <c r="R507" s="341">
        <f t="shared" si="22"/>
        <v>217.87034401258168</v>
      </c>
    </row>
    <row r="508" spans="1:18" ht="12" customHeight="1" x14ac:dyDescent="0.35">
      <c r="A508" s="142" t="s">
        <v>5271</v>
      </c>
      <c r="B508" s="142" t="s">
        <v>5277</v>
      </c>
      <c r="C508" s="142" t="s">
        <v>5278</v>
      </c>
      <c r="D508" s="142" t="b">
        <v>0</v>
      </c>
      <c r="E508" s="142" t="s">
        <v>5279</v>
      </c>
      <c r="F508" s="142" t="s">
        <v>5280</v>
      </c>
      <c r="G508" s="143">
        <v>44004</v>
      </c>
      <c r="H508" s="125">
        <f t="shared" si="24"/>
        <v>2020</v>
      </c>
      <c r="I508" s="142" t="s">
        <v>5290</v>
      </c>
      <c r="J508" s="142">
        <v>6</v>
      </c>
      <c r="K508" s="115">
        <f>IF((G508+'Resale time'!$F$545)&lt;$U$3,1,0)</f>
        <v>1</v>
      </c>
      <c r="L508" s="159"/>
      <c r="M508" s="159"/>
      <c r="N508" s="162" t="str">
        <f t="shared" si="21"/>
        <v/>
      </c>
      <c r="O508" s="219">
        <f>MAX(IF($U$4-G508&gt;0,MIN((($U$4-$U$2))*J508,(($U$4-$G508)*J508)-'Resale time'!$F$545),0),0)</f>
        <v>0</v>
      </c>
      <c r="P508" s="162">
        <f>MAX(IF($U$5-G508&gt;0,MIN(($U$5-$U$4)*J508,(($U$5-$G508)*J508)-'Resale time'!$F$545),0),0)</f>
        <v>1089.8703440125817</v>
      </c>
      <c r="Q508" s="162">
        <f>MAX(IF($U$3-G508&gt;0,MIN(($U$3-$U$5)*J508,(($U$3-$G508)*J508)-'Resale time'!$F$545),0),0)</f>
        <v>540</v>
      </c>
      <c r="R508" s="341">
        <f t="shared" si="22"/>
        <v>1629.8703440125817</v>
      </c>
    </row>
    <row r="509" spans="1:18" ht="12" customHeight="1" x14ac:dyDescent="0.35">
      <c r="A509" s="142" t="s">
        <v>5271</v>
      </c>
      <c r="B509" s="142" t="s">
        <v>5277</v>
      </c>
      <c r="C509" s="142" t="s">
        <v>5278</v>
      </c>
      <c r="D509" s="142" t="b">
        <v>0</v>
      </c>
      <c r="E509" s="142" t="s">
        <v>5279</v>
      </c>
      <c r="F509" s="142" t="s">
        <v>5280</v>
      </c>
      <c r="G509" s="143">
        <v>44001</v>
      </c>
      <c r="H509" s="125">
        <f t="shared" si="24"/>
        <v>2020</v>
      </c>
      <c r="I509" s="142" t="s">
        <v>5291</v>
      </c>
      <c r="J509" s="142">
        <v>1</v>
      </c>
      <c r="K509" s="115">
        <f>IF((G509+'Resale time'!$F$545)&lt;$U$3,1,0)</f>
        <v>1</v>
      </c>
      <c r="L509" s="159"/>
      <c r="M509" s="159"/>
      <c r="N509" s="162" t="str">
        <f t="shared" si="21"/>
        <v/>
      </c>
      <c r="O509" s="219">
        <f>MAX(IF($U$4-G509&gt;0,MIN((($U$4-$U$2))*J509,(($U$4-$G509)*J509)-'Resale time'!$F$545),0),0)</f>
        <v>0</v>
      </c>
      <c r="P509" s="162">
        <f>MAX(IF($U$5-G509&gt;0,MIN(($U$5-$U$4)*J509,(($U$5-$G509)*J509)-'Resale time'!$F$545),0),0)</f>
        <v>132.87034401258168</v>
      </c>
      <c r="Q509" s="162">
        <f>MAX(IF($U$3-G509&gt;0,MIN(($U$3-$U$5)*J509,(($U$3-$G509)*J509)-'Resale time'!$F$545),0),0)</f>
        <v>90</v>
      </c>
      <c r="R509" s="341">
        <f t="shared" si="22"/>
        <v>222.87034401258168</v>
      </c>
    </row>
    <row r="510" spans="1:18" ht="12" customHeight="1" x14ac:dyDescent="0.35">
      <c r="A510" s="142" t="s">
        <v>5271</v>
      </c>
      <c r="B510" s="142" t="s">
        <v>5277</v>
      </c>
      <c r="C510" s="142" t="s">
        <v>5278</v>
      </c>
      <c r="D510" s="142" t="b">
        <v>0</v>
      </c>
      <c r="E510" s="142" t="s">
        <v>5279</v>
      </c>
      <c r="F510" s="142" t="s">
        <v>4645</v>
      </c>
      <c r="G510" s="143">
        <v>44001</v>
      </c>
      <c r="H510" s="125">
        <f t="shared" si="24"/>
        <v>2020</v>
      </c>
      <c r="I510" s="142" t="s">
        <v>5292</v>
      </c>
      <c r="J510" s="142">
        <v>1</v>
      </c>
      <c r="K510" s="115">
        <f>IF((G510+'Resale time'!$F$545)&lt;$U$3,1,0)</f>
        <v>1</v>
      </c>
      <c r="L510" s="159"/>
      <c r="M510" s="159"/>
      <c r="N510" s="162" t="str">
        <f t="shared" si="21"/>
        <v/>
      </c>
      <c r="O510" s="219">
        <f>MAX(IF($U$4-G510&gt;0,MIN((($U$4-$U$2))*J510,(($U$4-$G510)*J510)-'Resale time'!$F$545),0),0)</f>
        <v>0</v>
      </c>
      <c r="P510" s="162">
        <f>MAX(IF($U$5-G510&gt;0,MIN(($U$5-$U$4)*J510,(($U$5-$G510)*J510)-'Resale time'!$F$545),0),0)</f>
        <v>132.87034401258168</v>
      </c>
      <c r="Q510" s="162">
        <f>MAX(IF($U$3-G510&gt;0,MIN(($U$3-$U$5)*J510,(($U$3-$G510)*J510)-'Resale time'!$F$545),0),0)</f>
        <v>90</v>
      </c>
      <c r="R510" s="341">
        <f t="shared" si="22"/>
        <v>222.87034401258168</v>
      </c>
    </row>
    <row r="511" spans="1:18" ht="12" customHeight="1" x14ac:dyDescent="0.35">
      <c r="A511" s="142" t="s">
        <v>5271</v>
      </c>
      <c r="B511" s="142" t="s">
        <v>5277</v>
      </c>
      <c r="C511" s="142" t="s">
        <v>5278</v>
      </c>
      <c r="D511" s="142" t="b">
        <v>0</v>
      </c>
      <c r="E511" s="142" t="s">
        <v>5279</v>
      </c>
      <c r="F511" s="142" t="s">
        <v>5280</v>
      </c>
      <c r="G511" s="143">
        <v>44001</v>
      </c>
      <c r="H511" s="125">
        <f t="shared" si="24"/>
        <v>2020</v>
      </c>
      <c r="I511" s="142" t="s">
        <v>5293</v>
      </c>
      <c r="J511" s="142">
        <v>1</v>
      </c>
      <c r="K511" s="115">
        <f>IF((G511+'Resale time'!$F$545)&lt;$U$3,1,0)</f>
        <v>1</v>
      </c>
      <c r="L511" s="159"/>
      <c r="M511" s="159"/>
      <c r="N511" s="162" t="str">
        <f t="shared" si="21"/>
        <v/>
      </c>
      <c r="O511" s="219">
        <f>MAX(IF($U$4-G511&gt;0,MIN((($U$4-$U$2))*J511,(($U$4-$G511)*J511)-'Resale time'!$F$545),0),0)</f>
        <v>0</v>
      </c>
      <c r="P511" s="162">
        <f>MAX(IF($U$5-G511&gt;0,MIN(($U$5-$U$4)*J511,(($U$5-$G511)*J511)-'Resale time'!$F$545),0),0)</f>
        <v>132.87034401258168</v>
      </c>
      <c r="Q511" s="162">
        <f>MAX(IF($U$3-G511&gt;0,MIN(($U$3-$U$5)*J511,(($U$3-$G511)*J511)-'Resale time'!$F$545),0),0)</f>
        <v>90</v>
      </c>
      <c r="R511" s="341">
        <f t="shared" si="22"/>
        <v>222.87034401258168</v>
      </c>
    </row>
    <row r="512" spans="1:18" ht="12" customHeight="1" x14ac:dyDescent="0.35">
      <c r="A512" s="142" t="s">
        <v>5294</v>
      </c>
      <c r="B512" s="142" t="s">
        <v>5295</v>
      </c>
      <c r="C512" s="142" t="s">
        <v>5296</v>
      </c>
      <c r="D512" s="142" t="b">
        <v>0</v>
      </c>
      <c r="E512" s="142" t="s">
        <v>5297</v>
      </c>
      <c r="F512" s="142" t="s">
        <v>5280</v>
      </c>
      <c r="G512" s="143">
        <v>44001</v>
      </c>
      <c r="H512" s="125">
        <f t="shared" si="24"/>
        <v>2020</v>
      </c>
      <c r="I512" s="142" t="s">
        <v>5298</v>
      </c>
      <c r="J512" s="142">
        <v>1</v>
      </c>
      <c r="K512" s="115">
        <f>IF((G512+'Resale time'!$F$545)&lt;$U$3,1,0)</f>
        <v>1</v>
      </c>
      <c r="L512" s="159"/>
      <c r="M512" s="159"/>
      <c r="N512" s="162" t="str">
        <f t="shared" si="21"/>
        <v/>
      </c>
      <c r="O512" s="219">
        <f>MAX(IF($U$4-G512&gt;0,MIN((($U$4-$U$2))*J512,(($U$4-$G512)*J512)-'Resale time'!$F$545),0),0)</f>
        <v>0</v>
      </c>
      <c r="P512" s="162">
        <f>MAX(IF($U$5-G512&gt;0,MIN(($U$5-$U$4)*J512,(($U$5-$G512)*J512)-'Resale time'!$F$545),0),0)</f>
        <v>132.87034401258168</v>
      </c>
      <c r="Q512" s="162">
        <f>MAX(IF($U$3-G512&gt;0,MIN(($U$3-$U$5)*J512,(($U$3-$G512)*J512)-'Resale time'!$F$545),0),0)</f>
        <v>90</v>
      </c>
      <c r="R512" s="341">
        <f t="shared" si="22"/>
        <v>222.87034401258168</v>
      </c>
    </row>
    <row r="513" spans="1:18" ht="12" customHeight="1" x14ac:dyDescent="0.35">
      <c r="A513" s="142" t="s">
        <v>5271</v>
      </c>
      <c r="B513" s="142" t="s">
        <v>5277</v>
      </c>
      <c r="C513" s="142" t="s">
        <v>5278</v>
      </c>
      <c r="D513" s="142" t="b">
        <v>0</v>
      </c>
      <c r="E513" s="142" t="s">
        <v>5279</v>
      </c>
      <c r="F513" s="142" t="s">
        <v>5275</v>
      </c>
      <c r="G513" s="143">
        <v>44001</v>
      </c>
      <c r="H513" s="125">
        <f t="shared" si="24"/>
        <v>2020</v>
      </c>
      <c r="I513" s="142" t="s">
        <v>5299</v>
      </c>
      <c r="J513" s="142">
        <v>1</v>
      </c>
      <c r="K513" s="115">
        <f>IF((G513+'Resale time'!$F$545)&lt;$U$3,1,0)</f>
        <v>1</v>
      </c>
      <c r="L513" s="159"/>
      <c r="M513" s="159"/>
      <c r="N513" s="162" t="str">
        <f t="shared" ref="N513:N576" si="25">IF(M513=1,J513,"")</f>
        <v/>
      </c>
      <c r="O513" s="219">
        <f>MAX(IF($U$4-G513&gt;0,MIN((($U$4-$U$2))*J513,(($U$4-$G513)*J513)-'Resale time'!$F$545),0),0)</f>
        <v>0</v>
      </c>
      <c r="P513" s="162">
        <f>MAX(IF($U$5-G513&gt;0,MIN(($U$5-$U$4)*J513,(($U$5-$G513)*J513)-'Resale time'!$F$545),0),0)</f>
        <v>132.87034401258168</v>
      </c>
      <c r="Q513" s="162">
        <f>MAX(IF($U$3-G513&gt;0,MIN(($U$3-$U$5)*J513,(($U$3-$G513)*J513)-'Resale time'!$F$545),0),0)</f>
        <v>90</v>
      </c>
      <c r="R513" s="341">
        <f t="shared" si="22"/>
        <v>222.87034401258168</v>
      </c>
    </row>
    <row r="514" spans="1:18" ht="12" customHeight="1" x14ac:dyDescent="0.35">
      <c r="A514" s="142" t="s">
        <v>5271</v>
      </c>
      <c r="B514" s="142" t="s">
        <v>5277</v>
      </c>
      <c r="C514" s="142" t="s">
        <v>5278</v>
      </c>
      <c r="D514" s="142" t="b">
        <v>0</v>
      </c>
      <c r="E514" s="142" t="s">
        <v>5279</v>
      </c>
      <c r="F514" s="142" t="s">
        <v>4276</v>
      </c>
      <c r="G514" s="143">
        <v>44001</v>
      </c>
      <c r="H514" s="125">
        <f t="shared" si="24"/>
        <v>2020</v>
      </c>
      <c r="I514" s="142" t="s">
        <v>5300</v>
      </c>
      <c r="J514" s="142">
        <v>1</v>
      </c>
      <c r="K514" s="115">
        <f>IF((G514+'Resale time'!$F$545)&lt;$U$3,1,0)</f>
        <v>1</v>
      </c>
      <c r="L514" s="159"/>
      <c r="M514" s="159"/>
      <c r="N514" s="162" t="str">
        <f t="shared" si="25"/>
        <v/>
      </c>
      <c r="O514" s="219">
        <f>MAX(IF($U$4-G514&gt;0,MIN((($U$4-$U$2))*J514,(($U$4-$G514)*J514)-'Resale time'!$F$545),0),0)</f>
        <v>0</v>
      </c>
      <c r="P514" s="162">
        <f>MAX(IF($U$5-G514&gt;0,MIN(($U$5-$U$4)*J514,(($U$5-$G514)*J514)-'Resale time'!$F$545),0),0)</f>
        <v>132.87034401258168</v>
      </c>
      <c r="Q514" s="162">
        <f>MAX(IF($U$3-G514&gt;0,MIN(($U$3-$U$5)*J514,(($U$3-$G514)*J514)-'Resale time'!$F$545),0),0)</f>
        <v>90</v>
      </c>
      <c r="R514" s="341">
        <f t="shared" si="22"/>
        <v>222.87034401258168</v>
      </c>
    </row>
    <row r="515" spans="1:18" ht="12" customHeight="1" x14ac:dyDescent="0.35">
      <c r="A515" s="142" t="s">
        <v>5271</v>
      </c>
      <c r="B515" s="142" t="s">
        <v>5277</v>
      </c>
      <c r="C515" s="142" t="s">
        <v>5278</v>
      </c>
      <c r="D515" s="142" t="s">
        <v>5301</v>
      </c>
      <c r="E515" s="142" t="s">
        <v>5279</v>
      </c>
      <c r="F515" s="142" t="s">
        <v>5280</v>
      </c>
      <c r="G515" s="143">
        <v>43984</v>
      </c>
      <c r="H515" s="125">
        <f t="shared" si="24"/>
        <v>2020</v>
      </c>
      <c r="I515" s="142" t="s">
        <v>5302</v>
      </c>
      <c r="J515" s="142">
        <v>1</v>
      </c>
      <c r="K515" s="115">
        <f>IF((G515+'Resale time'!$F$545)&lt;$U$3,1,0)</f>
        <v>1</v>
      </c>
      <c r="L515" s="159"/>
      <c r="M515" s="159"/>
      <c r="N515" s="162" t="str">
        <f t="shared" si="25"/>
        <v/>
      </c>
      <c r="O515" s="219">
        <f>MAX(IF($U$4-G515&gt;0,MIN((($U$4-$U$2))*J515,(($U$4-$G515)*J515)-'Resale time'!$F$545),0),0)</f>
        <v>0</v>
      </c>
      <c r="P515" s="162">
        <f>MAX(IF($U$5-G515&gt;0,MIN(($U$5-$U$4)*J515,(($U$5-$G515)*J515)-'Resale time'!$F$545),0),0)</f>
        <v>149.87034401258168</v>
      </c>
      <c r="Q515" s="162">
        <f>MAX(IF($U$3-G515&gt;0,MIN(($U$3-$U$5)*J515,(($U$3-$G515)*J515)-'Resale time'!$F$545),0),0)</f>
        <v>90</v>
      </c>
      <c r="R515" s="341">
        <f t="shared" ref="R515:R578" si="26">SUM(O515:Q515)</f>
        <v>239.87034401258168</v>
      </c>
    </row>
    <row r="516" spans="1:18" ht="12" customHeight="1" x14ac:dyDescent="0.35">
      <c r="A516" s="142" t="s">
        <v>5271</v>
      </c>
      <c r="B516" s="142" t="s">
        <v>5277</v>
      </c>
      <c r="C516" s="142" t="s">
        <v>5278</v>
      </c>
      <c r="D516" s="142" t="b">
        <v>0</v>
      </c>
      <c r="E516" s="142" t="s">
        <v>5279</v>
      </c>
      <c r="F516" s="142" t="s">
        <v>4331</v>
      </c>
      <c r="G516" s="143">
        <v>43983</v>
      </c>
      <c r="H516" s="125">
        <f t="shared" si="24"/>
        <v>2020</v>
      </c>
      <c r="I516" s="142" t="s">
        <v>5303</v>
      </c>
      <c r="J516" s="142">
        <v>1</v>
      </c>
      <c r="K516" s="115">
        <f>IF((G516+'Resale time'!$F$545)&lt;$U$3,1,0)</f>
        <v>1</v>
      </c>
      <c r="L516" s="159"/>
      <c r="M516" s="159"/>
      <c r="N516" s="162" t="str">
        <f t="shared" si="25"/>
        <v/>
      </c>
      <c r="O516" s="219">
        <f>MAX(IF($U$4-G516&gt;0,MIN((($U$4-$U$2))*J516,(($U$4-$G516)*J516)-'Resale time'!$F$545),0),0)</f>
        <v>0</v>
      </c>
      <c r="P516" s="162">
        <f>MAX(IF($U$5-G516&gt;0,MIN(($U$5-$U$4)*J516,(($U$5-$G516)*J516)-'Resale time'!$F$545),0),0)</f>
        <v>150.87034401258168</v>
      </c>
      <c r="Q516" s="162">
        <f>MAX(IF($U$3-G516&gt;0,MIN(($U$3-$U$5)*J516,(($U$3-$G516)*J516)-'Resale time'!$F$545),0),0)</f>
        <v>90</v>
      </c>
      <c r="R516" s="341">
        <f t="shared" si="26"/>
        <v>240.87034401258168</v>
      </c>
    </row>
    <row r="517" spans="1:18" ht="12" customHeight="1" x14ac:dyDescent="0.35">
      <c r="A517" s="142" t="s">
        <v>5271</v>
      </c>
      <c r="B517" s="142" t="s">
        <v>5272</v>
      </c>
      <c r="C517" s="142" t="s">
        <v>5273</v>
      </c>
      <c r="D517" s="142" t="b">
        <v>0</v>
      </c>
      <c r="E517" s="142" t="s">
        <v>5279</v>
      </c>
      <c r="F517" s="142" t="s">
        <v>5275</v>
      </c>
      <c r="G517" s="143">
        <v>43980</v>
      </c>
      <c r="H517" s="125">
        <f t="shared" si="24"/>
        <v>2020</v>
      </c>
      <c r="I517" s="142" t="s">
        <v>5304</v>
      </c>
      <c r="J517" s="142">
        <v>1</v>
      </c>
      <c r="K517" s="115">
        <f>IF((G517+'Resale time'!$F$545)&lt;$U$3,1,0)</f>
        <v>1</v>
      </c>
      <c r="L517" s="159"/>
      <c r="M517" s="159"/>
      <c r="N517" s="162" t="str">
        <f t="shared" si="25"/>
        <v/>
      </c>
      <c r="O517" s="219">
        <f>MAX(IF($U$4-G517&gt;0,MIN((($U$4-$U$2))*J517,(($U$4-$G517)*J517)-'Resale time'!$F$545),0),0)</f>
        <v>0</v>
      </c>
      <c r="P517" s="162">
        <f>MAX(IF($U$5-G517&gt;0,MIN(($U$5-$U$4)*J517,(($U$5-$G517)*J517)-'Resale time'!$F$545),0),0)</f>
        <v>153.87034401258168</v>
      </c>
      <c r="Q517" s="162">
        <f>MAX(IF($U$3-G517&gt;0,MIN(($U$3-$U$5)*J517,(($U$3-$G517)*J517)-'Resale time'!$F$545),0),0)</f>
        <v>90</v>
      </c>
      <c r="R517" s="341">
        <f t="shared" si="26"/>
        <v>243.87034401258168</v>
      </c>
    </row>
    <row r="518" spans="1:18" ht="12" customHeight="1" x14ac:dyDescent="0.35">
      <c r="A518" s="142" t="s">
        <v>5271</v>
      </c>
      <c r="B518" s="142" t="s">
        <v>5277</v>
      </c>
      <c r="C518" s="142" t="s">
        <v>5278</v>
      </c>
      <c r="D518" s="142" t="b">
        <v>0</v>
      </c>
      <c r="E518" s="142" t="s">
        <v>5279</v>
      </c>
      <c r="F518" s="142" t="s">
        <v>4276</v>
      </c>
      <c r="G518" s="143">
        <v>43980</v>
      </c>
      <c r="H518" s="125">
        <f t="shared" si="24"/>
        <v>2020</v>
      </c>
      <c r="I518" s="142" t="s">
        <v>5305</v>
      </c>
      <c r="J518" s="142">
        <v>1</v>
      </c>
      <c r="K518" s="115">
        <f>IF((G518+'Resale time'!$F$545)&lt;$U$3,1,0)</f>
        <v>1</v>
      </c>
      <c r="L518" s="159"/>
      <c r="M518" s="159"/>
      <c r="N518" s="162" t="str">
        <f t="shared" si="25"/>
        <v/>
      </c>
      <c r="O518" s="219">
        <f>MAX(IF($U$4-G518&gt;0,MIN((($U$4-$U$2))*J518,(($U$4-$G518)*J518)-'Resale time'!$F$545),0),0)</f>
        <v>0</v>
      </c>
      <c r="P518" s="162">
        <f>MAX(IF($U$5-G518&gt;0,MIN(($U$5-$U$4)*J518,(($U$5-$G518)*J518)-'Resale time'!$F$545),0),0)</f>
        <v>153.87034401258168</v>
      </c>
      <c r="Q518" s="162">
        <f>MAX(IF($U$3-G518&gt;0,MIN(($U$3-$U$5)*J518,(($U$3-$G518)*J518)-'Resale time'!$F$545),0),0)</f>
        <v>90</v>
      </c>
      <c r="R518" s="341">
        <f t="shared" si="26"/>
        <v>243.87034401258168</v>
      </c>
    </row>
    <row r="519" spans="1:18" ht="12" customHeight="1" x14ac:dyDescent="0.35">
      <c r="A519" s="142" t="s">
        <v>5271</v>
      </c>
      <c r="B519" s="142" t="s">
        <v>5277</v>
      </c>
      <c r="C519" s="142" t="s">
        <v>5278</v>
      </c>
      <c r="D519" s="142" t="b">
        <v>0</v>
      </c>
      <c r="E519" s="142" t="s">
        <v>5279</v>
      </c>
      <c r="F519" s="142" t="s">
        <v>4331</v>
      </c>
      <c r="G519" s="143">
        <v>43980</v>
      </c>
      <c r="H519" s="125">
        <f t="shared" si="24"/>
        <v>2020</v>
      </c>
      <c r="I519" s="142" t="s">
        <v>5306</v>
      </c>
      <c r="J519" s="142">
        <v>1</v>
      </c>
      <c r="K519" s="115">
        <f>IF((G519+'Resale time'!$F$545)&lt;$U$3,1,0)</f>
        <v>1</v>
      </c>
      <c r="L519" s="159"/>
      <c r="M519" s="159"/>
      <c r="N519" s="162" t="str">
        <f t="shared" si="25"/>
        <v/>
      </c>
      <c r="O519" s="219">
        <f>MAX(IF($U$4-G519&gt;0,MIN((($U$4-$U$2))*J519,(($U$4-$G519)*J519)-'Resale time'!$F$545),0),0)</f>
        <v>0</v>
      </c>
      <c r="P519" s="162">
        <f>MAX(IF($U$5-G519&gt;0,MIN(($U$5-$U$4)*J519,(($U$5-$G519)*J519)-'Resale time'!$F$545),0),0)</f>
        <v>153.87034401258168</v>
      </c>
      <c r="Q519" s="162">
        <f>MAX(IF($U$3-G519&gt;0,MIN(($U$3-$U$5)*J519,(($U$3-$G519)*J519)-'Resale time'!$F$545),0),0)</f>
        <v>90</v>
      </c>
      <c r="R519" s="341">
        <f t="shared" si="26"/>
        <v>243.87034401258168</v>
      </c>
    </row>
    <row r="520" spans="1:18" ht="12" customHeight="1" x14ac:dyDescent="0.35">
      <c r="A520" s="142" t="s">
        <v>5307</v>
      </c>
      <c r="B520" s="142" t="s">
        <v>5308</v>
      </c>
      <c r="C520" s="142" t="s">
        <v>5309</v>
      </c>
      <c r="D520" s="142" t="b">
        <v>0</v>
      </c>
      <c r="E520" s="142" t="s">
        <v>5310</v>
      </c>
      <c r="F520" s="142" t="s">
        <v>4288</v>
      </c>
      <c r="G520" s="143">
        <v>43979</v>
      </c>
      <c r="H520" s="125">
        <f t="shared" si="24"/>
        <v>2020</v>
      </c>
      <c r="I520" s="142" t="s">
        <v>5311</v>
      </c>
      <c r="J520" s="142">
        <v>2</v>
      </c>
      <c r="K520" s="115">
        <f>IF((G520+'Resale time'!$F$545)&lt;$U$3,1,0)</f>
        <v>1</v>
      </c>
      <c r="L520" s="159"/>
      <c r="M520" s="159"/>
      <c r="N520" s="162" t="str">
        <f t="shared" si="25"/>
        <v/>
      </c>
      <c r="O520" s="219">
        <f>MAX(IF($U$4-G520&gt;0,MIN((($U$4-$U$2))*J520,(($U$4-$G520)*J520)-'Resale time'!$F$545),0),0)</f>
        <v>0</v>
      </c>
      <c r="P520" s="162">
        <f>MAX(IF($U$5-G520&gt;0,MIN(($U$5-$U$4)*J520,(($U$5-$G520)*J520)-'Resale time'!$F$545),0),0)</f>
        <v>371.87034401258165</v>
      </c>
      <c r="Q520" s="162">
        <f>MAX(IF($U$3-G520&gt;0,MIN(($U$3-$U$5)*J520,(($U$3-$G520)*J520)-'Resale time'!$F$545),0),0)</f>
        <v>180</v>
      </c>
      <c r="R520" s="341">
        <f t="shared" si="26"/>
        <v>551.87034401258165</v>
      </c>
    </row>
    <row r="521" spans="1:18" ht="12" customHeight="1" x14ac:dyDescent="0.35">
      <c r="A521" s="142" t="s">
        <v>5271</v>
      </c>
      <c r="B521" s="142" t="s">
        <v>5272</v>
      </c>
      <c r="C521" s="142" t="s">
        <v>5273</v>
      </c>
      <c r="D521" s="142" t="b">
        <v>0</v>
      </c>
      <c r="E521" s="142" t="s">
        <v>5312</v>
      </c>
      <c r="F521" s="142" t="s">
        <v>5275</v>
      </c>
      <c r="G521" s="143">
        <v>43979</v>
      </c>
      <c r="H521" s="125">
        <f t="shared" si="24"/>
        <v>2020</v>
      </c>
      <c r="I521" s="142" t="s">
        <v>5313</v>
      </c>
      <c r="J521" s="142">
        <v>1</v>
      </c>
      <c r="K521" s="115">
        <f>IF((G521+'Resale time'!$F$545)&lt;$U$3,1,0)</f>
        <v>1</v>
      </c>
      <c r="L521" s="159"/>
      <c r="M521" s="159"/>
      <c r="N521" s="162" t="str">
        <f t="shared" si="25"/>
        <v/>
      </c>
      <c r="O521" s="219">
        <f>MAX(IF($U$4-G521&gt;0,MIN((($U$4-$U$2))*J521,(($U$4-$G521)*J521)-'Resale time'!$F$545),0),0)</f>
        <v>0</v>
      </c>
      <c r="P521" s="162">
        <f>MAX(IF($U$5-G521&gt;0,MIN(($U$5-$U$4)*J521,(($U$5-$G521)*J521)-'Resale time'!$F$545),0),0)</f>
        <v>154.87034401258168</v>
      </c>
      <c r="Q521" s="162">
        <f>MAX(IF($U$3-G521&gt;0,MIN(($U$3-$U$5)*J521,(($U$3-$G521)*J521)-'Resale time'!$F$545),0),0)</f>
        <v>90</v>
      </c>
      <c r="R521" s="341">
        <f t="shared" si="26"/>
        <v>244.87034401258168</v>
      </c>
    </row>
    <row r="522" spans="1:18" ht="12" customHeight="1" x14ac:dyDescent="0.35">
      <c r="A522" s="142" t="s">
        <v>5271</v>
      </c>
      <c r="B522" s="142" t="s">
        <v>5272</v>
      </c>
      <c r="C522" s="142" t="s">
        <v>5273</v>
      </c>
      <c r="D522" s="142" t="b">
        <v>0</v>
      </c>
      <c r="E522" s="142" t="s">
        <v>5312</v>
      </c>
      <c r="F522" s="142" t="s">
        <v>5275</v>
      </c>
      <c r="G522" s="143">
        <v>43979</v>
      </c>
      <c r="H522" s="125">
        <f t="shared" si="24"/>
        <v>2020</v>
      </c>
      <c r="I522" s="142" t="s">
        <v>5314</v>
      </c>
      <c r="J522" s="142">
        <v>1</v>
      </c>
      <c r="K522" s="115">
        <f>IF((G522+'Resale time'!$F$545)&lt;$U$3,1,0)</f>
        <v>1</v>
      </c>
      <c r="L522" s="159"/>
      <c r="M522" s="159"/>
      <c r="N522" s="162" t="str">
        <f t="shared" si="25"/>
        <v/>
      </c>
      <c r="O522" s="219">
        <f>MAX(IF($U$4-G522&gt;0,MIN((($U$4-$U$2))*J522,(($U$4-$G522)*J522)-'Resale time'!$F$545),0),0)</f>
        <v>0</v>
      </c>
      <c r="P522" s="162">
        <f>MAX(IF($U$5-G522&gt;0,MIN(($U$5-$U$4)*J522,(($U$5-$G522)*J522)-'Resale time'!$F$545),0),0)</f>
        <v>154.87034401258168</v>
      </c>
      <c r="Q522" s="162">
        <f>MAX(IF($U$3-G522&gt;0,MIN(($U$3-$U$5)*J522,(($U$3-$G522)*J522)-'Resale time'!$F$545),0),0)</f>
        <v>90</v>
      </c>
      <c r="R522" s="341">
        <f t="shared" si="26"/>
        <v>244.87034401258168</v>
      </c>
    </row>
    <row r="523" spans="1:18" ht="12" customHeight="1" x14ac:dyDescent="0.35">
      <c r="A523" s="142" t="s">
        <v>5315</v>
      </c>
      <c r="B523" s="142" t="s">
        <v>5316</v>
      </c>
      <c r="C523" s="142" t="s">
        <v>5317</v>
      </c>
      <c r="D523" s="142" t="s">
        <v>5318</v>
      </c>
      <c r="E523" s="142" t="s">
        <v>5319</v>
      </c>
      <c r="F523" s="142" t="s">
        <v>4331</v>
      </c>
      <c r="G523" s="143">
        <v>43978</v>
      </c>
      <c r="H523" s="125">
        <f t="shared" si="24"/>
        <v>2020</v>
      </c>
      <c r="I523" s="142" t="s">
        <v>5320</v>
      </c>
      <c r="J523" s="142">
        <v>1</v>
      </c>
      <c r="K523" s="115">
        <f>IF((G523+'Resale time'!$F$545)&lt;$U$3,1,0)</f>
        <v>1</v>
      </c>
      <c r="L523" s="159"/>
      <c r="M523" s="159"/>
      <c r="N523" s="162" t="str">
        <f t="shared" si="25"/>
        <v/>
      </c>
      <c r="O523" s="219">
        <f>MAX(IF($U$4-G523&gt;0,MIN((($U$4-$U$2))*J523,(($U$4-$G523)*J523)-'Resale time'!$F$545),0),0)</f>
        <v>0</v>
      </c>
      <c r="P523" s="162">
        <f>MAX(IF($U$5-G523&gt;0,MIN(($U$5-$U$4)*J523,(($U$5-$G523)*J523)-'Resale time'!$F$545),0),0)</f>
        <v>155.87034401258168</v>
      </c>
      <c r="Q523" s="162">
        <f>MAX(IF($U$3-G523&gt;0,MIN(($U$3-$U$5)*J523,(($U$3-$G523)*J523)-'Resale time'!$F$545),0),0)</f>
        <v>90</v>
      </c>
      <c r="R523" s="341">
        <f t="shared" si="26"/>
        <v>245.87034401258168</v>
      </c>
    </row>
    <row r="524" spans="1:18" ht="12" customHeight="1" x14ac:dyDescent="0.35">
      <c r="A524" s="142" t="s">
        <v>5283</v>
      </c>
      <c r="B524" s="142" t="s">
        <v>5284</v>
      </c>
      <c r="C524" s="142" t="s">
        <v>5285</v>
      </c>
      <c r="D524" s="142" t="s">
        <v>5286</v>
      </c>
      <c r="E524" s="142" t="s">
        <v>4649</v>
      </c>
      <c r="F524" s="142" t="s">
        <v>4276</v>
      </c>
      <c r="G524" s="143">
        <v>43978</v>
      </c>
      <c r="H524" s="125">
        <f t="shared" si="24"/>
        <v>2020</v>
      </c>
      <c r="I524" s="142" t="s">
        <v>5321</v>
      </c>
      <c r="J524" s="142">
        <v>3</v>
      </c>
      <c r="K524" s="115">
        <f>IF((G524+'Resale time'!$F$545)&lt;$U$3,1,0)</f>
        <v>1</v>
      </c>
      <c r="L524" s="159"/>
      <c r="M524" s="159"/>
      <c r="N524" s="162" t="str">
        <f t="shared" si="25"/>
        <v/>
      </c>
      <c r="O524" s="219">
        <f>MAX(IF($U$4-G524&gt;0,MIN((($U$4-$U$2))*J524,(($U$4-$G524)*J524)-'Resale time'!$F$545),0),0)</f>
        <v>0</v>
      </c>
      <c r="P524" s="162">
        <f>MAX(IF($U$5-G524&gt;0,MIN(($U$5-$U$4)*J524,(($U$5-$G524)*J524)-'Resale time'!$F$545),0),0)</f>
        <v>591.87034401258165</v>
      </c>
      <c r="Q524" s="162">
        <f>MAX(IF($U$3-G524&gt;0,MIN(($U$3-$U$5)*J524,(($U$3-$G524)*J524)-'Resale time'!$F$545),0),0)</f>
        <v>270</v>
      </c>
      <c r="R524" s="341">
        <f t="shared" si="26"/>
        <v>861.87034401258165</v>
      </c>
    </row>
    <row r="525" spans="1:18" ht="12" customHeight="1" x14ac:dyDescent="0.35">
      <c r="A525" s="142" t="s">
        <v>5283</v>
      </c>
      <c r="B525" s="142" t="s">
        <v>5284</v>
      </c>
      <c r="C525" s="142" t="s">
        <v>5285</v>
      </c>
      <c r="D525" s="142" t="s">
        <v>5286</v>
      </c>
      <c r="E525" s="142" t="s">
        <v>4649</v>
      </c>
      <c r="F525" s="142" t="s">
        <v>5280</v>
      </c>
      <c r="G525" s="143">
        <v>43978</v>
      </c>
      <c r="H525" s="125">
        <f t="shared" si="24"/>
        <v>2020</v>
      </c>
      <c r="I525" s="142" t="s">
        <v>5321</v>
      </c>
      <c r="J525" s="142">
        <v>3</v>
      </c>
      <c r="K525" s="115">
        <f>IF((G525+'Resale time'!$F$545)&lt;$U$3,1,0)</f>
        <v>1</v>
      </c>
      <c r="L525" s="159"/>
      <c r="M525" s="159"/>
      <c r="N525" s="162" t="str">
        <f t="shared" si="25"/>
        <v/>
      </c>
      <c r="O525" s="219">
        <f>MAX(IF($U$4-G525&gt;0,MIN((($U$4-$U$2))*J525,(($U$4-$G525)*J525)-'Resale time'!$F$545),0),0)</f>
        <v>0</v>
      </c>
      <c r="P525" s="162">
        <f>MAX(IF($U$5-G525&gt;0,MIN(($U$5-$U$4)*J525,(($U$5-$G525)*J525)-'Resale time'!$F$545),0),0)</f>
        <v>591.87034401258165</v>
      </c>
      <c r="Q525" s="162">
        <f>MAX(IF($U$3-G525&gt;0,MIN(($U$3-$U$5)*J525,(($U$3-$G525)*J525)-'Resale time'!$F$545),0),0)</f>
        <v>270</v>
      </c>
      <c r="R525" s="341">
        <f t="shared" si="26"/>
        <v>861.87034401258165</v>
      </c>
    </row>
    <row r="526" spans="1:18" ht="12" customHeight="1" x14ac:dyDescent="0.35">
      <c r="A526" s="142" t="s">
        <v>5271</v>
      </c>
      <c r="B526" s="142" t="s">
        <v>5277</v>
      </c>
      <c r="C526" s="142" t="s">
        <v>5278</v>
      </c>
      <c r="D526" s="142" t="b">
        <v>0</v>
      </c>
      <c r="E526" s="142" t="s">
        <v>5279</v>
      </c>
      <c r="F526" s="142" t="s">
        <v>5275</v>
      </c>
      <c r="G526" s="143">
        <v>43978</v>
      </c>
      <c r="H526" s="125">
        <f t="shared" si="24"/>
        <v>2020</v>
      </c>
      <c r="I526" s="142" t="s">
        <v>5322</v>
      </c>
      <c r="J526" s="142">
        <v>1</v>
      </c>
      <c r="K526" s="115">
        <f>IF((G526+'Resale time'!$F$545)&lt;$U$3,1,0)</f>
        <v>1</v>
      </c>
      <c r="L526" s="159"/>
      <c r="M526" s="159"/>
      <c r="N526" s="162" t="str">
        <f t="shared" si="25"/>
        <v/>
      </c>
      <c r="O526" s="219">
        <f>MAX(IF($U$4-G526&gt;0,MIN((($U$4-$U$2))*J526,(($U$4-$G526)*J526)-'Resale time'!$F$545),0),0)</f>
        <v>0</v>
      </c>
      <c r="P526" s="162">
        <f>MAX(IF($U$5-G526&gt;0,MIN(($U$5-$U$4)*J526,(($U$5-$G526)*J526)-'Resale time'!$F$545),0),0)</f>
        <v>155.87034401258168</v>
      </c>
      <c r="Q526" s="162">
        <f>MAX(IF($U$3-G526&gt;0,MIN(($U$3-$U$5)*J526,(($U$3-$G526)*J526)-'Resale time'!$F$545),0),0)</f>
        <v>90</v>
      </c>
      <c r="R526" s="341">
        <f t="shared" si="26"/>
        <v>245.87034401258168</v>
      </c>
    </row>
    <row r="527" spans="1:18" ht="12" customHeight="1" x14ac:dyDescent="0.35">
      <c r="A527" s="142" t="s">
        <v>5271</v>
      </c>
      <c r="B527" s="142" t="s">
        <v>5277</v>
      </c>
      <c r="C527" s="142" t="s">
        <v>5278</v>
      </c>
      <c r="D527" s="142" t="b">
        <v>0</v>
      </c>
      <c r="E527" s="142" t="s">
        <v>5279</v>
      </c>
      <c r="F527" s="142" t="s">
        <v>5275</v>
      </c>
      <c r="G527" s="143">
        <v>43978</v>
      </c>
      <c r="H527" s="125">
        <f t="shared" si="24"/>
        <v>2020</v>
      </c>
      <c r="I527" s="142" t="s">
        <v>5323</v>
      </c>
      <c r="J527" s="142">
        <v>1</v>
      </c>
      <c r="K527" s="115">
        <f>IF((G527+'Resale time'!$F$545)&lt;$U$3,1,0)</f>
        <v>1</v>
      </c>
      <c r="L527" s="159"/>
      <c r="M527" s="159"/>
      <c r="N527" s="162" t="str">
        <f t="shared" si="25"/>
        <v/>
      </c>
      <c r="O527" s="219">
        <f>MAX(IF($U$4-G527&gt;0,MIN((($U$4-$U$2))*J527,(($U$4-$G527)*J527)-'Resale time'!$F$545),0),0)</f>
        <v>0</v>
      </c>
      <c r="P527" s="162">
        <f>MAX(IF($U$5-G527&gt;0,MIN(($U$5-$U$4)*J527,(($U$5-$G527)*J527)-'Resale time'!$F$545),0),0)</f>
        <v>155.87034401258168</v>
      </c>
      <c r="Q527" s="162">
        <f>MAX(IF($U$3-G527&gt;0,MIN(($U$3-$U$5)*J527,(($U$3-$G527)*J527)-'Resale time'!$F$545),0),0)</f>
        <v>90</v>
      </c>
      <c r="R527" s="341">
        <f t="shared" si="26"/>
        <v>245.87034401258168</v>
      </c>
    </row>
    <row r="528" spans="1:18" ht="12" customHeight="1" x14ac:dyDescent="0.35">
      <c r="A528" s="142" t="s">
        <v>5271</v>
      </c>
      <c r="B528" s="142" t="s">
        <v>5277</v>
      </c>
      <c r="C528" s="142" t="s">
        <v>5278</v>
      </c>
      <c r="D528" s="142" t="b">
        <v>0</v>
      </c>
      <c r="E528" s="142" t="s">
        <v>5279</v>
      </c>
      <c r="F528" s="142" t="s">
        <v>5275</v>
      </c>
      <c r="G528" s="143">
        <v>43978</v>
      </c>
      <c r="H528" s="125">
        <f t="shared" si="24"/>
        <v>2020</v>
      </c>
      <c r="I528" s="142" t="s">
        <v>5324</v>
      </c>
      <c r="J528" s="142">
        <v>1</v>
      </c>
      <c r="K528" s="115">
        <f>IF((G528+'Resale time'!$F$545)&lt;$U$3,1,0)</f>
        <v>1</v>
      </c>
      <c r="L528" s="159"/>
      <c r="M528" s="159"/>
      <c r="N528" s="162" t="str">
        <f t="shared" si="25"/>
        <v/>
      </c>
      <c r="O528" s="219">
        <f>MAX(IF($U$4-G528&gt;0,MIN((($U$4-$U$2))*J528,(($U$4-$G528)*J528)-'Resale time'!$F$545),0),0)</f>
        <v>0</v>
      </c>
      <c r="P528" s="162">
        <f>MAX(IF($U$5-G528&gt;0,MIN(($U$5-$U$4)*J528,(($U$5-$G528)*J528)-'Resale time'!$F$545),0),0)</f>
        <v>155.87034401258168</v>
      </c>
      <c r="Q528" s="162">
        <f>MAX(IF($U$3-G528&gt;0,MIN(($U$3-$U$5)*J528,(($U$3-$G528)*J528)-'Resale time'!$F$545),0),0)</f>
        <v>90</v>
      </c>
      <c r="R528" s="341">
        <f t="shared" si="26"/>
        <v>245.87034401258168</v>
      </c>
    </row>
    <row r="529" spans="1:18" ht="12" customHeight="1" x14ac:dyDescent="0.35">
      <c r="A529" s="142" t="s">
        <v>5271</v>
      </c>
      <c r="B529" s="142" t="s">
        <v>5277</v>
      </c>
      <c r="C529" s="142" t="s">
        <v>5278</v>
      </c>
      <c r="D529" s="142" t="b">
        <v>0</v>
      </c>
      <c r="E529" s="142" t="s">
        <v>5279</v>
      </c>
      <c r="F529" s="142" t="s">
        <v>5275</v>
      </c>
      <c r="G529" s="143">
        <v>43978</v>
      </c>
      <c r="H529" s="125">
        <f t="shared" si="24"/>
        <v>2020</v>
      </c>
      <c r="I529" s="142" t="s">
        <v>5325</v>
      </c>
      <c r="J529" s="142">
        <v>1</v>
      </c>
      <c r="K529" s="115">
        <f>IF((G529+'Resale time'!$F$545)&lt;$U$3,1,0)</f>
        <v>1</v>
      </c>
      <c r="L529" s="159"/>
      <c r="M529" s="159"/>
      <c r="N529" s="162" t="str">
        <f t="shared" si="25"/>
        <v/>
      </c>
      <c r="O529" s="219">
        <f>MAX(IF($U$4-G529&gt;0,MIN((($U$4-$U$2))*J529,(($U$4-$G529)*J529)-'Resale time'!$F$545),0),0)</f>
        <v>0</v>
      </c>
      <c r="P529" s="162">
        <f>MAX(IF($U$5-G529&gt;0,MIN(($U$5-$U$4)*J529,(($U$5-$G529)*J529)-'Resale time'!$F$545),0),0)</f>
        <v>155.87034401258168</v>
      </c>
      <c r="Q529" s="162">
        <f>MAX(IF($U$3-G529&gt;0,MIN(($U$3-$U$5)*J529,(($U$3-$G529)*J529)-'Resale time'!$F$545),0),0)</f>
        <v>90</v>
      </c>
      <c r="R529" s="341">
        <f t="shared" si="26"/>
        <v>245.87034401258168</v>
      </c>
    </row>
    <row r="530" spans="1:18" ht="12" customHeight="1" x14ac:dyDescent="0.35">
      <c r="A530" s="142" t="s">
        <v>5271</v>
      </c>
      <c r="B530" s="142" t="s">
        <v>5277</v>
      </c>
      <c r="C530" s="142" t="s">
        <v>5278</v>
      </c>
      <c r="D530" s="142" t="b">
        <v>0</v>
      </c>
      <c r="E530" s="142" t="s">
        <v>5279</v>
      </c>
      <c r="F530" s="142" t="s">
        <v>5275</v>
      </c>
      <c r="G530" s="143">
        <v>43978</v>
      </c>
      <c r="H530" s="125">
        <f t="shared" si="24"/>
        <v>2020</v>
      </c>
      <c r="I530" s="142" t="s">
        <v>5326</v>
      </c>
      <c r="J530" s="142">
        <v>1</v>
      </c>
      <c r="K530" s="115">
        <f>IF((G530+'Resale time'!$F$545)&lt;$U$3,1,0)</f>
        <v>1</v>
      </c>
      <c r="L530" s="159"/>
      <c r="M530" s="159"/>
      <c r="N530" s="162" t="str">
        <f t="shared" si="25"/>
        <v/>
      </c>
      <c r="O530" s="219">
        <f>MAX(IF($U$4-G530&gt;0,MIN((($U$4-$U$2))*J530,(($U$4-$G530)*J530)-'Resale time'!$F$545),0),0)</f>
        <v>0</v>
      </c>
      <c r="P530" s="162">
        <f>MAX(IF($U$5-G530&gt;0,MIN(($U$5-$U$4)*J530,(($U$5-$G530)*J530)-'Resale time'!$F$545),0),0)</f>
        <v>155.87034401258168</v>
      </c>
      <c r="Q530" s="162">
        <f>MAX(IF($U$3-G530&gt;0,MIN(($U$3-$U$5)*J530,(($U$3-$G530)*J530)-'Resale time'!$F$545),0),0)</f>
        <v>90</v>
      </c>
      <c r="R530" s="341">
        <f t="shared" si="26"/>
        <v>245.87034401258168</v>
      </c>
    </row>
    <row r="531" spans="1:18" ht="12" customHeight="1" x14ac:dyDescent="0.35">
      <c r="A531" s="142" t="s">
        <v>5271</v>
      </c>
      <c r="B531" s="142" t="s">
        <v>5277</v>
      </c>
      <c r="C531" s="142" t="s">
        <v>5278</v>
      </c>
      <c r="D531" s="142" t="b">
        <v>0</v>
      </c>
      <c r="E531" s="142" t="s">
        <v>5279</v>
      </c>
      <c r="F531" s="142" t="s">
        <v>5275</v>
      </c>
      <c r="G531" s="143">
        <v>43978</v>
      </c>
      <c r="H531" s="125">
        <f t="shared" si="24"/>
        <v>2020</v>
      </c>
      <c r="I531" s="142" t="s">
        <v>5327</v>
      </c>
      <c r="J531" s="142">
        <v>1</v>
      </c>
      <c r="K531" s="115">
        <f>IF((G531+'Resale time'!$F$545)&lt;$U$3,1,0)</f>
        <v>1</v>
      </c>
      <c r="L531" s="159"/>
      <c r="M531" s="159"/>
      <c r="N531" s="162" t="str">
        <f t="shared" si="25"/>
        <v/>
      </c>
      <c r="O531" s="219">
        <f>MAX(IF($U$4-G531&gt;0,MIN((($U$4-$U$2))*J531,(($U$4-$G531)*J531)-'Resale time'!$F$545),0),0)</f>
        <v>0</v>
      </c>
      <c r="P531" s="162">
        <f>MAX(IF($U$5-G531&gt;0,MIN(($U$5-$U$4)*J531,(($U$5-$G531)*J531)-'Resale time'!$F$545),0),0)</f>
        <v>155.87034401258168</v>
      </c>
      <c r="Q531" s="162">
        <f>MAX(IF($U$3-G531&gt;0,MIN(($U$3-$U$5)*J531,(($U$3-$G531)*J531)-'Resale time'!$F$545),0),0)</f>
        <v>90</v>
      </c>
      <c r="R531" s="341">
        <f t="shared" si="26"/>
        <v>245.87034401258168</v>
      </c>
    </row>
    <row r="532" spans="1:18" ht="12" customHeight="1" x14ac:dyDescent="0.35">
      <c r="A532" s="142" t="s">
        <v>5328</v>
      </c>
      <c r="B532" s="142" t="s">
        <v>4837</v>
      </c>
      <c r="C532" s="142" t="s">
        <v>5329</v>
      </c>
      <c r="D532" s="142" t="b">
        <v>0</v>
      </c>
      <c r="E532" s="142" t="s">
        <v>4839</v>
      </c>
      <c r="F532" s="142" t="s">
        <v>5275</v>
      </c>
      <c r="G532" s="143">
        <v>43978</v>
      </c>
      <c r="H532" s="125">
        <f t="shared" si="24"/>
        <v>2020</v>
      </c>
      <c r="I532" s="142" t="s">
        <v>5330</v>
      </c>
      <c r="J532" s="142">
        <v>1</v>
      </c>
      <c r="K532" s="115">
        <f>IF((G532+'Resale time'!$F$545)&lt;$U$3,1,0)</f>
        <v>1</v>
      </c>
      <c r="L532" s="159"/>
      <c r="M532" s="159"/>
      <c r="N532" s="162" t="str">
        <f t="shared" si="25"/>
        <v/>
      </c>
      <c r="O532" s="219">
        <f>MAX(IF($U$4-G532&gt;0,MIN((($U$4-$U$2))*J532,(($U$4-$G532)*J532)-'Resale time'!$F$545),0),0)</f>
        <v>0</v>
      </c>
      <c r="P532" s="162">
        <f>MAX(IF($U$5-G532&gt;0,MIN(($U$5-$U$4)*J532,(($U$5-$G532)*J532)-'Resale time'!$F$545),0),0)</f>
        <v>155.87034401258168</v>
      </c>
      <c r="Q532" s="162">
        <f>MAX(IF($U$3-G532&gt;0,MIN(($U$3-$U$5)*J532,(($U$3-$G532)*J532)-'Resale time'!$F$545),0),0)</f>
        <v>90</v>
      </c>
      <c r="R532" s="341">
        <f t="shared" si="26"/>
        <v>245.87034401258168</v>
      </c>
    </row>
    <row r="533" spans="1:18" ht="12" customHeight="1" x14ac:dyDescent="0.35">
      <c r="A533" s="142" t="s">
        <v>5283</v>
      </c>
      <c r="B533" s="142" t="s">
        <v>5284</v>
      </c>
      <c r="C533" s="142" t="s">
        <v>5285</v>
      </c>
      <c r="D533" s="142" t="s">
        <v>5286</v>
      </c>
      <c r="E533" s="142" t="s">
        <v>4649</v>
      </c>
      <c r="F533" s="142" t="s">
        <v>4645</v>
      </c>
      <c r="G533" s="143">
        <v>43977</v>
      </c>
      <c r="H533" s="125">
        <f t="shared" si="24"/>
        <v>2020</v>
      </c>
      <c r="I533" s="142" t="s">
        <v>5331</v>
      </c>
      <c r="J533" s="142">
        <v>1</v>
      </c>
      <c r="K533" s="115">
        <f>IF((G533+'Resale time'!$F$545)&lt;$U$3,1,0)</f>
        <v>1</v>
      </c>
      <c r="L533" s="159"/>
      <c r="M533" s="159"/>
      <c r="N533" s="162" t="str">
        <f t="shared" si="25"/>
        <v/>
      </c>
      <c r="O533" s="219">
        <f>MAX(IF($U$4-G533&gt;0,MIN((($U$4-$U$2))*J533,(($U$4-$G533)*J533)-'Resale time'!$F$545),0),0)</f>
        <v>0</v>
      </c>
      <c r="P533" s="162">
        <f>MAX(IF($U$5-G533&gt;0,MIN(($U$5-$U$4)*J533,(($U$5-$G533)*J533)-'Resale time'!$F$545),0),0)</f>
        <v>156.87034401258168</v>
      </c>
      <c r="Q533" s="162">
        <f>MAX(IF($U$3-G533&gt;0,MIN(($U$3-$U$5)*J533,(($U$3-$G533)*J533)-'Resale time'!$F$545),0),0)</f>
        <v>90</v>
      </c>
      <c r="R533" s="341">
        <f t="shared" si="26"/>
        <v>246.87034401258168</v>
      </c>
    </row>
    <row r="534" spans="1:18" ht="12" customHeight="1" x14ac:dyDescent="0.35">
      <c r="A534" s="142" t="s">
        <v>5271</v>
      </c>
      <c r="B534" s="142" t="s">
        <v>5277</v>
      </c>
      <c r="C534" s="142" t="s">
        <v>5278</v>
      </c>
      <c r="D534" s="142" t="b">
        <v>0</v>
      </c>
      <c r="E534" s="142" t="s">
        <v>5279</v>
      </c>
      <c r="F534" s="142" t="s">
        <v>5332</v>
      </c>
      <c r="G534" s="143">
        <v>43977</v>
      </c>
      <c r="H534" s="125">
        <f t="shared" si="24"/>
        <v>2020</v>
      </c>
      <c r="I534" s="142" t="s">
        <v>5333</v>
      </c>
      <c r="J534" s="142">
        <v>1</v>
      </c>
      <c r="K534" s="115">
        <f>IF((G534+'Resale time'!$F$545)&lt;$U$3,1,0)</f>
        <v>1</v>
      </c>
      <c r="L534" s="159"/>
      <c r="M534" s="159"/>
      <c r="N534" s="162" t="str">
        <f t="shared" si="25"/>
        <v/>
      </c>
      <c r="O534" s="219">
        <f>MAX(IF($U$4-G534&gt;0,MIN((($U$4-$U$2))*J534,(($U$4-$G534)*J534)-'Resale time'!$F$545),0),0)</f>
        <v>0</v>
      </c>
      <c r="P534" s="162">
        <f>MAX(IF($U$5-G534&gt;0,MIN(($U$5-$U$4)*J534,(($U$5-$G534)*J534)-'Resale time'!$F$545),0),0)</f>
        <v>156.87034401258168</v>
      </c>
      <c r="Q534" s="162">
        <f>MAX(IF($U$3-G534&gt;0,MIN(($U$3-$U$5)*J534,(($U$3-$G534)*J534)-'Resale time'!$F$545),0),0)</f>
        <v>90</v>
      </c>
      <c r="R534" s="341">
        <f t="shared" si="26"/>
        <v>246.87034401258168</v>
      </c>
    </row>
    <row r="535" spans="1:18" ht="12" customHeight="1" x14ac:dyDescent="0.35">
      <c r="A535" s="142" t="s">
        <v>5271</v>
      </c>
      <c r="B535" s="142" t="s">
        <v>5277</v>
      </c>
      <c r="C535" s="142" t="s">
        <v>5278</v>
      </c>
      <c r="D535" s="142" t="b">
        <v>0</v>
      </c>
      <c r="E535" s="142" t="s">
        <v>5279</v>
      </c>
      <c r="F535" s="142" t="s">
        <v>5275</v>
      </c>
      <c r="G535" s="143">
        <v>43977</v>
      </c>
      <c r="H535" s="125">
        <f t="shared" si="24"/>
        <v>2020</v>
      </c>
      <c r="I535" s="142" t="s">
        <v>5334</v>
      </c>
      <c r="J535" s="142">
        <v>1</v>
      </c>
      <c r="K535" s="115">
        <f>IF((G535+'Resale time'!$F$545)&lt;$U$3,1,0)</f>
        <v>1</v>
      </c>
      <c r="L535" s="159"/>
      <c r="M535" s="159"/>
      <c r="N535" s="162" t="str">
        <f t="shared" si="25"/>
        <v/>
      </c>
      <c r="O535" s="219">
        <f>MAX(IF($U$4-G535&gt;0,MIN((($U$4-$U$2))*J535,(($U$4-$G535)*J535)-'Resale time'!$F$545),0),0)</f>
        <v>0</v>
      </c>
      <c r="P535" s="162">
        <f>MAX(IF($U$5-G535&gt;0,MIN(($U$5-$U$4)*J535,(($U$5-$G535)*J535)-'Resale time'!$F$545),0),0)</f>
        <v>156.87034401258168</v>
      </c>
      <c r="Q535" s="162">
        <f>MAX(IF($U$3-G535&gt;0,MIN(($U$3-$U$5)*J535,(($U$3-$G535)*J535)-'Resale time'!$F$545),0),0)</f>
        <v>90</v>
      </c>
      <c r="R535" s="341">
        <f t="shared" si="26"/>
        <v>246.87034401258168</v>
      </c>
    </row>
    <row r="536" spans="1:18" ht="12" customHeight="1" x14ac:dyDescent="0.35">
      <c r="A536" s="142" t="s">
        <v>5271</v>
      </c>
      <c r="B536" s="142" t="s">
        <v>5277</v>
      </c>
      <c r="C536" s="142" t="s">
        <v>5278</v>
      </c>
      <c r="D536" s="142" t="b">
        <v>0</v>
      </c>
      <c r="E536" s="142" t="s">
        <v>5279</v>
      </c>
      <c r="F536" s="142" t="s">
        <v>4645</v>
      </c>
      <c r="G536" s="143">
        <v>43977</v>
      </c>
      <c r="H536" s="125">
        <f t="shared" si="24"/>
        <v>2020</v>
      </c>
      <c r="I536" s="142" t="s">
        <v>5335</v>
      </c>
      <c r="J536" s="142">
        <v>1</v>
      </c>
      <c r="K536" s="115">
        <f>IF((G536+'Resale time'!$F$545)&lt;$U$3,1,0)</f>
        <v>1</v>
      </c>
      <c r="L536" s="159"/>
      <c r="M536" s="159"/>
      <c r="N536" s="162" t="str">
        <f t="shared" si="25"/>
        <v/>
      </c>
      <c r="O536" s="219">
        <f>MAX(IF($U$4-G536&gt;0,MIN((($U$4-$U$2))*J536,(($U$4-$G536)*J536)-'Resale time'!$F$545),0),0)</f>
        <v>0</v>
      </c>
      <c r="P536" s="162">
        <f>MAX(IF($U$5-G536&gt;0,MIN(($U$5-$U$4)*J536,(($U$5-$G536)*J536)-'Resale time'!$F$545),0),0)</f>
        <v>156.87034401258168</v>
      </c>
      <c r="Q536" s="162">
        <f>MAX(IF($U$3-G536&gt;0,MIN(($U$3-$U$5)*J536,(($U$3-$G536)*J536)-'Resale time'!$F$545),0),0)</f>
        <v>90</v>
      </c>
      <c r="R536" s="341">
        <f t="shared" si="26"/>
        <v>246.87034401258168</v>
      </c>
    </row>
    <row r="537" spans="1:18" ht="12" customHeight="1" x14ac:dyDescent="0.35">
      <c r="A537" s="142" t="s">
        <v>5336</v>
      </c>
      <c r="B537" s="142" t="s">
        <v>5337</v>
      </c>
      <c r="C537" s="142" t="s">
        <v>5338</v>
      </c>
      <c r="D537" s="142" t="s">
        <v>5339</v>
      </c>
      <c r="E537" s="142" t="s">
        <v>5340</v>
      </c>
      <c r="F537" s="142" t="s">
        <v>5275</v>
      </c>
      <c r="G537" s="143">
        <v>43955</v>
      </c>
      <c r="H537" s="125">
        <f t="shared" si="24"/>
        <v>2020</v>
      </c>
      <c r="I537" s="142" t="s">
        <v>5341</v>
      </c>
      <c r="J537" s="142">
        <v>1</v>
      </c>
      <c r="K537" s="115">
        <f>IF((G537+'Resale time'!$F$545)&lt;$U$3,1,0)</f>
        <v>1</v>
      </c>
      <c r="L537" s="159"/>
      <c r="M537" s="159"/>
      <c r="N537" s="162" t="str">
        <f t="shared" si="25"/>
        <v/>
      </c>
      <c r="O537" s="219">
        <f>MAX(IF($U$4-G537&gt;0,MIN((($U$4-$U$2))*J537,(($U$4-$G537)*J537)-'Resale time'!$F$545),0),0)</f>
        <v>0</v>
      </c>
      <c r="P537" s="162">
        <f>MAX(IF($U$5-G537&gt;0,MIN(($U$5-$U$4)*J537,(($U$5-$G537)*J537)-'Resale time'!$F$545),0),0)</f>
        <v>178.87034401258168</v>
      </c>
      <c r="Q537" s="162">
        <f>MAX(IF($U$3-G537&gt;0,MIN(($U$3-$U$5)*J537,(($U$3-$G537)*J537)-'Resale time'!$F$545),0),0)</f>
        <v>90</v>
      </c>
      <c r="R537" s="341">
        <f t="shared" si="26"/>
        <v>268.87034401258165</v>
      </c>
    </row>
    <row r="538" spans="1:18" ht="12" customHeight="1" x14ac:dyDescent="0.35">
      <c r="A538" s="142" t="s">
        <v>5342</v>
      </c>
      <c r="B538" s="142" t="s">
        <v>5343</v>
      </c>
      <c r="C538" s="142" t="s">
        <v>5344</v>
      </c>
      <c r="D538" s="142" t="b">
        <v>0</v>
      </c>
      <c r="E538" s="142" t="s">
        <v>5274</v>
      </c>
      <c r="F538" s="142" t="s">
        <v>5280</v>
      </c>
      <c r="G538" s="143">
        <v>43951</v>
      </c>
      <c r="H538" s="125">
        <f t="shared" si="24"/>
        <v>2020</v>
      </c>
      <c r="I538" s="142" t="s">
        <v>5345</v>
      </c>
      <c r="J538" s="142">
        <v>2</v>
      </c>
      <c r="K538" s="115">
        <f>IF((G538+'Resale time'!$F$545)&lt;$U$3,1,0)</f>
        <v>1</v>
      </c>
      <c r="L538" s="159"/>
      <c r="M538" s="159"/>
      <c r="N538" s="162" t="str">
        <f t="shared" si="25"/>
        <v/>
      </c>
      <c r="O538" s="219">
        <f>MAX(IF($U$4-G538&gt;0,MIN((($U$4-$U$2))*J538,(($U$4-$G538)*J538)-'Resale time'!$F$545),0),0)</f>
        <v>0</v>
      </c>
      <c r="P538" s="162">
        <f>MAX(IF($U$5-G538&gt;0,MIN(($U$5-$U$4)*J538,(($U$5-$G538)*J538)-'Resale time'!$F$545),0),0)</f>
        <v>427.87034401258165</v>
      </c>
      <c r="Q538" s="162">
        <f>MAX(IF($U$3-G538&gt;0,MIN(($U$3-$U$5)*J538,(($U$3-$G538)*J538)-'Resale time'!$F$545),0),0)</f>
        <v>180</v>
      </c>
      <c r="R538" s="341">
        <f t="shared" si="26"/>
        <v>607.87034401258165</v>
      </c>
    </row>
    <row r="539" spans="1:18" ht="12" customHeight="1" x14ac:dyDescent="0.35">
      <c r="A539" s="142" t="s">
        <v>5342</v>
      </c>
      <c r="B539" s="142" t="s">
        <v>5343</v>
      </c>
      <c r="C539" s="142" t="s">
        <v>5344</v>
      </c>
      <c r="D539" s="142" t="b">
        <v>0</v>
      </c>
      <c r="E539" s="142" t="s">
        <v>5274</v>
      </c>
      <c r="F539" s="142" t="s">
        <v>4276</v>
      </c>
      <c r="G539" s="143">
        <v>43951</v>
      </c>
      <c r="H539" s="125">
        <f t="shared" si="24"/>
        <v>2020</v>
      </c>
      <c r="I539" s="142" t="s">
        <v>5345</v>
      </c>
      <c r="J539" s="142">
        <v>1</v>
      </c>
      <c r="K539" s="115">
        <f>IF((G539+'Resale time'!$F$545)&lt;$U$3,1,0)</f>
        <v>1</v>
      </c>
      <c r="L539" s="159"/>
      <c r="M539" s="159"/>
      <c r="N539" s="162" t="str">
        <f t="shared" si="25"/>
        <v/>
      </c>
      <c r="O539" s="219">
        <f>MAX(IF($U$4-G539&gt;0,MIN((($U$4-$U$2))*J539,(($U$4-$G539)*J539)-'Resale time'!$F$545),0),0)</f>
        <v>0</v>
      </c>
      <c r="P539" s="162">
        <f>MAX(IF($U$5-G539&gt;0,MIN(($U$5-$U$4)*J539,(($U$5-$G539)*J539)-'Resale time'!$F$545),0),0)</f>
        <v>182.87034401258168</v>
      </c>
      <c r="Q539" s="162">
        <f>MAX(IF($U$3-G539&gt;0,MIN(($U$3-$U$5)*J539,(($U$3-$G539)*J539)-'Resale time'!$F$545),0),0)</f>
        <v>90</v>
      </c>
      <c r="R539" s="341">
        <f t="shared" si="26"/>
        <v>272.87034401258165</v>
      </c>
    </row>
    <row r="540" spans="1:18" ht="12" customHeight="1" x14ac:dyDescent="0.35">
      <c r="A540" s="142" t="s">
        <v>5271</v>
      </c>
      <c r="B540" s="142" t="s">
        <v>5277</v>
      </c>
      <c r="C540" s="142" t="s">
        <v>5278</v>
      </c>
      <c r="D540" s="142" t="s">
        <v>5301</v>
      </c>
      <c r="E540" s="142" t="s">
        <v>5279</v>
      </c>
      <c r="F540" s="142" t="s">
        <v>5346</v>
      </c>
      <c r="G540" s="143">
        <v>43949</v>
      </c>
      <c r="H540" s="125">
        <f t="shared" si="24"/>
        <v>2020</v>
      </c>
      <c r="I540" s="142" t="s">
        <v>5347</v>
      </c>
      <c r="J540" s="142">
        <v>1</v>
      </c>
      <c r="K540" s="115">
        <f>IF((G540+'Resale time'!$F$545)&lt;$U$3,1,0)</f>
        <v>1</v>
      </c>
      <c r="L540" s="159"/>
      <c r="M540" s="159"/>
      <c r="N540" s="162" t="str">
        <f t="shared" si="25"/>
        <v/>
      </c>
      <c r="O540" s="219">
        <f>MAX(IF($U$4-G540&gt;0,MIN((($U$4-$U$2))*J540,(($U$4-$G540)*J540)-'Resale time'!$F$545),0),0)</f>
        <v>0</v>
      </c>
      <c r="P540" s="162">
        <f>MAX(IF($U$5-G540&gt;0,MIN(($U$5-$U$4)*J540,(($U$5-$G540)*J540)-'Resale time'!$F$545),0),0)</f>
        <v>184.87034401258168</v>
      </c>
      <c r="Q540" s="162">
        <f>MAX(IF($U$3-G540&gt;0,MIN(($U$3-$U$5)*J540,(($U$3-$G540)*J540)-'Resale time'!$F$545),0),0)</f>
        <v>90</v>
      </c>
      <c r="R540" s="341">
        <f t="shared" si="26"/>
        <v>274.87034401258165</v>
      </c>
    </row>
    <row r="541" spans="1:18" ht="12" customHeight="1" x14ac:dyDescent="0.35">
      <c r="A541" s="142" t="s">
        <v>5271</v>
      </c>
      <c r="B541" s="142" t="s">
        <v>5272</v>
      </c>
      <c r="C541" s="142" t="s">
        <v>5273</v>
      </c>
      <c r="D541" s="142" t="s">
        <v>5318</v>
      </c>
      <c r="E541" s="142" t="s">
        <v>5279</v>
      </c>
      <c r="F541" s="142" t="s">
        <v>5275</v>
      </c>
      <c r="G541" s="143">
        <v>43949</v>
      </c>
      <c r="H541" s="125">
        <f t="shared" si="24"/>
        <v>2020</v>
      </c>
      <c r="I541" s="142" t="s">
        <v>5348</v>
      </c>
      <c r="J541" s="142">
        <v>1</v>
      </c>
      <c r="K541" s="115">
        <f>IF((G541+'Resale time'!$F$545)&lt;$U$3,1,0)</f>
        <v>1</v>
      </c>
      <c r="L541" s="159"/>
      <c r="M541" s="159"/>
      <c r="N541" s="162" t="str">
        <f t="shared" si="25"/>
        <v/>
      </c>
      <c r="O541" s="219">
        <f>MAX(IF($U$4-G541&gt;0,MIN((($U$4-$U$2))*J541,(($U$4-$G541)*J541)-'Resale time'!$F$545),0),0)</f>
        <v>0</v>
      </c>
      <c r="P541" s="162">
        <f>MAX(IF($U$5-G541&gt;0,MIN(($U$5-$U$4)*J541,(($U$5-$G541)*J541)-'Resale time'!$F$545),0),0)</f>
        <v>184.87034401258168</v>
      </c>
      <c r="Q541" s="162">
        <f>MAX(IF($U$3-G541&gt;0,MIN(($U$3-$U$5)*J541,(($U$3-$G541)*J541)-'Resale time'!$F$545),0),0)</f>
        <v>90</v>
      </c>
      <c r="R541" s="341">
        <f t="shared" si="26"/>
        <v>274.87034401258165</v>
      </c>
    </row>
    <row r="542" spans="1:18" ht="12" customHeight="1" x14ac:dyDescent="0.35">
      <c r="A542" s="142" t="s">
        <v>5271</v>
      </c>
      <c r="B542" s="142" t="s">
        <v>5349</v>
      </c>
      <c r="C542" s="142" t="s">
        <v>5273</v>
      </c>
      <c r="D542" s="142" t="b">
        <v>0</v>
      </c>
      <c r="E542" s="142" t="s">
        <v>5350</v>
      </c>
      <c r="F542" s="142" t="s">
        <v>4276</v>
      </c>
      <c r="G542" s="143">
        <v>43948</v>
      </c>
      <c r="H542" s="125">
        <f t="shared" si="24"/>
        <v>2020</v>
      </c>
      <c r="I542" s="142" t="s">
        <v>5351</v>
      </c>
      <c r="J542" s="142">
        <v>1</v>
      </c>
      <c r="K542" s="115">
        <f>IF((G542+'Resale time'!$F$545)&lt;$U$3,1,0)</f>
        <v>1</v>
      </c>
      <c r="L542" s="159"/>
      <c r="M542" s="159"/>
      <c r="N542" s="162" t="str">
        <f t="shared" si="25"/>
        <v/>
      </c>
      <c r="O542" s="219">
        <f>MAX(IF($U$4-G542&gt;0,MIN((($U$4-$U$2))*J542,(($U$4-$G542)*J542)-'Resale time'!$F$545),0),0)</f>
        <v>0</v>
      </c>
      <c r="P542" s="162">
        <f>MAX(IF($U$5-G542&gt;0,MIN(($U$5-$U$4)*J542,(($U$5-$G542)*J542)-'Resale time'!$F$545),0),0)</f>
        <v>185.87034401258168</v>
      </c>
      <c r="Q542" s="162">
        <f>MAX(IF($U$3-G542&gt;0,MIN(($U$3-$U$5)*J542,(($U$3-$G542)*J542)-'Resale time'!$F$545),0),0)</f>
        <v>90</v>
      </c>
      <c r="R542" s="341">
        <f t="shared" si="26"/>
        <v>275.87034401258165</v>
      </c>
    </row>
    <row r="543" spans="1:18" ht="12" customHeight="1" x14ac:dyDescent="0.35">
      <c r="A543" s="142" t="s">
        <v>5271</v>
      </c>
      <c r="B543" s="142" t="s">
        <v>5352</v>
      </c>
      <c r="C543" s="142" t="s">
        <v>5353</v>
      </c>
      <c r="D543" s="142" t="s">
        <v>5318</v>
      </c>
      <c r="E543" s="142" t="s">
        <v>5354</v>
      </c>
      <c r="F543" s="142" t="s">
        <v>4276</v>
      </c>
      <c r="G543" s="143">
        <v>43948</v>
      </c>
      <c r="H543" s="125">
        <f t="shared" si="24"/>
        <v>2020</v>
      </c>
      <c r="I543" s="142" t="s">
        <v>5355</v>
      </c>
      <c r="J543" s="142">
        <v>1</v>
      </c>
      <c r="K543" s="115">
        <f>IF((G543+'Resale time'!$F$545)&lt;$U$3,1,0)</f>
        <v>1</v>
      </c>
      <c r="L543" s="159"/>
      <c r="M543" s="159"/>
      <c r="N543" s="162" t="str">
        <f t="shared" si="25"/>
        <v/>
      </c>
      <c r="O543" s="219">
        <f>MAX(IF($U$4-G543&gt;0,MIN((($U$4-$U$2))*J543,(($U$4-$G543)*J543)-'Resale time'!$F$545),0),0)</f>
        <v>0</v>
      </c>
      <c r="P543" s="162">
        <f>MAX(IF($U$5-G543&gt;0,MIN(($U$5-$U$4)*J543,(($U$5-$G543)*J543)-'Resale time'!$F$545),0),0)</f>
        <v>185.87034401258168</v>
      </c>
      <c r="Q543" s="162">
        <f>MAX(IF($U$3-G543&gt;0,MIN(($U$3-$U$5)*J543,(($U$3-$G543)*J543)-'Resale time'!$F$545),0),0)</f>
        <v>90</v>
      </c>
      <c r="R543" s="341">
        <f t="shared" si="26"/>
        <v>275.87034401258165</v>
      </c>
    </row>
    <row r="544" spans="1:18" ht="12" customHeight="1" x14ac:dyDescent="0.35">
      <c r="A544" s="142" t="s">
        <v>5271</v>
      </c>
      <c r="B544" s="142" t="s">
        <v>5277</v>
      </c>
      <c r="C544" s="142" t="s">
        <v>5278</v>
      </c>
      <c r="D544" s="142" t="b">
        <v>0</v>
      </c>
      <c r="E544" s="142" t="s">
        <v>5279</v>
      </c>
      <c r="F544" s="142" t="s">
        <v>4288</v>
      </c>
      <c r="G544" s="143">
        <v>43946</v>
      </c>
      <c r="H544" s="125">
        <f t="shared" si="24"/>
        <v>2020</v>
      </c>
      <c r="I544" s="142" t="s">
        <v>5356</v>
      </c>
      <c r="J544" s="142">
        <v>1</v>
      </c>
      <c r="K544" s="115">
        <f>IF((G544+'Resale time'!$F$545)&lt;$U$3,1,0)</f>
        <v>1</v>
      </c>
      <c r="L544" s="159"/>
      <c r="M544" s="159"/>
      <c r="N544" s="162" t="str">
        <f t="shared" si="25"/>
        <v/>
      </c>
      <c r="O544" s="219">
        <f>MAX(IF($U$4-G544&gt;0,MIN((($U$4-$U$2))*J544,(($U$4-$G544)*J544)-'Resale time'!$F$545),0),0)</f>
        <v>0</v>
      </c>
      <c r="P544" s="162">
        <f>MAX(IF($U$5-G544&gt;0,MIN(($U$5-$U$4)*J544,(($U$5-$G544)*J544)-'Resale time'!$F$545),0),0)</f>
        <v>187.87034401258168</v>
      </c>
      <c r="Q544" s="162">
        <f>MAX(IF($U$3-G544&gt;0,MIN(($U$3-$U$5)*J544,(($U$3-$G544)*J544)-'Resale time'!$F$545),0),0)</f>
        <v>90</v>
      </c>
      <c r="R544" s="341">
        <f t="shared" si="26"/>
        <v>277.87034401258165</v>
      </c>
    </row>
    <row r="545" spans="1:18" ht="12" customHeight="1" x14ac:dyDescent="0.35">
      <c r="A545" s="142" t="s">
        <v>5357</v>
      </c>
      <c r="B545" s="142" t="s">
        <v>5358</v>
      </c>
      <c r="C545" s="142" t="s">
        <v>5359</v>
      </c>
      <c r="D545" s="142" t="b">
        <v>0</v>
      </c>
      <c r="E545" s="142" t="s">
        <v>5360</v>
      </c>
      <c r="F545" s="142" t="s">
        <v>5275</v>
      </c>
      <c r="G545" s="143">
        <v>43946</v>
      </c>
      <c r="H545" s="125">
        <f t="shared" si="24"/>
        <v>2020</v>
      </c>
      <c r="I545" s="142" t="s">
        <v>5361</v>
      </c>
      <c r="J545" s="142">
        <v>3</v>
      </c>
      <c r="K545" s="115">
        <f>IF((G545+'Resale time'!$F$545)&lt;$U$3,1,0)</f>
        <v>1</v>
      </c>
      <c r="L545" s="159"/>
      <c r="M545" s="159"/>
      <c r="N545" s="162" t="str">
        <f t="shared" si="25"/>
        <v/>
      </c>
      <c r="O545" s="219">
        <f>MAX(IF($U$4-G545&gt;0,MIN((($U$4-$U$2))*J545,(($U$4-$G545)*J545)-'Resale time'!$F$545),0),0)</f>
        <v>0</v>
      </c>
      <c r="P545" s="162">
        <f>MAX(IF($U$5-G545&gt;0,MIN(($U$5-$U$4)*J545,(($U$5-$G545)*J545)-'Resale time'!$F$545),0),0)</f>
        <v>687.87034401258165</v>
      </c>
      <c r="Q545" s="162">
        <f>MAX(IF($U$3-G545&gt;0,MIN(($U$3-$U$5)*J545,(($U$3-$G545)*J545)-'Resale time'!$F$545),0),0)</f>
        <v>270</v>
      </c>
      <c r="R545" s="341">
        <f t="shared" si="26"/>
        <v>957.87034401258165</v>
      </c>
    </row>
    <row r="546" spans="1:18" ht="12" customHeight="1" x14ac:dyDescent="0.35">
      <c r="A546" s="142" t="s">
        <v>5362</v>
      </c>
      <c r="B546" s="142" t="s">
        <v>5363</v>
      </c>
      <c r="C546" s="142" t="s">
        <v>5364</v>
      </c>
      <c r="D546" s="142" t="s">
        <v>5339</v>
      </c>
      <c r="E546" s="142" t="s">
        <v>5365</v>
      </c>
      <c r="F546" s="142" t="s">
        <v>5275</v>
      </c>
      <c r="G546" s="143">
        <v>43943</v>
      </c>
      <c r="H546" s="125">
        <f t="shared" si="24"/>
        <v>2020</v>
      </c>
      <c r="I546" s="142" t="s">
        <v>5366</v>
      </c>
      <c r="J546" s="142">
        <v>1</v>
      </c>
      <c r="K546" s="115">
        <f>IF((G546+'Resale time'!$F$545)&lt;$U$3,1,0)</f>
        <v>1</v>
      </c>
      <c r="L546" s="159"/>
      <c r="M546" s="159"/>
      <c r="N546" s="162" t="str">
        <f t="shared" si="25"/>
        <v/>
      </c>
      <c r="O546" s="219">
        <f>MAX(IF($U$4-G546&gt;0,MIN((($U$4-$U$2))*J546,(($U$4-$G546)*J546)-'Resale time'!$F$545),0),0)</f>
        <v>0</v>
      </c>
      <c r="P546" s="162">
        <f>MAX(IF($U$5-G546&gt;0,MIN(($U$5-$U$4)*J546,(($U$5-$G546)*J546)-'Resale time'!$F$545),0),0)</f>
        <v>190.87034401258168</v>
      </c>
      <c r="Q546" s="162">
        <f>MAX(IF($U$3-G546&gt;0,MIN(($U$3-$U$5)*J546,(($U$3-$G546)*J546)-'Resale time'!$F$545),0),0)</f>
        <v>90</v>
      </c>
      <c r="R546" s="341">
        <f t="shared" si="26"/>
        <v>280.87034401258165</v>
      </c>
    </row>
    <row r="547" spans="1:18" ht="12" customHeight="1" x14ac:dyDescent="0.35">
      <c r="A547" s="142" t="s">
        <v>5271</v>
      </c>
      <c r="B547" s="142" t="s">
        <v>5367</v>
      </c>
      <c r="C547" s="142" t="s">
        <v>5368</v>
      </c>
      <c r="D547" s="142" t="b">
        <v>0</v>
      </c>
      <c r="E547" s="142" t="s">
        <v>5369</v>
      </c>
      <c r="F547" s="142" t="s">
        <v>5280</v>
      </c>
      <c r="G547" s="143">
        <v>43943</v>
      </c>
      <c r="H547" s="125">
        <f t="shared" si="24"/>
        <v>2020</v>
      </c>
      <c r="I547" s="142" t="s">
        <v>5370</v>
      </c>
      <c r="J547" s="142">
        <v>1</v>
      </c>
      <c r="K547" s="115">
        <f>IF((G547+'Resale time'!$F$545)&lt;$U$3,1,0)</f>
        <v>1</v>
      </c>
      <c r="L547" s="159"/>
      <c r="M547" s="159"/>
      <c r="N547" s="162" t="str">
        <f t="shared" si="25"/>
        <v/>
      </c>
      <c r="O547" s="219">
        <f>MAX(IF($U$4-G547&gt;0,MIN((($U$4-$U$2))*J547,(($U$4-$G547)*J547)-'Resale time'!$F$545),0),0)</f>
        <v>0</v>
      </c>
      <c r="P547" s="162">
        <f>MAX(IF($U$5-G547&gt;0,MIN(($U$5-$U$4)*J547,(($U$5-$G547)*J547)-'Resale time'!$F$545),0),0)</f>
        <v>190.87034401258168</v>
      </c>
      <c r="Q547" s="162">
        <f>MAX(IF($U$3-G547&gt;0,MIN(($U$3-$U$5)*J547,(($U$3-$G547)*J547)-'Resale time'!$F$545),0),0)</f>
        <v>90</v>
      </c>
      <c r="R547" s="341">
        <f t="shared" si="26"/>
        <v>280.87034401258165</v>
      </c>
    </row>
    <row r="548" spans="1:18" ht="12" customHeight="1" x14ac:dyDescent="0.35">
      <c r="A548" s="142" t="s">
        <v>5371</v>
      </c>
      <c r="B548" s="142" t="s">
        <v>4832</v>
      </c>
      <c r="C548" s="142" t="s">
        <v>5372</v>
      </c>
      <c r="D548" s="142" t="b">
        <v>0</v>
      </c>
      <c r="E548" s="142" t="s">
        <v>4834</v>
      </c>
      <c r="F548" s="142" t="s">
        <v>4645</v>
      </c>
      <c r="G548" s="143">
        <v>43942</v>
      </c>
      <c r="H548" s="125">
        <f t="shared" si="24"/>
        <v>2020</v>
      </c>
      <c r="I548" s="142" t="s">
        <v>5373</v>
      </c>
      <c r="J548" s="142">
        <v>1</v>
      </c>
      <c r="K548" s="115">
        <f>IF((G548+'Resale time'!$F$545)&lt;$U$3,1,0)</f>
        <v>1</v>
      </c>
      <c r="L548" s="159"/>
      <c r="M548" s="159"/>
      <c r="N548" s="162" t="str">
        <f t="shared" si="25"/>
        <v/>
      </c>
      <c r="O548" s="219">
        <f>MAX(IF($U$4-G548&gt;0,MIN((($U$4-$U$2))*J548,(($U$4-$G548)*J548)-'Resale time'!$F$545),0),0)</f>
        <v>0</v>
      </c>
      <c r="P548" s="162">
        <f>MAX(IF($U$5-G548&gt;0,MIN(($U$5-$U$4)*J548,(($U$5-$G548)*J548)-'Resale time'!$F$545),0),0)</f>
        <v>191.87034401258168</v>
      </c>
      <c r="Q548" s="162">
        <f>MAX(IF($U$3-G548&gt;0,MIN(($U$3-$U$5)*J548,(($U$3-$G548)*J548)-'Resale time'!$F$545),0),0)</f>
        <v>90</v>
      </c>
      <c r="R548" s="341">
        <f t="shared" si="26"/>
        <v>281.87034401258165</v>
      </c>
    </row>
    <row r="549" spans="1:18" ht="12" customHeight="1" x14ac:dyDescent="0.35">
      <c r="A549" s="142" t="s">
        <v>5271</v>
      </c>
      <c r="B549" s="142" t="s">
        <v>5277</v>
      </c>
      <c r="C549" s="142" t="s">
        <v>5278</v>
      </c>
      <c r="D549" s="142" t="b">
        <v>0</v>
      </c>
      <c r="E549" s="142" t="s">
        <v>5279</v>
      </c>
      <c r="F549" s="142" t="s">
        <v>5275</v>
      </c>
      <c r="G549" s="143">
        <v>43942</v>
      </c>
      <c r="H549" s="125">
        <f t="shared" si="24"/>
        <v>2020</v>
      </c>
      <c r="I549" s="142" t="s">
        <v>5374</v>
      </c>
      <c r="J549" s="142">
        <v>1</v>
      </c>
      <c r="K549" s="115">
        <f>IF((G549+'Resale time'!$F$545)&lt;$U$3,1,0)</f>
        <v>1</v>
      </c>
      <c r="L549" s="159"/>
      <c r="M549" s="159"/>
      <c r="N549" s="162" t="str">
        <f t="shared" si="25"/>
        <v/>
      </c>
      <c r="O549" s="219">
        <f>MAX(IF($U$4-G549&gt;0,MIN((($U$4-$U$2))*J549,(($U$4-$G549)*J549)-'Resale time'!$F$545),0),0)</f>
        <v>0</v>
      </c>
      <c r="P549" s="162">
        <f>MAX(IF($U$5-G549&gt;0,MIN(($U$5-$U$4)*J549,(($U$5-$G549)*J549)-'Resale time'!$F$545),0),0)</f>
        <v>191.87034401258168</v>
      </c>
      <c r="Q549" s="162">
        <f>MAX(IF($U$3-G549&gt;0,MIN(($U$3-$U$5)*J549,(($U$3-$G549)*J549)-'Resale time'!$F$545),0),0)</f>
        <v>90</v>
      </c>
      <c r="R549" s="341">
        <f t="shared" si="26"/>
        <v>281.87034401258165</v>
      </c>
    </row>
    <row r="550" spans="1:18" ht="12" customHeight="1" x14ac:dyDescent="0.35">
      <c r="A550" s="142" t="s">
        <v>5271</v>
      </c>
      <c r="B550" s="142" t="s">
        <v>5277</v>
      </c>
      <c r="C550" s="142" t="s">
        <v>5278</v>
      </c>
      <c r="D550" s="142" t="b">
        <v>0</v>
      </c>
      <c r="E550" s="142" t="s">
        <v>5279</v>
      </c>
      <c r="F550" s="142" t="s">
        <v>5275</v>
      </c>
      <c r="G550" s="143">
        <v>43942</v>
      </c>
      <c r="H550" s="125">
        <f t="shared" si="24"/>
        <v>2020</v>
      </c>
      <c r="I550" s="142" t="s">
        <v>5375</v>
      </c>
      <c r="J550" s="142">
        <v>1</v>
      </c>
      <c r="K550" s="115">
        <f>IF((G550+'Resale time'!$F$545)&lt;$U$3,1,0)</f>
        <v>1</v>
      </c>
      <c r="L550" s="159"/>
      <c r="M550" s="159"/>
      <c r="N550" s="162" t="str">
        <f t="shared" si="25"/>
        <v/>
      </c>
      <c r="O550" s="219">
        <f>MAX(IF($U$4-G550&gt;0,MIN((($U$4-$U$2))*J550,(($U$4-$G550)*J550)-'Resale time'!$F$545),0),0)</f>
        <v>0</v>
      </c>
      <c r="P550" s="162">
        <f>MAX(IF($U$5-G550&gt;0,MIN(($U$5-$U$4)*J550,(($U$5-$G550)*J550)-'Resale time'!$F$545),0),0)</f>
        <v>191.87034401258168</v>
      </c>
      <c r="Q550" s="162">
        <f>MAX(IF($U$3-G550&gt;0,MIN(($U$3-$U$5)*J550,(($U$3-$G550)*J550)-'Resale time'!$F$545),0),0)</f>
        <v>90</v>
      </c>
      <c r="R550" s="341">
        <f t="shared" si="26"/>
        <v>281.87034401258165</v>
      </c>
    </row>
    <row r="551" spans="1:18" ht="12" customHeight="1" x14ac:dyDescent="0.35">
      <c r="A551" s="142" t="s">
        <v>5271</v>
      </c>
      <c r="B551" s="142" t="s">
        <v>5277</v>
      </c>
      <c r="C551" s="142" t="s">
        <v>5278</v>
      </c>
      <c r="D551" s="142" t="b">
        <v>0</v>
      </c>
      <c r="E551" s="142" t="s">
        <v>5279</v>
      </c>
      <c r="F551" s="142" t="s">
        <v>5275</v>
      </c>
      <c r="G551" s="143">
        <v>43942</v>
      </c>
      <c r="H551" s="125">
        <f t="shared" si="24"/>
        <v>2020</v>
      </c>
      <c r="I551" s="142" t="s">
        <v>5376</v>
      </c>
      <c r="J551" s="142">
        <v>1</v>
      </c>
      <c r="K551" s="115">
        <f>IF((G551+'Resale time'!$F$545)&lt;$U$3,1,0)</f>
        <v>1</v>
      </c>
      <c r="L551" s="159"/>
      <c r="M551" s="159"/>
      <c r="N551" s="162" t="str">
        <f t="shared" si="25"/>
        <v/>
      </c>
      <c r="O551" s="219">
        <f>MAX(IF($U$4-G551&gt;0,MIN((($U$4-$U$2))*J551,(($U$4-$G551)*J551)-'Resale time'!$F$545),0),0)</f>
        <v>0</v>
      </c>
      <c r="P551" s="162">
        <f>MAX(IF($U$5-G551&gt;0,MIN(($U$5-$U$4)*J551,(($U$5-$G551)*J551)-'Resale time'!$F$545),0),0)</f>
        <v>191.87034401258168</v>
      </c>
      <c r="Q551" s="162">
        <f>MAX(IF($U$3-G551&gt;0,MIN(($U$3-$U$5)*J551,(($U$3-$G551)*J551)-'Resale time'!$F$545),0),0)</f>
        <v>90</v>
      </c>
      <c r="R551" s="341">
        <f t="shared" si="26"/>
        <v>281.87034401258165</v>
      </c>
    </row>
    <row r="552" spans="1:18" ht="12" customHeight="1" x14ac:dyDescent="0.35">
      <c r="A552" s="142" t="s">
        <v>5271</v>
      </c>
      <c r="B552" s="142" t="s">
        <v>5277</v>
      </c>
      <c r="C552" s="142" t="s">
        <v>5278</v>
      </c>
      <c r="D552" s="142" t="b">
        <v>0</v>
      </c>
      <c r="E552" s="142" t="s">
        <v>5279</v>
      </c>
      <c r="F552" s="142" t="s">
        <v>4288</v>
      </c>
      <c r="G552" s="143">
        <v>43942</v>
      </c>
      <c r="H552" s="125">
        <f t="shared" si="24"/>
        <v>2020</v>
      </c>
      <c r="I552" s="142" t="s">
        <v>5377</v>
      </c>
      <c r="J552" s="142">
        <v>1</v>
      </c>
      <c r="K552" s="115">
        <f>IF((G552+'Resale time'!$F$545)&lt;$U$3,1,0)</f>
        <v>1</v>
      </c>
      <c r="L552" s="159"/>
      <c r="M552" s="159"/>
      <c r="N552" s="162" t="str">
        <f t="shared" si="25"/>
        <v/>
      </c>
      <c r="O552" s="219">
        <f>MAX(IF($U$4-G552&gt;0,MIN((($U$4-$U$2))*J552,(($U$4-$G552)*J552)-'Resale time'!$F$545),0),0)</f>
        <v>0</v>
      </c>
      <c r="P552" s="162">
        <f>MAX(IF($U$5-G552&gt;0,MIN(($U$5-$U$4)*J552,(($U$5-$G552)*J552)-'Resale time'!$F$545),0),0)</f>
        <v>191.87034401258168</v>
      </c>
      <c r="Q552" s="162">
        <f>MAX(IF($U$3-G552&gt;0,MIN(($U$3-$U$5)*J552,(($U$3-$G552)*J552)-'Resale time'!$F$545),0),0)</f>
        <v>90</v>
      </c>
      <c r="R552" s="341">
        <f t="shared" si="26"/>
        <v>281.87034401258165</v>
      </c>
    </row>
    <row r="553" spans="1:18" ht="12" customHeight="1" x14ac:dyDescent="0.35">
      <c r="A553" s="142" t="s">
        <v>5271</v>
      </c>
      <c r="B553" s="142" t="s">
        <v>5277</v>
      </c>
      <c r="C553" s="142" t="s">
        <v>5278</v>
      </c>
      <c r="D553" s="142" t="b">
        <v>0</v>
      </c>
      <c r="E553" s="142" t="s">
        <v>5279</v>
      </c>
      <c r="F553" s="142" t="s">
        <v>5275</v>
      </c>
      <c r="G553" s="143">
        <v>43942</v>
      </c>
      <c r="H553" s="125">
        <f t="shared" si="24"/>
        <v>2020</v>
      </c>
      <c r="I553" s="142" t="s">
        <v>5378</v>
      </c>
      <c r="J553" s="142">
        <v>1</v>
      </c>
      <c r="K553" s="115">
        <f>IF((G553+'Resale time'!$F$545)&lt;$U$3,1,0)</f>
        <v>1</v>
      </c>
      <c r="L553" s="159"/>
      <c r="M553" s="159"/>
      <c r="N553" s="162" t="str">
        <f t="shared" si="25"/>
        <v/>
      </c>
      <c r="O553" s="219">
        <f>MAX(IF($U$4-G553&gt;0,MIN((($U$4-$U$2))*J553,(($U$4-$G553)*J553)-'Resale time'!$F$545),0),0)</f>
        <v>0</v>
      </c>
      <c r="P553" s="162">
        <f>MAX(IF($U$5-G553&gt;0,MIN(($U$5-$U$4)*J553,(($U$5-$G553)*J553)-'Resale time'!$F$545),0),0)</f>
        <v>191.87034401258168</v>
      </c>
      <c r="Q553" s="162">
        <f>MAX(IF($U$3-G553&gt;0,MIN(($U$3-$U$5)*J553,(($U$3-$G553)*J553)-'Resale time'!$F$545),0),0)</f>
        <v>90</v>
      </c>
      <c r="R553" s="341">
        <f t="shared" si="26"/>
        <v>281.87034401258165</v>
      </c>
    </row>
    <row r="554" spans="1:18" ht="12" customHeight="1" x14ac:dyDescent="0.35">
      <c r="A554" s="142" t="s">
        <v>5379</v>
      </c>
      <c r="B554" s="142" t="s">
        <v>5380</v>
      </c>
      <c r="C554" s="142" t="s">
        <v>5381</v>
      </c>
      <c r="D554" s="142" t="s">
        <v>5318</v>
      </c>
      <c r="E554" s="142" t="s">
        <v>5382</v>
      </c>
      <c r="F554" s="142" t="s">
        <v>4276</v>
      </c>
      <c r="G554" s="143">
        <v>43941</v>
      </c>
      <c r="H554" s="125">
        <f t="shared" si="24"/>
        <v>2020</v>
      </c>
      <c r="I554" s="142" t="s">
        <v>5383</v>
      </c>
      <c r="J554" s="142">
        <v>1</v>
      </c>
      <c r="K554" s="115">
        <f>IF((G554+'Resale time'!$F$545)&lt;$U$3,1,0)</f>
        <v>1</v>
      </c>
      <c r="L554" s="159"/>
      <c r="M554" s="159"/>
      <c r="N554" s="162" t="str">
        <f t="shared" si="25"/>
        <v/>
      </c>
      <c r="O554" s="219">
        <f>MAX(IF($U$4-G554&gt;0,MIN((($U$4-$U$2))*J554,(($U$4-$G554)*J554)-'Resale time'!$F$545),0),0)</f>
        <v>0</v>
      </c>
      <c r="P554" s="162">
        <f>MAX(IF($U$5-G554&gt;0,MIN(($U$5-$U$4)*J554,(($U$5-$G554)*J554)-'Resale time'!$F$545),0),0)</f>
        <v>192.87034401258168</v>
      </c>
      <c r="Q554" s="162">
        <f>MAX(IF($U$3-G554&gt;0,MIN(($U$3-$U$5)*J554,(($U$3-$G554)*J554)-'Resale time'!$F$545),0),0)</f>
        <v>90</v>
      </c>
      <c r="R554" s="341">
        <f t="shared" si="26"/>
        <v>282.87034401258165</v>
      </c>
    </row>
    <row r="555" spans="1:18" ht="12" customHeight="1" x14ac:dyDescent="0.35">
      <c r="A555" s="142" t="s">
        <v>5384</v>
      </c>
      <c r="B555" s="142" t="s">
        <v>4742</v>
      </c>
      <c r="C555" s="142" t="s">
        <v>5385</v>
      </c>
      <c r="D555" s="142" t="b">
        <v>0</v>
      </c>
      <c r="E555" s="142" t="s">
        <v>5386</v>
      </c>
      <c r="F555" s="142" t="s">
        <v>4288</v>
      </c>
      <c r="G555" s="143">
        <v>43941</v>
      </c>
      <c r="H555" s="125">
        <f t="shared" si="24"/>
        <v>2020</v>
      </c>
      <c r="I555" s="142" t="s">
        <v>5387</v>
      </c>
      <c r="J555" s="142">
        <v>2</v>
      </c>
      <c r="K555" s="115">
        <f>IF((G555+'Resale time'!$F$545)&lt;$U$3,1,0)</f>
        <v>1</v>
      </c>
      <c r="L555" s="159"/>
      <c r="M555" s="159"/>
      <c r="N555" s="162" t="str">
        <f t="shared" si="25"/>
        <v/>
      </c>
      <c r="O555" s="219">
        <f>MAX(IF($U$4-G555&gt;0,MIN((($U$4-$U$2))*J555,(($U$4-$G555)*J555)-'Resale time'!$F$545),0),0)</f>
        <v>0</v>
      </c>
      <c r="P555" s="162">
        <f>MAX(IF($U$5-G555&gt;0,MIN(($U$5-$U$4)*J555,(($U$5-$G555)*J555)-'Resale time'!$F$545),0),0)</f>
        <v>447.87034401258165</v>
      </c>
      <c r="Q555" s="162">
        <f>MAX(IF($U$3-G555&gt;0,MIN(($U$3-$U$5)*J555,(($U$3-$G555)*J555)-'Resale time'!$F$545),0),0)</f>
        <v>180</v>
      </c>
      <c r="R555" s="341">
        <f t="shared" si="26"/>
        <v>627.87034401258165</v>
      </c>
    </row>
    <row r="556" spans="1:18" ht="12" customHeight="1" x14ac:dyDescent="0.35">
      <c r="A556" s="142" t="s">
        <v>5271</v>
      </c>
      <c r="B556" s="142" t="s">
        <v>5277</v>
      </c>
      <c r="C556" s="142" t="s">
        <v>5278</v>
      </c>
      <c r="D556" s="142" t="b">
        <v>0</v>
      </c>
      <c r="E556" s="142" t="s">
        <v>5279</v>
      </c>
      <c r="F556" s="142" t="s">
        <v>5275</v>
      </c>
      <c r="G556" s="143">
        <v>43941</v>
      </c>
      <c r="H556" s="125">
        <f t="shared" si="24"/>
        <v>2020</v>
      </c>
      <c r="I556" s="142" t="s">
        <v>5388</v>
      </c>
      <c r="J556" s="142">
        <v>1</v>
      </c>
      <c r="K556" s="115">
        <f>IF((G556+'Resale time'!$F$545)&lt;$U$3,1,0)</f>
        <v>1</v>
      </c>
      <c r="L556" s="159"/>
      <c r="M556" s="159"/>
      <c r="N556" s="162" t="str">
        <f t="shared" si="25"/>
        <v/>
      </c>
      <c r="O556" s="219">
        <f>MAX(IF($U$4-G556&gt;0,MIN((($U$4-$U$2))*J556,(($U$4-$G556)*J556)-'Resale time'!$F$545),0),0)</f>
        <v>0</v>
      </c>
      <c r="P556" s="162">
        <f>MAX(IF($U$5-G556&gt;0,MIN(($U$5-$U$4)*J556,(($U$5-$G556)*J556)-'Resale time'!$F$545),0),0)</f>
        <v>192.87034401258168</v>
      </c>
      <c r="Q556" s="162">
        <f>MAX(IF($U$3-G556&gt;0,MIN(($U$3-$U$5)*J556,(($U$3-$G556)*J556)-'Resale time'!$F$545),0),0)</f>
        <v>90</v>
      </c>
      <c r="R556" s="341">
        <f t="shared" si="26"/>
        <v>282.87034401258165</v>
      </c>
    </row>
    <row r="557" spans="1:18" ht="12" customHeight="1" x14ac:dyDescent="0.35">
      <c r="A557" s="142" t="s">
        <v>5328</v>
      </c>
      <c r="B557" s="142" t="s">
        <v>4837</v>
      </c>
      <c r="C557" s="142" t="s">
        <v>5329</v>
      </c>
      <c r="D557" s="142" t="b">
        <v>0</v>
      </c>
      <c r="E557" s="142" t="s">
        <v>4839</v>
      </c>
      <c r="F557" s="142" t="s">
        <v>4288</v>
      </c>
      <c r="G557" s="143">
        <v>43941</v>
      </c>
      <c r="H557" s="125">
        <f t="shared" si="24"/>
        <v>2020</v>
      </c>
      <c r="I557" s="142" t="s">
        <v>5389</v>
      </c>
      <c r="J557" s="142">
        <v>1</v>
      </c>
      <c r="K557" s="115">
        <f>IF((G557+'Resale time'!$F$545)&lt;$U$3,1,0)</f>
        <v>1</v>
      </c>
      <c r="L557" s="159"/>
      <c r="M557" s="159"/>
      <c r="N557" s="162" t="str">
        <f t="shared" si="25"/>
        <v/>
      </c>
      <c r="O557" s="219">
        <f>MAX(IF($U$4-G557&gt;0,MIN((($U$4-$U$2))*J557,(($U$4-$G557)*J557)-'Resale time'!$F$545),0),0)</f>
        <v>0</v>
      </c>
      <c r="P557" s="162">
        <f>MAX(IF($U$5-G557&gt;0,MIN(($U$5-$U$4)*J557,(($U$5-$G557)*J557)-'Resale time'!$F$545),0),0)</f>
        <v>192.87034401258168</v>
      </c>
      <c r="Q557" s="162">
        <f>MAX(IF($U$3-G557&gt;0,MIN(($U$3-$U$5)*J557,(($U$3-$G557)*J557)-'Resale time'!$F$545),0),0)</f>
        <v>90</v>
      </c>
      <c r="R557" s="341">
        <f t="shared" si="26"/>
        <v>282.87034401258165</v>
      </c>
    </row>
    <row r="558" spans="1:18" ht="12" customHeight="1" x14ac:dyDescent="0.35">
      <c r="A558" s="142" t="s">
        <v>5271</v>
      </c>
      <c r="B558" s="142" t="s">
        <v>5277</v>
      </c>
      <c r="C558" s="142" t="s">
        <v>5278</v>
      </c>
      <c r="D558" s="142" t="b">
        <v>0</v>
      </c>
      <c r="E558" s="142" t="s">
        <v>5279</v>
      </c>
      <c r="F558" s="142" t="s">
        <v>5275</v>
      </c>
      <c r="G558" s="143">
        <v>43941</v>
      </c>
      <c r="H558" s="125">
        <f t="shared" si="24"/>
        <v>2020</v>
      </c>
      <c r="I558" s="142" t="s">
        <v>5390</v>
      </c>
      <c r="J558" s="142">
        <v>1</v>
      </c>
      <c r="K558" s="115">
        <f>IF((G558+'Resale time'!$F$545)&lt;$U$3,1,0)</f>
        <v>1</v>
      </c>
      <c r="L558" s="159"/>
      <c r="M558" s="159"/>
      <c r="N558" s="162" t="str">
        <f t="shared" si="25"/>
        <v/>
      </c>
      <c r="O558" s="219">
        <f>MAX(IF($U$4-G558&gt;0,MIN((($U$4-$U$2))*J558,(($U$4-$G558)*J558)-'Resale time'!$F$545),0),0)</f>
        <v>0</v>
      </c>
      <c r="P558" s="162">
        <f>MAX(IF($U$5-G558&gt;0,MIN(($U$5-$U$4)*J558,(($U$5-$G558)*J558)-'Resale time'!$F$545),0),0)</f>
        <v>192.87034401258168</v>
      </c>
      <c r="Q558" s="162">
        <f>MAX(IF($U$3-G558&gt;0,MIN(($U$3-$U$5)*J558,(($U$3-$G558)*J558)-'Resale time'!$F$545),0),0)</f>
        <v>90</v>
      </c>
      <c r="R558" s="341">
        <f t="shared" si="26"/>
        <v>282.87034401258165</v>
      </c>
    </row>
    <row r="559" spans="1:18" ht="12" customHeight="1" x14ac:dyDescent="0.35">
      <c r="A559" s="142" t="s">
        <v>5271</v>
      </c>
      <c r="B559" s="142" t="s">
        <v>5277</v>
      </c>
      <c r="C559" s="142" t="s">
        <v>5278</v>
      </c>
      <c r="D559" s="142" t="b">
        <v>0</v>
      </c>
      <c r="E559" s="142" t="s">
        <v>5279</v>
      </c>
      <c r="F559" s="142" t="s">
        <v>5275</v>
      </c>
      <c r="G559" s="143">
        <v>43941</v>
      </c>
      <c r="H559" s="125">
        <f t="shared" si="24"/>
        <v>2020</v>
      </c>
      <c r="I559" s="142" t="s">
        <v>5391</v>
      </c>
      <c r="J559" s="142">
        <v>1</v>
      </c>
      <c r="K559" s="115">
        <f>IF((G559+'Resale time'!$F$545)&lt;$U$3,1,0)</f>
        <v>1</v>
      </c>
      <c r="L559" s="159"/>
      <c r="M559" s="159"/>
      <c r="N559" s="162" t="str">
        <f t="shared" si="25"/>
        <v/>
      </c>
      <c r="O559" s="219">
        <f>MAX(IF($U$4-G559&gt;0,MIN((($U$4-$U$2))*J559,(($U$4-$G559)*J559)-'Resale time'!$F$545),0),0)</f>
        <v>0</v>
      </c>
      <c r="P559" s="162">
        <f>MAX(IF($U$5-G559&gt;0,MIN(($U$5-$U$4)*J559,(($U$5-$G559)*J559)-'Resale time'!$F$545),0),0)</f>
        <v>192.87034401258168</v>
      </c>
      <c r="Q559" s="162">
        <f>MAX(IF($U$3-G559&gt;0,MIN(($U$3-$U$5)*J559,(($U$3-$G559)*J559)-'Resale time'!$F$545),0),0)</f>
        <v>90</v>
      </c>
      <c r="R559" s="341">
        <f t="shared" si="26"/>
        <v>282.87034401258165</v>
      </c>
    </row>
    <row r="560" spans="1:18" ht="12" customHeight="1" x14ac:dyDescent="0.35">
      <c r="A560" s="142" t="s">
        <v>5271</v>
      </c>
      <c r="B560" s="142" t="s">
        <v>5392</v>
      </c>
      <c r="C560" s="142" t="s">
        <v>5393</v>
      </c>
      <c r="D560" s="142" t="b">
        <v>0</v>
      </c>
      <c r="E560" s="142" t="s">
        <v>5394</v>
      </c>
      <c r="F560" s="142" t="s">
        <v>5275</v>
      </c>
      <c r="G560" s="143">
        <v>43941</v>
      </c>
      <c r="H560" s="125">
        <f t="shared" si="24"/>
        <v>2020</v>
      </c>
      <c r="I560" s="142" t="s">
        <v>5395</v>
      </c>
      <c r="J560" s="142">
        <v>3</v>
      </c>
      <c r="K560" s="115">
        <f>IF((G560+'Resale time'!$F$545)&lt;$U$3,1,0)</f>
        <v>1</v>
      </c>
      <c r="L560" s="159"/>
      <c r="M560" s="159"/>
      <c r="N560" s="162" t="str">
        <f t="shared" si="25"/>
        <v/>
      </c>
      <c r="O560" s="219">
        <f>MAX(IF($U$4-G560&gt;0,MIN((($U$4-$U$2))*J560,(($U$4-$G560)*J560)-'Resale time'!$F$545),0),0)</f>
        <v>0</v>
      </c>
      <c r="P560" s="162">
        <f>MAX(IF($U$5-G560&gt;0,MIN(($U$5-$U$4)*J560,(($U$5-$G560)*J560)-'Resale time'!$F$545),0),0)</f>
        <v>702.87034401258165</v>
      </c>
      <c r="Q560" s="162">
        <f>MAX(IF($U$3-G560&gt;0,MIN(($U$3-$U$5)*J560,(($U$3-$G560)*J560)-'Resale time'!$F$545),0),0)</f>
        <v>270</v>
      </c>
      <c r="R560" s="341">
        <f t="shared" si="26"/>
        <v>972.87034401258165</v>
      </c>
    </row>
    <row r="561" spans="1:18" ht="12" customHeight="1" x14ac:dyDescent="0.35">
      <c r="A561" s="142" t="s">
        <v>5271</v>
      </c>
      <c r="B561" s="142" t="s">
        <v>5277</v>
      </c>
      <c r="C561" s="142" t="s">
        <v>5278</v>
      </c>
      <c r="D561" s="142" t="b">
        <v>0</v>
      </c>
      <c r="E561" s="142" t="s">
        <v>5279</v>
      </c>
      <c r="F561" s="142" t="s">
        <v>5275</v>
      </c>
      <c r="G561" s="143">
        <v>43941</v>
      </c>
      <c r="H561" s="125">
        <f t="shared" si="24"/>
        <v>2020</v>
      </c>
      <c r="I561" s="142" t="s">
        <v>5396</v>
      </c>
      <c r="J561" s="142">
        <v>1</v>
      </c>
      <c r="K561" s="115">
        <f>IF((G561+'Resale time'!$F$545)&lt;$U$3,1,0)</f>
        <v>1</v>
      </c>
      <c r="L561" s="159"/>
      <c r="M561" s="159"/>
      <c r="N561" s="162" t="str">
        <f t="shared" si="25"/>
        <v/>
      </c>
      <c r="O561" s="219">
        <f>MAX(IF($U$4-G561&gt;0,MIN((($U$4-$U$2))*J561,(($U$4-$G561)*J561)-'Resale time'!$F$545),0),0)</f>
        <v>0</v>
      </c>
      <c r="P561" s="162">
        <f>MAX(IF($U$5-G561&gt;0,MIN(($U$5-$U$4)*J561,(($U$5-$G561)*J561)-'Resale time'!$F$545),0),0)</f>
        <v>192.87034401258168</v>
      </c>
      <c r="Q561" s="162">
        <f>MAX(IF($U$3-G561&gt;0,MIN(($U$3-$U$5)*J561,(($U$3-$G561)*J561)-'Resale time'!$F$545),0),0)</f>
        <v>90</v>
      </c>
      <c r="R561" s="341">
        <f t="shared" si="26"/>
        <v>282.87034401258165</v>
      </c>
    </row>
    <row r="562" spans="1:18" ht="12" customHeight="1" x14ac:dyDescent="0.35">
      <c r="A562" s="142" t="s">
        <v>5328</v>
      </c>
      <c r="B562" s="142" t="s">
        <v>4837</v>
      </c>
      <c r="C562" s="142" t="s">
        <v>5329</v>
      </c>
      <c r="D562" s="142" t="b">
        <v>0</v>
      </c>
      <c r="E562" s="142" t="s">
        <v>4839</v>
      </c>
      <c r="F562" s="142" t="s">
        <v>5346</v>
      </c>
      <c r="G562" s="143">
        <v>43941</v>
      </c>
      <c r="H562" s="125">
        <f t="shared" si="24"/>
        <v>2020</v>
      </c>
      <c r="I562" s="142" t="s">
        <v>5397</v>
      </c>
      <c r="J562" s="142">
        <v>1</v>
      </c>
      <c r="K562" s="115">
        <f>IF((G562+'Resale time'!$F$545)&lt;$U$3,1,0)</f>
        <v>1</v>
      </c>
      <c r="L562" s="159"/>
      <c r="M562" s="159"/>
      <c r="N562" s="162" t="str">
        <f t="shared" si="25"/>
        <v/>
      </c>
      <c r="O562" s="219">
        <f>MAX(IF($U$4-G562&gt;0,MIN((($U$4-$U$2))*J562,(($U$4-$G562)*J562)-'Resale time'!$F$545),0),0)</f>
        <v>0</v>
      </c>
      <c r="P562" s="162">
        <f>MAX(IF($U$5-G562&gt;0,MIN(($U$5-$U$4)*J562,(($U$5-$G562)*J562)-'Resale time'!$F$545),0),0)</f>
        <v>192.87034401258168</v>
      </c>
      <c r="Q562" s="162">
        <f>MAX(IF($U$3-G562&gt;0,MIN(($U$3-$U$5)*J562,(($U$3-$G562)*J562)-'Resale time'!$F$545),0),0)</f>
        <v>90</v>
      </c>
      <c r="R562" s="341">
        <f t="shared" si="26"/>
        <v>282.87034401258165</v>
      </c>
    </row>
    <row r="563" spans="1:18" ht="12" customHeight="1" x14ac:dyDescent="0.35">
      <c r="A563" s="142" t="s">
        <v>5271</v>
      </c>
      <c r="B563" s="142" t="s">
        <v>5277</v>
      </c>
      <c r="C563" s="142" t="s">
        <v>5278</v>
      </c>
      <c r="D563" s="142" t="s">
        <v>5301</v>
      </c>
      <c r="E563" s="142" t="s">
        <v>5279</v>
      </c>
      <c r="F563" s="142" t="s">
        <v>5275</v>
      </c>
      <c r="G563" s="143">
        <v>43934</v>
      </c>
      <c r="H563" s="125">
        <f t="shared" si="24"/>
        <v>2020</v>
      </c>
      <c r="I563" s="142" t="s">
        <v>5398</v>
      </c>
      <c r="J563" s="142">
        <v>1</v>
      </c>
      <c r="K563" s="115">
        <f>IF((G563+'Resale time'!$F$545)&lt;$U$3,1,0)</f>
        <v>1</v>
      </c>
      <c r="L563" s="159"/>
      <c r="M563" s="159"/>
      <c r="N563" s="162" t="str">
        <f t="shared" si="25"/>
        <v/>
      </c>
      <c r="O563" s="219">
        <f>MAX(IF($U$4-G563&gt;0,MIN((($U$4-$U$2))*J563,(($U$4-$G563)*J563)-'Resale time'!$F$545),0),0)</f>
        <v>0</v>
      </c>
      <c r="P563" s="162">
        <f>MAX(IF($U$5-G563&gt;0,MIN(($U$5-$U$4)*J563,(($U$5-$G563)*J563)-'Resale time'!$F$545),0),0)</f>
        <v>199.87034401258168</v>
      </c>
      <c r="Q563" s="162">
        <f>MAX(IF($U$3-G563&gt;0,MIN(($U$3-$U$5)*J563,(($U$3-$G563)*J563)-'Resale time'!$F$545),0),0)</f>
        <v>90</v>
      </c>
      <c r="R563" s="341">
        <f t="shared" si="26"/>
        <v>289.87034401258165</v>
      </c>
    </row>
    <row r="564" spans="1:18" ht="12" customHeight="1" x14ac:dyDescent="0.35">
      <c r="A564" s="142" t="s">
        <v>5399</v>
      </c>
      <c r="B564" s="142" t="s">
        <v>5400</v>
      </c>
      <c r="C564" s="142" t="s">
        <v>5401</v>
      </c>
      <c r="D564" s="142" t="s">
        <v>5286</v>
      </c>
      <c r="E564" s="142" t="s">
        <v>5402</v>
      </c>
      <c r="F564" s="142" t="s">
        <v>5275</v>
      </c>
      <c r="G564" s="143">
        <v>43934</v>
      </c>
      <c r="H564" s="125">
        <f t="shared" si="24"/>
        <v>2020</v>
      </c>
      <c r="I564" s="142" t="s">
        <v>5403</v>
      </c>
      <c r="J564" s="142">
        <v>1</v>
      </c>
      <c r="K564" s="115">
        <f>IF((G564+'Resale time'!$F$545)&lt;$U$3,1,0)</f>
        <v>1</v>
      </c>
      <c r="L564" s="159"/>
      <c r="M564" s="159"/>
      <c r="N564" s="162" t="str">
        <f t="shared" si="25"/>
        <v/>
      </c>
      <c r="O564" s="219">
        <f>MAX(IF($U$4-G564&gt;0,MIN((($U$4-$U$2))*J564,(($U$4-$G564)*J564)-'Resale time'!$F$545),0),0)</f>
        <v>0</v>
      </c>
      <c r="P564" s="162">
        <f>MAX(IF($U$5-G564&gt;0,MIN(($U$5-$U$4)*J564,(($U$5-$G564)*J564)-'Resale time'!$F$545),0),0)</f>
        <v>199.87034401258168</v>
      </c>
      <c r="Q564" s="162">
        <f>MAX(IF($U$3-G564&gt;0,MIN(($U$3-$U$5)*J564,(($U$3-$G564)*J564)-'Resale time'!$F$545),0),0)</f>
        <v>90</v>
      </c>
      <c r="R564" s="341">
        <f t="shared" si="26"/>
        <v>289.87034401258165</v>
      </c>
    </row>
    <row r="565" spans="1:18" ht="12" customHeight="1" x14ac:dyDescent="0.35">
      <c r="A565" s="142" t="s">
        <v>5271</v>
      </c>
      <c r="B565" s="142" t="s">
        <v>5277</v>
      </c>
      <c r="C565" s="142" t="s">
        <v>5278</v>
      </c>
      <c r="D565" s="142" t="s">
        <v>5301</v>
      </c>
      <c r="E565" s="142" t="s">
        <v>5279</v>
      </c>
      <c r="F565" s="142" t="s">
        <v>4288</v>
      </c>
      <c r="G565" s="143">
        <v>43930</v>
      </c>
      <c r="H565" s="125">
        <f t="shared" si="24"/>
        <v>2020</v>
      </c>
      <c r="I565" s="142" t="s">
        <v>5404</v>
      </c>
      <c r="J565" s="142">
        <v>1</v>
      </c>
      <c r="K565" s="115">
        <f>IF((G565+'Resale time'!$F$545)&lt;$U$3,1,0)</f>
        <v>1</v>
      </c>
      <c r="L565" s="159"/>
      <c r="M565" s="159"/>
      <c r="N565" s="162" t="str">
        <f t="shared" si="25"/>
        <v/>
      </c>
      <c r="O565" s="219">
        <f>MAX(IF($U$4-G565&gt;0,MIN((($U$4-$U$2))*J565,(($U$4-$G565)*J565)-'Resale time'!$F$545),0),0)</f>
        <v>0</v>
      </c>
      <c r="P565" s="162">
        <f>MAX(IF($U$5-G565&gt;0,MIN(($U$5-$U$4)*J565,(($U$5-$G565)*J565)-'Resale time'!$F$545),0),0)</f>
        <v>203.87034401258168</v>
      </c>
      <c r="Q565" s="162">
        <f>MAX(IF($U$3-G565&gt;0,MIN(($U$3-$U$5)*J565,(($U$3-$G565)*J565)-'Resale time'!$F$545),0),0)</f>
        <v>90</v>
      </c>
      <c r="R565" s="341">
        <f t="shared" si="26"/>
        <v>293.87034401258165</v>
      </c>
    </row>
    <row r="566" spans="1:18" ht="12" customHeight="1" x14ac:dyDescent="0.35">
      <c r="A566" s="142" t="s">
        <v>5371</v>
      </c>
      <c r="B566" s="142" t="s">
        <v>4832</v>
      </c>
      <c r="C566" s="142" t="s">
        <v>5372</v>
      </c>
      <c r="D566" s="142" t="b">
        <v>0</v>
      </c>
      <c r="E566" s="142" t="s">
        <v>4834</v>
      </c>
      <c r="F566" s="142" t="s">
        <v>5275</v>
      </c>
      <c r="G566" s="143">
        <v>43921</v>
      </c>
      <c r="H566" s="125">
        <f t="shared" si="24"/>
        <v>2020</v>
      </c>
      <c r="I566" s="142" t="s">
        <v>5405</v>
      </c>
      <c r="J566" s="142">
        <v>1</v>
      </c>
      <c r="K566" s="115">
        <f>IF((G566+'Resale time'!$F$545)&lt;$U$3,1,0)</f>
        <v>1</v>
      </c>
      <c r="L566" s="159"/>
      <c r="M566" s="159"/>
      <c r="N566" s="162" t="str">
        <f t="shared" si="25"/>
        <v/>
      </c>
      <c r="O566" s="219">
        <f>MAX(IF($U$4-G566&gt;0,MIN((($U$4-$U$2))*J566,(($U$4-$G566)*J566)-'Resale time'!$F$545),0),0)</f>
        <v>0</v>
      </c>
      <c r="P566" s="162">
        <f>MAX(IF($U$5-G566&gt;0,MIN(($U$5-$U$4)*J566,(($U$5-$G566)*J566)-'Resale time'!$F$545),0),0)</f>
        <v>212.87034401258168</v>
      </c>
      <c r="Q566" s="162">
        <f>MAX(IF($U$3-G566&gt;0,MIN(($U$3-$U$5)*J566,(($U$3-$G566)*J566)-'Resale time'!$F$545),0),0)</f>
        <v>90</v>
      </c>
      <c r="R566" s="341">
        <f t="shared" si="26"/>
        <v>302.87034401258165</v>
      </c>
    </row>
    <row r="567" spans="1:18" ht="12" customHeight="1" x14ac:dyDescent="0.35">
      <c r="A567" s="142" t="s">
        <v>5271</v>
      </c>
      <c r="B567" s="142" t="s">
        <v>5406</v>
      </c>
      <c r="C567" s="142" t="s">
        <v>5407</v>
      </c>
      <c r="D567" s="142" t="s">
        <v>5318</v>
      </c>
      <c r="E567" s="142" t="s">
        <v>5408</v>
      </c>
      <c r="F567" s="142" t="s">
        <v>5280</v>
      </c>
      <c r="G567" s="143">
        <v>43920</v>
      </c>
      <c r="H567" s="125">
        <f t="shared" si="24"/>
        <v>2020</v>
      </c>
      <c r="I567" s="142" t="s">
        <v>5409</v>
      </c>
      <c r="J567" s="142">
        <v>1</v>
      </c>
      <c r="K567" s="115">
        <f>IF((G567+'Resale time'!$F$545)&lt;$U$3,1,0)</f>
        <v>1</v>
      </c>
      <c r="L567" s="159"/>
      <c r="M567" s="159"/>
      <c r="N567" s="162" t="str">
        <f t="shared" si="25"/>
        <v/>
      </c>
      <c r="O567" s="219">
        <f>MAX(IF($U$4-G567&gt;0,MIN((($U$4-$U$2))*J567,(($U$4-$G567)*J567)-'Resale time'!$F$545),0),0)</f>
        <v>0</v>
      </c>
      <c r="P567" s="162">
        <f>MAX(IF($U$5-G567&gt;0,MIN(($U$5-$U$4)*J567,(($U$5-$G567)*J567)-'Resale time'!$F$545),0),0)</f>
        <v>213.87034401258168</v>
      </c>
      <c r="Q567" s="162">
        <f>MAX(IF($U$3-G567&gt;0,MIN(($U$3-$U$5)*J567,(($U$3-$G567)*J567)-'Resale time'!$F$545),0),0)</f>
        <v>90</v>
      </c>
      <c r="R567" s="341">
        <f t="shared" si="26"/>
        <v>303.87034401258165</v>
      </c>
    </row>
    <row r="568" spans="1:18" ht="12" customHeight="1" x14ac:dyDescent="0.35">
      <c r="A568" s="142" t="s">
        <v>5271</v>
      </c>
      <c r="B568" s="142" t="s">
        <v>5277</v>
      </c>
      <c r="C568" s="142" t="s">
        <v>5278</v>
      </c>
      <c r="D568" s="142" t="b">
        <v>0</v>
      </c>
      <c r="E568" s="142" t="s">
        <v>5279</v>
      </c>
      <c r="F568" s="142" t="s">
        <v>5275</v>
      </c>
      <c r="G568" s="143">
        <v>43920</v>
      </c>
      <c r="H568" s="125">
        <f t="shared" ref="H568:H631" si="27">YEAR(G568)</f>
        <v>2020</v>
      </c>
      <c r="I568" s="142" t="s">
        <v>5410</v>
      </c>
      <c r="J568" s="142">
        <v>1</v>
      </c>
      <c r="K568" s="115">
        <f>IF((G568+'Resale time'!$F$545)&lt;$U$3,1,0)</f>
        <v>1</v>
      </c>
      <c r="L568" s="159"/>
      <c r="M568" s="159"/>
      <c r="N568" s="162" t="str">
        <f t="shared" si="25"/>
        <v/>
      </c>
      <c r="O568" s="219">
        <f>MAX(IF($U$4-G568&gt;0,MIN((($U$4-$U$2))*J568,(($U$4-$G568)*J568)-'Resale time'!$F$545),0),0)</f>
        <v>0</v>
      </c>
      <c r="P568" s="162">
        <f>MAX(IF($U$5-G568&gt;0,MIN(($U$5-$U$4)*J568,(($U$5-$G568)*J568)-'Resale time'!$F$545),0),0)</f>
        <v>213.87034401258168</v>
      </c>
      <c r="Q568" s="162">
        <f>MAX(IF($U$3-G568&gt;0,MIN(($U$3-$U$5)*J568,(($U$3-$G568)*J568)-'Resale time'!$F$545),0),0)</f>
        <v>90</v>
      </c>
      <c r="R568" s="341">
        <f t="shared" si="26"/>
        <v>303.87034401258165</v>
      </c>
    </row>
    <row r="569" spans="1:18" ht="12" customHeight="1" x14ac:dyDescent="0.35">
      <c r="A569" s="142" t="s">
        <v>5271</v>
      </c>
      <c r="B569" s="142" t="s">
        <v>5367</v>
      </c>
      <c r="C569" s="142" t="s">
        <v>5368</v>
      </c>
      <c r="D569" s="142" t="b">
        <v>0</v>
      </c>
      <c r="E569" s="142" t="s">
        <v>5369</v>
      </c>
      <c r="F569" s="142" t="s">
        <v>5280</v>
      </c>
      <c r="G569" s="143">
        <v>43920</v>
      </c>
      <c r="H569" s="125">
        <f t="shared" si="27"/>
        <v>2020</v>
      </c>
      <c r="I569" s="142" t="s">
        <v>5411</v>
      </c>
      <c r="J569" s="142">
        <v>2</v>
      </c>
      <c r="K569" s="115">
        <f>IF((G569+'Resale time'!$F$545)&lt;$U$3,1,0)</f>
        <v>1</v>
      </c>
      <c r="L569" s="159"/>
      <c r="M569" s="159"/>
      <c r="N569" s="162" t="str">
        <f t="shared" si="25"/>
        <v/>
      </c>
      <c r="O569" s="219">
        <f>MAX(IF($U$4-G569&gt;0,MIN((($U$4-$U$2))*J569,(($U$4-$G569)*J569)-'Resale time'!$F$545),0),0)</f>
        <v>0</v>
      </c>
      <c r="P569" s="162">
        <f>MAX(IF($U$5-G569&gt;0,MIN(($U$5-$U$4)*J569,(($U$5-$G569)*J569)-'Resale time'!$F$545),0),0)</f>
        <v>489.87034401258165</v>
      </c>
      <c r="Q569" s="162">
        <f>MAX(IF($U$3-G569&gt;0,MIN(($U$3-$U$5)*J569,(($U$3-$G569)*J569)-'Resale time'!$F$545),0),0)</f>
        <v>180</v>
      </c>
      <c r="R569" s="341">
        <f t="shared" si="26"/>
        <v>669.87034401258165</v>
      </c>
    </row>
    <row r="570" spans="1:18" ht="12" customHeight="1" x14ac:dyDescent="0.35">
      <c r="A570" s="142" t="s">
        <v>5271</v>
      </c>
      <c r="B570" s="142" t="s">
        <v>5392</v>
      </c>
      <c r="C570" s="142" t="s">
        <v>5393</v>
      </c>
      <c r="D570" s="142" t="b">
        <v>0</v>
      </c>
      <c r="E570" s="142" t="s">
        <v>5394</v>
      </c>
      <c r="F570" s="142" t="s">
        <v>4276</v>
      </c>
      <c r="G570" s="143">
        <v>43920</v>
      </c>
      <c r="H570" s="125">
        <f t="shared" si="27"/>
        <v>2020</v>
      </c>
      <c r="I570" s="142" t="s">
        <v>5412</v>
      </c>
      <c r="J570" s="142">
        <v>3</v>
      </c>
      <c r="K570" s="115">
        <f>IF((G570+'Resale time'!$F$545)&lt;$U$3,1,0)</f>
        <v>1</v>
      </c>
      <c r="L570" s="159"/>
      <c r="M570" s="159"/>
      <c r="N570" s="162" t="str">
        <f t="shared" si="25"/>
        <v/>
      </c>
      <c r="O570" s="219">
        <f>MAX(IF($U$4-G570&gt;0,MIN((($U$4-$U$2))*J570,(($U$4-$G570)*J570)-'Resale time'!$F$545),0),0)</f>
        <v>0</v>
      </c>
      <c r="P570" s="162">
        <f>MAX(IF($U$5-G570&gt;0,MIN(($U$5-$U$4)*J570,(($U$5-$G570)*J570)-'Resale time'!$F$545),0),0)</f>
        <v>765.87034401258165</v>
      </c>
      <c r="Q570" s="162">
        <f>MAX(IF($U$3-G570&gt;0,MIN(($U$3-$U$5)*J570,(($U$3-$G570)*J570)-'Resale time'!$F$545),0),0)</f>
        <v>270</v>
      </c>
      <c r="R570" s="341">
        <f t="shared" si="26"/>
        <v>1035.8703440125817</v>
      </c>
    </row>
    <row r="571" spans="1:18" ht="12" customHeight="1" x14ac:dyDescent="0.35">
      <c r="A571" s="142" t="s">
        <v>5271</v>
      </c>
      <c r="B571" s="142" t="s">
        <v>5277</v>
      </c>
      <c r="C571" s="142" t="s">
        <v>5278</v>
      </c>
      <c r="D571" s="142" t="b">
        <v>0</v>
      </c>
      <c r="E571" s="142" t="s">
        <v>5279</v>
      </c>
      <c r="F571" s="142" t="s">
        <v>4288</v>
      </c>
      <c r="G571" s="143">
        <v>43917</v>
      </c>
      <c r="H571" s="125">
        <f t="shared" si="27"/>
        <v>2020</v>
      </c>
      <c r="I571" s="142" t="s">
        <v>5413</v>
      </c>
      <c r="J571" s="142">
        <v>1</v>
      </c>
      <c r="K571" s="115">
        <f>IF((G571+'Resale time'!$F$545)&lt;$U$3,1,0)</f>
        <v>1</v>
      </c>
      <c r="L571" s="159"/>
      <c r="M571" s="159"/>
      <c r="N571" s="162" t="str">
        <f t="shared" si="25"/>
        <v/>
      </c>
      <c r="O571" s="219">
        <f>MAX(IF($U$4-G571&gt;0,MIN((($U$4-$U$2))*J571,(($U$4-$G571)*J571)-'Resale time'!$F$545),0),0)</f>
        <v>0</v>
      </c>
      <c r="P571" s="162">
        <f>MAX(IF($U$5-G571&gt;0,MIN(($U$5-$U$4)*J571,(($U$5-$G571)*J571)-'Resale time'!$F$545),0),0)</f>
        <v>216.87034401258168</v>
      </c>
      <c r="Q571" s="162">
        <f>MAX(IF($U$3-G571&gt;0,MIN(($U$3-$U$5)*J571,(($U$3-$G571)*J571)-'Resale time'!$F$545),0),0)</f>
        <v>90</v>
      </c>
      <c r="R571" s="341">
        <f t="shared" si="26"/>
        <v>306.87034401258165</v>
      </c>
    </row>
    <row r="572" spans="1:18" ht="12" customHeight="1" x14ac:dyDescent="0.35">
      <c r="A572" s="142" t="s">
        <v>5271</v>
      </c>
      <c r="B572" s="142" t="s">
        <v>5277</v>
      </c>
      <c r="C572" s="142" t="s">
        <v>5278</v>
      </c>
      <c r="D572" s="142" t="b">
        <v>0</v>
      </c>
      <c r="E572" s="142" t="s">
        <v>5279</v>
      </c>
      <c r="F572" s="142" t="s">
        <v>5280</v>
      </c>
      <c r="G572" s="143">
        <v>43917</v>
      </c>
      <c r="H572" s="125">
        <f t="shared" si="27"/>
        <v>2020</v>
      </c>
      <c r="I572" s="142" t="s">
        <v>5414</v>
      </c>
      <c r="J572" s="142">
        <v>1</v>
      </c>
      <c r="K572" s="115">
        <f>IF((G572+'Resale time'!$F$545)&lt;$U$3,1,0)</f>
        <v>1</v>
      </c>
      <c r="L572" s="159"/>
      <c r="M572" s="159"/>
      <c r="N572" s="162" t="str">
        <f t="shared" si="25"/>
        <v/>
      </c>
      <c r="O572" s="219">
        <f>MAX(IF($U$4-G572&gt;0,MIN((($U$4-$U$2))*J572,(($U$4-$G572)*J572)-'Resale time'!$F$545),0),0)</f>
        <v>0</v>
      </c>
      <c r="P572" s="162">
        <f>MAX(IF($U$5-G572&gt;0,MIN(($U$5-$U$4)*J572,(($U$5-$G572)*J572)-'Resale time'!$F$545),0),0)</f>
        <v>216.87034401258168</v>
      </c>
      <c r="Q572" s="162">
        <f>MAX(IF($U$3-G572&gt;0,MIN(($U$3-$U$5)*J572,(($U$3-$G572)*J572)-'Resale time'!$F$545),0),0)</f>
        <v>90</v>
      </c>
      <c r="R572" s="341">
        <f t="shared" si="26"/>
        <v>306.87034401258165</v>
      </c>
    </row>
    <row r="573" spans="1:18" ht="12" customHeight="1" x14ac:dyDescent="0.35">
      <c r="A573" s="142" t="s">
        <v>5294</v>
      </c>
      <c r="B573" s="142" t="s">
        <v>5295</v>
      </c>
      <c r="C573" s="142" t="s">
        <v>5296</v>
      </c>
      <c r="D573" s="142" t="b">
        <v>0</v>
      </c>
      <c r="E573" s="142" t="s">
        <v>5297</v>
      </c>
      <c r="F573" s="142" t="s">
        <v>4288</v>
      </c>
      <c r="G573" s="143">
        <v>43917</v>
      </c>
      <c r="H573" s="125">
        <f t="shared" si="27"/>
        <v>2020</v>
      </c>
      <c r="I573" s="142" t="s">
        <v>5415</v>
      </c>
      <c r="J573" s="142">
        <v>1</v>
      </c>
      <c r="K573" s="115">
        <f>IF((G573+'Resale time'!$F$545)&lt;$U$3,1,0)</f>
        <v>1</v>
      </c>
      <c r="L573" s="159"/>
      <c r="M573" s="159"/>
      <c r="N573" s="162" t="str">
        <f t="shared" si="25"/>
        <v/>
      </c>
      <c r="O573" s="219">
        <f>MAX(IF($U$4-G573&gt;0,MIN((($U$4-$U$2))*J573,(($U$4-$G573)*J573)-'Resale time'!$F$545),0),0)</f>
        <v>0</v>
      </c>
      <c r="P573" s="162">
        <f>MAX(IF($U$5-G573&gt;0,MIN(($U$5-$U$4)*J573,(($U$5-$G573)*J573)-'Resale time'!$F$545),0),0)</f>
        <v>216.87034401258168</v>
      </c>
      <c r="Q573" s="162">
        <f>MAX(IF($U$3-G573&gt;0,MIN(($U$3-$U$5)*J573,(($U$3-$G573)*J573)-'Resale time'!$F$545),0),0)</f>
        <v>90</v>
      </c>
      <c r="R573" s="341">
        <f t="shared" si="26"/>
        <v>306.87034401258165</v>
      </c>
    </row>
    <row r="574" spans="1:18" ht="12" customHeight="1" x14ac:dyDescent="0.35">
      <c r="A574" s="142" t="s">
        <v>5416</v>
      </c>
      <c r="B574" s="142" t="s">
        <v>4823</v>
      </c>
      <c r="C574" s="142" t="s">
        <v>5417</v>
      </c>
      <c r="D574" s="142" t="b">
        <v>0</v>
      </c>
      <c r="E574" s="142" t="s">
        <v>4825</v>
      </c>
      <c r="F574" s="142" t="s">
        <v>5280</v>
      </c>
      <c r="G574" s="143">
        <v>43917</v>
      </c>
      <c r="H574" s="125">
        <f t="shared" si="27"/>
        <v>2020</v>
      </c>
      <c r="I574" s="142" t="s">
        <v>5418</v>
      </c>
      <c r="J574" s="142">
        <v>3</v>
      </c>
      <c r="K574" s="115">
        <f>IF((G574+'Resale time'!$F$545)&lt;$U$3,1,0)</f>
        <v>1</v>
      </c>
      <c r="L574" s="159"/>
      <c r="M574" s="159"/>
      <c r="N574" s="162" t="str">
        <f t="shared" si="25"/>
        <v/>
      </c>
      <c r="O574" s="219">
        <f>MAX(IF($U$4-G574&gt;0,MIN((($U$4-$U$2))*J574,(($U$4-$G574)*J574)-'Resale time'!$F$545),0),0)</f>
        <v>0</v>
      </c>
      <c r="P574" s="162">
        <f>MAX(IF($U$5-G574&gt;0,MIN(($U$5-$U$4)*J574,(($U$5-$G574)*J574)-'Resale time'!$F$545),0),0)</f>
        <v>774.87034401258165</v>
      </c>
      <c r="Q574" s="162">
        <f>MAX(IF($U$3-G574&gt;0,MIN(($U$3-$U$5)*J574,(($U$3-$G574)*J574)-'Resale time'!$F$545),0),0)</f>
        <v>270</v>
      </c>
      <c r="R574" s="341">
        <f t="shared" si="26"/>
        <v>1044.8703440125817</v>
      </c>
    </row>
    <row r="575" spans="1:18" ht="12" customHeight="1" x14ac:dyDescent="0.35">
      <c r="A575" s="142" t="s">
        <v>5271</v>
      </c>
      <c r="B575" s="142" t="s">
        <v>5277</v>
      </c>
      <c r="C575" s="142" t="s">
        <v>5278</v>
      </c>
      <c r="D575" s="142" t="b">
        <v>0</v>
      </c>
      <c r="E575" s="142" t="s">
        <v>5279</v>
      </c>
      <c r="F575" s="142" t="s">
        <v>4288</v>
      </c>
      <c r="G575" s="143">
        <v>43916</v>
      </c>
      <c r="H575" s="125">
        <f t="shared" si="27"/>
        <v>2020</v>
      </c>
      <c r="I575" s="142" t="s">
        <v>5419</v>
      </c>
      <c r="J575" s="142">
        <v>1</v>
      </c>
      <c r="K575" s="115">
        <f>IF((G575+'Resale time'!$F$545)&lt;$U$3,1,0)</f>
        <v>1</v>
      </c>
      <c r="L575" s="159"/>
      <c r="M575" s="159"/>
      <c r="N575" s="162" t="str">
        <f t="shared" si="25"/>
        <v/>
      </c>
      <c r="O575" s="219">
        <f>MAX(IF($U$4-G575&gt;0,MIN((($U$4-$U$2))*J575,(($U$4-$G575)*J575)-'Resale time'!$F$545),0),0)</f>
        <v>0</v>
      </c>
      <c r="P575" s="162">
        <f>MAX(IF($U$5-G575&gt;0,MIN(($U$5-$U$4)*J575,(($U$5-$G575)*J575)-'Resale time'!$F$545),0),0)</f>
        <v>217.87034401258168</v>
      </c>
      <c r="Q575" s="162">
        <f>MAX(IF($U$3-G575&gt;0,MIN(($U$3-$U$5)*J575,(($U$3-$G575)*J575)-'Resale time'!$F$545),0),0)</f>
        <v>90</v>
      </c>
      <c r="R575" s="341">
        <f t="shared" si="26"/>
        <v>307.87034401258165</v>
      </c>
    </row>
    <row r="576" spans="1:18" ht="12" customHeight="1" x14ac:dyDescent="0.35">
      <c r="A576" s="142" t="s">
        <v>5271</v>
      </c>
      <c r="B576" s="142" t="s">
        <v>5277</v>
      </c>
      <c r="C576" s="142" t="s">
        <v>5278</v>
      </c>
      <c r="D576" s="142" t="b">
        <v>0</v>
      </c>
      <c r="E576" s="142" t="s">
        <v>5279</v>
      </c>
      <c r="F576" s="142" t="s">
        <v>4288</v>
      </c>
      <c r="G576" s="143">
        <v>43916</v>
      </c>
      <c r="H576" s="125">
        <f t="shared" si="27"/>
        <v>2020</v>
      </c>
      <c r="I576" s="142" t="s">
        <v>5420</v>
      </c>
      <c r="J576" s="142">
        <v>1</v>
      </c>
      <c r="K576" s="115">
        <f>IF((G576+'Resale time'!$F$545)&lt;$U$3,1,0)</f>
        <v>1</v>
      </c>
      <c r="L576" s="159"/>
      <c r="M576" s="159"/>
      <c r="N576" s="162" t="str">
        <f t="shared" si="25"/>
        <v/>
      </c>
      <c r="O576" s="219">
        <f>MAX(IF($U$4-G576&gt;0,MIN((($U$4-$U$2))*J576,(($U$4-$G576)*J576)-'Resale time'!$F$545),0),0)</f>
        <v>0</v>
      </c>
      <c r="P576" s="162">
        <f>MAX(IF($U$5-G576&gt;0,MIN(($U$5-$U$4)*J576,(($U$5-$G576)*J576)-'Resale time'!$F$545),0),0)</f>
        <v>217.87034401258168</v>
      </c>
      <c r="Q576" s="162">
        <f>MAX(IF($U$3-G576&gt;0,MIN(($U$3-$U$5)*J576,(($U$3-$G576)*J576)-'Resale time'!$F$545),0),0)</f>
        <v>90</v>
      </c>
      <c r="R576" s="341">
        <f t="shared" si="26"/>
        <v>307.87034401258165</v>
      </c>
    </row>
    <row r="577" spans="1:18" ht="12" customHeight="1" x14ac:dyDescent="0.35">
      <c r="A577" s="142" t="s">
        <v>5271</v>
      </c>
      <c r="B577" s="142" t="s">
        <v>5277</v>
      </c>
      <c r="C577" s="142" t="s">
        <v>5278</v>
      </c>
      <c r="D577" s="142" t="b">
        <v>0</v>
      </c>
      <c r="E577" s="142" t="s">
        <v>5279</v>
      </c>
      <c r="F577" s="142" t="s">
        <v>4288</v>
      </c>
      <c r="G577" s="143">
        <v>43916</v>
      </c>
      <c r="H577" s="125">
        <f t="shared" si="27"/>
        <v>2020</v>
      </c>
      <c r="I577" s="142" t="s">
        <v>5421</v>
      </c>
      <c r="J577" s="142">
        <v>1</v>
      </c>
      <c r="K577" s="115">
        <f>IF((G577+'Resale time'!$F$545)&lt;$U$3,1,0)</f>
        <v>1</v>
      </c>
      <c r="L577" s="159"/>
      <c r="M577" s="159"/>
      <c r="N577" s="162" t="str">
        <f t="shared" ref="N577:N640" si="28">IF(M577=1,J577,"")</f>
        <v/>
      </c>
      <c r="O577" s="219">
        <f>MAX(IF($U$4-G577&gt;0,MIN((($U$4-$U$2))*J577,(($U$4-$G577)*J577)-'Resale time'!$F$545),0),0)</f>
        <v>0</v>
      </c>
      <c r="P577" s="162">
        <f>MAX(IF($U$5-G577&gt;0,MIN(($U$5-$U$4)*J577,(($U$5-$G577)*J577)-'Resale time'!$F$545),0),0)</f>
        <v>217.87034401258168</v>
      </c>
      <c r="Q577" s="162">
        <f>MAX(IF($U$3-G577&gt;0,MIN(($U$3-$U$5)*J577,(($U$3-$G577)*J577)-'Resale time'!$F$545),0),0)</f>
        <v>90</v>
      </c>
      <c r="R577" s="341">
        <f t="shared" si="26"/>
        <v>307.87034401258165</v>
      </c>
    </row>
    <row r="578" spans="1:18" ht="12" customHeight="1" x14ac:dyDescent="0.35">
      <c r="A578" s="142" t="s">
        <v>5271</v>
      </c>
      <c r="B578" s="142" t="s">
        <v>5277</v>
      </c>
      <c r="C578" s="142" t="s">
        <v>5278</v>
      </c>
      <c r="D578" s="142" t="b">
        <v>0</v>
      </c>
      <c r="E578" s="142" t="s">
        <v>5279</v>
      </c>
      <c r="F578" s="142" t="s">
        <v>4288</v>
      </c>
      <c r="G578" s="143">
        <v>43916</v>
      </c>
      <c r="H578" s="125">
        <f t="shared" si="27"/>
        <v>2020</v>
      </c>
      <c r="I578" s="142" t="s">
        <v>5422</v>
      </c>
      <c r="J578" s="142">
        <v>1</v>
      </c>
      <c r="K578" s="115">
        <f>IF((G578+'Resale time'!$F$545)&lt;$U$3,1,0)</f>
        <v>1</v>
      </c>
      <c r="L578" s="159"/>
      <c r="M578" s="159"/>
      <c r="N578" s="162" t="str">
        <f t="shared" si="28"/>
        <v/>
      </c>
      <c r="O578" s="219">
        <f>MAX(IF($U$4-G578&gt;0,MIN((($U$4-$U$2))*J578,(($U$4-$G578)*J578)-'Resale time'!$F$545),0),0)</f>
        <v>0</v>
      </c>
      <c r="P578" s="162">
        <f>MAX(IF($U$5-G578&gt;0,MIN(($U$5-$U$4)*J578,(($U$5-$G578)*J578)-'Resale time'!$F$545),0),0)</f>
        <v>217.87034401258168</v>
      </c>
      <c r="Q578" s="162">
        <f>MAX(IF($U$3-G578&gt;0,MIN(($U$3-$U$5)*J578,(($U$3-$G578)*J578)-'Resale time'!$F$545),0),0)</f>
        <v>90</v>
      </c>
      <c r="R578" s="341">
        <f t="shared" si="26"/>
        <v>307.87034401258165</v>
      </c>
    </row>
    <row r="579" spans="1:18" ht="12" customHeight="1" x14ac:dyDescent="0.35">
      <c r="A579" s="142" t="s">
        <v>5423</v>
      </c>
      <c r="B579" s="142" t="s">
        <v>5424</v>
      </c>
      <c r="C579" s="142" t="s">
        <v>5425</v>
      </c>
      <c r="D579" s="142" t="b">
        <v>0</v>
      </c>
      <c r="E579" s="142" t="s">
        <v>5426</v>
      </c>
      <c r="F579" s="142" t="s">
        <v>5280</v>
      </c>
      <c r="G579" s="143">
        <v>43916</v>
      </c>
      <c r="H579" s="125">
        <f t="shared" si="27"/>
        <v>2020</v>
      </c>
      <c r="I579" s="142" t="s">
        <v>5427</v>
      </c>
      <c r="J579" s="142">
        <v>2</v>
      </c>
      <c r="K579" s="115">
        <f>IF((G579+'Resale time'!$F$545)&lt;$U$3,1,0)</f>
        <v>1</v>
      </c>
      <c r="L579" s="159"/>
      <c r="M579" s="159"/>
      <c r="N579" s="162" t="str">
        <f t="shared" si="28"/>
        <v/>
      </c>
      <c r="O579" s="219">
        <f>MAX(IF($U$4-G579&gt;0,MIN((($U$4-$U$2))*J579,(($U$4-$G579)*J579)-'Resale time'!$F$545),0),0)</f>
        <v>0</v>
      </c>
      <c r="P579" s="162">
        <f>MAX(IF($U$5-G579&gt;0,MIN(($U$5-$U$4)*J579,(($U$5-$G579)*J579)-'Resale time'!$F$545),0),0)</f>
        <v>497.87034401258165</v>
      </c>
      <c r="Q579" s="162">
        <f>MAX(IF($U$3-G579&gt;0,MIN(($U$3-$U$5)*J579,(($U$3-$G579)*J579)-'Resale time'!$F$545),0),0)</f>
        <v>180</v>
      </c>
      <c r="R579" s="341">
        <f t="shared" ref="R579:R642" si="29">SUM(O579:Q579)</f>
        <v>677.87034401258165</v>
      </c>
    </row>
    <row r="580" spans="1:18" ht="12" customHeight="1" x14ac:dyDescent="0.35">
      <c r="A580" s="142" t="s">
        <v>5271</v>
      </c>
      <c r="B580" s="142" t="s">
        <v>5428</v>
      </c>
      <c r="C580" s="142" t="s">
        <v>5429</v>
      </c>
      <c r="D580" s="142" t="s">
        <v>5318</v>
      </c>
      <c r="E580" s="142" t="s">
        <v>5430</v>
      </c>
      <c r="F580" s="142" t="s">
        <v>5280</v>
      </c>
      <c r="G580" s="143">
        <v>43914</v>
      </c>
      <c r="H580" s="125">
        <f t="shared" si="27"/>
        <v>2020</v>
      </c>
      <c r="I580" s="142" t="s">
        <v>5431</v>
      </c>
      <c r="J580" s="142">
        <v>1</v>
      </c>
      <c r="K580" s="115">
        <f>IF((G580+'Resale time'!$F$545)&lt;$U$3,1,0)</f>
        <v>1</v>
      </c>
      <c r="L580" s="159"/>
      <c r="M580" s="159"/>
      <c r="N580" s="162" t="str">
        <f t="shared" si="28"/>
        <v/>
      </c>
      <c r="O580" s="219">
        <f>MAX(IF($U$4-G580&gt;0,MIN((($U$4-$U$2))*J580,(($U$4-$G580)*J580)-'Resale time'!$F$545),0),0)</f>
        <v>0</v>
      </c>
      <c r="P580" s="162">
        <f>MAX(IF($U$5-G580&gt;0,MIN(($U$5-$U$4)*J580,(($U$5-$G580)*J580)-'Resale time'!$F$545),0),0)</f>
        <v>219.87034401258168</v>
      </c>
      <c r="Q580" s="162">
        <f>MAX(IF($U$3-G580&gt;0,MIN(($U$3-$U$5)*J580,(($U$3-$G580)*J580)-'Resale time'!$F$545),0),0)</f>
        <v>90</v>
      </c>
      <c r="R580" s="341">
        <f t="shared" si="29"/>
        <v>309.87034401258165</v>
      </c>
    </row>
    <row r="581" spans="1:18" ht="12" customHeight="1" x14ac:dyDescent="0.35">
      <c r="A581" s="142" t="s">
        <v>5271</v>
      </c>
      <c r="B581" s="142" t="s">
        <v>5432</v>
      </c>
      <c r="C581" s="142" t="s">
        <v>5433</v>
      </c>
      <c r="D581" s="142" t="s">
        <v>5318</v>
      </c>
      <c r="E581" s="142" t="s">
        <v>5434</v>
      </c>
      <c r="F581" s="142" t="s">
        <v>4276</v>
      </c>
      <c r="G581" s="143">
        <v>43914</v>
      </c>
      <c r="H581" s="125">
        <f t="shared" si="27"/>
        <v>2020</v>
      </c>
      <c r="I581" s="142" t="s">
        <v>5435</v>
      </c>
      <c r="J581" s="142">
        <v>1</v>
      </c>
      <c r="K581" s="115">
        <f>IF((G581+'Resale time'!$F$545)&lt;$U$3,1,0)</f>
        <v>1</v>
      </c>
      <c r="L581" s="159"/>
      <c r="M581" s="159"/>
      <c r="N581" s="162" t="str">
        <f t="shared" si="28"/>
        <v/>
      </c>
      <c r="O581" s="219">
        <f>MAX(IF($U$4-G581&gt;0,MIN((($U$4-$U$2))*J581,(($U$4-$G581)*J581)-'Resale time'!$F$545),0),0)</f>
        <v>0</v>
      </c>
      <c r="P581" s="162">
        <f>MAX(IF($U$5-G581&gt;0,MIN(($U$5-$U$4)*J581,(($U$5-$G581)*J581)-'Resale time'!$F$545),0),0)</f>
        <v>219.87034401258168</v>
      </c>
      <c r="Q581" s="162">
        <f>MAX(IF($U$3-G581&gt;0,MIN(($U$3-$U$5)*J581,(($U$3-$G581)*J581)-'Resale time'!$F$545),0),0)</f>
        <v>90</v>
      </c>
      <c r="R581" s="341">
        <f t="shared" si="29"/>
        <v>309.87034401258165</v>
      </c>
    </row>
    <row r="582" spans="1:18" ht="12" customHeight="1" x14ac:dyDescent="0.35">
      <c r="A582" s="142" t="s">
        <v>5271</v>
      </c>
      <c r="B582" s="142" t="s">
        <v>5436</v>
      </c>
      <c r="C582" s="142" t="s">
        <v>5437</v>
      </c>
      <c r="D582" s="142" t="s">
        <v>5318</v>
      </c>
      <c r="E582" s="142" t="s">
        <v>5438</v>
      </c>
      <c r="F582" s="142" t="s">
        <v>4276</v>
      </c>
      <c r="G582" s="143">
        <v>43914</v>
      </c>
      <c r="H582" s="125">
        <f t="shared" si="27"/>
        <v>2020</v>
      </c>
      <c r="I582" s="142" t="s">
        <v>5439</v>
      </c>
      <c r="J582" s="142">
        <v>1</v>
      </c>
      <c r="K582" s="115">
        <f>IF((G582+'Resale time'!$F$545)&lt;$U$3,1,0)</f>
        <v>1</v>
      </c>
      <c r="L582" s="159"/>
      <c r="M582" s="159"/>
      <c r="N582" s="162" t="str">
        <f t="shared" si="28"/>
        <v/>
      </c>
      <c r="O582" s="219">
        <f>MAX(IF($U$4-G582&gt;0,MIN((($U$4-$U$2))*J582,(($U$4-$G582)*J582)-'Resale time'!$F$545),0),0)</f>
        <v>0</v>
      </c>
      <c r="P582" s="162">
        <f>MAX(IF($U$5-G582&gt;0,MIN(($U$5-$U$4)*J582,(($U$5-$G582)*J582)-'Resale time'!$F$545),0),0)</f>
        <v>219.87034401258168</v>
      </c>
      <c r="Q582" s="162">
        <f>MAX(IF($U$3-G582&gt;0,MIN(($U$3-$U$5)*J582,(($U$3-$G582)*J582)-'Resale time'!$F$545),0),0)</f>
        <v>90</v>
      </c>
      <c r="R582" s="341">
        <f t="shared" si="29"/>
        <v>309.87034401258165</v>
      </c>
    </row>
    <row r="583" spans="1:18" ht="12" customHeight="1" x14ac:dyDescent="0.35">
      <c r="A583" s="142" t="s">
        <v>5271</v>
      </c>
      <c r="B583" s="142" t="s">
        <v>5440</v>
      </c>
      <c r="C583" s="142" t="s">
        <v>5441</v>
      </c>
      <c r="D583" s="142" t="s">
        <v>5318</v>
      </c>
      <c r="E583" s="142" t="s">
        <v>5442</v>
      </c>
      <c r="F583" s="142" t="s">
        <v>5280</v>
      </c>
      <c r="G583" s="143">
        <v>43913</v>
      </c>
      <c r="H583" s="125">
        <f t="shared" si="27"/>
        <v>2020</v>
      </c>
      <c r="I583" s="142" t="s">
        <v>5443</v>
      </c>
      <c r="J583" s="142">
        <v>1</v>
      </c>
      <c r="K583" s="115">
        <f>IF((G583+'Resale time'!$F$545)&lt;$U$3,1,0)</f>
        <v>1</v>
      </c>
      <c r="L583" s="159"/>
      <c r="M583" s="159"/>
      <c r="N583" s="162" t="str">
        <f t="shared" si="28"/>
        <v/>
      </c>
      <c r="O583" s="219">
        <f>MAX(IF($U$4-G583&gt;0,MIN((($U$4-$U$2))*J583,(($U$4-$G583)*J583)-'Resale time'!$F$545),0),0)</f>
        <v>0</v>
      </c>
      <c r="P583" s="162">
        <f>MAX(IF($U$5-G583&gt;0,MIN(($U$5-$U$4)*J583,(($U$5-$G583)*J583)-'Resale time'!$F$545),0),0)</f>
        <v>220.87034401258168</v>
      </c>
      <c r="Q583" s="162">
        <f>MAX(IF($U$3-G583&gt;0,MIN(($U$3-$U$5)*J583,(($U$3-$G583)*J583)-'Resale time'!$F$545),0),0)</f>
        <v>90</v>
      </c>
      <c r="R583" s="341">
        <f t="shared" si="29"/>
        <v>310.87034401258165</v>
      </c>
    </row>
    <row r="584" spans="1:18" ht="12" customHeight="1" x14ac:dyDescent="0.35">
      <c r="A584" s="142" t="s">
        <v>5271</v>
      </c>
      <c r="B584" s="142" t="s">
        <v>5444</v>
      </c>
      <c r="C584" s="142" t="s">
        <v>5445</v>
      </c>
      <c r="D584" s="142" t="s">
        <v>5318</v>
      </c>
      <c r="E584" s="142" t="s">
        <v>5446</v>
      </c>
      <c r="F584" s="142" t="s">
        <v>5280</v>
      </c>
      <c r="G584" s="143">
        <v>43913</v>
      </c>
      <c r="H584" s="125">
        <f t="shared" si="27"/>
        <v>2020</v>
      </c>
      <c r="I584" s="142" t="s">
        <v>5447</v>
      </c>
      <c r="J584" s="142">
        <v>1</v>
      </c>
      <c r="K584" s="115">
        <f>IF((G584+'Resale time'!$F$545)&lt;$U$3,1,0)</f>
        <v>1</v>
      </c>
      <c r="L584" s="159"/>
      <c r="M584" s="159"/>
      <c r="N584" s="162" t="str">
        <f t="shared" si="28"/>
        <v/>
      </c>
      <c r="O584" s="219">
        <f>MAX(IF($U$4-G584&gt;0,MIN((($U$4-$U$2))*J584,(($U$4-$G584)*J584)-'Resale time'!$F$545),0),0)</f>
        <v>0</v>
      </c>
      <c r="P584" s="162">
        <f>MAX(IF($U$5-G584&gt;0,MIN(($U$5-$U$4)*J584,(($U$5-$G584)*J584)-'Resale time'!$F$545),0),0)</f>
        <v>220.87034401258168</v>
      </c>
      <c r="Q584" s="162">
        <f>MAX(IF($U$3-G584&gt;0,MIN(($U$3-$U$5)*J584,(($U$3-$G584)*J584)-'Resale time'!$F$545),0),0)</f>
        <v>90</v>
      </c>
      <c r="R584" s="341">
        <f t="shared" si="29"/>
        <v>310.87034401258165</v>
      </c>
    </row>
    <row r="585" spans="1:18" ht="12" customHeight="1" x14ac:dyDescent="0.35">
      <c r="A585" s="142" t="s">
        <v>5271</v>
      </c>
      <c r="B585" s="142" t="s">
        <v>5448</v>
      </c>
      <c r="C585" s="142" t="s">
        <v>5449</v>
      </c>
      <c r="D585" s="142" t="s">
        <v>5318</v>
      </c>
      <c r="E585" s="142" t="s">
        <v>5442</v>
      </c>
      <c r="F585" s="142" t="s">
        <v>5280</v>
      </c>
      <c r="G585" s="143">
        <v>43913</v>
      </c>
      <c r="H585" s="125">
        <f t="shared" si="27"/>
        <v>2020</v>
      </c>
      <c r="I585" s="142" t="s">
        <v>5450</v>
      </c>
      <c r="J585" s="142">
        <v>1</v>
      </c>
      <c r="K585" s="115">
        <f>IF((G585+'Resale time'!$F$545)&lt;$U$3,1,0)</f>
        <v>1</v>
      </c>
      <c r="L585" s="159"/>
      <c r="M585" s="159"/>
      <c r="N585" s="162" t="str">
        <f t="shared" si="28"/>
        <v/>
      </c>
      <c r="O585" s="219">
        <f>MAX(IF($U$4-G585&gt;0,MIN((($U$4-$U$2))*J585,(($U$4-$G585)*J585)-'Resale time'!$F$545),0),0)</f>
        <v>0</v>
      </c>
      <c r="P585" s="162">
        <f>MAX(IF($U$5-G585&gt;0,MIN(($U$5-$U$4)*J585,(($U$5-$G585)*J585)-'Resale time'!$F$545),0),0)</f>
        <v>220.87034401258168</v>
      </c>
      <c r="Q585" s="162">
        <f>MAX(IF($U$3-G585&gt;0,MIN(($U$3-$U$5)*J585,(($U$3-$G585)*J585)-'Resale time'!$F$545),0),0)</f>
        <v>90</v>
      </c>
      <c r="R585" s="341">
        <f t="shared" si="29"/>
        <v>310.87034401258165</v>
      </c>
    </row>
    <row r="586" spans="1:18" ht="12" customHeight="1" x14ac:dyDescent="0.35">
      <c r="A586" s="142" t="s">
        <v>5271</v>
      </c>
      <c r="B586" s="142" t="s">
        <v>5367</v>
      </c>
      <c r="C586" s="142" t="s">
        <v>5368</v>
      </c>
      <c r="D586" s="142" t="b">
        <v>0</v>
      </c>
      <c r="E586" s="142" t="s">
        <v>5369</v>
      </c>
      <c r="F586" s="142" t="s">
        <v>5280</v>
      </c>
      <c r="G586" s="143">
        <v>43913</v>
      </c>
      <c r="H586" s="125">
        <f t="shared" si="27"/>
        <v>2020</v>
      </c>
      <c r="I586" s="142" t="s">
        <v>5451</v>
      </c>
      <c r="J586" s="142">
        <v>2</v>
      </c>
      <c r="K586" s="115">
        <f>IF((G586+'Resale time'!$F$545)&lt;$U$3,1,0)</f>
        <v>1</v>
      </c>
      <c r="L586" s="159"/>
      <c r="M586" s="159"/>
      <c r="N586" s="162" t="str">
        <f t="shared" si="28"/>
        <v/>
      </c>
      <c r="O586" s="219">
        <f>MAX(IF($U$4-G586&gt;0,MIN((($U$4-$U$2))*J586,(($U$4-$G586)*J586)-'Resale time'!$F$545),0),0)</f>
        <v>0</v>
      </c>
      <c r="P586" s="162">
        <f>MAX(IF($U$5-G586&gt;0,MIN(($U$5-$U$4)*J586,(($U$5-$G586)*J586)-'Resale time'!$F$545),0),0)</f>
        <v>503.87034401258165</v>
      </c>
      <c r="Q586" s="162">
        <f>MAX(IF($U$3-G586&gt;0,MIN(($U$3-$U$5)*J586,(($U$3-$G586)*J586)-'Resale time'!$F$545),0),0)</f>
        <v>180</v>
      </c>
      <c r="R586" s="341">
        <f t="shared" si="29"/>
        <v>683.87034401258165</v>
      </c>
    </row>
    <row r="587" spans="1:18" ht="12" customHeight="1" x14ac:dyDescent="0.35">
      <c r="A587" s="142" t="s">
        <v>5271</v>
      </c>
      <c r="B587" s="142" t="s">
        <v>5452</v>
      </c>
      <c r="C587" s="142" t="s">
        <v>5453</v>
      </c>
      <c r="D587" s="142" t="b">
        <v>0</v>
      </c>
      <c r="E587" s="142" t="s">
        <v>5279</v>
      </c>
      <c r="F587" s="142" t="s">
        <v>4288</v>
      </c>
      <c r="G587" s="143">
        <v>43910</v>
      </c>
      <c r="H587" s="125">
        <f t="shared" si="27"/>
        <v>2020</v>
      </c>
      <c r="I587" s="142" t="s">
        <v>5454</v>
      </c>
      <c r="J587" s="142">
        <v>2</v>
      </c>
      <c r="K587" s="115">
        <f>IF((G587+'Resale time'!$F$545)&lt;$U$3,1,0)</f>
        <v>1</v>
      </c>
      <c r="L587" s="159"/>
      <c r="M587" s="159"/>
      <c r="N587" s="162" t="str">
        <f t="shared" si="28"/>
        <v/>
      </c>
      <c r="O587" s="219">
        <f>MAX(IF($U$4-G587&gt;0,MIN((($U$4-$U$2))*J587,(($U$4-$G587)*J587)-'Resale time'!$F$545),0),0)</f>
        <v>0</v>
      </c>
      <c r="P587" s="162">
        <f>MAX(IF($U$5-G587&gt;0,MIN(($U$5-$U$4)*J587,(($U$5-$G587)*J587)-'Resale time'!$F$545),0),0)</f>
        <v>509.87034401258165</v>
      </c>
      <c r="Q587" s="162">
        <f>MAX(IF($U$3-G587&gt;0,MIN(($U$3-$U$5)*J587,(($U$3-$G587)*J587)-'Resale time'!$F$545),0),0)</f>
        <v>180</v>
      </c>
      <c r="R587" s="341">
        <f t="shared" si="29"/>
        <v>689.87034401258165</v>
      </c>
    </row>
    <row r="588" spans="1:18" ht="12" customHeight="1" x14ac:dyDescent="0.35">
      <c r="A588" s="142" t="s">
        <v>5271</v>
      </c>
      <c r="B588" s="142" t="s">
        <v>5452</v>
      </c>
      <c r="C588" s="142" t="s">
        <v>5453</v>
      </c>
      <c r="D588" s="142" t="b">
        <v>0</v>
      </c>
      <c r="E588" s="142" t="s">
        <v>5279</v>
      </c>
      <c r="F588" s="142" t="s">
        <v>4645</v>
      </c>
      <c r="G588" s="143">
        <v>43910</v>
      </c>
      <c r="H588" s="125">
        <f t="shared" si="27"/>
        <v>2020</v>
      </c>
      <c r="I588" s="142" t="s">
        <v>5454</v>
      </c>
      <c r="J588" s="142">
        <v>1</v>
      </c>
      <c r="K588" s="115">
        <f>IF((G588+'Resale time'!$F$545)&lt;$U$3,1,0)</f>
        <v>1</v>
      </c>
      <c r="L588" s="159"/>
      <c r="M588" s="159"/>
      <c r="N588" s="162" t="str">
        <f t="shared" si="28"/>
        <v/>
      </c>
      <c r="O588" s="219">
        <f>MAX(IF($U$4-G588&gt;0,MIN((($U$4-$U$2))*J588,(($U$4-$G588)*J588)-'Resale time'!$F$545),0),0)</f>
        <v>0</v>
      </c>
      <c r="P588" s="162">
        <f>MAX(IF($U$5-G588&gt;0,MIN(($U$5-$U$4)*J588,(($U$5-$G588)*J588)-'Resale time'!$F$545),0),0)</f>
        <v>223.87034401258168</v>
      </c>
      <c r="Q588" s="162">
        <f>MAX(IF($U$3-G588&gt;0,MIN(($U$3-$U$5)*J588,(($U$3-$G588)*J588)-'Resale time'!$F$545),0),0)</f>
        <v>90</v>
      </c>
      <c r="R588" s="341">
        <f t="shared" si="29"/>
        <v>313.87034401258165</v>
      </c>
    </row>
    <row r="589" spans="1:18" ht="12" customHeight="1" x14ac:dyDescent="0.35">
      <c r="A589" s="142" t="s">
        <v>5455</v>
      </c>
      <c r="B589" s="142" t="s">
        <v>5456</v>
      </c>
      <c r="C589" s="142" t="s">
        <v>5457</v>
      </c>
      <c r="D589" s="142" t="s">
        <v>5339</v>
      </c>
      <c r="E589" s="142" t="s">
        <v>5458</v>
      </c>
      <c r="F589" s="142" t="s">
        <v>4645</v>
      </c>
      <c r="G589" s="143">
        <v>43909</v>
      </c>
      <c r="H589" s="125">
        <f t="shared" si="27"/>
        <v>2020</v>
      </c>
      <c r="I589" s="142" t="s">
        <v>5459</v>
      </c>
      <c r="J589" s="142">
        <v>1</v>
      </c>
      <c r="K589" s="115">
        <f>IF((G589+'Resale time'!$F$545)&lt;$U$3,1,0)</f>
        <v>1</v>
      </c>
      <c r="L589" s="159"/>
      <c r="M589" s="159"/>
      <c r="N589" s="162" t="str">
        <f t="shared" si="28"/>
        <v/>
      </c>
      <c r="O589" s="219">
        <f>MAX(IF($U$4-G589&gt;0,MIN((($U$4-$U$2))*J589,(($U$4-$G589)*J589)-'Resale time'!$F$545),0),0)</f>
        <v>0</v>
      </c>
      <c r="P589" s="162">
        <f>MAX(IF($U$5-G589&gt;0,MIN(($U$5-$U$4)*J589,(($U$5-$G589)*J589)-'Resale time'!$F$545),0),0)</f>
        <v>224.87034401258168</v>
      </c>
      <c r="Q589" s="162">
        <f>MAX(IF($U$3-G589&gt;0,MIN(($U$3-$U$5)*J589,(($U$3-$G589)*J589)-'Resale time'!$F$545),0),0)</f>
        <v>90</v>
      </c>
      <c r="R589" s="341">
        <f t="shared" si="29"/>
        <v>314.87034401258165</v>
      </c>
    </row>
    <row r="590" spans="1:18" ht="12" customHeight="1" x14ac:dyDescent="0.35">
      <c r="A590" s="142" t="s">
        <v>5271</v>
      </c>
      <c r="B590" s="142" t="s">
        <v>5460</v>
      </c>
      <c r="C590" s="142" t="s">
        <v>5461</v>
      </c>
      <c r="D590" s="142" t="s">
        <v>5318</v>
      </c>
      <c r="E590" s="142" t="s">
        <v>5462</v>
      </c>
      <c r="F590" s="142" t="s">
        <v>5280</v>
      </c>
      <c r="G590" s="143">
        <v>43908</v>
      </c>
      <c r="H590" s="125">
        <f t="shared" si="27"/>
        <v>2020</v>
      </c>
      <c r="I590" s="142" t="s">
        <v>5463</v>
      </c>
      <c r="J590" s="142">
        <v>1</v>
      </c>
      <c r="K590" s="115">
        <f>IF((G590+'Resale time'!$F$545)&lt;$U$3,1,0)</f>
        <v>1</v>
      </c>
      <c r="L590" s="159"/>
      <c r="M590" s="159"/>
      <c r="N590" s="162" t="str">
        <f t="shared" si="28"/>
        <v/>
      </c>
      <c r="O590" s="219">
        <f>MAX(IF($U$4-G590&gt;0,MIN((($U$4-$U$2))*J590,(($U$4-$G590)*J590)-'Resale time'!$F$545),0),0)</f>
        <v>0</v>
      </c>
      <c r="P590" s="162">
        <f>MAX(IF($U$5-G590&gt;0,MIN(($U$5-$U$4)*J590,(($U$5-$G590)*J590)-'Resale time'!$F$545),0),0)</f>
        <v>225.87034401258168</v>
      </c>
      <c r="Q590" s="162">
        <f>MAX(IF($U$3-G590&gt;0,MIN(($U$3-$U$5)*J590,(($U$3-$G590)*J590)-'Resale time'!$F$545),0),0)</f>
        <v>90</v>
      </c>
      <c r="R590" s="341">
        <f t="shared" si="29"/>
        <v>315.87034401258165</v>
      </c>
    </row>
    <row r="591" spans="1:18" ht="12" customHeight="1" x14ac:dyDescent="0.35">
      <c r="A591" s="142" t="s">
        <v>5271</v>
      </c>
      <c r="B591" s="142" t="s">
        <v>5464</v>
      </c>
      <c r="C591" s="142" t="s">
        <v>5465</v>
      </c>
      <c r="D591" s="142" t="s">
        <v>5318</v>
      </c>
      <c r="E591" s="142" t="s">
        <v>5466</v>
      </c>
      <c r="F591" s="142" t="s">
        <v>4276</v>
      </c>
      <c r="G591" s="143">
        <v>43908</v>
      </c>
      <c r="H591" s="125">
        <f t="shared" si="27"/>
        <v>2020</v>
      </c>
      <c r="I591" s="142" t="s">
        <v>5467</v>
      </c>
      <c r="J591" s="142">
        <v>1</v>
      </c>
      <c r="K591" s="115">
        <f>IF((G591+'Resale time'!$F$545)&lt;$U$3,1,0)</f>
        <v>1</v>
      </c>
      <c r="L591" s="159"/>
      <c r="M591" s="159"/>
      <c r="N591" s="162" t="str">
        <f t="shared" si="28"/>
        <v/>
      </c>
      <c r="O591" s="219">
        <f>MAX(IF($U$4-G591&gt;0,MIN((($U$4-$U$2))*J591,(($U$4-$G591)*J591)-'Resale time'!$F$545),0),0)</f>
        <v>0</v>
      </c>
      <c r="P591" s="162">
        <f>MAX(IF($U$5-G591&gt;0,MIN(($U$5-$U$4)*J591,(($U$5-$G591)*J591)-'Resale time'!$F$545),0),0)</f>
        <v>225.87034401258168</v>
      </c>
      <c r="Q591" s="162">
        <f>MAX(IF($U$3-G591&gt;0,MIN(($U$3-$U$5)*J591,(($U$3-$G591)*J591)-'Resale time'!$F$545),0),0)</f>
        <v>90</v>
      </c>
      <c r="R591" s="341">
        <f t="shared" si="29"/>
        <v>315.87034401258165</v>
      </c>
    </row>
    <row r="592" spans="1:18" ht="12" customHeight="1" x14ac:dyDescent="0.35">
      <c r="A592" s="142" t="s">
        <v>5271</v>
      </c>
      <c r="B592" s="142" t="s">
        <v>5468</v>
      </c>
      <c r="C592" s="142" t="s">
        <v>5469</v>
      </c>
      <c r="D592" s="142" t="s">
        <v>5318</v>
      </c>
      <c r="E592" s="142" t="s">
        <v>5470</v>
      </c>
      <c r="F592" s="142" t="s">
        <v>4276</v>
      </c>
      <c r="G592" s="143">
        <v>43901</v>
      </c>
      <c r="H592" s="125">
        <f t="shared" si="27"/>
        <v>2020</v>
      </c>
      <c r="I592" s="142" t="s">
        <v>5471</v>
      </c>
      <c r="J592" s="142">
        <v>1</v>
      </c>
      <c r="K592" s="115">
        <f>IF((G592+'Resale time'!$F$545)&lt;$U$3,1,0)</f>
        <v>1</v>
      </c>
      <c r="L592" s="159"/>
      <c r="M592" s="159"/>
      <c r="N592" s="162" t="str">
        <f t="shared" si="28"/>
        <v/>
      </c>
      <c r="O592" s="219">
        <f>MAX(IF($U$4-G592&gt;0,MIN((($U$4-$U$2))*J592,(($U$4-$G592)*J592)-'Resale time'!$F$545),0),0)</f>
        <v>0</v>
      </c>
      <c r="P592" s="162">
        <f>MAX(IF($U$5-G592&gt;0,MIN(($U$5-$U$4)*J592,(($U$5-$G592)*J592)-'Resale time'!$F$545),0),0)</f>
        <v>232.87034401258168</v>
      </c>
      <c r="Q592" s="162">
        <f>MAX(IF($U$3-G592&gt;0,MIN(($U$3-$U$5)*J592,(($U$3-$G592)*J592)-'Resale time'!$F$545),0),0)</f>
        <v>90</v>
      </c>
      <c r="R592" s="341">
        <f t="shared" si="29"/>
        <v>322.87034401258165</v>
      </c>
    </row>
    <row r="593" spans="1:18" ht="12" customHeight="1" x14ac:dyDescent="0.35">
      <c r="A593" s="142" t="s">
        <v>5472</v>
      </c>
      <c r="B593" s="142" t="s">
        <v>5473</v>
      </c>
      <c r="C593" s="142" t="s">
        <v>5474</v>
      </c>
      <c r="D593" s="142" t="b">
        <v>0</v>
      </c>
      <c r="E593" s="142" t="s">
        <v>5475</v>
      </c>
      <c r="F593" s="142" t="s">
        <v>4331</v>
      </c>
      <c r="G593" s="143">
        <v>43894</v>
      </c>
      <c r="H593" s="125">
        <f t="shared" si="27"/>
        <v>2020</v>
      </c>
      <c r="I593" s="142" t="s">
        <v>5476</v>
      </c>
      <c r="J593" s="142">
        <v>1</v>
      </c>
      <c r="K593" s="115">
        <f>IF((G593+'Resale time'!$F$545)&lt;$U$3,1,0)</f>
        <v>1</v>
      </c>
      <c r="L593" s="159"/>
      <c r="M593" s="159"/>
      <c r="N593" s="162" t="str">
        <f t="shared" si="28"/>
        <v/>
      </c>
      <c r="O593" s="219">
        <f>MAX(IF($U$4-G593&gt;0,MIN((($U$4-$U$2))*J593,(($U$4-$G593)*J593)-'Resale time'!$F$545),0),0)</f>
        <v>0</v>
      </c>
      <c r="P593" s="162">
        <f>MAX(IF($U$5-G593&gt;0,MIN(($U$5-$U$4)*J593,(($U$5-$G593)*J593)-'Resale time'!$F$545),0),0)</f>
        <v>239.87034401258168</v>
      </c>
      <c r="Q593" s="162">
        <f>MAX(IF($U$3-G593&gt;0,MIN(($U$3-$U$5)*J593,(($U$3-$G593)*J593)-'Resale time'!$F$545),0),0)</f>
        <v>90</v>
      </c>
      <c r="R593" s="341">
        <f t="shared" si="29"/>
        <v>329.87034401258165</v>
      </c>
    </row>
    <row r="594" spans="1:18" ht="12" customHeight="1" x14ac:dyDescent="0.35">
      <c r="A594" s="142" t="s">
        <v>5271</v>
      </c>
      <c r="B594" s="142" t="s">
        <v>5277</v>
      </c>
      <c r="C594" s="142" t="s">
        <v>5278</v>
      </c>
      <c r="D594" s="142" t="s">
        <v>5477</v>
      </c>
      <c r="E594" s="142" t="s">
        <v>5279</v>
      </c>
      <c r="F594" s="142" t="s">
        <v>5280</v>
      </c>
      <c r="G594" s="143">
        <v>43889</v>
      </c>
      <c r="H594" s="125">
        <f t="shared" si="27"/>
        <v>2020</v>
      </c>
      <c r="I594" s="142" t="s">
        <v>5478</v>
      </c>
      <c r="J594" s="144">
        <v>4</v>
      </c>
      <c r="K594" s="115">
        <f>IF((G594+'Resale time'!$F$545)&lt;$U$3,1,0)</f>
        <v>1</v>
      </c>
      <c r="L594" s="144"/>
      <c r="M594" s="159"/>
      <c r="N594" s="162" t="str">
        <f t="shared" si="28"/>
        <v/>
      </c>
      <c r="O594" s="219">
        <f>MAX(IF($U$4-G594&gt;0,MIN((($U$4-$U$2))*J594,(($U$4-$G594)*J594)-'Resale time'!$F$545),0),0)</f>
        <v>0</v>
      </c>
      <c r="P594" s="162">
        <f>MAX(IF($U$5-G594&gt;0,MIN(($U$5-$U$4)*J594,(($U$5-$G594)*J594)-'Resale time'!$F$545),0),0)</f>
        <v>1165.8703440125817</v>
      </c>
      <c r="Q594" s="162">
        <f>MAX(IF($U$3-G594&gt;0,MIN(($U$3-$U$5)*J594,(($U$3-$G594)*J594)-'Resale time'!$F$545),0),0)</f>
        <v>360</v>
      </c>
      <c r="R594" s="341">
        <f t="shared" si="29"/>
        <v>1525.8703440125817</v>
      </c>
    </row>
    <row r="595" spans="1:18" ht="12" customHeight="1" x14ac:dyDescent="0.35">
      <c r="A595" s="142"/>
      <c r="B595" s="142" t="s">
        <v>5277</v>
      </c>
      <c r="C595" s="142" t="s">
        <v>5278</v>
      </c>
      <c r="D595" s="142" t="s">
        <v>5477</v>
      </c>
      <c r="E595" s="142" t="s">
        <v>5279</v>
      </c>
      <c r="F595" s="142" t="s">
        <v>4276</v>
      </c>
      <c r="G595" s="143">
        <v>43888</v>
      </c>
      <c r="H595" s="125">
        <f t="shared" si="27"/>
        <v>2020</v>
      </c>
      <c r="I595" s="142" t="s">
        <v>5479</v>
      </c>
      <c r="J595" s="144">
        <v>1</v>
      </c>
      <c r="K595" s="115">
        <f>IF((G595+'Resale time'!$F$545)&lt;$U$3,1,0)</f>
        <v>1</v>
      </c>
      <c r="L595" s="144"/>
      <c r="M595" s="159"/>
      <c r="N595" s="162" t="str">
        <f t="shared" si="28"/>
        <v/>
      </c>
      <c r="O595" s="219">
        <f>MAX(IF($U$4-G595&gt;0,MIN((($U$4-$U$2))*J595,(($U$4-$G595)*J595)-'Resale time'!$F$545),0),0)</f>
        <v>0</v>
      </c>
      <c r="P595" s="162">
        <f>MAX(IF($U$5-G595&gt;0,MIN(($U$5-$U$4)*J595,(($U$5-$G595)*J595)-'Resale time'!$F$545),0),0)</f>
        <v>245.87034401258168</v>
      </c>
      <c r="Q595" s="162">
        <f>MAX(IF($U$3-G595&gt;0,MIN(($U$3-$U$5)*J595,(($U$3-$G595)*J595)-'Resale time'!$F$545),0),0)</f>
        <v>90</v>
      </c>
      <c r="R595" s="341">
        <f t="shared" si="29"/>
        <v>335.87034401258165</v>
      </c>
    </row>
    <row r="596" spans="1:18" ht="12" customHeight="1" x14ac:dyDescent="0.35">
      <c r="A596" s="142"/>
      <c r="B596" s="142" t="s">
        <v>5277</v>
      </c>
      <c r="C596" s="142" t="s">
        <v>5278</v>
      </c>
      <c r="D596" s="142" t="s">
        <v>5477</v>
      </c>
      <c r="E596" s="142" t="s">
        <v>5279</v>
      </c>
      <c r="F596" s="142" t="s">
        <v>4276</v>
      </c>
      <c r="G596" s="143">
        <v>43890</v>
      </c>
      <c r="H596" s="125">
        <f t="shared" si="27"/>
        <v>2020</v>
      </c>
      <c r="I596" s="142" t="s">
        <v>5480</v>
      </c>
      <c r="J596" s="144">
        <v>1</v>
      </c>
      <c r="K596" s="115">
        <f>IF((G596+'Resale time'!$F$545)&lt;$U$3,1,0)</f>
        <v>1</v>
      </c>
      <c r="L596" s="144"/>
      <c r="M596" s="142"/>
      <c r="N596" s="162" t="str">
        <f t="shared" si="28"/>
        <v/>
      </c>
      <c r="O596" s="219">
        <f>MAX(IF($U$4-G596&gt;0,MIN((($U$4-$U$2))*J596,(($U$4-$G596)*J596)-'Resale time'!$F$545),0),0)</f>
        <v>0</v>
      </c>
      <c r="P596" s="162">
        <f>MAX(IF($U$5-G596&gt;0,MIN(($U$5-$U$4)*J596,(($U$5-$G596)*J596)-'Resale time'!$F$545),0),0)</f>
        <v>243.87034401258168</v>
      </c>
      <c r="Q596" s="162">
        <f>MAX(IF($U$3-G596&gt;0,MIN(($U$3-$U$5)*J596,(($U$3-$G596)*J596)-'Resale time'!$F$545),0),0)</f>
        <v>90</v>
      </c>
      <c r="R596" s="341">
        <f t="shared" si="29"/>
        <v>333.87034401258165</v>
      </c>
    </row>
    <row r="597" spans="1:18" ht="12" customHeight="1" x14ac:dyDescent="0.35">
      <c r="A597" s="142"/>
      <c r="B597" s="142" t="s">
        <v>5277</v>
      </c>
      <c r="C597" s="142" t="s">
        <v>5278</v>
      </c>
      <c r="D597" s="142" t="s">
        <v>5477</v>
      </c>
      <c r="E597" s="142" t="s">
        <v>5279</v>
      </c>
      <c r="F597" s="142" t="s">
        <v>4276</v>
      </c>
      <c r="G597" s="143">
        <v>43890</v>
      </c>
      <c r="H597" s="125">
        <f t="shared" si="27"/>
        <v>2020</v>
      </c>
      <c r="I597" s="142" t="s">
        <v>5481</v>
      </c>
      <c r="J597" s="144">
        <v>1</v>
      </c>
      <c r="K597" s="115">
        <f>IF((G597+'Resale time'!$F$545)&lt;$U$3,1,0)</f>
        <v>1</v>
      </c>
      <c r="L597" s="144"/>
      <c r="M597" s="142"/>
      <c r="N597" s="162" t="str">
        <f t="shared" si="28"/>
        <v/>
      </c>
      <c r="O597" s="219">
        <f>MAX(IF($U$4-G597&gt;0,MIN((($U$4-$U$2))*J597,(($U$4-$G597)*J597)-'Resale time'!$F$545),0),0)</f>
        <v>0</v>
      </c>
      <c r="P597" s="162">
        <f>MAX(IF($U$5-G597&gt;0,MIN(($U$5-$U$4)*J597,(($U$5-$G597)*J597)-'Resale time'!$F$545),0),0)</f>
        <v>243.87034401258168</v>
      </c>
      <c r="Q597" s="162">
        <f>MAX(IF($U$3-G597&gt;0,MIN(($U$3-$U$5)*J597,(($U$3-$G597)*J597)-'Resale time'!$F$545),0),0)</f>
        <v>90</v>
      </c>
      <c r="R597" s="341">
        <f t="shared" si="29"/>
        <v>333.87034401258165</v>
      </c>
    </row>
    <row r="598" spans="1:18" ht="12" customHeight="1" x14ac:dyDescent="0.35">
      <c r="A598" s="142"/>
      <c r="B598" s="142" t="s">
        <v>5277</v>
      </c>
      <c r="C598" s="142" t="s">
        <v>5278</v>
      </c>
      <c r="D598" s="142" t="s">
        <v>5477</v>
      </c>
      <c r="E598" s="142" t="s">
        <v>5279</v>
      </c>
      <c r="F598" s="142" t="s">
        <v>4645</v>
      </c>
      <c r="G598" s="143">
        <v>43890</v>
      </c>
      <c r="H598" s="125">
        <f t="shared" si="27"/>
        <v>2020</v>
      </c>
      <c r="I598" s="142" t="s">
        <v>5482</v>
      </c>
      <c r="J598" s="144">
        <v>1</v>
      </c>
      <c r="K598" s="115">
        <f>IF((G598+'Resale time'!$F$545)&lt;$U$3,1,0)</f>
        <v>1</v>
      </c>
      <c r="L598" s="144"/>
      <c r="M598" s="142"/>
      <c r="N598" s="162" t="str">
        <f t="shared" si="28"/>
        <v/>
      </c>
      <c r="O598" s="219">
        <f>MAX(IF($U$4-G598&gt;0,MIN((($U$4-$U$2))*J598,(($U$4-$G598)*J598)-'Resale time'!$F$545),0),0)</f>
        <v>0</v>
      </c>
      <c r="P598" s="162">
        <f>MAX(IF($U$5-G598&gt;0,MIN(($U$5-$U$4)*J598,(($U$5-$G598)*J598)-'Resale time'!$F$545),0),0)</f>
        <v>243.87034401258168</v>
      </c>
      <c r="Q598" s="162">
        <f>MAX(IF($U$3-G598&gt;0,MIN(($U$3-$U$5)*J598,(($U$3-$G598)*J598)-'Resale time'!$F$545),0),0)</f>
        <v>90</v>
      </c>
      <c r="R598" s="341">
        <f t="shared" si="29"/>
        <v>333.87034401258165</v>
      </c>
    </row>
    <row r="599" spans="1:18" ht="12" customHeight="1" x14ac:dyDescent="0.35">
      <c r="A599" s="142"/>
      <c r="B599" s="142" t="s">
        <v>5277</v>
      </c>
      <c r="C599" s="142" t="s">
        <v>5278</v>
      </c>
      <c r="D599" s="142" t="s">
        <v>5477</v>
      </c>
      <c r="E599" s="142" t="s">
        <v>5279</v>
      </c>
      <c r="F599" s="142" t="s">
        <v>5280</v>
      </c>
      <c r="G599" s="143">
        <v>43833</v>
      </c>
      <c r="H599" s="125">
        <f t="shared" si="27"/>
        <v>2020</v>
      </c>
      <c r="I599" s="142" t="s">
        <v>5483</v>
      </c>
      <c r="J599" s="144">
        <v>1</v>
      </c>
      <c r="K599" s="115">
        <f>IF((G599+'Resale time'!$F$545)&lt;$U$3,1,0)</f>
        <v>1</v>
      </c>
      <c r="L599" s="144"/>
      <c r="M599" s="159"/>
      <c r="N599" s="162" t="str">
        <f t="shared" si="28"/>
        <v/>
      </c>
      <c r="O599" s="219">
        <f>MAX(IF($U$4-G599&gt;0,MIN((($U$4-$U$2))*J599,(($U$4-$G599)*J599)-'Resale time'!$F$545),0),0)</f>
        <v>0</v>
      </c>
      <c r="P599" s="162">
        <f>MAX(IF($U$5-G599&gt;0,MIN(($U$5-$U$4)*J599,(($U$5-$G599)*J599)-'Resale time'!$F$545),0),0)</f>
        <v>300.87034401258165</v>
      </c>
      <c r="Q599" s="162">
        <f>MAX(IF($U$3-G599&gt;0,MIN(($U$3-$U$5)*J599,(($U$3-$G599)*J599)-'Resale time'!$F$545),0),0)</f>
        <v>90</v>
      </c>
      <c r="R599" s="341">
        <f t="shared" si="29"/>
        <v>390.87034401258165</v>
      </c>
    </row>
    <row r="600" spans="1:18" ht="12" customHeight="1" x14ac:dyDescent="0.35">
      <c r="A600" s="142"/>
      <c r="B600" s="142" t="s">
        <v>5277</v>
      </c>
      <c r="C600" s="142" t="s">
        <v>5278</v>
      </c>
      <c r="D600" s="142" t="s">
        <v>5477</v>
      </c>
      <c r="E600" s="142" t="s">
        <v>5279</v>
      </c>
      <c r="F600" s="142" t="s">
        <v>4276</v>
      </c>
      <c r="G600" s="143">
        <v>43838</v>
      </c>
      <c r="H600" s="125">
        <f t="shared" si="27"/>
        <v>2020</v>
      </c>
      <c r="I600" s="142" t="s">
        <v>5484</v>
      </c>
      <c r="J600" s="144">
        <v>1</v>
      </c>
      <c r="K600" s="115">
        <f>IF((G600+'Resale time'!$F$545)&lt;$U$3,1,0)</f>
        <v>1</v>
      </c>
      <c r="L600" s="144"/>
      <c r="M600" s="159"/>
      <c r="N600" s="162" t="str">
        <f t="shared" si="28"/>
        <v/>
      </c>
      <c r="O600" s="219">
        <f>MAX(IF($U$4-G600&gt;0,MIN((($U$4-$U$2))*J600,(($U$4-$G600)*J600)-'Resale time'!$F$545),0),0)</f>
        <v>0</v>
      </c>
      <c r="P600" s="162">
        <f>MAX(IF($U$5-G600&gt;0,MIN(($U$5-$U$4)*J600,(($U$5-$G600)*J600)-'Resale time'!$F$545),0),0)</f>
        <v>295.87034401258165</v>
      </c>
      <c r="Q600" s="162">
        <f>MAX(IF($U$3-G600&gt;0,MIN(($U$3-$U$5)*J600,(($U$3-$G600)*J600)-'Resale time'!$F$545),0),0)</f>
        <v>90</v>
      </c>
      <c r="R600" s="341">
        <f t="shared" si="29"/>
        <v>385.87034401258165</v>
      </c>
    </row>
    <row r="601" spans="1:18" ht="12" customHeight="1" x14ac:dyDescent="0.35">
      <c r="A601" s="142"/>
      <c r="B601" s="142" t="s">
        <v>5277</v>
      </c>
      <c r="C601" s="142" t="s">
        <v>5278</v>
      </c>
      <c r="D601" s="142" t="s">
        <v>5477</v>
      </c>
      <c r="E601" s="142" t="s">
        <v>5279</v>
      </c>
      <c r="F601" s="142" t="s">
        <v>4276</v>
      </c>
      <c r="G601" s="143">
        <v>43853</v>
      </c>
      <c r="H601" s="125">
        <f t="shared" si="27"/>
        <v>2020</v>
      </c>
      <c r="I601" s="142" t="s">
        <v>5485</v>
      </c>
      <c r="J601" s="144">
        <v>1</v>
      </c>
      <c r="K601" s="115">
        <f>IF((G601+'Resale time'!$F$545)&lt;$U$3,1,0)</f>
        <v>1</v>
      </c>
      <c r="L601" s="144"/>
      <c r="M601" s="159"/>
      <c r="N601" s="162" t="str">
        <f t="shared" si="28"/>
        <v/>
      </c>
      <c r="O601" s="219">
        <f>MAX(IF($U$4-G601&gt;0,MIN((($U$4-$U$2))*J601,(($U$4-$G601)*J601)-'Resale time'!$F$545),0),0)</f>
        <v>0</v>
      </c>
      <c r="P601" s="162">
        <f>MAX(IF($U$5-G601&gt;0,MIN(($U$5-$U$4)*J601,(($U$5-$G601)*J601)-'Resale time'!$F$545),0),0)</f>
        <v>280.87034401258165</v>
      </c>
      <c r="Q601" s="162">
        <f>MAX(IF($U$3-G601&gt;0,MIN(($U$3-$U$5)*J601,(($U$3-$G601)*J601)-'Resale time'!$F$545),0),0)</f>
        <v>90</v>
      </c>
      <c r="R601" s="341">
        <f t="shared" si="29"/>
        <v>370.87034401258165</v>
      </c>
    </row>
    <row r="602" spans="1:18" ht="12" customHeight="1" x14ac:dyDescent="0.35">
      <c r="A602" s="142"/>
      <c r="B602" s="142" t="s">
        <v>5277</v>
      </c>
      <c r="C602" s="142" t="s">
        <v>5278</v>
      </c>
      <c r="D602" s="142" t="s">
        <v>5477</v>
      </c>
      <c r="E602" s="142" t="s">
        <v>5279</v>
      </c>
      <c r="F602" s="142" t="s">
        <v>4288</v>
      </c>
      <c r="G602" s="143">
        <v>43846</v>
      </c>
      <c r="H602" s="125">
        <f t="shared" si="27"/>
        <v>2020</v>
      </c>
      <c r="I602" s="142" t="s">
        <v>5486</v>
      </c>
      <c r="J602" s="144">
        <v>1</v>
      </c>
      <c r="K602" s="115">
        <f>IF((G602+'Resale time'!$F$545)&lt;$U$3,1,0)</f>
        <v>1</v>
      </c>
      <c r="L602" s="144"/>
      <c r="M602" s="159"/>
      <c r="N602" s="162" t="str">
        <f t="shared" si="28"/>
        <v/>
      </c>
      <c r="O602" s="219">
        <f>MAX(IF($U$4-G602&gt;0,MIN((($U$4-$U$2))*J602,(($U$4-$G602)*J602)-'Resale time'!$F$545),0),0)</f>
        <v>0</v>
      </c>
      <c r="P602" s="162">
        <f>MAX(IF($U$5-G602&gt;0,MIN(($U$5-$U$4)*J602,(($U$5-$G602)*J602)-'Resale time'!$F$545),0),0)</f>
        <v>287.87034401258165</v>
      </c>
      <c r="Q602" s="162">
        <f>MAX(IF($U$3-G602&gt;0,MIN(($U$3-$U$5)*J602,(($U$3-$G602)*J602)-'Resale time'!$F$545),0),0)</f>
        <v>90</v>
      </c>
      <c r="R602" s="341">
        <f t="shared" si="29"/>
        <v>377.87034401258165</v>
      </c>
    </row>
    <row r="603" spans="1:18" ht="12" customHeight="1" x14ac:dyDescent="0.35">
      <c r="A603" s="142"/>
      <c r="B603" s="142" t="s">
        <v>5277</v>
      </c>
      <c r="C603" s="142" t="s">
        <v>5278</v>
      </c>
      <c r="D603" s="142" t="s">
        <v>5477</v>
      </c>
      <c r="E603" s="142" t="s">
        <v>5279</v>
      </c>
      <c r="F603" s="142" t="s">
        <v>4276</v>
      </c>
      <c r="G603" s="143">
        <v>43854</v>
      </c>
      <c r="H603" s="125">
        <f t="shared" si="27"/>
        <v>2020</v>
      </c>
      <c r="I603" s="142" t="s">
        <v>5487</v>
      </c>
      <c r="J603" s="144">
        <v>1</v>
      </c>
      <c r="K603" s="115">
        <f>IF((G603+'Resale time'!$F$545)&lt;$U$3,1,0)</f>
        <v>1</v>
      </c>
      <c r="L603" s="144"/>
      <c r="M603" s="159"/>
      <c r="N603" s="162" t="str">
        <f t="shared" si="28"/>
        <v/>
      </c>
      <c r="O603" s="219">
        <f>MAX(IF($U$4-G603&gt;0,MIN((($U$4-$U$2))*J603,(($U$4-$G603)*J603)-'Resale time'!$F$545),0),0)</f>
        <v>0</v>
      </c>
      <c r="P603" s="162">
        <f>MAX(IF($U$5-G603&gt;0,MIN(($U$5-$U$4)*J603,(($U$5-$G603)*J603)-'Resale time'!$F$545),0),0)</f>
        <v>279.87034401258165</v>
      </c>
      <c r="Q603" s="162">
        <f>MAX(IF($U$3-G603&gt;0,MIN(($U$3-$U$5)*J603,(($U$3-$G603)*J603)-'Resale time'!$F$545),0),0)</f>
        <v>90</v>
      </c>
      <c r="R603" s="341">
        <f t="shared" si="29"/>
        <v>369.87034401258165</v>
      </c>
    </row>
    <row r="604" spans="1:18" ht="12" customHeight="1" x14ac:dyDescent="0.35">
      <c r="A604" s="142"/>
      <c r="B604" s="142" t="s">
        <v>5277</v>
      </c>
      <c r="C604" s="142" t="s">
        <v>5278</v>
      </c>
      <c r="D604" s="142" t="s">
        <v>5477</v>
      </c>
      <c r="E604" s="142" t="s">
        <v>5279</v>
      </c>
      <c r="F604" s="142" t="s">
        <v>4276</v>
      </c>
      <c r="G604" s="143">
        <v>43860</v>
      </c>
      <c r="H604" s="125">
        <f t="shared" si="27"/>
        <v>2020</v>
      </c>
      <c r="I604" s="142" t="s">
        <v>5488</v>
      </c>
      <c r="J604" s="144">
        <v>1</v>
      </c>
      <c r="K604" s="115">
        <f>IF((G604+'Resale time'!$F$545)&lt;$U$3,1,0)</f>
        <v>1</v>
      </c>
      <c r="L604" s="144"/>
      <c r="M604" s="159"/>
      <c r="N604" s="162" t="str">
        <f t="shared" si="28"/>
        <v/>
      </c>
      <c r="O604" s="219">
        <f>MAX(IF($U$4-G604&gt;0,MIN((($U$4-$U$2))*J604,(($U$4-$G604)*J604)-'Resale time'!$F$545),0),0)</f>
        <v>0</v>
      </c>
      <c r="P604" s="162">
        <f>MAX(IF($U$5-G604&gt;0,MIN(($U$5-$U$4)*J604,(($U$5-$G604)*J604)-'Resale time'!$F$545),0),0)</f>
        <v>273.87034401258165</v>
      </c>
      <c r="Q604" s="162">
        <f>MAX(IF($U$3-G604&gt;0,MIN(($U$3-$U$5)*J604,(($U$3-$G604)*J604)-'Resale time'!$F$545),0),0)</f>
        <v>90</v>
      </c>
      <c r="R604" s="341">
        <f t="shared" si="29"/>
        <v>363.87034401258165</v>
      </c>
    </row>
    <row r="605" spans="1:18" ht="12" customHeight="1" x14ac:dyDescent="0.35">
      <c r="A605" s="142"/>
      <c r="B605" s="142" t="s">
        <v>5277</v>
      </c>
      <c r="C605" s="142" t="s">
        <v>5278</v>
      </c>
      <c r="D605" s="142" t="s">
        <v>5477</v>
      </c>
      <c r="E605" s="142" t="s">
        <v>5279</v>
      </c>
      <c r="F605" s="142" t="s">
        <v>4288</v>
      </c>
      <c r="G605" s="143">
        <v>43830</v>
      </c>
      <c r="H605" s="125">
        <f t="shared" si="27"/>
        <v>2019</v>
      </c>
      <c r="I605" s="142" t="s">
        <v>5489</v>
      </c>
      <c r="J605" s="144">
        <v>1</v>
      </c>
      <c r="K605" s="115">
        <f>IF((G605+'Resale time'!$F$545)&lt;$U$3,1,0)</f>
        <v>1</v>
      </c>
      <c r="L605" s="144"/>
      <c r="M605" s="159"/>
      <c r="N605" s="162" t="str">
        <f t="shared" si="28"/>
        <v/>
      </c>
      <c r="O605" s="219">
        <f>MAX(IF($U$4-G605&gt;0,MIN((($U$4-$U$2))*J605,(($U$4-$G605)*J605)-'Resale time'!$F$545),0),0)</f>
        <v>0</v>
      </c>
      <c r="P605" s="162">
        <f>MAX(IF($U$5-G605&gt;0,MIN(($U$5-$U$4)*J605,(($U$5-$G605)*J605)-'Resale time'!$F$545),0),0)</f>
        <v>303.87034401258165</v>
      </c>
      <c r="Q605" s="162">
        <f>MAX(IF($U$3-G605&gt;0,MIN(($U$3-$U$5)*J605,(($U$3-$G605)*J605)-'Resale time'!$F$545),0),0)</f>
        <v>90</v>
      </c>
      <c r="R605" s="341">
        <f t="shared" si="29"/>
        <v>393.87034401258165</v>
      </c>
    </row>
    <row r="606" spans="1:18" ht="12" customHeight="1" x14ac:dyDescent="0.35">
      <c r="A606" s="142"/>
      <c r="B606" s="142" t="s">
        <v>5277</v>
      </c>
      <c r="C606" s="142" t="s">
        <v>5278</v>
      </c>
      <c r="D606" s="142" t="s">
        <v>5477</v>
      </c>
      <c r="E606" s="142" t="s">
        <v>5279</v>
      </c>
      <c r="F606" s="142" t="s">
        <v>4276</v>
      </c>
      <c r="G606" s="143">
        <v>43830</v>
      </c>
      <c r="H606" s="125">
        <f t="shared" si="27"/>
        <v>2019</v>
      </c>
      <c r="I606" s="142" t="s">
        <v>5490</v>
      </c>
      <c r="J606" s="144">
        <v>1</v>
      </c>
      <c r="K606" s="115">
        <f>IF((G606+'Resale time'!$F$545)&lt;$U$3,1,0)</f>
        <v>1</v>
      </c>
      <c r="L606" s="144"/>
      <c r="M606" s="159"/>
      <c r="N606" s="162" t="str">
        <f t="shared" si="28"/>
        <v/>
      </c>
      <c r="O606" s="219">
        <f>MAX(IF($U$4-G606&gt;0,MIN((($U$4-$U$2))*J606,(($U$4-$G606)*J606)-'Resale time'!$F$545),0),0)</f>
        <v>0</v>
      </c>
      <c r="P606" s="162">
        <f>MAX(IF($U$5-G606&gt;0,MIN(($U$5-$U$4)*J606,(($U$5-$G606)*J606)-'Resale time'!$F$545),0),0)</f>
        <v>303.87034401258165</v>
      </c>
      <c r="Q606" s="162">
        <f>MAX(IF($U$3-G606&gt;0,MIN(($U$3-$U$5)*J606,(($U$3-$G606)*J606)-'Resale time'!$F$545),0),0)</f>
        <v>90</v>
      </c>
      <c r="R606" s="341">
        <f t="shared" si="29"/>
        <v>393.87034401258165</v>
      </c>
    </row>
    <row r="607" spans="1:18" ht="12" customHeight="1" x14ac:dyDescent="0.35">
      <c r="A607" s="142"/>
      <c r="B607" s="142" t="s">
        <v>5277</v>
      </c>
      <c r="C607" s="142" t="s">
        <v>5278</v>
      </c>
      <c r="D607" s="142" t="s">
        <v>5477</v>
      </c>
      <c r="E607" s="142" t="s">
        <v>5279</v>
      </c>
      <c r="F607" s="142" t="s">
        <v>5491</v>
      </c>
      <c r="G607" s="143">
        <v>43830</v>
      </c>
      <c r="H607" s="125">
        <f t="shared" si="27"/>
        <v>2019</v>
      </c>
      <c r="I607" s="142" t="s">
        <v>5492</v>
      </c>
      <c r="J607" s="144">
        <v>1</v>
      </c>
      <c r="K607" s="115">
        <f>IF((G607+'Resale time'!$F$545)&lt;$U$3,1,0)</f>
        <v>1</v>
      </c>
      <c r="L607" s="144"/>
      <c r="M607" s="159"/>
      <c r="N607" s="162" t="str">
        <f t="shared" si="28"/>
        <v/>
      </c>
      <c r="O607" s="219">
        <f>MAX(IF($U$4-G607&gt;0,MIN((($U$4-$U$2))*J607,(($U$4-$G607)*J607)-'Resale time'!$F$545),0),0)</f>
        <v>0</v>
      </c>
      <c r="P607" s="162">
        <f>MAX(IF($U$5-G607&gt;0,MIN(($U$5-$U$4)*J607,(($U$5-$G607)*J607)-'Resale time'!$F$545),0),0)</f>
        <v>303.87034401258165</v>
      </c>
      <c r="Q607" s="162">
        <f>MAX(IF($U$3-G607&gt;0,MIN(($U$3-$U$5)*J607,(($U$3-$G607)*J607)-'Resale time'!$F$545),0),0)</f>
        <v>90</v>
      </c>
      <c r="R607" s="341">
        <f t="shared" si="29"/>
        <v>393.87034401258165</v>
      </c>
    </row>
    <row r="608" spans="1:18" ht="12" customHeight="1" x14ac:dyDescent="0.35">
      <c r="A608" s="142"/>
      <c r="B608" s="142" t="s">
        <v>5277</v>
      </c>
      <c r="C608" s="142" t="s">
        <v>5278</v>
      </c>
      <c r="D608" s="142" t="s">
        <v>5477</v>
      </c>
      <c r="E608" s="142" t="s">
        <v>5279</v>
      </c>
      <c r="F608" s="142" t="s">
        <v>5280</v>
      </c>
      <c r="G608" s="143">
        <v>43829</v>
      </c>
      <c r="H608" s="125">
        <f t="shared" si="27"/>
        <v>2019</v>
      </c>
      <c r="I608" s="142" t="s">
        <v>5493</v>
      </c>
      <c r="J608" s="144">
        <v>1</v>
      </c>
      <c r="K608" s="115">
        <f>IF((G608+'Resale time'!$F$545)&lt;$U$3,1,0)</f>
        <v>1</v>
      </c>
      <c r="L608" s="144"/>
      <c r="M608" s="159"/>
      <c r="N608" s="162" t="str">
        <f t="shared" si="28"/>
        <v/>
      </c>
      <c r="O608" s="219">
        <f>MAX(IF($U$4-G608&gt;0,MIN((($U$4-$U$2))*J608,(($U$4-$G608)*J608)-'Resale time'!$F$545),0),0)</f>
        <v>0</v>
      </c>
      <c r="P608" s="162">
        <f>MAX(IF($U$5-G608&gt;0,MIN(($U$5-$U$4)*J608,(($U$5-$G608)*J608)-'Resale time'!$F$545),0),0)</f>
        <v>304.87034401258165</v>
      </c>
      <c r="Q608" s="162">
        <f>MAX(IF($U$3-G608&gt;0,MIN(($U$3-$U$5)*J608,(($U$3-$G608)*J608)-'Resale time'!$F$545),0),0)</f>
        <v>90</v>
      </c>
      <c r="R608" s="341">
        <f t="shared" si="29"/>
        <v>394.87034401258165</v>
      </c>
    </row>
    <row r="609" spans="1:18" ht="12" customHeight="1" x14ac:dyDescent="0.35">
      <c r="A609" s="142"/>
      <c r="B609" s="142" t="s">
        <v>5277</v>
      </c>
      <c r="C609" s="142" t="s">
        <v>5278</v>
      </c>
      <c r="D609" s="142" t="s">
        <v>5477</v>
      </c>
      <c r="E609" s="142" t="s">
        <v>5279</v>
      </c>
      <c r="F609" s="142" t="s">
        <v>4276</v>
      </c>
      <c r="G609" s="143">
        <v>43829</v>
      </c>
      <c r="H609" s="125">
        <f t="shared" si="27"/>
        <v>2019</v>
      </c>
      <c r="I609" s="142" t="s">
        <v>5494</v>
      </c>
      <c r="J609" s="144">
        <v>1</v>
      </c>
      <c r="K609" s="115">
        <f>IF((G609+'Resale time'!$F$545)&lt;$U$3,1,0)</f>
        <v>1</v>
      </c>
      <c r="L609" s="144"/>
      <c r="M609" s="159"/>
      <c r="N609" s="162" t="str">
        <f t="shared" si="28"/>
        <v/>
      </c>
      <c r="O609" s="219">
        <f>MAX(IF($U$4-G609&gt;0,MIN((($U$4-$U$2))*J609,(($U$4-$G609)*J609)-'Resale time'!$F$545),0),0)</f>
        <v>0</v>
      </c>
      <c r="P609" s="162">
        <f>MAX(IF($U$5-G609&gt;0,MIN(($U$5-$U$4)*J609,(($U$5-$G609)*J609)-'Resale time'!$F$545),0),0)</f>
        <v>304.87034401258165</v>
      </c>
      <c r="Q609" s="162">
        <f>MAX(IF($U$3-G609&gt;0,MIN(($U$3-$U$5)*J609,(($U$3-$G609)*J609)-'Resale time'!$F$545),0),0)</f>
        <v>90</v>
      </c>
      <c r="R609" s="341">
        <f t="shared" si="29"/>
        <v>394.87034401258165</v>
      </c>
    </row>
    <row r="610" spans="1:18" ht="12" customHeight="1" x14ac:dyDescent="0.35">
      <c r="A610" s="142"/>
      <c r="B610" s="142" t="s">
        <v>5277</v>
      </c>
      <c r="C610" s="142" t="s">
        <v>5278</v>
      </c>
      <c r="D610" s="142" t="s">
        <v>5477</v>
      </c>
      <c r="E610" s="142" t="s">
        <v>5279</v>
      </c>
      <c r="F610" s="142" t="s">
        <v>4276</v>
      </c>
      <c r="G610" s="143">
        <v>43829</v>
      </c>
      <c r="H610" s="125">
        <f t="shared" si="27"/>
        <v>2019</v>
      </c>
      <c r="I610" s="142" t="s">
        <v>5495</v>
      </c>
      <c r="J610" s="144">
        <v>1</v>
      </c>
      <c r="K610" s="115">
        <f>IF((G610+'Resale time'!$F$545)&lt;$U$3,1,0)</f>
        <v>1</v>
      </c>
      <c r="L610" s="144"/>
      <c r="M610" s="159"/>
      <c r="N610" s="162" t="str">
        <f t="shared" si="28"/>
        <v/>
      </c>
      <c r="O610" s="219">
        <f>MAX(IF($U$4-G610&gt;0,MIN((($U$4-$U$2))*J610,(($U$4-$G610)*J610)-'Resale time'!$F$545),0),0)</f>
        <v>0</v>
      </c>
      <c r="P610" s="162">
        <f>MAX(IF($U$5-G610&gt;0,MIN(($U$5-$U$4)*J610,(($U$5-$G610)*J610)-'Resale time'!$F$545),0),0)</f>
        <v>304.87034401258165</v>
      </c>
      <c r="Q610" s="162">
        <f>MAX(IF($U$3-G610&gt;0,MIN(($U$3-$U$5)*J610,(($U$3-$G610)*J610)-'Resale time'!$F$545),0),0)</f>
        <v>90</v>
      </c>
      <c r="R610" s="341">
        <f t="shared" si="29"/>
        <v>394.87034401258165</v>
      </c>
    </row>
    <row r="611" spans="1:18" ht="12" customHeight="1" x14ac:dyDescent="0.35">
      <c r="A611" s="142"/>
      <c r="B611" s="142" t="s">
        <v>5277</v>
      </c>
      <c r="C611" s="142" t="s">
        <v>5278</v>
      </c>
      <c r="D611" s="142" t="s">
        <v>5477</v>
      </c>
      <c r="E611" s="142" t="s">
        <v>5279</v>
      </c>
      <c r="F611" s="142" t="s">
        <v>4276</v>
      </c>
      <c r="G611" s="143">
        <v>43827</v>
      </c>
      <c r="H611" s="125">
        <f t="shared" si="27"/>
        <v>2019</v>
      </c>
      <c r="I611" s="142" t="s">
        <v>5496</v>
      </c>
      <c r="J611" s="144">
        <v>1</v>
      </c>
      <c r="K611" s="115">
        <f>IF((G611+'Resale time'!$F$545)&lt;$U$3,1,0)</f>
        <v>1</v>
      </c>
      <c r="L611" s="144"/>
      <c r="M611" s="159"/>
      <c r="N611" s="162" t="str">
        <f t="shared" si="28"/>
        <v/>
      </c>
      <c r="O611" s="219">
        <f>MAX(IF($U$4-G611&gt;0,MIN((($U$4-$U$2))*J611,(($U$4-$G611)*J611)-'Resale time'!$F$545),0),0)</f>
        <v>0</v>
      </c>
      <c r="P611" s="162">
        <f>MAX(IF($U$5-G611&gt;0,MIN(($U$5-$U$4)*J611,(($U$5-$G611)*J611)-'Resale time'!$F$545),0),0)</f>
        <v>306.87034401258165</v>
      </c>
      <c r="Q611" s="162">
        <f>MAX(IF($U$3-G611&gt;0,MIN(($U$3-$U$5)*J611,(($U$3-$G611)*J611)-'Resale time'!$F$545),0),0)</f>
        <v>90</v>
      </c>
      <c r="R611" s="341">
        <f t="shared" si="29"/>
        <v>396.87034401258165</v>
      </c>
    </row>
    <row r="612" spans="1:18" ht="12" customHeight="1" x14ac:dyDescent="0.35">
      <c r="A612" s="142"/>
      <c r="B612" s="142" t="s">
        <v>5277</v>
      </c>
      <c r="C612" s="142" t="s">
        <v>5278</v>
      </c>
      <c r="D612" s="142" t="s">
        <v>5477</v>
      </c>
      <c r="E612" s="142" t="s">
        <v>5279</v>
      </c>
      <c r="F612" s="142" t="s">
        <v>4276</v>
      </c>
      <c r="G612" s="143">
        <v>43827</v>
      </c>
      <c r="H612" s="125">
        <f t="shared" si="27"/>
        <v>2019</v>
      </c>
      <c r="I612" s="142" t="s">
        <v>5497</v>
      </c>
      <c r="J612" s="144">
        <v>1</v>
      </c>
      <c r="K612" s="115">
        <f>IF((G612+'Resale time'!$F$545)&lt;$U$3,1,0)</f>
        <v>1</v>
      </c>
      <c r="L612" s="144"/>
      <c r="M612" s="159"/>
      <c r="N612" s="162" t="str">
        <f t="shared" si="28"/>
        <v/>
      </c>
      <c r="O612" s="219">
        <f>MAX(IF($U$4-G612&gt;0,MIN((($U$4-$U$2))*J612,(($U$4-$G612)*J612)-'Resale time'!$F$545),0),0)</f>
        <v>0</v>
      </c>
      <c r="P612" s="162">
        <f>MAX(IF($U$5-G612&gt;0,MIN(($U$5-$U$4)*J612,(($U$5-$G612)*J612)-'Resale time'!$F$545),0),0)</f>
        <v>306.87034401258165</v>
      </c>
      <c r="Q612" s="162">
        <f>MAX(IF($U$3-G612&gt;0,MIN(($U$3-$U$5)*J612,(($U$3-$G612)*J612)-'Resale time'!$F$545),0),0)</f>
        <v>90</v>
      </c>
      <c r="R612" s="341">
        <f t="shared" si="29"/>
        <v>396.87034401258165</v>
      </c>
    </row>
    <row r="613" spans="1:18" ht="12" customHeight="1" x14ac:dyDescent="0.35">
      <c r="A613" s="142"/>
      <c r="B613" s="142" t="s">
        <v>5277</v>
      </c>
      <c r="C613" s="142" t="s">
        <v>5278</v>
      </c>
      <c r="D613" s="142" t="s">
        <v>5477</v>
      </c>
      <c r="E613" s="142" t="s">
        <v>5279</v>
      </c>
      <c r="F613" s="142" t="s">
        <v>5280</v>
      </c>
      <c r="G613" s="143">
        <v>43827</v>
      </c>
      <c r="H613" s="125">
        <f t="shared" si="27"/>
        <v>2019</v>
      </c>
      <c r="I613" s="142" t="s">
        <v>5498</v>
      </c>
      <c r="J613" s="144">
        <v>1</v>
      </c>
      <c r="K613" s="115">
        <f>IF((G613+'Resale time'!$F$545)&lt;$U$3,1,0)</f>
        <v>1</v>
      </c>
      <c r="L613" s="144"/>
      <c r="M613" s="159"/>
      <c r="N613" s="162" t="str">
        <f t="shared" si="28"/>
        <v/>
      </c>
      <c r="O613" s="219">
        <f>MAX(IF($U$4-G613&gt;0,MIN((($U$4-$U$2))*J613,(($U$4-$G613)*J613)-'Resale time'!$F$545),0),0)</f>
        <v>0</v>
      </c>
      <c r="P613" s="162">
        <f>MAX(IF($U$5-G613&gt;0,MIN(($U$5-$U$4)*J613,(($U$5-$G613)*J613)-'Resale time'!$F$545),0),0)</f>
        <v>306.87034401258165</v>
      </c>
      <c r="Q613" s="162">
        <f>MAX(IF($U$3-G613&gt;0,MIN(($U$3-$U$5)*J613,(($U$3-$G613)*J613)-'Resale time'!$F$545),0),0)</f>
        <v>90</v>
      </c>
      <c r="R613" s="341">
        <f t="shared" si="29"/>
        <v>396.87034401258165</v>
      </c>
    </row>
    <row r="614" spans="1:18" ht="12" customHeight="1" x14ac:dyDescent="0.35">
      <c r="A614" s="142"/>
      <c r="B614" s="142" t="s">
        <v>5277</v>
      </c>
      <c r="C614" s="142" t="s">
        <v>5278</v>
      </c>
      <c r="D614" s="142" t="s">
        <v>5477</v>
      </c>
      <c r="E614" s="142" t="s">
        <v>5279</v>
      </c>
      <c r="F614" s="142" t="s">
        <v>4276</v>
      </c>
      <c r="G614" s="143">
        <v>43823</v>
      </c>
      <c r="H614" s="125">
        <f t="shared" si="27"/>
        <v>2019</v>
      </c>
      <c r="I614" s="142" t="s">
        <v>5499</v>
      </c>
      <c r="J614" s="144">
        <v>1</v>
      </c>
      <c r="K614" s="115">
        <f>IF((G614+'Resale time'!$F$545)&lt;$U$3,1,0)</f>
        <v>1</v>
      </c>
      <c r="L614" s="144"/>
      <c r="M614" s="159"/>
      <c r="N614" s="162" t="str">
        <f t="shared" si="28"/>
        <v/>
      </c>
      <c r="O614" s="219">
        <f>MAX(IF($U$4-G614&gt;0,MIN((($U$4-$U$2))*J614,(($U$4-$G614)*J614)-'Resale time'!$F$545),0),0)</f>
        <v>0</v>
      </c>
      <c r="P614" s="162">
        <f>MAX(IF($U$5-G614&gt;0,MIN(($U$5-$U$4)*J614,(($U$5-$G614)*J614)-'Resale time'!$F$545),0),0)</f>
        <v>310.87034401258165</v>
      </c>
      <c r="Q614" s="162">
        <f>MAX(IF($U$3-G614&gt;0,MIN(($U$3-$U$5)*J614,(($U$3-$G614)*J614)-'Resale time'!$F$545),0),0)</f>
        <v>90</v>
      </c>
      <c r="R614" s="341">
        <f t="shared" si="29"/>
        <v>400.87034401258165</v>
      </c>
    </row>
    <row r="615" spans="1:18" ht="12" customHeight="1" x14ac:dyDescent="0.35">
      <c r="A615" s="142"/>
      <c r="B615" s="142" t="s">
        <v>5277</v>
      </c>
      <c r="C615" s="142" t="s">
        <v>5278</v>
      </c>
      <c r="D615" s="142" t="s">
        <v>5477</v>
      </c>
      <c r="E615" s="142" t="s">
        <v>5279</v>
      </c>
      <c r="F615" s="142" t="s">
        <v>5280</v>
      </c>
      <c r="G615" s="143">
        <v>43820</v>
      </c>
      <c r="H615" s="125">
        <f t="shared" si="27"/>
        <v>2019</v>
      </c>
      <c r="I615" s="142" t="s">
        <v>5500</v>
      </c>
      <c r="J615" s="144">
        <v>1</v>
      </c>
      <c r="K615" s="115">
        <f>IF((G615+'Resale time'!$F$545)&lt;$U$3,1,0)</f>
        <v>1</v>
      </c>
      <c r="L615" s="144"/>
      <c r="M615" s="159"/>
      <c r="N615" s="162" t="str">
        <f t="shared" si="28"/>
        <v/>
      </c>
      <c r="O615" s="219">
        <f>MAX(IF($U$4-G615&gt;0,MIN((($U$4-$U$2))*J615,(($U$4-$G615)*J615)-'Resale time'!$F$545),0),0)</f>
        <v>0</v>
      </c>
      <c r="P615" s="162">
        <f>MAX(IF($U$5-G615&gt;0,MIN(($U$5-$U$4)*J615,(($U$5-$G615)*J615)-'Resale time'!$F$545),0),0)</f>
        <v>313.87034401258165</v>
      </c>
      <c r="Q615" s="162">
        <f>MAX(IF($U$3-G615&gt;0,MIN(($U$3-$U$5)*J615,(($U$3-$G615)*J615)-'Resale time'!$F$545),0),0)</f>
        <v>90</v>
      </c>
      <c r="R615" s="341">
        <f t="shared" si="29"/>
        <v>403.87034401258165</v>
      </c>
    </row>
    <row r="616" spans="1:18" ht="12" customHeight="1" x14ac:dyDescent="0.35">
      <c r="A616" s="142"/>
      <c r="B616" s="142" t="s">
        <v>5277</v>
      </c>
      <c r="C616" s="142" t="s">
        <v>5278</v>
      </c>
      <c r="D616" s="142" t="s">
        <v>5477</v>
      </c>
      <c r="E616" s="142" t="s">
        <v>5279</v>
      </c>
      <c r="F616" s="142" t="s">
        <v>5280</v>
      </c>
      <c r="G616" s="143">
        <v>43820</v>
      </c>
      <c r="H616" s="125">
        <f t="shared" si="27"/>
        <v>2019</v>
      </c>
      <c r="I616" s="142" t="s">
        <v>5501</v>
      </c>
      <c r="J616" s="144">
        <v>1</v>
      </c>
      <c r="K616" s="115">
        <f>IF((G616+'Resale time'!$F$545)&lt;$U$3,1,0)</f>
        <v>1</v>
      </c>
      <c r="L616" s="144"/>
      <c r="M616" s="159"/>
      <c r="N616" s="162" t="str">
        <f t="shared" si="28"/>
        <v/>
      </c>
      <c r="O616" s="219">
        <f>MAX(IF($U$4-G616&gt;0,MIN((($U$4-$U$2))*J616,(($U$4-$G616)*J616)-'Resale time'!$F$545),0),0)</f>
        <v>0</v>
      </c>
      <c r="P616" s="162">
        <f>MAX(IF($U$5-G616&gt;0,MIN(($U$5-$U$4)*J616,(($U$5-$G616)*J616)-'Resale time'!$F$545),0),0)</f>
        <v>313.87034401258165</v>
      </c>
      <c r="Q616" s="162">
        <f>MAX(IF($U$3-G616&gt;0,MIN(($U$3-$U$5)*J616,(($U$3-$G616)*J616)-'Resale time'!$F$545),0),0)</f>
        <v>90</v>
      </c>
      <c r="R616" s="341">
        <f t="shared" si="29"/>
        <v>403.87034401258165</v>
      </c>
    </row>
    <row r="617" spans="1:18" ht="12" customHeight="1" x14ac:dyDescent="0.35">
      <c r="A617" s="142"/>
      <c r="B617" s="142" t="s">
        <v>5277</v>
      </c>
      <c r="C617" s="142" t="s">
        <v>5278</v>
      </c>
      <c r="D617" s="142" t="s">
        <v>5477</v>
      </c>
      <c r="E617" s="142" t="s">
        <v>5279</v>
      </c>
      <c r="F617" s="142" t="s">
        <v>5280</v>
      </c>
      <c r="G617" s="143">
        <v>43820</v>
      </c>
      <c r="H617" s="125">
        <f t="shared" si="27"/>
        <v>2019</v>
      </c>
      <c r="I617" s="142" t="s">
        <v>5502</v>
      </c>
      <c r="J617" s="144">
        <v>2</v>
      </c>
      <c r="K617" s="115">
        <f>IF((G617+'Resale time'!$F$545)&lt;$U$3,1,0)</f>
        <v>1</v>
      </c>
      <c r="L617" s="144"/>
      <c r="M617" s="159"/>
      <c r="N617" s="162" t="str">
        <f t="shared" si="28"/>
        <v/>
      </c>
      <c r="O617" s="219">
        <f>MAX(IF($U$4-G617&gt;0,MIN((($U$4-$U$2))*J617,(($U$4-$G617)*J617)-'Resale time'!$F$545),0),0)</f>
        <v>0</v>
      </c>
      <c r="P617" s="162">
        <f>MAX(IF($U$5-G617&gt;0,MIN(($U$5-$U$4)*J617,(($U$5-$G617)*J617)-'Resale time'!$F$545),0),0)</f>
        <v>689.87034401258165</v>
      </c>
      <c r="Q617" s="162">
        <f>MAX(IF($U$3-G617&gt;0,MIN(($U$3-$U$5)*J617,(($U$3-$G617)*J617)-'Resale time'!$F$545),0),0)</f>
        <v>180</v>
      </c>
      <c r="R617" s="341">
        <f t="shared" si="29"/>
        <v>869.87034401258165</v>
      </c>
    </row>
    <row r="618" spans="1:18" ht="12" customHeight="1" x14ac:dyDescent="0.35">
      <c r="A618" s="142"/>
      <c r="B618" s="142" t="s">
        <v>5277</v>
      </c>
      <c r="C618" s="142" t="s">
        <v>5278</v>
      </c>
      <c r="D618" s="142" t="s">
        <v>5477</v>
      </c>
      <c r="E618" s="142" t="s">
        <v>5279</v>
      </c>
      <c r="F618" s="142" t="s">
        <v>4288</v>
      </c>
      <c r="G618" s="143">
        <v>43820</v>
      </c>
      <c r="H618" s="125">
        <f t="shared" si="27"/>
        <v>2019</v>
      </c>
      <c r="I618" s="142" t="s">
        <v>5503</v>
      </c>
      <c r="J618" s="144">
        <v>1</v>
      </c>
      <c r="K618" s="115">
        <f>IF((G618+'Resale time'!$F$545)&lt;$U$3,1,0)</f>
        <v>1</v>
      </c>
      <c r="L618" s="144"/>
      <c r="M618" s="159"/>
      <c r="N618" s="162" t="str">
        <f t="shared" si="28"/>
        <v/>
      </c>
      <c r="O618" s="219">
        <f>MAX(IF($U$4-G618&gt;0,MIN((($U$4-$U$2))*J618,(($U$4-$G618)*J618)-'Resale time'!$F$545),0),0)</f>
        <v>0</v>
      </c>
      <c r="P618" s="162">
        <f>MAX(IF($U$5-G618&gt;0,MIN(($U$5-$U$4)*J618,(($U$5-$G618)*J618)-'Resale time'!$F$545),0),0)</f>
        <v>313.87034401258165</v>
      </c>
      <c r="Q618" s="162">
        <f>MAX(IF($U$3-G618&gt;0,MIN(($U$3-$U$5)*J618,(($U$3-$G618)*J618)-'Resale time'!$F$545),0),0)</f>
        <v>90</v>
      </c>
      <c r="R618" s="341">
        <f t="shared" si="29"/>
        <v>403.87034401258165</v>
      </c>
    </row>
    <row r="619" spans="1:18" ht="12" customHeight="1" x14ac:dyDescent="0.35">
      <c r="A619" s="142"/>
      <c r="B619" s="142" t="s">
        <v>5277</v>
      </c>
      <c r="C619" s="142" t="s">
        <v>5278</v>
      </c>
      <c r="D619" s="142" t="s">
        <v>5477</v>
      </c>
      <c r="E619" s="142" t="s">
        <v>5279</v>
      </c>
      <c r="F619" s="145" t="s">
        <v>5280</v>
      </c>
      <c r="G619" s="146">
        <v>43816</v>
      </c>
      <c r="H619" s="125">
        <f t="shared" si="27"/>
        <v>2019</v>
      </c>
      <c r="I619" s="145" t="s">
        <v>5504</v>
      </c>
      <c r="J619" s="144">
        <v>1</v>
      </c>
      <c r="K619" s="115">
        <f>IF((G619+'Resale time'!$F$545)&lt;$U$3,1,0)</f>
        <v>1</v>
      </c>
      <c r="L619" s="144"/>
      <c r="M619" s="158">
        <v>0</v>
      </c>
      <c r="N619" s="162" t="str">
        <f t="shared" si="28"/>
        <v/>
      </c>
      <c r="O619" s="219">
        <f>MAX(IF($U$4-G619&gt;0,MIN((($U$4-$U$2))*J619,(($U$4-$G619)*J619)-'Resale time'!$F$545),0),0)</f>
        <v>0</v>
      </c>
      <c r="P619" s="162">
        <f>MAX(IF($U$5-G619&gt;0,MIN(($U$5-$U$4)*J619,(($U$5-$G619)*J619)-'Resale time'!$F$545),0),0)</f>
        <v>317.87034401258165</v>
      </c>
      <c r="Q619" s="162">
        <f>MAX(IF($U$3-G619&gt;0,MIN(($U$3-$U$5)*J619,(($U$3-$G619)*J619)-'Resale time'!$F$545),0),0)</f>
        <v>90</v>
      </c>
      <c r="R619" s="341">
        <f t="shared" si="29"/>
        <v>407.87034401258165</v>
      </c>
    </row>
    <row r="620" spans="1:18" ht="12" customHeight="1" x14ac:dyDescent="0.35">
      <c r="A620" s="142"/>
      <c r="B620" s="142" t="s">
        <v>5277</v>
      </c>
      <c r="C620" s="142" t="s">
        <v>5278</v>
      </c>
      <c r="D620" s="142" t="s">
        <v>5477</v>
      </c>
      <c r="E620" s="142" t="s">
        <v>5279</v>
      </c>
      <c r="F620" s="145" t="s">
        <v>5280</v>
      </c>
      <c r="G620" s="146">
        <v>43816</v>
      </c>
      <c r="H620" s="125">
        <f t="shared" si="27"/>
        <v>2019</v>
      </c>
      <c r="I620" s="145" t="s">
        <v>5505</v>
      </c>
      <c r="J620" s="144">
        <v>1</v>
      </c>
      <c r="K620" s="115">
        <f>IF((G620+'Resale time'!$F$545)&lt;$U$3,1,0)</f>
        <v>1</v>
      </c>
      <c r="L620" s="144"/>
      <c r="M620" s="158">
        <v>0</v>
      </c>
      <c r="N620" s="162" t="str">
        <f t="shared" si="28"/>
        <v/>
      </c>
      <c r="O620" s="219">
        <f>MAX(IF($U$4-G620&gt;0,MIN((($U$4-$U$2))*J620,(($U$4-$G620)*J620)-'Resale time'!$F$545),0),0)</f>
        <v>0</v>
      </c>
      <c r="P620" s="162">
        <f>MAX(IF($U$5-G620&gt;0,MIN(($U$5-$U$4)*J620,(($U$5-$G620)*J620)-'Resale time'!$F$545),0),0)</f>
        <v>317.87034401258165</v>
      </c>
      <c r="Q620" s="162">
        <f>MAX(IF($U$3-G620&gt;0,MIN(($U$3-$U$5)*J620,(($U$3-$G620)*J620)-'Resale time'!$F$545),0),0)</f>
        <v>90</v>
      </c>
      <c r="R620" s="341">
        <f t="shared" si="29"/>
        <v>407.87034401258165</v>
      </c>
    </row>
    <row r="621" spans="1:18" ht="12" customHeight="1" x14ac:dyDescent="0.35">
      <c r="A621" s="142"/>
      <c r="B621" s="142" t="s">
        <v>5277</v>
      </c>
      <c r="C621" s="142" t="s">
        <v>5278</v>
      </c>
      <c r="D621" s="142" t="s">
        <v>5477</v>
      </c>
      <c r="E621" s="142" t="s">
        <v>5279</v>
      </c>
      <c r="F621" s="145" t="s">
        <v>5280</v>
      </c>
      <c r="G621" s="146">
        <v>43816</v>
      </c>
      <c r="H621" s="125">
        <f t="shared" si="27"/>
        <v>2019</v>
      </c>
      <c r="I621" s="145" t="s">
        <v>5506</v>
      </c>
      <c r="J621" s="144">
        <v>1</v>
      </c>
      <c r="K621" s="115">
        <f>IF((G621+'Resale time'!$F$545)&lt;$U$3,1,0)</f>
        <v>1</v>
      </c>
      <c r="L621" s="144"/>
      <c r="M621" s="158">
        <v>0</v>
      </c>
      <c r="N621" s="162" t="str">
        <f t="shared" si="28"/>
        <v/>
      </c>
      <c r="O621" s="219">
        <f>MAX(IF($U$4-G621&gt;0,MIN((($U$4-$U$2))*J621,(($U$4-$G621)*J621)-'Resale time'!$F$545),0),0)</f>
        <v>0</v>
      </c>
      <c r="P621" s="162">
        <f>MAX(IF($U$5-G621&gt;0,MIN(($U$5-$U$4)*J621,(($U$5-$G621)*J621)-'Resale time'!$F$545),0),0)</f>
        <v>317.87034401258165</v>
      </c>
      <c r="Q621" s="162">
        <f>MAX(IF($U$3-G621&gt;0,MIN(($U$3-$U$5)*J621,(($U$3-$G621)*J621)-'Resale time'!$F$545),0),0)</f>
        <v>90</v>
      </c>
      <c r="R621" s="341">
        <f t="shared" si="29"/>
        <v>407.87034401258165</v>
      </c>
    </row>
    <row r="622" spans="1:18" ht="12" customHeight="1" x14ac:dyDescent="0.35">
      <c r="A622" s="142"/>
      <c r="B622" s="142" t="s">
        <v>5277</v>
      </c>
      <c r="C622" s="142" t="s">
        <v>5278</v>
      </c>
      <c r="D622" s="142" t="s">
        <v>5477</v>
      </c>
      <c r="E622" s="142" t="s">
        <v>5279</v>
      </c>
      <c r="F622" s="145" t="s">
        <v>4276</v>
      </c>
      <c r="G622" s="146">
        <v>43816</v>
      </c>
      <c r="H622" s="125">
        <f t="shared" si="27"/>
        <v>2019</v>
      </c>
      <c r="I622" s="145" t="s">
        <v>5507</v>
      </c>
      <c r="J622" s="144">
        <v>1</v>
      </c>
      <c r="K622" s="115">
        <f>IF((G622+'Resale time'!$F$545)&lt;$U$3,1,0)</f>
        <v>1</v>
      </c>
      <c r="L622" s="144"/>
      <c r="M622" s="158">
        <v>0</v>
      </c>
      <c r="N622" s="162" t="str">
        <f t="shared" si="28"/>
        <v/>
      </c>
      <c r="O622" s="219">
        <f>MAX(IF($U$4-G622&gt;0,MIN((($U$4-$U$2))*J622,(($U$4-$G622)*J622)-'Resale time'!$F$545),0),0)</f>
        <v>0</v>
      </c>
      <c r="P622" s="162">
        <f>MAX(IF($U$5-G622&gt;0,MIN(($U$5-$U$4)*J622,(($U$5-$G622)*J622)-'Resale time'!$F$545),0),0)</f>
        <v>317.87034401258165</v>
      </c>
      <c r="Q622" s="162">
        <f>MAX(IF($U$3-G622&gt;0,MIN(($U$3-$U$5)*J622,(($U$3-$G622)*J622)-'Resale time'!$F$545),0),0)</f>
        <v>90</v>
      </c>
      <c r="R622" s="341">
        <f t="shared" si="29"/>
        <v>407.87034401258165</v>
      </c>
    </row>
    <row r="623" spans="1:18" ht="12" customHeight="1" x14ac:dyDescent="0.35">
      <c r="A623" s="142"/>
      <c r="B623" s="142" t="s">
        <v>5277</v>
      </c>
      <c r="C623" s="142" t="s">
        <v>5278</v>
      </c>
      <c r="D623" s="142" t="s">
        <v>5477</v>
      </c>
      <c r="E623" s="142" t="s">
        <v>5279</v>
      </c>
      <c r="F623" s="145" t="s">
        <v>5280</v>
      </c>
      <c r="G623" s="146">
        <v>43801</v>
      </c>
      <c r="H623" s="125">
        <f t="shared" si="27"/>
        <v>2019</v>
      </c>
      <c r="I623" s="145" t="s">
        <v>5508</v>
      </c>
      <c r="J623" s="144">
        <v>1</v>
      </c>
      <c r="K623" s="115">
        <f>IF((G623+'Resale time'!$F$545)&lt;$U$3,1,0)</f>
        <v>1</v>
      </c>
      <c r="L623" s="144"/>
      <c r="M623" s="158">
        <v>0</v>
      </c>
      <c r="N623" s="162" t="str">
        <f t="shared" si="28"/>
        <v/>
      </c>
      <c r="O623" s="219">
        <f>MAX(IF($U$4-G623&gt;0,MIN((($U$4-$U$2))*J623,(($U$4-$G623)*J623)-'Resale time'!$F$545),0),0)</f>
        <v>0</v>
      </c>
      <c r="P623" s="162">
        <f>MAX(IF($U$5-G623&gt;0,MIN(($U$5-$U$4)*J623,(($U$5-$G623)*J623)-'Resale time'!$F$545),0),0)</f>
        <v>332.87034401258165</v>
      </c>
      <c r="Q623" s="162">
        <f>MAX(IF($U$3-G623&gt;0,MIN(($U$3-$U$5)*J623,(($U$3-$G623)*J623)-'Resale time'!$F$545),0),0)</f>
        <v>90</v>
      </c>
      <c r="R623" s="341">
        <f t="shared" si="29"/>
        <v>422.87034401258165</v>
      </c>
    </row>
    <row r="624" spans="1:18" ht="12" customHeight="1" x14ac:dyDescent="0.35">
      <c r="A624" s="142"/>
      <c r="B624" s="142" t="s">
        <v>5277</v>
      </c>
      <c r="C624" s="142" t="s">
        <v>5278</v>
      </c>
      <c r="D624" s="142" t="s">
        <v>5477</v>
      </c>
      <c r="E624" s="142" t="s">
        <v>5279</v>
      </c>
      <c r="F624" s="145" t="s">
        <v>4276</v>
      </c>
      <c r="G624" s="146">
        <v>43801</v>
      </c>
      <c r="H624" s="125">
        <f t="shared" si="27"/>
        <v>2019</v>
      </c>
      <c r="I624" s="145" t="s">
        <v>5509</v>
      </c>
      <c r="J624" s="144">
        <v>1</v>
      </c>
      <c r="K624" s="115">
        <f>IF((G624+'Resale time'!$F$545)&lt;$U$3,1,0)</f>
        <v>1</v>
      </c>
      <c r="L624" s="144"/>
      <c r="M624" s="158">
        <v>0</v>
      </c>
      <c r="N624" s="162" t="str">
        <f t="shared" si="28"/>
        <v/>
      </c>
      <c r="O624" s="219">
        <f>MAX(IF($U$4-G624&gt;0,MIN((($U$4-$U$2))*J624,(($U$4-$G624)*J624)-'Resale time'!$F$545),0),0)</f>
        <v>0</v>
      </c>
      <c r="P624" s="162">
        <f>MAX(IF($U$5-G624&gt;0,MIN(($U$5-$U$4)*J624,(($U$5-$G624)*J624)-'Resale time'!$F$545),0),0)</f>
        <v>332.87034401258165</v>
      </c>
      <c r="Q624" s="162">
        <f>MAX(IF($U$3-G624&gt;0,MIN(($U$3-$U$5)*J624,(($U$3-$G624)*J624)-'Resale time'!$F$545),0),0)</f>
        <v>90</v>
      </c>
      <c r="R624" s="341">
        <f t="shared" si="29"/>
        <v>422.87034401258165</v>
      </c>
    </row>
    <row r="625" spans="1:18" ht="12" customHeight="1" x14ac:dyDescent="0.35">
      <c r="A625" s="142"/>
      <c r="B625" s="142" t="s">
        <v>5277</v>
      </c>
      <c r="C625" s="142" t="s">
        <v>5278</v>
      </c>
      <c r="D625" s="142" t="s">
        <v>5477</v>
      </c>
      <c r="E625" s="142" t="s">
        <v>5279</v>
      </c>
      <c r="F625" s="145" t="s">
        <v>4276</v>
      </c>
      <c r="G625" s="146">
        <v>43801</v>
      </c>
      <c r="H625" s="125">
        <f t="shared" si="27"/>
        <v>2019</v>
      </c>
      <c r="I625" s="145" t="s">
        <v>5510</v>
      </c>
      <c r="J625" s="144">
        <v>1</v>
      </c>
      <c r="K625" s="115">
        <f>IF((G625+'Resale time'!$F$545)&lt;$U$3,1,0)</f>
        <v>1</v>
      </c>
      <c r="L625" s="144"/>
      <c r="M625" s="158">
        <v>0</v>
      </c>
      <c r="N625" s="162" t="str">
        <f t="shared" si="28"/>
        <v/>
      </c>
      <c r="O625" s="219">
        <f>MAX(IF($U$4-G625&gt;0,MIN((($U$4-$U$2))*J625,(($U$4-$G625)*J625)-'Resale time'!$F$545),0),0)</f>
        <v>0</v>
      </c>
      <c r="P625" s="162">
        <f>MAX(IF($U$5-G625&gt;0,MIN(($U$5-$U$4)*J625,(($U$5-$G625)*J625)-'Resale time'!$F$545),0),0)</f>
        <v>332.87034401258165</v>
      </c>
      <c r="Q625" s="162">
        <f>MAX(IF($U$3-G625&gt;0,MIN(($U$3-$U$5)*J625,(($U$3-$G625)*J625)-'Resale time'!$F$545),0),0)</f>
        <v>90</v>
      </c>
      <c r="R625" s="341">
        <f t="shared" si="29"/>
        <v>422.87034401258165</v>
      </c>
    </row>
    <row r="626" spans="1:18" ht="12" customHeight="1" x14ac:dyDescent="0.35">
      <c r="A626" s="142"/>
      <c r="B626" s="142" t="s">
        <v>5277</v>
      </c>
      <c r="C626" s="142" t="s">
        <v>5278</v>
      </c>
      <c r="D626" s="142" t="s">
        <v>5477</v>
      </c>
      <c r="E626" s="142" t="s">
        <v>5279</v>
      </c>
      <c r="F626" s="145" t="s">
        <v>5280</v>
      </c>
      <c r="G626" s="146">
        <v>43794</v>
      </c>
      <c r="H626" s="125">
        <f t="shared" si="27"/>
        <v>2019</v>
      </c>
      <c r="I626" s="145" t="s">
        <v>5511</v>
      </c>
      <c r="J626" s="144">
        <v>1</v>
      </c>
      <c r="K626" s="115">
        <f>IF((G626+'Resale time'!$F$545)&lt;$U$3,1,0)</f>
        <v>1</v>
      </c>
      <c r="L626" s="144"/>
      <c r="M626" s="158">
        <v>0</v>
      </c>
      <c r="N626" s="162" t="str">
        <f t="shared" si="28"/>
        <v/>
      </c>
      <c r="O626" s="219">
        <f>MAX(IF($U$4-G626&gt;0,MIN((($U$4-$U$2))*J626,(($U$4-$G626)*J626)-'Resale time'!$F$545),0),0)</f>
        <v>0</v>
      </c>
      <c r="P626" s="162">
        <f>MAX(IF($U$5-G626&gt;0,MIN(($U$5-$U$4)*J626,(($U$5-$G626)*J626)-'Resale time'!$F$545),0),0)</f>
        <v>339.87034401258165</v>
      </c>
      <c r="Q626" s="162">
        <f>MAX(IF($U$3-G626&gt;0,MIN(($U$3-$U$5)*J626,(($U$3-$G626)*J626)-'Resale time'!$F$545),0),0)</f>
        <v>90</v>
      </c>
      <c r="R626" s="341">
        <f t="shared" si="29"/>
        <v>429.87034401258165</v>
      </c>
    </row>
    <row r="627" spans="1:18" ht="12" customHeight="1" x14ac:dyDescent="0.35">
      <c r="A627" s="142"/>
      <c r="B627" s="142" t="s">
        <v>5277</v>
      </c>
      <c r="C627" s="142" t="s">
        <v>5278</v>
      </c>
      <c r="D627" s="142" t="s">
        <v>5477</v>
      </c>
      <c r="E627" s="142" t="s">
        <v>5279</v>
      </c>
      <c r="F627" s="145" t="s">
        <v>5280</v>
      </c>
      <c r="G627" s="146">
        <v>43794</v>
      </c>
      <c r="H627" s="125">
        <f t="shared" si="27"/>
        <v>2019</v>
      </c>
      <c r="I627" s="145" t="s">
        <v>5512</v>
      </c>
      <c r="J627" s="144">
        <v>1</v>
      </c>
      <c r="K627" s="115">
        <f>IF((G627+'Resale time'!$F$545)&lt;$U$3,1,0)</f>
        <v>1</v>
      </c>
      <c r="L627" s="144"/>
      <c r="M627" s="158">
        <v>0</v>
      </c>
      <c r="N627" s="162" t="str">
        <f t="shared" si="28"/>
        <v/>
      </c>
      <c r="O627" s="219">
        <f>MAX(IF($U$4-G627&gt;0,MIN((($U$4-$U$2))*J627,(($U$4-$G627)*J627)-'Resale time'!$F$545),0),0)</f>
        <v>0</v>
      </c>
      <c r="P627" s="162">
        <f>MAX(IF($U$5-G627&gt;0,MIN(($U$5-$U$4)*J627,(($U$5-$G627)*J627)-'Resale time'!$F$545),0),0)</f>
        <v>339.87034401258165</v>
      </c>
      <c r="Q627" s="162">
        <f>MAX(IF($U$3-G627&gt;0,MIN(($U$3-$U$5)*J627,(($U$3-$G627)*J627)-'Resale time'!$F$545),0),0)</f>
        <v>90</v>
      </c>
      <c r="R627" s="341">
        <f t="shared" si="29"/>
        <v>429.87034401258165</v>
      </c>
    </row>
    <row r="628" spans="1:18" ht="12" customHeight="1" x14ac:dyDescent="0.35">
      <c r="A628" s="142"/>
      <c r="B628" s="142" t="s">
        <v>5277</v>
      </c>
      <c r="C628" s="142" t="s">
        <v>5278</v>
      </c>
      <c r="D628" s="142" t="s">
        <v>5477</v>
      </c>
      <c r="E628" s="142" t="s">
        <v>5279</v>
      </c>
      <c r="F628" s="145" t="s">
        <v>5280</v>
      </c>
      <c r="G628" s="146">
        <v>43794</v>
      </c>
      <c r="H628" s="125">
        <f t="shared" si="27"/>
        <v>2019</v>
      </c>
      <c r="I628" s="145" t="s">
        <v>5513</v>
      </c>
      <c r="J628" s="144">
        <v>1</v>
      </c>
      <c r="K628" s="115">
        <f>IF((G628+'Resale time'!$F$545)&lt;$U$3,1,0)</f>
        <v>1</v>
      </c>
      <c r="L628" s="144"/>
      <c r="M628" s="158">
        <v>0</v>
      </c>
      <c r="N628" s="162" t="str">
        <f t="shared" si="28"/>
        <v/>
      </c>
      <c r="O628" s="219">
        <f>MAX(IF($U$4-G628&gt;0,MIN((($U$4-$U$2))*J628,(($U$4-$G628)*J628)-'Resale time'!$F$545),0),0)</f>
        <v>0</v>
      </c>
      <c r="P628" s="162">
        <f>MAX(IF($U$5-G628&gt;0,MIN(($U$5-$U$4)*J628,(($U$5-$G628)*J628)-'Resale time'!$F$545),0),0)</f>
        <v>339.87034401258165</v>
      </c>
      <c r="Q628" s="162">
        <f>MAX(IF($U$3-G628&gt;0,MIN(($U$3-$U$5)*J628,(($U$3-$G628)*J628)-'Resale time'!$F$545),0),0)</f>
        <v>90</v>
      </c>
      <c r="R628" s="341">
        <f t="shared" si="29"/>
        <v>429.87034401258165</v>
      </c>
    </row>
    <row r="629" spans="1:18" ht="12" customHeight="1" x14ac:dyDescent="0.35">
      <c r="A629" s="142"/>
      <c r="B629" s="142" t="s">
        <v>5277</v>
      </c>
      <c r="C629" s="142" t="s">
        <v>5278</v>
      </c>
      <c r="D629" s="142" t="s">
        <v>5477</v>
      </c>
      <c r="E629" s="142" t="s">
        <v>5279</v>
      </c>
      <c r="F629" s="145" t="s">
        <v>4276</v>
      </c>
      <c r="G629" s="146">
        <v>43794</v>
      </c>
      <c r="H629" s="125">
        <f t="shared" si="27"/>
        <v>2019</v>
      </c>
      <c r="I629" s="145" t="s">
        <v>5514</v>
      </c>
      <c r="J629" s="144">
        <v>1</v>
      </c>
      <c r="K629" s="115">
        <f>IF((G629+'Resale time'!$F$545)&lt;$U$3,1,0)</f>
        <v>1</v>
      </c>
      <c r="L629" s="144"/>
      <c r="M629" s="158">
        <v>0</v>
      </c>
      <c r="N629" s="162" t="str">
        <f t="shared" si="28"/>
        <v/>
      </c>
      <c r="O629" s="219">
        <f>MAX(IF($U$4-G629&gt;0,MIN((($U$4-$U$2))*J629,(($U$4-$G629)*J629)-'Resale time'!$F$545),0),0)</f>
        <v>0</v>
      </c>
      <c r="P629" s="162">
        <f>MAX(IF($U$5-G629&gt;0,MIN(($U$5-$U$4)*J629,(($U$5-$G629)*J629)-'Resale time'!$F$545),0),0)</f>
        <v>339.87034401258165</v>
      </c>
      <c r="Q629" s="162">
        <f>MAX(IF($U$3-G629&gt;0,MIN(($U$3-$U$5)*J629,(($U$3-$G629)*J629)-'Resale time'!$F$545),0),0)</f>
        <v>90</v>
      </c>
      <c r="R629" s="341">
        <f t="shared" si="29"/>
        <v>429.87034401258165</v>
      </c>
    </row>
    <row r="630" spans="1:18" ht="12" customHeight="1" x14ac:dyDescent="0.35">
      <c r="A630" s="142"/>
      <c r="B630" s="142" t="s">
        <v>5277</v>
      </c>
      <c r="C630" s="142" t="s">
        <v>5278</v>
      </c>
      <c r="D630" s="142" t="s">
        <v>5477</v>
      </c>
      <c r="E630" s="142" t="s">
        <v>5279</v>
      </c>
      <c r="F630" s="145" t="s">
        <v>5346</v>
      </c>
      <c r="G630" s="146">
        <v>43763</v>
      </c>
      <c r="H630" s="125">
        <f t="shared" si="27"/>
        <v>2019</v>
      </c>
      <c r="I630" s="145" t="s">
        <v>5515</v>
      </c>
      <c r="J630" s="144">
        <v>1</v>
      </c>
      <c r="K630" s="115">
        <f>IF((G630+'Resale time'!$F$545)&lt;$U$3,1,0)</f>
        <v>1</v>
      </c>
      <c r="L630" s="144"/>
      <c r="M630" s="158">
        <v>0</v>
      </c>
      <c r="N630" s="162" t="str">
        <f t="shared" si="28"/>
        <v/>
      </c>
      <c r="O630" s="219">
        <f>MAX(IF($U$4-G630&gt;0,MIN((($U$4-$U$2))*J630,(($U$4-$G630)*J630)-'Resale time'!$F$545),0),0)</f>
        <v>4.8703440125816755</v>
      </c>
      <c r="P630" s="162">
        <f>MAX(IF($U$5-G630&gt;0,MIN(($U$5-$U$4)*J630,(($U$5-$G630)*J630)-'Resale time'!$F$545),0),0)</f>
        <v>366</v>
      </c>
      <c r="Q630" s="162">
        <f>MAX(IF($U$3-G630&gt;0,MIN(($U$3-$U$5)*J630,(($U$3-$G630)*J630)-'Resale time'!$F$545),0),0)</f>
        <v>90</v>
      </c>
      <c r="R630" s="341">
        <f t="shared" si="29"/>
        <v>460.87034401258165</v>
      </c>
    </row>
    <row r="631" spans="1:18" ht="12" customHeight="1" x14ac:dyDescent="0.35">
      <c r="A631" s="142"/>
      <c r="B631" s="142" t="s">
        <v>5277</v>
      </c>
      <c r="C631" s="142" t="s">
        <v>5278</v>
      </c>
      <c r="D631" s="142" t="s">
        <v>5477</v>
      </c>
      <c r="E631" s="142" t="s">
        <v>5279</v>
      </c>
      <c r="F631" s="145" t="s">
        <v>4276</v>
      </c>
      <c r="G631" s="146">
        <v>43762</v>
      </c>
      <c r="H631" s="125">
        <f t="shared" si="27"/>
        <v>2019</v>
      </c>
      <c r="I631" s="145" t="s">
        <v>5516</v>
      </c>
      <c r="J631" s="144">
        <v>1</v>
      </c>
      <c r="K631" s="115">
        <f>IF((G631+'Resale time'!$F$545)&lt;$U$3,1,0)</f>
        <v>1</v>
      </c>
      <c r="L631" s="144"/>
      <c r="M631" s="158">
        <v>0</v>
      </c>
      <c r="N631" s="162" t="str">
        <f t="shared" si="28"/>
        <v/>
      </c>
      <c r="O631" s="219">
        <f>MAX(IF($U$4-G631&gt;0,MIN((($U$4-$U$2))*J631,(($U$4-$G631)*J631)-'Resale time'!$F$545),0),0)</f>
        <v>5.8703440125816755</v>
      </c>
      <c r="P631" s="162">
        <f>MAX(IF($U$5-G631&gt;0,MIN(($U$5-$U$4)*J631,(($U$5-$G631)*J631)-'Resale time'!$F$545),0),0)</f>
        <v>366</v>
      </c>
      <c r="Q631" s="162">
        <f>MAX(IF($U$3-G631&gt;0,MIN(($U$3-$U$5)*J631,(($U$3-$G631)*J631)-'Resale time'!$F$545),0),0)</f>
        <v>90</v>
      </c>
      <c r="R631" s="341">
        <f t="shared" si="29"/>
        <v>461.87034401258165</v>
      </c>
    </row>
    <row r="632" spans="1:18" ht="12" customHeight="1" x14ac:dyDescent="0.35">
      <c r="A632" s="142"/>
      <c r="B632" s="142" t="s">
        <v>5277</v>
      </c>
      <c r="C632" s="142" t="s">
        <v>5278</v>
      </c>
      <c r="D632" s="142" t="s">
        <v>5477</v>
      </c>
      <c r="E632" s="142" t="s">
        <v>5279</v>
      </c>
      <c r="F632" s="145" t="s">
        <v>4276</v>
      </c>
      <c r="G632" s="146">
        <v>43756</v>
      </c>
      <c r="H632" s="125">
        <f t="shared" ref="H632:H695" si="30">YEAR(G632)</f>
        <v>2019</v>
      </c>
      <c r="I632" s="145" t="s">
        <v>5517</v>
      </c>
      <c r="J632" s="144">
        <v>1</v>
      </c>
      <c r="K632" s="115">
        <f>IF((G632+'Resale time'!$F$545)&lt;$U$3,1,0)</f>
        <v>1</v>
      </c>
      <c r="L632" s="144"/>
      <c r="M632" s="158">
        <v>0</v>
      </c>
      <c r="N632" s="162" t="str">
        <f t="shared" si="28"/>
        <v/>
      </c>
      <c r="O632" s="219">
        <f>MAX(IF($U$4-G632&gt;0,MIN((($U$4-$U$2))*J632,(($U$4-$G632)*J632)-'Resale time'!$F$545),0),0)</f>
        <v>11.870344012581675</v>
      </c>
      <c r="P632" s="162">
        <f>MAX(IF($U$5-G632&gt;0,MIN(($U$5-$U$4)*J632,(($U$5-$G632)*J632)-'Resale time'!$F$545),0),0)</f>
        <v>366</v>
      </c>
      <c r="Q632" s="162">
        <f>MAX(IF($U$3-G632&gt;0,MIN(($U$3-$U$5)*J632,(($U$3-$G632)*J632)-'Resale time'!$F$545),0),0)</f>
        <v>90</v>
      </c>
      <c r="R632" s="341">
        <f t="shared" si="29"/>
        <v>467.87034401258165</v>
      </c>
    </row>
    <row r="633" spans="1:18" ht="12" customHeight="1" x14ac:dyDescent="0.35">
      <c r="A633" s="142"/>
      <c r="B633" s="142" t="s">
        <v>5277</v>
      </c>
      <c r="C633" s="142" t="s">
        <v>5278</v>
      </c>
      <c r="D633" s="142" t="s">
        <v>5477</v>
      </c>
      <c r="E633" s="142" t="s">
        <v>5279</v>
      </c>
      <c r="F633" s="145" t="s">
        <v>4276</v>
      </c>
      <c r="G633" s="146">
        <v>43756</v>
      </c>
      <c r="H633" s="125">
        <f t="shared" si="30"/>
        <v>2019</v>
      </c>
      <c r="I633" s="145" t="s">
        <v>5518</v>
      </c>
      <c r="J633" s="144">
        <v>1</v>
      </c>
      <c r="K633" s="115">
        <f>IF((G633+'Resale time'!$F$545)&lt;$U$3,1,0)</f>
        <v>1</v>
      </c>
      <c r="L633" s="144"/>
      <c r="M633" s="158">
        <v>0</v>
      </c>
      <c r="N633" s="162" t="str">
        <f t="shared" si="28"/>
        <v/>
      </c>
      <c r="O633" s="219">
        <f>MAX(IF($U$4-G633&gt;0,MIN((($U$4-$U$2))*J633,(($U$4-$G633)*J633)-'Resale time'!$F$545),0),0)</f>
        <v>11.870344012581675</v>
      </c>
      <c r="P633" s="162">
        <f>MAX(IF($U$5-G633&gt;0,MIN(($U$5-$U$4)*J633,(($U$5-$G633)*J633)-'Resale time'!$F$545),0),0)</f>
        <v>366</v>
      </c>
      <c r="Q633" s="162">
        <f>MAX(IF($U$3-G633&gt;0,MIN(($U$3-$U$5)*J633,(($U$3-$G633)*J633)-'Resale time'!$F$545),0),0)</f>
        <v>90</v>
      </c>
      <c r="R633" s="341">
        <f t="shared" si="29"/>
        <v>467.87034401258165</v>
      </c>
    </row>
    <row r="634" spans="1:18" ht="12" customHeight="1" x14ac:dyDescent="0.35">
      <c r="A634" s="142"/>
      <c r="B634" s="142" t="s">
        <v>5277</v>
      </c>
      <c r="C634" s="142" t="s">
        <v>5278</v>
      </c>
      <c r="D634" s="142" t="s">
        <v>5477</v>
      </c>
      <c r="E634" s="142" t="s">
        <v>5279</v>
      </c>
      <c r="F634" s="145" t="s">
        <v>4276</v>
      </c>
      <c r="G634" s="146">
        <v>43741</v>
      </c>
      <c r="H634" s="125">
        <f t="shared" si="30"/>
        <v>2019</v>
      </c>
      <c r="I634" s="145" t="s">
        <v>5519</v>
      </c>
      <c r="J634" s="144">
        <v>1</v>
      </c>
      <c r="K634" s="115">
        <f>IF((G634+'Resale time'!$F$545)&lt;$U$3,1,0)</f>
        <v>1</v>
      </c>
      <c r="L634" s="144"/>
      <c r="M634" s="158">
        <v>0</v>
      </c>
      <c r="N634" s="162" t="str">
        <f t="shared" si="28"/>
        <v/>
      </c>
      <c r="O634" s="219">
        <f>MAX(IF($U$4-G634&gt;0,MIN((($U$4-$U$2))*J634,(($U$4-$G634)*J634)-'Resale time'!$F$545),0),0)</f>
        <v>26.870344012581675</v>
      </c>
      <c r="P634" s="162">
        <f>MAX(IF($U$5-G634&gt;0,MIN(($U$5-$U$4)*J634,(($U$5-$G634)*J634)-'Resale time'!$F$545),0),0)</f>
        <v>366</v>
      </c>
      <c r="Q634" s="162">
        <f>MAX(IF($U$3-G634&gt;0,MIN(($U$3-$U$5)*J634,(($U$3-$G634)*J634)-'Resale time'!$F$545),0),0)</f>
        <v>90</v>
      </c>
      <c r="R634" s="341">
        <f t="shared" si="29"/>
        <v>482.87034401258165</v>
      </c>
    </row>
    <row r="635" spans="1:18" ht="12" customHeight="1" x14ac:dyDescent="0.35">
      <c r="A635" s="142"/>
      <c r="B635" s="142" t="s">
        <v>5277</v>
      </c>
      <c r="C635" s="142" t="s">
        <v>5278</v>
      </c>
      <c r="D635" s="142" t="s">
        <v>5477</v>
      </c>
      <c r="E635" s="142" t="s">
        <v>5279</v>
      </c>
      <c r="F635" s="145" t="s">
        <v>4276</v>
      </c>
      <c r="G635" s="146">
        <v>43717</v>
      </c>
      <c r="H635" s="125">
        <f t="shared" si="30"/>
        <v>2019</v>
      </c>
      <c r="I635" s="145" t="s">
        <v>5520</v>
      </c>
      <c r="J635" s="144">
        <v>1</v>
      </c>
      <c r="K635" s="115">
        <f>IF((G635+'Resale time'!$F$545)&lt;$U$3,1,0)</f>
        <v>1</v>
      </c>
      <c r="L635" s="144"/>
      <c r="M635" s="158">
        <v>0</v>
      </c>
      <c r="N635" s="162" t="str">
        <f t="shared" si="28"/>
        <v/>
      </c>
      <c r="O635" s="219">
        <f>MAX(IF($U$4-G635&gt;0,MIN((($U$4-$U$2))*J635,(($U$4-$G635)*J635)-'Resale time'!$F$545),0),0)</f>
        <v>50.870344012581675</v>
      </c>
      <c r="P635" s="162">
        <f>MAX(IF($U$5-G635&gt;0,MIN(($U$5-$U$4)*J635,(($U$5-$G635)*J635)-'Resale time'!$F$545),0),0)</f>
        <v>366</v>
      </c>
      <c r="Q635" s="162">
        <f>MAX(IF($U$3-G635&gt;0,MIN(($U$3-$U$5)*J635,(($U$3-$G635)*J635)-'Resale time'!$F$545),0),0)</f>
        <v>90</v>
      </c>
      <c r="R635" s="341">
        <f t="shared" si="29"/>
        <v>506.87034401258165</v>
      </c>
    </row>
    <row r="636" spans="1:18" ht="12" customHeight="1" x14ac:dyDescent="0.35">
      <c r="A636" s="142"/>
      <c r="B636" s="142" t="s">
        <v>5277</v>
      </c>
      <c r="C636" s="142" t="s">
        <v>5278</v>
      </c>
      <c r="D636" s="142" t="s">
        <v>5477</v>
      </c>
      <c r="E636" s="142" t="s">
        <v>5279</v>
      </c>
      <c r="F636" s="145" t="s">
        <v>4276</v>
      </c>
      <c r="G636" s="146">
        <v>43710</v>
      </c>
      <c r="H636" s="125">
        <f t="shared" si="30"/>
        <v>2019</v>
      </c>
      <c r="I636" s="145" t="s">
        <v>5521</v>
      </c>
      <c r="J636" s="144">
        <v>1</v>
      </c>
      <c r="K636" s="115">
        <f>IF((G636+'Resale time'!$F$545)&lt;$U$3,1,0)</f>
        <v>1</v>
      </c>
      <c r="L636" s="144"/>
      <c r="M636" s="158">
        <v>0</v>
      </c>
      <c r="N636" s="162" t="str">
        <f t="shared" si="28"/>
        <v/>
      </c>
      <c r="O636" s="219">
        <f>MAX(IF($U$4-G636&gt;0,MIN((($U$4-$U$2))*J636,(($U$4-$G636)*J636)-'Resale time'!$F$545),0),0)</f>
        <v>57.870344012581675</v>
      </c>
      <c r="P636" s="162">
        <f>MAX(IF($U$5-G636&gt;0,MIN(($U$5-$U$4)*J636,(($U$5-$G636)*J636)-'Resale time'!$F$545),0),0)</f>
        <v>366</v>
      </c>
      <c r="Q636" s="162">
        <f>MAX(IF($U$3-G636&gt;0,MIN(($U$3-$U$5)*J636,(($U$3-$G636)*J636)-'Resale time'!$F$545),0),0)</f>
        <v>90</v>
      </c>
      <c r="R636" s="341">
        <f t="shared" si="29"/>
        <v>513.87034401258165</v>
      </c>
    </row>
    <row r="637" spans="1:18" ht="12" customHeight="1" x14ac:dyDescent="0.35">
      <c r="A637" s="142"/>
      <c r="B637" s="142" t="s">
        <v>5277</v>
      </c>
      <c r="C637" s="142" t="s">
        <v>5278</v>
      </c>
      <c r="D637" s="142" t="s">
        <v>5477</v>
      </c>
      <c r="E637" s="142" t="s">
        <v>5279</v>
      </c>
      <c r="F637" s="145" t="s">
        <v>5280</v>
      </c>
      <c r="G637" s="146">
        <v>43693</v>
      </c>
      <c r="H637" s="125">
        <f t="shared" si="30"/>
        <v>2019</v>
      </c>
      <c r="I637" s="145" t="s">
        <v>5522</v>
      </c>
      <c r="J637" s="144">
        <v>1</v>
      </c>
      <c r="K637" s="115">
        <f>IF((G637+'Resale time'!$F$545)&lt;$U$3,1,0)</f>
        <v>1</v>
      </c>
      <c r="L637" s="144"/>
      <c r="M637" s="158">
        <v>0</v>
      </c>
      <c r="N637" s="162" t="str">
        <f t="shared" si="28"/>
        <v/>
      </c>
      <c r="O637" s="219">
        <f>MAX(IF($U$4-G637&gt;0,MIN((($U$4-$U$2))*J637,(($U$4-$G637)*J637)-'Resale time'!$F$545),0),0)</f>
        <v>74.870344012581683</v>
      </c>
      <c r="P637" s="162">
        <f>MAX(IF($U$5-G637&gt;0,MIN(($U$5-$U$4)*J637,(($U$5-$G637)*J637)-'Resale time'!$F$545),0),0)</f>
        <v>366</v>
      </c>
      <c r="Q637" s="162">
        <f>MAX(IF($U$3-G637&gt;0,MIN(($U$3-$U$5)*J637,(($U$3-$G637)*J637)-'Resale time'!$F$545),0),0)</f>
        <v>90</v>
      </c>
      <c r="R637" s="341">
        <f t="shared" si="29"/>
        <v>530.87034401258165</v>
      </c>
    </row>
    <row r="638" spans="1:18" ht="12" customHeight="1" x14ac:dyDescent="0.35">
      <c r="A638" s="142"/>
      <c r="B638" s="142" t="s">
        <v>5277</v>
      </c>
      <c r="C638" s="142" t="s">
        <v>5278</v>
      </c>
      <c r="D638" s="142" t="s">
        <v>5477</v>
      </c>
      <c r="E638" s="142" t="s">
        <v>5279</v>
      </c>
      <c r="F638" s="145" t="s">
        <v>4276</v>
      </c>
      <c r="G638" s="146">
        <v>43690</v>
      </c>
      <c r="H638" s="125">
        <f t="shared" si="30"/>
        <v>2019</v>
      </c>
      <c r="I638" s="145" t="s">
        <v>5523</v>
      </c>
      <c r="J638" s="144">
        <v>1</v>
      </c>
      <c r="K638" s="115">
        <f>IF((G638+'Resale time'!$F$545)&lt;$U$3,1,0)</f>
        <v>1</v>
      </c>
      <c r="L638" s="144"/>
      <c r="M638" s="158">
        <v>0</v>
      </c>
      <c r="N638" s="162" t="str">
        <f t="shared" si="28"/>
        <v/>
      </c>
      <c r="O638" s="219">
        <f>MAX(IF($U$4-G638&gt;0,MIN((($U$4-$U$2))*J638,(($U$4-$G638)*J638)-'Resale time'!$F$545),0),0)</f>
        <v>77.870344012581683</v>
      </c>
      <c r="P638" s="162">
        <f>MAX(IF($U$5-G638&gt;0,MIN(($U$5-$U$4)*J638,(($U$5-$G638)*J638)-'Resale time'!$F$545),0),0)</f>
        <v>366</v>
      </c>
      <c r="Q638" s="162">
        <f>MAX(IF($U$3-G638&gt;0,MIN(($U$3-$U$5)*J638,(($U$3-$G638)*J638)-'Resale time'!$F$545),0),0)</f>
        <v>90</v>
      </c>
      <c r="R638" s="341">
        <f t="shared" si="29"/>
        <v>533.87034401258165</v>
      </c>
    </row>
    <row r="639" spans="1:18" ht="12" customHeight="1" x14ac:dyDescent="0.35">
      <c r="A639" s="142"/>
      <c r="B639" s="142" t="s">
        <v>5277</v>
      </c>
      <c r="C639" s="142" t="s">
        <v>5278</v>
      </c>
      <c r="D639" s="142" t="s">
        <v>5477</v>
      </c>
      <c r="E639" s="142" t="s">
        <v>5279</v>
      </c>
      <c r="F639" s="145" t="s">
        <v>5280</v>
      </c>
      <c r="G639" s="146">
        <v>43689</v>
      </c>
      <c r="H639" s="125">
        <f t="shared" si="30"/>
        <v>2019</v>
      </c>
      <c r="I639" s="145" t="s">
        <v>5524</v>
      </c>
      <c r="J639" s="144">
        <v>1</v>
      </c>
      <c r="K639" s="115">
        <f>IF((G639+'Resale time'!$F$545)&lt;$U$3,1,0)</f>
        <v>1</v>
      </c>
      <c r="L639" s="144"/>
      <c r="M639" s="158">
        <v>0</v>
      </c>
      <c r="N639" s="162" t="str">
        <f t="shared" si="28"/>
        <v/>
      </c>
      <c r="O639" s="219">
        <f>MAX(IF($U$4-G639&gt;0,MIN((($U$4-$U$2))*J639,(($U$4-$G639)*J639)-'Resale time'!$F$545),0),0)</f>
        <v>78.870344012581683</v>
      </c>
      <c r="P639" s="162">
        <f>MAX(IF($U$5-G639&gt;0,MIN(($U$5-$U$4)*J639,(($U$5-$G639)*J639)-'Resale time'!$F$545),0),0)</f>
        <v>366</v>
      </c>
      <c r="Q639" s="162">
        <f>MAX(IF($U$3-G639&gt;0,MIN(($U$3-$U$5)*J639,(($U$3-$G639)*J639)-'Resale time'!$F$545),0),0)</f>
        <v>90</v>
      </c>
      <c r="R639" s="341">
        <f t="shared" si="29"/>
        <v>534.87034401258165</v>
      </c>
    </row>
    <row r="640" spans="1:18" ht="12" customHeight="1" x14ac:dyDescent="0.35">
      <c r="A640" s="142"/>
      <c r="B640" s="142" t="s">
        <v>5277</v>
      </c>
      <c r="C640" s="142" t="s">
        <v>5278</v>
      </c>
      <c r="D640" s="142" t="s">
        <v>5477</v>
      </c>
      <c r="E640" s="142" t="s">
        <v>5279</v>
      </c>
      <c r="F640" s="145" t="s">
        <v>5346</v>
      </c>
      <c r="G640" s="146">
        <v>43679</v>
      </c>
      <c r="H640" s="125">
        <f t="shared" si="30"/>
        <v>2019</v>
      </c>
      <c r="I640" s="145" t="s">
        <v>5525</v>
      </c>
      <c r="J640" s="144">
        <v>1</v>
      </c>
      <c r="K640" s="115">
        <f>IF((G640+'Resale time'!$F$545)&lt;$U$3,1,0)</f>
        <v>1</v>
      </c>
      <c r="L640" s="144"/>
      <c r="M640" s="158">
        <v>0</v>
      </c>
      <c r="N640" s="162" t="str">
        <f t="shared" si="28"/>
        <v/>
      </c>
      <c r="O640" s="219">
        <f>MAX(IF($U$4-G640&gt;0,MIN((($U$4-$U$2))*J640,(($U$4-$G640)*J640)-'Resale time'!$F$545),0),0)</f>
        <v>88.870344012581683</v>
      </c>
      <c r="P640" s="162">
        <f>MAX(IF($U$5-G640&gt;0,MIN(($U$5-$U$4)*J640,(($U$5-$G640)*J640)-'Resale time'!$F$545),0),0)</f>
        <v>366</v>
      </c>
      <c r="Q640" s="162">
        <f>MAX(IF($U$3-G640&gt;0,MIN(($U$3-$U$5)*J640,(($U$3-$G640)*J640)-'Resale time'!$F$545),0),0)</f>
        <v>90</v>
      </c>
      <c r="R640" s="341">
        <f t="shared" si="29"/>
        <v>544.87034401258165</v>
      </c>
    </row>
    <row r="641" spans="1:18" ht="12" customHeight="1" x14ac:dyDescent="0.35">
      <c r="A641" s="142"/>
      <c r="B641" s="142" t="s">
        <v>5277</v>
      </c>
      <c r="C641" s="142" t="s">
        <v>5278</v>
      </c>
      <c r="D641" s="142" t="s">
        <v>5477</v>
      </c>
      <c r="E641" s="142" t="s">
        <v>5279</v>
      </c>
      <c r="F641" s="145" t="s">
        <v>5280</v>
      </c>
      <c r="G641" s="146">
        <v>43678</v>
      </c>
      <c r="H641" s="125">
        <f t="shared" si="30"/>
        <v>2019</v>
      </c>
      <c r="I641" s="145" t="s">
        <v>5526</v>
      </c>
      <c r="J641" s="144">
        <v>1</v>
      </c>
      <c r="K641" s="115">
        <f>IF((G641+'Resale time'!$F$545)&lt;$U$3,1,0)</f>
        <v>1</v>
      </c>
      <c r="L641" s="144"/>
      <c r="M641" s="158">
        <v>0</v>
      </c>
      <c r="N641" s="162" t="str">
        <f t="shared" ref="N641:N704" si="31">IF(M641=1,J641,"")</f>
        <v/>
      </c>
      <c r="O641" s="219">
        <f>MAX(IF($U$4-G641&gt;0,MIN((($U$4-$U$2))*J641,(($U$4-$G641)*J641)-'Resale time'!$F$545),0),0)</f>
        <v>89.870344012581683</v>
      </c>
      <c r="P641" s="162">
        <f>MAX(IF($U$5-G641&gt;0,MIN(($U$5-$U$4)*J641,(($U$5-$G641)*J641)-'Resale time'!$F$545),0),0)</f>
        <v>366</v>
      </c>
      <c r="Q641" s="162">
        <f>MAX(IF($U$3-G641&gt;0,MIN(($U$3-$U$5)*J641,(($U$3-$G641)*J641)-'Resale time'!$F$545),0),0)</f>
        <v>90</v>
      </c>
      <c r="R641" s="341">
        <f t="shared" si="29"/>
        <v>545.87034401258165</v>
      </c>
    </row>
    <row r="642" spans="1:18" ht="12" customHeight="1" x14ac:dyDescent="0.35">
      <c r="A642" s="142"/>
      <c r="B642" s="142" t="s">
        <v>5277</v>
      </c>
      <c r="C642" s="142" t="s">
        <v>5278</v>
      </c>
      <c r="D642" s="142" t="s">
        <v>5477</v>
      </c>
      <c r="E642" s="142" t="s">
        <v>5279</v>
      </c>
      <c r="F642" s="145" t="s">
        <v>4276</v>
      </c>
      <c r="G642" s="146">
        <v>43671</v>
      </c>
      <c r="H642" s="125">
        <f t="shared" si="30"/>
        <v>2019</v>
      </c>
      <c r="I642" s="145" t="s">
        <v>5527</v>
      </c>
      <c r="J642" s="144">
        <v>1</v>
      </c>
      <c r="K642" s="115">
        <f>IF((G642+'Resale time'!$F$545)&lt;$U$3,1,0)</f>
        <v>1</v>
      </c>
      <c r="L642" s="144"/>
      <c r="M642" s="158">
        <v>0</v>
      </c>
      <c r="N642" s="162" t="str">
        <f t="shared" si="31"/>
        <v/>
      </c>
      <c r="O642" s="219">
        <f>MAX(IF($U$4-G642&gt;0,MIN((($U$4-$U$2))*J642,(($U$4-$G642)*J642)-'Resale time'!$F$545),0),0)</f>
        <v>96.870344012581683</v>
      </c>
      <c r="P642" s="162">
        <f>MAX(IF($U$5-G642&gt;0,MIN(($U$5-$U$4)*J642,(($U$5-$G642)*J642)-'Resale time'!$F$545),0),0)</f>
        <v>366</v>
      </c>
      <c r="Q642" s="162">
        <f>MAX(IF($U$3-G642&gt;0,MIN(($U$3-$U$5)*J642,(($U$3-$G642)*J642)-'Resale time'!$F$545),0),0)</f>
        <v>90</v>
      </c>
      <c r="R642" s="341">
        <f t="shared" si="29"/>
        <v>552.87034401258165</v>
      </c>
    </row>
    <row r="643" spans="1:18" ht="12" customHeight="1" x14ac:dyDescent="0.35">
      <c r="A643" s="142"/>
      <c r="B643" s="142" t="s">
        <v>5277</v>
      </c>
      <c r="C643" s="142" t="s">
        <v>5278</v>
      </c>
      <c r="D643" s="142" t="s">
        <v>5477</v>
      </c>
      <c r="E643" s="142" t="s">
        <v>5279</v>
      </c>
      <c r="F643" s="145" t="s">
        <v>4276</v>
      </c>
      <c r="G643" s="146">
        <v>43671</v>
      </c>
      <c r="H643" s="125">
        <f t="shared" si="30"/>
        <v>2019</v>
      </c>
      <c r="I643" s="145" t="s">
        <v>5528</v>
      </c>
      <c r="J643" s="144">
        <v>1</v>
      </c>
      <c r="K643" s="115">
        <f>IF((G643+'Resale time'!$F$545)&lt;$U$3,1,0)</f>
        <v>1</v>
      </c>
      <c r="L643" s="144"/>
      <c r="M643" s="158">
        <v>0</v>
      </c>
      <c r="N643" s="162" t="str">
        <f t="shared" si="31"/>
        <v/>
      </c>
      <c r="O643" s="219">
        <f>MAX(IF($U$4-G643&gt;0,MIN((($U$4-$U$2))*J643,(($U$4-$G643)*J643)-'Resale time'!$F$545),0),0)</f>
        <v>96.870344012581683</v>
      </c>
      <c r="P643" s="162">
        <f>MAX(IF($U$5-G643&gt;0,MIN(($U$5-$U$4)*J643,(($U$5-$G643)*J643)-'Resale time'!$F$545),0),0)</f>
        <v>366</v>
      </c>
      <c r="Q643" s="162">
        <f>MAX(IF($U$3-G643&gt;0,MIN(($U$3-$U$5)*J643,(($U$3-$G643)*J643)-'Resale time'!$F$545),0),0)</f>
        <v>90</v>
      </c>
      <c r="R643" s="341">
        <f t="shared" ref="R643:R706" si="32">SUM(O643:Q643)</f>
        <v>552.87034401258165</v>
      </c>
    </row>
    <row r="644" spans="1:18" ht="12" customHeight="1" x14ac:dyDescent="0.35">
      <c r="A644" s="142"/>
      <c r="B644" s="142" t="s">
        <v>5277</v>
      </c>
      <c r="C644" s="142" t="s">
        <v>5278</v>
      </c>
      <c r="D644" s="142" t="s">
        <v>5477</v>
      </c>
      <c r="E644" s="142" t="s">
        <v>5279</v>
      </c>
      <c r="F644" s="145" t="s">
        <v>4288</v>
      </c>
      <c r="G644" s="146">
        <v>43664</v>
      </c>
      <c r="H644" s="125">
        <f t="shared" si="30"/>
        <v>2019</v>
      </c>
      <c r="I644" s="145" t="s">
        <v>5529</v>
      </c>
      <c r="J644" s="144">
        <v>1</v>
      </c>
      <c r="K644" s="115">
        <f>IF((G644+'Resale time'!$F$545)&lt;$U$3,1,0)</f>
        <v>1</v>
      </c>
      <c r="L644" s="144"/>
      <c r="M644" s="158">
        <v>0</v>
      </c>
      <c r="N644" s="162" t="str">
        <f t="shared" si="31"/>
        <v/>
      </c>
      <c r="O644" s="219">
        <f>MAX(IF($U$4-G644&gt;0,MIN((($U$4-$U$2))*J644,(($U$4-$G644)*J644)-'Resale time'!$F$545),0),0)</f>
        <v>103.87034401258168</v>
      </c>
      <c r="P644" s="162">
        <f>MAX(IF($U$5-G644&gt;0,MIN(($U$5-$U$4)*J644,(($U$5-$G644)*J644)-'Resale time'!$F$545),0),0)</f>
        <v>366</v>
      </c>
      <c r="Q644" s="162">
        <f>MAX(IF($U$3-G644&gt;0,MIN(($U$3-$U$5)*J644,(($U$3-$G644)*J644)-'Resale time'!$F$545),0),0)</f>
        <v>90</v>
      </c>
      <c r="R644" s="341">
        <f t="shared" si="32"/>
        <v>559.87034401258165</v>
      </c>
    </row>
    <row r="645" spans="1:18" ht="12" customHeight="1" x14ac:dyDescent="0.35">
      <c r="A645" s="142"/>
      <c r="B645" s="142" t="s">
        <v>5277</v>
      </c>
      <c r="C645" s="142" t="s">
        <v>5278</v>
      </c>
      <c r="D645" s="142" t="s">
        <v>5477</v>
      </c>
      <c r="E645" s="142" t="s">
        <v>5279</v>
      </c>
      <c r="F645" s="145" t="s">
        <v>4276</v>
      </c>
      <c r="G645" s="146">
        <v>43658</v>
      </c>
      <c r="H645" s="125">
        <f t="shared" si="30"/>
        <v>2019</v>
      </c>
      <c r="I645" s="145" t="s">
        <v>5530</v>
      </c>
      <c r="J645" s="144">
        <v>1</v>
      </c>
      <c r="K645" s="115">
        <f>IF((G645+'Resale time'!$F$545)&lt;$U$3,1,0)</f>
        <v>1</v>
      </c>
      <c r="L645" s="144"/>
      <c r="M645" s="158">
        <v>0</v>
      </c>
      <c r="N645" s="162" t="str">
        <f t="shared" si="31"/>
        <v/>
      </c>
      <c r="O645" s="219">
        <f>MAX(IF($U$4-G645&gt;0,MIN((($U$4-$U$2))*J645,(($U$4-$G645)*J645)-'Resale time'!$F$545),0),0)</f>
        <v>109.87034401258168</v>
      </c>
      <c r="P645" s="162">
        <f>MAX(IF($U$5-G645&gt;0,MIN(($U$5-$U$4)*J645,(($U$5-$G645)*J645)-'Resale time'!$F$545),0),0)</f>
        <v>366</v>
      </c>
      <c r="Q645" s="162">
        <f>MAX(IF($U$3-G645&gt;0,MIN(($U$3-$U$5)*J645,(($U$3-$G645)*J645)-'Resale time'!$F$545),0),0)</f>
        <v>90</v>
      </c>
      <c r="R645" s="341">
        <f t="shared" si="32"/>
        <v>565.87034401258165</v>
      </c>
    </row>
    <row r="646" spans="1:18" ht="12" customHeight="1" x14ac:dyDescent="0.35">
      <c r="A646" s="142"/>
      <c r="B646" s="142" t="s">
        <v>5277</v>
      </c>
      <c r="C646" s="142" t="s">
        <v>5278</v>
      </c>
      <c r="D646" s="142" t="s">
        <v>5477</v>
      </c>
      <c r="E646" s="142" t="s">
        <v>5279</v>
      </c>
      <c r="F646" s="145" t="s">
        <v>4276</v>
      </c>
      <c r="G646" s="146">
        <v>43655</v>
      </c>
      <c r="H646" s="125">
        <f t="shared" si="30"/>
        <v>2019</v>
      </c>
      <c r="I646" s="145" t="s">
        <v>5531</v>
      </c>
      <c r="J646" s="144">
        <v>1</v>
      </c>
      <c r="K646" s="115">
        <f>IF((G646+'Resale time'!$F$545)&lt;$U$3,1,0)</f>
        <v>1</v>
      </c>
      <c r="L646" s="144"/>
      <c r="M646" s="158">
        <v>0</v>
      </c>
      <c r="N646" s="162" t="str">
        <f t="shared" si="31"/>
        <v/>
      </c>
      <c r="O646" s="219">
        <f>MAX(IF($U$4-G646&gt;0,MIN((($U$4-$U$2))*J646,(($U$4-$G646)*J646)-'Resale time'!$F$545),0),0)</f>
        <v>112.87034401258168</v>
      </c>
      <c r="P646" s="162">
        <f>MAX(IF($U$5-G646&gt;0,MIN(($U$5-$U$4)*J646,(($U$5-$G646)*J646)-'Resale time'!$F$545),0),0)</f>
        <v>366</v>
      </c>
      <c r="Q646" s="162">
        <f>MAX(IF($U$3-G646&gt;0,MIN(($U$3-$U$5)*J646,(($U$3-$G646)*J646)-'Resale time'!$F$545),0),0)</f>
        <v>90</v>
      </c>
      <c r="R646" s="341">
        <f t="shared" si="32"/>
        <v>568.87034401258165</v>
      </c>
    </row>
    <row r="647" spans="1:18" ht="12" customHeight="1" x14ac:dyDescent="0.35">
      <c r="A647" s="142"/>
      <c r="B647" s="142" t="s">
        <v>5277</v>
      </c>
      <c r="C647" s="142" t="s">
        <v>5278</v>
      </c>
      <c r="D647" s="142" t="s">
        <v>5477</v>
      </c>
      <c r="E647" s="142" t="s">
        <v>5279</v>
      </c>
      <c r="F647" s="145" t="s">
        <v>4276</v>
      </c>
      <c r="G647" s="146">
        <v>43655</v>
      </c>
      <c r="H647" s="125">
        <f t="shared" si="30"/>
        <v>2019</v>
      </c>
      <c r="I647" s="145" t="s">
        <v>5532</v>
      </c>
      <c r="J647" s="144">
        <v>1</v>
      </c>
      <c r="K647" s="115">
        <f>IF((G647+'Resale time'!$F$545)&lt;$U$3,1,0)</f>
        <v>1</v>
      </c>
      <c r="L647" s="144"/>
      <c r="M647" s="158">
        <v>0</v>
      </c>
      <c r="N647" s="162" t="str">
        <f t="shared" si="31"/>
        <v/>
      </c>
      <c r="O647" s="219">
        <f>MAX(IF($U$4-G647&gt;0,MIN((($U$4-$U$2))*J647,(($U$4-$G647)*J647)-'Resale time'!$F$545),0),0)</f>
        <v>112.87034401258168</v>
      </c>
      <c r="P647" s="162">
        <f>MAX(IF($U$5-G647&gt;0,MIN(($U$5-$U$4)*J647,(($U$5-$G647)*J647)-'Resale time'!$F$545),0),0)</f>
        <v>366</v>
      </c>
      <c r="Q647" s="162">
        <f>MAX(IF($U$3-G647&gt;0,MIN(($U$3-$U$5)*J647,(($U$3-$G647)*J647)-'Resale time'!$F$545),0),0)</f>
        <v>90</v>
      </c>
      <c r="R647" s="341">
        <f t="shared" si="32"/>
        <v>568.87034401258165</v>
      </c>
    </row>
    <row r="648" spans="1:18" ht="12" customHeight="1" x14ac:dyDescent="0.35">
      <c r="A648" s="142"/>
      <c r="B648" s="142" t="s">
        <v>5277</v>
      </c>
      <c r="C648" s="142" t="s">
        <v>5278</v>
      </c>
      <c r="D648" s="142" t="s">
        <v>5477</v>
      </c>
      <c r="E648" s="142" t="s">
        <v>5279</v>
      </c>
      <c r="F648" s="145" t="s">
        <v>5280</v>
      </c>
      <c r="G648" s="146">
        <v>43655</v>
      </c>
      <c r="H648" s="125">
        <f t="shared" si="30"/>
        <v>2019</v>
      </c>
      <c r="I648" s="145" t="s">
        <v>5533</v>
      </c>
      <c r="J648" s="144">
        <v>1</v>
      </c>
      <c r="K648" s="115">
        <f>IF((G648+'Resale time'!$F$545)&lt;$U$3,1,0)</f>
        <v>1</v>
      </c>
      <c r="L648" s="144"/>
      <c r="M648" s="158">
        <v>0</v>
      </c>
      <c r="N648" s="162" t="str">
        <f t="shared" si="31"/>
        <v/>
      </c>
      <c r="O648" s="219">
        <f>MAX(IF($U$4-G648&gt;0,MIN((($U$4-$U$2))*J648,(($U$4-$G648)*J648)-'Resale time'!$F$545),0),0)</f>
        <v>112.87034401258168</v>
      </c>
      <c r="P648" s="162">
        <f>MAX(IF($U$5-G648&gt;0,MIN(($U$5-$U$4)*J648,(($U$5-$G648)*J648)-'Resale time'!$F$545),0),0)</f>
        <v>366</v>
      </c>
      <c r="Q648" s="162">
        <f>MAX(IF($U$3-G648&gt;0,MIN(($U$3-$U$5)*J648,(($U$3-$G648)*J648)-'Resale time'!$F$545),0),0)</f>
        <v>90</v>
      </c>
      <c r="R648" s="341">
        <f t="shared" si="32"/>
        <v>568.87034401258165</v>
      </c>
    </row>
    <row r="649" spans="1:18" ht="12" customHeight="1" x14ac:dyDescent="0.35">
      <c r="A649" s="142"/>
      <c r="B649" s="142" t="s">
        <v>5277</v>
      </c>
      <c r="C649" s="142" t="s">
        <v>5278</v>
      </c>
      <c r="D649" s="142" t="s">
        <v>5477</v>
      </c>
      <c r="E649" s="142" t="s">
        <v>5279</v>
      </c>
      <c r="F649" s="145" t="s">
        <v>4288</v>
      </c>
      <c r="G649" s="146">
        <v>43655</v>
      </c>
      <c r="H649" s="125">
        <f t="shared" si="30"/>
        <v>2019</v>
      </c>
      <c r="I649" s="145" t="s">
        <v>5534</v>
      </c>
      <c r="J649" s="144">
        <v>1</v>
      </c>
      <c r="K649" s="115">
        <f>IF((G649+'Resale time'!$F$545)&lt;$U$3,1,0)</f>
        <v>1</v>
      </c>
      <c r="L649" s="144"/>
      <c r="M649" s="158">
        <v>0</v>
      </c>
      <c r="N649" s="162" t="str">
        <f t="shared" si="31"/>
        <v/>
      </c>
      <c r="O649" s="219">
        <f>MAX(IF($U$4-G649&gt;0,MIN((($U$4-$U$2))*J649,(($U$4-$G649)*J649)-'Resale time'!$F$545),0),0)</f>
        <v>112.87034401258168</v>
      </c>
      <c r="P649" s="162">
        <f>MAX(IF($U$5-G649&gt;0,MIN(($U$5-$U$4)*J649,(($U$5-$G649)*J649)-'Resale time'!$F$545),0),0)</f>
        <v>366</v>
      </c>
      <c r="Q649" s="162">
        <f>MAX(IF($U$3-G649&gt;0,MIN(($U$3-$U$5)*J649,(($U$3-$G649)*J649)-'Resale time'!$F$545),0),0)</f>
        <v>90</v>
      </c>
      <c r="R649" s="341">
        <f t="shared" si="32"/>
        <v>568.87034401258165</v>
      </c>
    </row>
    <row r="650" spans="1:18" ht="12" customHeight="1" x14ac:dyDescent="0.35">
      <c r="A650" s="142"/>
      <c r="B650" s="142" t="s">
        <v>5277</v>
      </c>
      <c r="C650" s="142" t="s">
        <v>5278</v>
      </c>
      <c r="D650" s="142" t="s">
        <v>5477</v>
      </c>
      <c r="E650" s="142" t="s">
        <v>5279</v>
      </c>
      <c r="F650" s="145" t="s">
        <v>4276</v>
      </c>
      <c r="G650" s="146">
        <v>43655</v>
      </c>
      <c r="H650" s="125">
        <f t="shared" si="30"/>
        <v>2019</v>
      </c>
      <c r="I650" s="145" t="s">
        <v>5535</v>
      </c>
      <c r="J650" s="144">
        <v>1</v>
      </c>
      <c r="K650" s="115">
        <f>IF((G650+'Resale time'!$F$545)&lt;$U$3,1,0)</f>
        <v>1</v>
      </c>
      <c r="L650" s="144"/>
      <c r="M650" s="158">
        <v>0</v>
      </c>
      <c r="N650" s="162" t="str">
        <f t="shared" si="31"/>
        <v/>
      </c>
      <c r="O650" s="219">
        <f>MAX(IF($U$4-G650&gt;0,MIN((($U$4-$U$2))*J650,(($U$4-$G650)*J650)-'Resale time'!$F$545),0),0)</f>
        <v>112.87034401258168</v>
      </c>
      <c r="P650" s="162">
        <f>MAX(IF($U$5-G650&gt;0,MIN(($U$5-$U$4)*J650,(($U$5-$G650)*J650)-'Resale time'!$F$545),0),0)</f>
        <v>366</v>
      </c>
      <c r="Q650" s="162">
        <f>MAX(IF($U$3-G650&gt;0,MIN(($U$3-$U$5)*J650,(($U$3-$G650)*J650)-'Resale time'!$F$545),0),0)</f>
        <v>90</v>
      </c>
      <c r="R650" s="341">
        <f t="shared" si="32"/>
        <v>568.87034401258165</v>
      </c>
    </row>
    <row r="651" spans="1:18" ht="12" customHeight="1" x14ac:dyDescent="0.35">
      <c r="A651" s="142"/>
      <c r="B651" s="142" t="s">
        <v>5277</v>
      </c>
      <c r="C651" s="142" t="s">
        <v>5278</v>
      </c>
      <c r="D651" s="142" t="s">
        <v>5477</v>
      </c>
      <c r="E651" s="142" t="s">
        <v>5279</v>
      </c>
      <c r="F651" s="145" t="s">
        <v>4288</v>
      </c>
      <c r="G651" s="146">
        <v>43655</v>
      </c>
      <c r="H651" s="125">
        <f t="shared" si="30"/>
        <v>2019</v>
      </c>
      <c r="I651" s="145" t="s">
        <v>5536</v>
      </c>
      <c r="J651" s="144">
        <v>3</v>
      </c>
      <c r="K651" s="115">
        <f>IF((G651+'Resale time'!$F$545)&lt;$U$3,1,0)</f>
        <v>1</v>
      </c>
      <c r="L651" s="144"/>
      <c r="M651" s="158">
        <v>0</v>
      </c>
      <c r="N651" s="162" t="str">
        <f t="shared" si="31"/>
        <v/>
      </c>
      <c r="O651" s="219">
        <f>MAX(IF($U$4-G651&gt;0,MIN((($U$4-$U$2))*J651,(($U$4-$G651)*J651)-'Resale time'!$F$545),0),0)</f>
        <v>462.87034401258165</v>
      </c>
      <c r="P651" s="162">
        <f>MAX(IF($U$5-G651&gt;0,MIN(($U$5-$U$4)*J651,(($U$5-$G651)*J651)-'Resale time'!$F$545),0),0)</f>
        <v>1098</v>
      </c>
      <c r="Q651" s="162">
        <f>MAX(IF($U$3-G651&gt;0,MIN(($U$3-$U$5)*J651,(($U$3-$G651)*J651)-'Resale time'!$F$545),0),0)</f>
        <v>270</v>
      </c>
      <c r="R651" s="341">
        <f t="shared" si="32"/>
        <v>1830.8703440125817</v>
      </c>
    </row>
    <row r="652" spans="1:18" ht="12" customHeight="1" x14ac:dyDescent="0.35">
      <c r="A652" s="142"/>
      <c r="B652" s="142" t="s">
        <v>5277</v>
      </c>
      <c r="C652" s="142" t="s">
        <v>5278</v>
      </c>
      <c r="D652" s="142" t="s">
        <v>5477</v>
      </c>
      <c r="E652" s="142" t="s">
        <v>5279</v>
      </c>
      <c r="F652" s="145" t="s">
        <v>4276</v>
      </c>
      <c r="G652" s="146">
        <v>43644</v>
      </c>
      <c r="H652" s="125">
        <f t="shared" si="30"/>
        <v>2019</v>
      </c>
      <c r="I652" s="145" t="s">
        <v>5537</v>
      </c>
      <c r="J652" s="144">
        <v>1</v>
      </c>
      <c r="K652" s="115">
        <f>IF((G652+'Resale time'!$F$545)&lt;$U$3,1,0)</f>
        <v>1</v>
      </c>
      <c r="L652" s="144"/>
      <c r="M652" s="158">
        <v>0</v>
      </c>
      <c r="N652" s="162" t="str">
        <f t="shared" si="31"/>
        <v/>
      </c>
      <c r="O652" s="219">
        <f>MAX(IF($U$4-G652&gt;0,MIN((($U$4-$U$2))*J652,(($U$4-$G652)*J652)-'Resale time'!$F$545),0),0)</f>
        <v>123.87034401258168</v>
      </c>
      <c r="P652" s="162">
        <f>MAX(IF($U$5-G652&gt;0,MIN(($U$5-$U$4)*J652,(($U$5-$G652)*J652)-'Resale time'!$F$545),0),0)</f>
        <v>366</v>
      </c>
      <c r="Q652" s="162">
        <f>MAX(IF($U$3-G652&gt;0,MIN(($U$3-$U$5)*J652,(($U$3-$G652)*J652)-'Resale time'!$F$545),0),0)</f>
        <v>90</v>
      </c>
      <c r="R652" s="341">
        <f t="shared" si="32"/>
        <v>579.87034401258165</v>
      </c>
    </row>
    <row r="653" spans="1:18" ht="12" customHeight="1" x14ac:dyDescent="0.35">
      <c r="A653" s="142"/>
      <c r="B653" s="142" t="s">
        <v>5277</v>
      </c>
      <c r="C653" s="142" t="s">
        <v>5278</v>
      </c>
      <c r="D653" s="142" t="s">
        <v>5477</v>
      </c>
      <c r="E653" s="142" t="s">
        <v>5279</v>
      </c>
      <c r="F653" s="145" t="s">
        <v>4276</v>
      </c>
      <c r="G653" s="146">
        <v>43641</v>
      </c>
      <c r="H653" s="125">
        <f t="shared" si="30"/>
        <v>2019</v>
      </c>
      <c r="I653" s="145" t="s">
        <v>5538</v>
      </c>
      <c r="J653" s="144">
        <v>1</v>
      </c>
      <c r="K653" s="115">
        <f>IF((G653+'Resale time'!$F$545)&lt;$U$3,1,0)</f>
        <v>1</v>
      </c>
      <c r="L653" s="144"/>
      <c r="M653" s="158">
        <v>0</v>
      </c>
      <c r="N653" s="162" t="str">
        <f t="shared" si="31"/>
        <v/>
      </c>
      <c r="O653" s="219">
        <f>MAX(IF($U$4-G653&gt;0,MIN((($U$4-$U$2))*J653,(($U$4-$G653)*J653)-'Resale time'!$F$545),0),0)</f>
        <v>126.87034401258168</v>
      </c>
      <c r="P653" s="162">
        <f>MAX(IF($U$5-G653&gt;0,MIN(($U$5-$U$4)*J653,(($U$5-$G653)*J653)-'Resale time'!$F$545),0),0)</f>
        <v>366</v>
      </c>
      <c r="Q653" s="162">
        <f>MAX(IF($U$3-G653&gt;0,MIN(($U$3-$U$5)*J653,(($U$3-$G653)*J653)-'Resale time'!$F$545),0),0)</f>
        <v>90</v>
      </c>
      <c r="R653" s="341">
        <f t="shared" si="32"/>
        <v>582.87034401258165</v>
      </c>
    </row>
    <row r="654" spans="1:18" ht="12" customHeight="1" x14ac:dyDescent="0.35">
      <c r="A654" s="142"/>
      <c r="B654" s="142" t="s">
        <v>5277</v>
      </c>
      <c r="C654" s="142" t="s">
        <v>5278</v>
      </c>
      <c r="D654" s="142" t="s">
        <v>5477</v>
      </c>
      <c r="E654" s="142" t="s">
        <v>5279</v>
      </c>
      <c r="F654" s="145" t="s">
        <v>5280</v>
      </c>
      <c r="G654" s="146">
        <v>43634</v>
      </c>
      <c r="H654" s="125">
        <f t="shared" si="30"/>
        <v>2019</v>
      </c>
      <c r="I654" s="145" t="s">
        <v>5539</v>
      </c>
      <c r="J654" s="144">
        <v>1</v>
      </c>
      <c r="K654" s="115">
        <f>IF((G654+'Resale time'!$F$545)&lt;$U$3,1,0)</f>
        <v>1</v>
      </c>
      <c r="L654" s="144"/>
      <c r="M654" s="158">
        <v>0</v>
      </c>
      <c r="N654" s="162" t="str">
        <f t="shared" si="31"/>
        <v/>
      </c>
      <c r="O654" s="219">
        <f>MAX(IF($U$4-G654&gt;0,MIN((($U$4-$U$2))*J654,(($U$4-$G654)*J654)-'Resale time'!$F$545),0),0)</f>
        <v>133.87034401258168</v>
      </c>
      <c r="P654" s="162">
        <f>MAX(IF($U$5-G654&gt;0,MIN(($U$5-$U$4)*J654,(($U$5-$G654)*J654)-'Resale time'!$F$545),0),0)</f>
        <v>366</v>
      </c>
      <c r="Q654" s="162">
        <f>MAX(IF($U$3-G654&gt;0,MIN(($U$3-$U$5)*J654,(($U$3-$G654)*J654)-'Resale time'!$F$545),0),0)</f>
        <v>90</v>
      </c>
      <c r="R654" s="341">
        <f t="shared" si="32"/>
        <v>589.87034401258165</v>
      </c>
    </row>
    <row r="655" spans="1:18" ht="12" customHeight="1" x14ac:dyDescent="0.35">
      <c r="A655" s="142"/>
      <c r="B655" s="142" t="s">
        <v>5277</v>
      </c>
      <c r="C655" s="142" t="s">
        <v>5278</v>
      </c>
      <c r="D655" s="142" t="s">
        <v>5477</v>
      </c>
      <c r="E655" s="142" t="s">
        <v>5279</v>
      </c>
      <c r="F655" s="145" t="s">
        <v>5280</v>
      </c>
      <c r="G655" s="146">
        <v>43630</v>
      </c>
      <c r="H655" s="125">
        <f t="shared" si="30"/>
        <v>2019</v>
      </c>
      <c r="I655" s="145" t="s">
        <v>5540</v>
      </c>
      <c r="J655" s="144">
        <v>1</v>
      </c>
      <c r="K655" s="115">
        <f>IF((G655+'Resale time'!$F$545)&lt;$U$3,1,0)</f>
        <v>1</v>
      </c>
      <c r="L655" s="144"/>
      <c r="M655" s="158">
        <v>0</v>
      </c>
      <c r="N655" s="162" t="str">
        <f t="shared" si="31"/>
        <v/>
      </c>
      <c r="O655" s="219">
        <f>MAX(IF($U$4-G655&gt;0,MIN((($U$4-$U$2))*J655,(($U$4-$G655)*J655)-'Resale time'!$F$545),0),0)</f>
        <v>137.87034401258168</v>
      </c>
      <c r="P655" s="162">
        <f>MAX(IF($U$5-G655&gt;0,MIN(($U$5-$U$4)*J655,(($U$5-$G655)*J655)-'Resale time'!$F$545),0),0)</f>
        <v>366</v>
      </c>
      <c r="Q655" s="162">
        <f>MAX(IF($U$3-G655&gt;0,MIN(($U$3-$U$5)*J655,(($U$3-$G655)*J655)-'Resale time'!$F$545),0),0)</f>
        <v>90</v>
      </c>
      <c r="R655" s="341">
        <f t="shared" si="32"/>
        <v>593.87034401258165</v>
      </c>
    </row>
    <row r="656" spans="1:18" ht="12" customHeight="1" x14ac:dyDescent="0.35">
      <c r="A656" s="142"/>
      <c r="B656" s="142" t="s">
        <v>5277</v>
      </c>
      <c r="C656" s="142" t="s">
        <v>5278</v>
      </c>
      <c r="D656" s="142" t="s">
        <v>5477</v>
      </c>
      <c r="E656" s="142" t="s">
        <v>5279</v>
      </c>
      <c r="F656" s="145" t="s">
        <v>4276</v>
      </c>
      <c r="G656" s="146">
        <v>43630</v>
      </c>
      <c r="H656" s="125">
        <f t="shared" si="30"/>
        <v>2019</v>
      </c>
      <c r="I656" s="145" t="s">
        <v>5541</v>
      </c>
      <c r="J656" s="144">
        <v>1</v>
      </c>
      <c r="K656" s="115">
        <f>IF((G656+'Resale time'!$F$545)&lt;$U$3,1,0)</f>
        <v>1</v>
      </c>
      <c r="L656" s="144"/>
      <c r="M656" s="158">
        <v>0</v>
      </c>
      <c r="N656" s="162" t="str">
        <f t="shared" si="31"/>
        <v/>
      </c>
      <c r="O656" s="219">
        <f>MAX(IF($U$4-G656&gt;0,MIN((($U$4-$U$2))*J656,(($U$4-$G656)*J656)-'Resale time'!$F$545),0),0)</f>
        <v>137.87034401258168</v>
      </c>
      <c r="P656" s="162">
        <f>MAX(IF($U$5-G656&gt;0,MIN(($U$5-$U$4)*J656,(($U$5-$G656)*J656)-'Resale time'!$F$545),0),0)</f>
        <v>366</v>
      </c>
      <c r="Q656" s="162">
        <f>MAX(IF($U$3-G656&gt;0,MIN(($U$3-$U$5)*J656,(($U$3-$G656)*J656)-'Resale time'!$F$545),0),0)</f>
        <v>90</v>
      </c>
      <c r="R656" s="341">
        <f t="shared" si="32"/>
        <v>593.87034401258165</v>
      </c>
    </row>
    <row r="657" spans="1:18" ht="12" customHeight="1" x14ac:dyDescent="0.35">
      <c r="A657" s="142"/>
      <c r="B657" s="142" t="s">
        <v>5277</v>
      </c>
      <c r="C657" s="142" t="s">
        <v>5278</v>
      </c>
      <c r="D657" s="142" t="s">
        <v>5477</v>
      </c>
      <c r="E657" s="142" t="s">
        <v>5279</v>
      </c>
      <c r="F657" s="145" t="s">
        <v>4276</v>
      </c>
      <c r="G657" s="146">
        <v>43630</v>
      </c>
      <c r="H657" s="125">
        <f t="shared" si="30"/>
        <v>2019</v>
      </c>
      <c r="I657" s="145" t="s">
        <v>5542</v>
      </c>
      <c r="J657" s="144">
        <v>1</v>
      </c>
      <c r="K657" s="115">
        <f>IF((G657+'Resale time'!$F$545)&lt;$U$3,1,0)</f>
        <v>1</v>
      </c>
      <c r="L657" s="144"/>
      <c r="M657" s="158">
        <v>0</v>
      </c>
      <c r="N657" s="162" t="str">
        <f t="shared" si="31"/>
        <v/>
      </c>
      <c r="O657" s="219">
        <f>MAX(IF($U$4-G657&gt;0,MIN((($U$4-$U$2))*J657,(($U$4-$G657)*J657)-'Resale time'!$F$545),0),0)</f>
        <v>137.87034401258168</v>
      </c>
      <c r="P657" s="162">
        <f>MAX(IF($U$5-G657&gt;0,MIN(($U$5-$U$4)*J657,(($U$5-$G657)*J657)-'Resale time'!$F$545),0),0)</f>
        <v>366</v>
      </c>
      <c r="Q657" s="162">
        <f>MAX(IF($U$3-G657&gt;0,MIN(($U$3-$U$5)*J657,(($U$3-$G657)*J657)-'Resale time'!$F$545),0),0)</f>
        <v>90</v>
      </c>
      <c r="R657" s="341">
        <f t="shared" si="32"/>
        <v>593.87034401258165</v>
      </c>
    </row>
    <row r="658" spans="1:18" ht="12" customHeight="1" x14ac:dyDescent="0.35">
      <c r="A658" s="142"/>
      <c r="B658" s="142" t="s">
        <v>5277</v>
      </c>
      <c r="C658" s="142" t="s">
        <v>5278</v>
      </c>
      <c r="D658" s="142" t="s">
        <v>5477</v>
      </c>
      <c r="E658" s="142" t="s">
        <v>5279</v>
      </c>
      <c r="F658" s="145" t="s">
        <v>4276</v>
      </c>
      <c r="G658" s="146">
        <v>43620</v>
      </c>
      <c r="H658" s="125">
        <f t="shared" si="30"/>
        <v>2019</v>
      </c>
      <c r="I658" s="145" t="s">
        <v>5543</v>
      </c>
      <c r="J658" s="144">
        <v>1</v>
      </c>
      <c r="K658" s="115">
        <f>IF((G658+'Resale time'!$F$545)&lt;$U$3,1,0)</f>
        <v>1</v>
      </c>
      <c r="L658" s="144"/>
      <c r="M658" s="158">
        <v>0</v>
      </c>
      <c r="N658" s="162" t="str">
        <f t="shared" si="31"/>
        <v/>
      </c>
      <c r="O658" s="219">
        <f>MAX(IF($U$4-G658&gt;0,MIN((($U$4-$U$2))*J658,(($U$4-$G658)*J658)-'Resale time'!$F$545),0),0)</f>
        <v>147.87034401258168</v>
      </c>
      <c r="P658" s="162">
        <f>MAX(IF($U$5-G658&gt;0,MIN(($U$5-$U$4)*J658,(($U$5-$G658)*J658)-'Resale time'!$F$545),0),0)</f>
        <v>366</v>
      </c>
      <c r="Q658" s="162">
        <f>MAX(IF($U$3-G658&gt;0,MIN(($U$3-$U$5)*J658,(($U$3-$G658)*J658)-'Resale time'!$F$545),0),0)</f>
        <v>90</v>
      </c>
      <c r="R658" s="341">
        <f t="shared" si="32"/>
        <v>603.87034401258165</v>
      </c>
    </row>
    <row r="659" spans="1:18" ht="12" customHeight="1" x14ac:dyDescent="0.35">
      <c r="A659" s="142"/>
      <c r="B659" s="142" t="s">
        <v>5277</v>
      </c>
      <c r="C659" s="142" t="s">
        <v>5278</v>
      </c>
      <c r="D659" s="142" t="s">
        <v>5477</v>
      </c>
      <c r="E659" s="142" t="s">
        <v>5279</v>
      </c>
      <c r="F659" s="145" t="s">
        <v>4276</v>
      </c>
      <c r="G659" s="146">
        <v>43616</v>
      </c>
      <c r="H659" s="125">
        <f t="shared" si="30"/>
        <v>2019</v>
      </c>
      <c r="I659" s="145" t="s">
        <v>5544</v>
      </c>
      <c r="J659" s="144">
        <v>1</v>
      </c>
      <c r="K659" s="115">
        <f>IF((G659+'Resale time'!$F$545)&lt;$U$3,1,0)</f>
        <v>1</v>
      </c>
      <c r="L659" s="144"/>
      <c r="M659" s="158">
        <v>0</v>
      </c>
      <c r="N659" s="162" t="str">
        <f t="shared" si="31"/>
        <v/>
      </c>
      <c r="O659" s="219">
        <f>MAX(IF($U$4-G659&gt;0,MIN((($U$4-$U$2))*J659,(($U$4-$G659)*J659)-'Resale time'!$F$545),0),0)</f>
        <v>151.87034401258168</v>
      </c>
      <c r="P659" s="162">
        <f>MAX(IF($U$5-G659&gt;0,MIN(($U$5-$U$4)*J659,(($U$5-$G659)*J659)-'Resale time'!$F$545),0),0)</f>
        <v>366</v>
      </c>
      <c r="Q659" s="162">
        <f>MAX(IF($U$3-G659&gt;0,MIN(($U$3-$U$5)*J659,(($U$3-$G659)*J659)-'Resale time'!$F$545),0),0)</f>
        <v>90</v>
      </c>
      <c r="R659" s="341">
        <f t="shared" si="32"/>
        <v>607.87034401258165</v>
      </c>
    </row>
    <row r="660" spans="1:18" ht="12" customHeight="1" x14ac:dyDescent="0.35">
      <c r="A660" s="142"/>
      <c r="B660" s="142" t="s">
        <v>5277</v>
      </c>
      <c r="C660" s="142" t="s">
        <v>5278</v>
      </c>
      <c r="D660" s="142" t="s">
        <v>5477</v>
      </c>
      <c r="E660" s="142" t="s">
        <v>5279</v>
      </c>
      <c r="F660" s="145" t="s">
        <v>5280</v>
      </c>
      <c r="G660" s="146">
        <v>43601</v>
      </c>
      <c r="H660" s="125">
        <f t="shared" si="30"/>
        <v>2019</v>
      </c>
      <c r="I660" s="145" t="s">
        <v>5545</v>
      </c>
      <c r="J660" s="144">
        <v>1</v>
      </c>
      <c r="K660" s="115">
        <f>IF((G660+'Resale time'!$F$545)&lt;$U$3,1,0)</f>
        <v>1</v>
      </c>
      <c r="L660" s="144"/>
      <c r="M660" s="158">
        <v>0</v>
      </c>
      <c r="N660" s="162" t="str">
        <f t="shared" si="31"/>
        <v/>
      </c>
      <c r="O660" s="219">
        <f>MAX(IF($U$4-G660&gt;0,MIN((($U$4-$U$2))*J660,(($U$4-$G660)*J660)-'Resale time'!$F$545),0),0)</f>
        <v>166.87034401258168</v>
      </c>
      <c r="P660" s="162">
        <f>MAX(IF($U$5-G660&gt;0,MIN(($U$5-$U$4)*J660,(($U$5-$G660)*J660)-'Resale time'!$F$545),0),0)</f>
        <v>366</v>
      </c>
      <c r="Q660" s="162">
        <f>MAX(IF($U$3-G660&gt;0,MIN(($U$3-$U$5)*J660,(($U$3-$G660)*J660)-'Resale time'!$F$545),0),0)</f>
        <v>90</v>
      </c>
      <c r="R660" s="341">
        <f t="shared" si="32"/>
        <v>622.87034401258165</v>
      </c>
    </row>
    <row r="661" spans="1:18" ht="12" customHeight="1" x14ac:dyDescent="0.35">
      <c r="A661" s="142"/>
      <c r="B661" s="142" t="s">
        <v>5277</v>
      </c>
      <c r="C661" s="142" t="s">
        <v>5278</v>
      </c>
      <c r="D661" s="142" t="s">
        <v>5477</v>
      </c>
      <c r="E661" s="142" t="s">
        <v>5279</v>
      </c>
      <c r="F661" s="145" t="s">
        <v>4645</v>
      </c>
      <c r="G661" s="146">
        <v>43599</v>
      </c>
      <c r="H661" s="125">
        <f t="shared" si="30"/>
        <v>2019</v>
      </c>
      <c r="I661" s="145" t="s">
        <v>5546</v>
      </c>
      <c r="J661" s="144">
        <v>1</v>
      </c>
      <c r="K661" s="115">
        <f>IF((G661+'Resale time'!$F$545)&lt;$U$3,1,0)</f>
        <v>1</v>
      </c>
      <c r="L661" s="144"/>
      <c r="M661" s="158">
        <v>0</v>
      </c>
      <c r="N661" s="162" t="str">
        <f t="shared" si="31"/>
        <v/>
      </c>
      <c r="O661" s="219">
        <f>MAX(IF($U$4-G661&gt;0,MIN((($U$4-$U$2))*J661,(($U$4-$G661)*J661)-'Resale time'!$F$545),0),0)</f>
        <v>168.87034401258168</v>
      </c>
      <c r="P661" s="162">
        <f>MAX(IF($U$5-G661&gt;0,MIN(($U$5-$U$4)*J661,(($U$5-$G661)*J661)-'Resale time'!$F$545),0),0)</f>
        <v>366</v>
      </c>
      <c r="Q661" s="162">
        <f>MAX(IF($U$3-G661&gt;0,MIN(($U$3-$U$5)*J661,(($U$3-$G661)*J661)-'Resale time'!$F$545),0),0)</f>
        <v>90</v>
      </c>
      <c r="R661" s="341">
        <f t="shared" si="32"/>
        <v>624.87034401258165</v>
      </c>
    </row>
    <row r="662" spans="1:18" ht="12" customHeight="1" x14ac:dyDescent="0.35">
      <c r="A662" s="142"/>
      <c r="B662" s="142" t="s">
        <v>5277</v>
      </c>
      <c r="C662" s="142" t="s">
        <v>5278</v>
      </c>
      <c r="D662" s="142" t="s">
        <v>5477</v>
      </c>
      <c r="E662" s="142" t="s">
        <v>5279</v>
      </c>
      <c r="F662" s="145" t="s">
        <v>4331</v>
      </c>
      <c r="G662" s="146">
        <v>43598</v>
      </c>
      <c r="H662" s="125">
        <f t="shared" si="30"/>
        <v>2019</v>
      </c>
      <c r="I662" s="145" t="s">
        <v>5547</v>
      </c>
      <c r="J662" s="144">
        <v>1</v>
      </c>
      <c r="K662" s="115">
        <f>IF((G662+'Resale time'!$F$545)&lt;$U$3,1,0)</f>
        <v>1</v>
      </c>
      <c r="L662" s="144"/>
      <c r="M662" s="158">
        <v>0</v>
      </c>
      <c r="N662" s="162" t="str">
        <f t="shared" si="31"/>
        <v/>
      </c>
      <c r="O662" s="219">
        <f>MAX(IF($U$4-G662&gt;0,MIN((($U$4-$U$2))*J662,(($U$4-$G662)*J662)-'Resale time'!$F$545),0),0)</f>
        <v>169.87034401258168</v>
      </c>
      <c r="P662" s="162">
        <f>MAX(IF($U$5-G662&gt;0,MIN(($U$5-$U$4)*J662,(($U$5-$G662)*J662)-'Resale time'!$F$545),0),0)</f>
        <v>366</v>
      </c>
      <c r="Q662" s="162">
        <f>MAX(IF($U$3-G662&gt;0,MIN(($U$3-$U$5)*J662,(($U$3-$G662)*J662)-'Resale time'!$F$545),0),0)</f>
        <v>90</v>
      </c>
      <c r="R662" s="341">
        <f t="shared" si="32"/>
        <v>625.87034401258165</v>
      </c>
    </row>
    <row r="663" spans="1:18" ht="12" customHeight="1" x14ac:dyDescent="0.35">
      <c r="A663" s="142"/>
      <c r="B663" s="142" t="s">
        <v>5277</v>
      </c>
      <c r="C663" s="142" t="s">
        <v>5278</v>
      </c>
      <c r="D663" s="142" t="s">
        <v>5477</v>
      </c>
      <c r="E663" s="142" t="s">
        <v>5279</v>
      </c>
      <c r="F663" s="145" t="s">
        <v>5280</v>
      </c>
      <c r="G663" s="146">
        <v>43598</v>
      </c>
      <c r="H663" s="125">
        <f t="shared" si="30"/>
        <v>2019</v>
      </c>
      <c r="I663" s="145" t="s">
        <v>5548</v>
      </c>
      <c r="J663" s="144">
        <v>1</v>
      </c>
      <c r="K663" s="115">
        <f>IF((G663+'Resale time'!$F$545)&lt;$U$3,1,0)</f>
        <v>1</v>
      </c>
      <c r="L663" s="144"/>
      <c r="M663" s="158">
        <v>0</v>
      </c>
      <c r="N663" s="162" t="str">
        <f t="shared" si="31"/>
        <v/>
      </c>
      <c r="O663" s="219">
        <f>MAX(IF($U$4-G663&gt;0,MIN((($U$4-$U$2))*J663,(($U$4-$G663)*J663)-'Resale time'!$F$545),0),0)</f>
        <v>169.87034401258168</v>
      </c>
      <c r="P663" s="162">
        <f>MAX(IF($U$5-G663&gt;0,MIN(($U$5-$U$4)*J663,(($U$5-$G663)*J663)-'Resale time'!$F$545),0),0)</f>
        <v>366</v>
      </c>
      <c r="Q663" s="162">
        <f>MAX(IF($U$3-G663&gt;0,MIN(($U$3-$U$5)*J663,(($U$3-$G663)*J663)-'Resale time'!$F$545),0),0)</f>
        <v>90</v>
      </c>
      <c r="R663" s="341">
        <f t="shared" si="32"/>
        <v>625.87034401258165</v>
      </c>
    </row>
    <row r="664" spans="1:18" ht="12" customHeight="1" x14ac:dyDescent="0.35">
      <c r="A664" s="142"/>
      <c r="B664" s="142" t="s">
        <v>5277</v>
      </c>
      <c r="C664" s="142" t="s">
        <v>5278</v>
      </c>
      <c r="D664" s="142" t="s">
        <v>5477</v>
      </c>
      <c r="E664" s="142" t="s">
        <v>5279</v>
      </c>
      <c r="F664" s="145" t="s">
        <v>5280</v>
      </c>
      <c r="G664" s="146">
        <v>43598</v>
      </c>
      <c r="H664" s="125">
        <f t="shared" si="30"/>
        <v>2019</v>
      </c>
      <c r="I664" s="145" t="s">
        <v>5549</v>
      </c>
      <c r="J664" s="144">
        <v>1</v>
      </c>
      <c r="K664" s="115">
        <f>IF((G664+'Resale time'!$F$545)&lt;$U$3,1,0)</f>
        <v>1</v>
      </c>
      <c r="L664" s="144"/>
      <c r="M664" s="158">
        <v>0</v>
      </c>
      <c r="N664" s="162" t="str">
        <f t="shared" si="31"/>
        <v/>
      </c>
      <c r="O664" s="219">
        <f>MAX(IF($U$4-G664&gt;0,MIN((($U$4-$U$2))*J664,(($U$4-$G664)*J664)-'Resale time'!$F$545),0),0)</f>
        <v>169.87034401258168</v>
      </c>
      <c r="P664" s="162">
        <f>MAX(IF($U$5-G664&gt;0,MIN(($U$5-$U$4)*J664,(($U$5-$G664)*J664)-'Resale time'!$F$545),0),0)</f>
        <v>366</v>
      </c>
      <c r="Q664" s="162">
        <f>MAX(IF($U$3-G664&gt;0,MIN(($U$3-$U$5)*J664,(($U$3-$G664)*J664)-'Resale time'!$F$545),0),0)</f>
        <v>90</v>
      </c>
      <c r="R664" s="341">
        <f t="shared" si="32"/>
        <v>625.87034401258165</v>
      </c>
    </row>
    <row r="665" spans="1:18" ht="12" customHeight="1" x14ac:dyDescent="0.35">
      <c r="A665" s="142"/>
      <c r="B665" s="142" t="s">
        <v>5277</v>
      </c>
      <c r="C665" s="142" t="s">
        <v>5278</v>
      </c>
      <c r="D665" s="142" t="s">
        <v>5477</v>
      </c>
      <c r="E665" s="142" t="s">
        <v>5279</v>
      </c>
      <c r="F665" s="145" t="s">
        <v>5280</v>
      </c>
      <c r="G665" s="146">
        <v>43585</v>
      </c>
      <c r="H665" s="125">
        <f t="shared" si="30"/>
        <v>2019</v>
      </c>
      <c r="I665" s="145" t="s">
        <v>5550</v>
      </c>
      <c r="J665" s="144">
        <v>3</v>
      </c>
      <c r="K665" s="115">
        <f>IF((G665+'Resale time'!$F$545)&lt;$U$3,1,0)</f>
        <v>1</v>
      </c>
      <c r="L665" s="144"/>
      <c r="M665" s="158">
        <v>0</v>
      </c>
      <c r="N665" s="162" t="str">
        <f t="shared" si="31"/>
        <v/>
      </c>
      <c r="O665" s="219">
        <f>MAX(IF($U$4-G665&gt;0,MIN((($U$4-$U$2))*J665,(($U$4-$G665)*J665)-'Resale time'!$F$545),0),0)</f>
        <v>672.87034401258165</v>
      </c>
      <c r="P665" s="162">
        <f>MAX(IF($U$5-G665&gt;0,MIN(($U$5-$U$4)*J665,(($U$5-$G665)*J665)-'Resale time'!$F$545),0),0)</f>
        <v>1098</v>
      </c>
      <c r="Q665" s="162">
        <f>MAX(IF($U$3-G665&gt;0,MIN(($U$3-$U$5)*J665,(($U$3-$G665)*J665)-'Resale time'!$F$545),0),0)</f>
        <v>270</v>
      </c>
      <c r="R665" s="341">
        <f t="shared" si="32"/>
        <v>2040.8703440125817</v>
      </c>
    </row>
    <row r="666" spans="1:18" ht="12" customHeight="1" x14ac:dyDescent="0.35">
      <c r="A666" s="142"/>
      <c r="B666" s="142" t="s">
        <v>5277</v>
      </c>
      <c r="C666" s="142" t="s">
        <v>5278</v>
      </c>
      <c r="D666" s="142" t="s">
        <v>5477</v>
      </c>
      <c r="E666" s="142" t="s">
        <v>5279</v>
      </c>
      <c r="F666" s="145" t="s">
        <v>4288</v>
      </c>
      <c r="G666" s="146">
        <v>43585</v>
      </c>
      <c r="H666" s="125">
        <f t="shared" si="30"/>
        <v>2019</v>
      </c>
      <c r="I666" s="145" t="s">
        <v>5551</v>
      </c>
      <c r="J666" s="144">
        <v>1</v>
      </c>
      <c r="K666" s="115">
        <f>IF((G666+'Resale time'!$F$545)&lt;$U$3,1,0)</f>
        <v>1</v>
      </c>
      <c r="L666" s="144"/>
      <c r="M666" s="158">
        <v>0</v>
      </c>
      <c r="N666" s="162" t="str">
        <f t="shared" si="31"/>
        <v/>
      </c>
      <c r="O666" s="219">
        <f>MAX(IF($U$4-G666&gt;0,MIN((($U$4-$U$2))*J666,(($U$4-$G666)*J666)-'Resale time'!$F$545),0),0)</f>
        <v>182.87034401258168</v>
      </c>
      <c r="P666" s="162">
        <f>MAX(IF($U$5-G666&gt;0,MIN(($U$5-$U$4)*J666,(($U$5-$G666)*J666)-'Resale time'!$F$545),0),0)</f>
        <v>366</v>
      </c>
      <c r="Q666" s="162">
        <f>MAX(IF($U$3-G666&gt;0,MIN(($U$3-$U$5)*J666,(($U$3-$G666)*J666)-'Resale time'!$F$545),0),0)</f>
        <v>90</v>
      </c>
      <c r="R666" s="341">
        <f t="shared" si="32"/>
        <v>638.87034401258165</v>
      </c>
    </row>
    <row r="667" spans="1:18" ht="12" customHeight="1" x14ac:dyDescent="0.35">
      <c r="A667" s="142"/>
      <c r="B667" s="142" t="s">
        <v>5277</v>
      </c>
      <c r="C667" s="142" t="s">
        <v>5278</v>
      </c>
      <c r="D667" s="142" t="s">
        <v>5477</v>
      </c>
      <c r="E667" s="142" t="s">
        <v>5279</v>
      </c>
      <c r="F667" s="145" t="s">
        <v>4645</v>
      </c>
      <c r="G667" s="146">
        <v>43581</v>
      </c>
      <c r="H667" s="125">
        <f t="shared" si="30"/>
        <v>2019</v>
      </c>
      <c r="I667" s="145" t="s">
        <v>5552</v>
      </c>
      <c r="J667" s="144">
        <v>1</v>
      </c>
      <c r="K667" s="115">
        <f>IF((G667+'Resale time'!$F$545)&lt;$U$3,1,0)</f>
        <v>1</v>
      </c>
      <c r="L667" s="144"/>
      <c r="M667" s="158">
        <v>0</v>
      </c>
      <c r="N667" s="162" t="str">
        <f t="shared" si="31"/>
        <v/>
      </c>
      <c r="O667" s="219">
        <f>MAX(IF($U$4-G667&gt;0,MIN((($U$4-$U$2))*J667,(($U$4-$G667)*J667)-'Resale time'!$F$545),0),0)</f>
        <v>186.87034401258168</v>
      </c>
      <c r="P667" s="162">
        <f>MAX(IF($U$5-G667&gt;0,MIN(($U$5-$U$4)*J667,(($U$5-$G667)*J667)-'Resale time'!$F$545),0),0)</f>
        <v>366</v>
      </c>
      <c r="Q667" s="162">
        <f>MAX(IF($U$3-G667&gt;0,MIN(($U$3-$U$5)*J667,(($U$3-$G667)*J667)-'Resale time'!$F$545),0),0)</f>
        <v>90</v>
      </c>
      <c r="R667" s="341">
        <f t="shared" si="32"/>
        <v>642.87034401258165</v>
      </c>
    </row>
    <row r="668" spans="1:18" ht="12" customHeight="1" x14ac:dyDescent="0.35">
      <c r="A668" s="142"/>
      <c r="B668" s="142" t="s">
        <v>5277</v>
      </c>
      <c r="C668" s="142" t="s">
        <v>5278</v>
      </c>
      <c r="D668" s="142" t="s">
        <v>5477</v>
      </c>
      <c r="E668" s="142" t="s">
        <v>5279</v>
      </c>
      <c r="F668" s="145" t="s">
        <v>5280</v>
      </c>
      <c r="G668" s="146">
        <v>43581</v>
      </c>
      <c r="H668" s="125">
        <f t="shared" si="30"/>
        <v>2019</v>
      </c>
      <c r="I668" s="145" t="s">
        <v>5553</v>
      </c>
      <c r="J668" s="144">
        <v>1</v>
      </c>
      <c r="K668" s="115">
        <f>IF((G668+'Resale time'!$F$545)&lt;$U$3,1,0)</f>
        <v>1</v>
      </c>
      <c r="L668" s="144"/>
      <c r="M668" s="158">
        <v>0</v>
      </c>
      <c r="N668" s="162" t="str">
        <f t="shared" si="31"/>
        <v/>
      </c>
      <c r="O668" s="219">
        <f>MAX(IF($U$4-G668&gt;0,MIN((($U$4-$U$2))*J668,(($U$4-$G668)*J668)-'Resale time'!$F$545),0),0)</f>
        <v>186.87034401258168</v>
      </c>
      <c r="P668" s="162">
        <f>MAX(IF($U$5-G668&gt;0,MIN(($U$5-$U$4)*J668,(($U$5-$G668)*J668)-'Resale time'!$F$545),0),0)</f>
        <v>366</v>
      </c>
      <c r="Q668" s="162">
        <f>MAX(IF($U$3-G668&gt;0,MIN(($U$3-$U$5)*J668,(($U$3-$G668)*J668)-'Resale time'!$F$545),0),0)</f>
        <v>90</v>
      </c>
      <c r="R668" s="341">
        <f t="shared" si="32"/>
        <v>642.87034401258165</v>
      </c>
    </row>
    <row r="669" spans="1:18" ht="12" customHeight="1" x14ac:dyDescent="0.35">
      <c r="A669" s="142"/>
      <c r="B669" s="142" t="s">
        <v>5277</v>
      </c>
      <c r="C669" s="142" t="s">
        <v>5278</v>
      </c>
      <c r="D669" s="142" t="s">
        <v>5477</v>
      </c>
      <c r="E669" s="142" t="s">
        <v>5279</v>
      </c>
      <c r="F669" s="145" t="s">
        <v>5280</v>
      </c>
      <c r="G669" s="146">
        <v>43578</v>
      </c>
      <c r="H669" s="125">
        <f t="shared" si="30"/>
        <v>2019</v>
      </c>
      <c r="I669" s="145" t="s">
        <v>5554</v>
      </c>
      <c r="J669" s="144">
        <v>1</v>
      </c>
      <c r="K669" s="115">
        <f>IF((G669+'Resale time'!$F$545)&lt;$U$3,1,0)</f>
        <v>1</v>
      </c>
      <c r="L669" s="144"/>
      <c r="M669" s="158">
        <v>0</v>
      </c>
      <c r="N669" s="162" t="str">
        <f t="shared" si="31"/>
        <v/>
      </c>
      <c r="O669" s="219">
        <f>MAX(IF($U$4-G669&gt;0,MIN((($U$4-$U$2))*J669,(($U$4-$G669)*J669)-'Resale time'!$F$545),0),0)</f>
        <v>189.87034401258168</v>
      </c>
      <c r="P669" s="162">
        <f>MAX(IF($U$5-G669&gt;0,MIN(($U$5-$U$4)*J669,(($U$5-$G669)*J669)-'Resale time'!$F$545),0),0)</f>
        <v>366</v>
      </c>
      <c r="Q669" s="162">
        <f>MAX(IF($U$3-G669&gt;0,MIN(($U$3-$U$5)*J669,(($U$3-$G669)*J669)-'Resale time'!$F$545),0),0)</f>
        <v>90</v>
      </c>
      <c r="R669" s="341">
        <f t="shared" si="32"/>
        <v>645.87034401258165</v>
      </c>
    </row>
    <row r="670" spans="1:18" ht="12" customHeight="1" x14ac:dyDescent="0.35">
      <c r="A670" s="142"/>
      <c r="B670" s="142" t="s">
        <v>5277</v>
      </c>
      <c r="C670" s="142" t="s">
        <v>5278</v>
      </c>
      <c r="D670" s="142" t="s">
        <v>5477</v>
      </c>
      <c r="E670" s="142" t="s">
        <v>5279</v>
      </c>
      <c r="F670" s="145" t="s">
        <v>5280</v>
      </c>
      <c r="G670" s="146">
        <v>43577</v>
      </c>
      <c r="H670" s="125">
        <f t="shared" si="30"/>
        <v>2019</v>
      </c>
      <c r="I670" s="145" t="s">
        <v>5555</v>
      </c>
      <c r="J670" s="144">
        <v>1</v>
      </c>
      <c r="K670" s="115">
        <f>IF((G670+'Resale time'!$F$545)&lt;$U$3,1,0)</f>
        <v>1</v>
      </c>
      <c r="L670" s="144"/>
      <c r="M670" s="158">
        <v>0</v>
      </c>
      <c r="N670" s="162" t="str">
        <f t="shared" si="31"/>
        <v/>
      </c>
      <c r="O670" s="219">
        <f>MAX(IF($U$4-G670&gt;0,MIN((($U$4-$U$2))*J670,(($U$4-$G670)*J670)-'Resale time'!$F$545),0),0)</f>
        <v>190.87034401258168</v>
      </c>
      <c r="P670" s="162">
        <f>MAX(IF($U$5-G670&gt;0,MIN(($U$5-$U$4)*J670,(($U$5-$G670)*J670)-'Resale time'!$F$545),0),0)</f>
        <v>366</v>
      </c>
      <c r="Q670" s="162">
        <f>MAX(IF($U$3-G670&gt;0,MIN(($U$3-$U$5)*J670,(($U$3-$G670)*J670)-'Resale time'!$F$545),0),0)</f>
        <v>90</v>
      </c>
      <c r="R670" s="341">
        <f t="shared" si="32"/>
        <v>646.87034401258165</v>
      </c>
    </row>
    <row r="671" spans="1:18" ht="12" customHeight="1" x14ac:dyDescent="0.35">
      <c r="A671" s="142"/>
      <c r="B671" s="142" t="s">
        <v>5277</v>
      </c>
      <c r="C671" s="142" t="s">
        <v>5278</v>
      </c>
      <c r="D671" s="142" t="s">
        <v>5477</v>
      </c>
      <c r="E671" s="142" t="s">
        <v>5279</v>
      </c>
      <c r="F671" s="145" t="s">
        <v>5280</v>
      </c>
      <c r="G671" s="146">
        <v>43572</v>
      </c>
      <c r="H671" s="125">
        <f t="shared" si="30"/>
        <v>2019</v>
      </c>
      <c r="I671" s="145" t="s">
        <v>5556</v>
      </c>
      <c r="J671" s="144">
        <v>1</v>
      </c>
      <c r="K671" s="115">
        <f>IF((G671+'Resale time'!$F$545)&lt;$U$3,1,0)</f>
        <v>1</v>
      </c>
      <c r="L671" s="144"/>
      <c r="M671" s="158">
        <v>0</v>
      </c>
      <c r="N671" s="162" t="str">
        <f t="shared" si="31"/>
        <v/>
      </c>
      <c r="O671" s="219">
        <f>MAX(IF($U$4-G671&gt;0,MIN((($U$4-$U$2))*J671,(($U$4-$G671)*J671)-'Resale time'!$F$545),0),0)</f>
        <v>195.87034401258168</v>
      </c>
      <c r="P671" s="162">
        <f>MAX(IF($U$5-G671&gt;0,MIN(($U$5-$U$4)*J671,(($U$5-$G671)*J671)-'Resale time'!$F$545),0),0)</f>
        <v>366</v>
      </c>
      <c r="Q671" s="162">
        <f>MAX(IF($U$3-G671&gt;0,MIN(($U$3-$U$5)*J671,(($U$3-$G671)*J671)-'Resale time'!$F$545),0),0)</f>
        <v>90</v>
      </c>
      <c r="R671" s="341">
        <f t="shared" si="32"/>
        <v>651.87034401258165</v>
      </c>
    </row>
    <row r="672" spans="1:18" ht="12" customHeight="1" x14ac:dyDescent="0.35">
      <c r="A672" s="142"/>
      <c r="B672" s="142" t="s">
        <v>5277</v>
      </c>
      <c r="C672" s="142" t="s">
        <v>5278</v>
      </c>
      <c r="D672" s="142" t="s">
        <v>5477</v>
      </c>
      <c r="E672" s="142" t="s">
        <v>5279</v>
      </c>
      <c r="F672" s="145" t="s">
        <v>4276</v>
      </c>
      <c r="G672" s="146">
        <v>43571</v>
      </c>
      <c r="H672" s="125">
        <f t="shared" si="30"/>
        <v>2019</v>
      </c>
      <c r="I672" s="145" t="s">
        <v>5557</v>
      </c>
      <c r="J672" s="144">
        <v>1</v>
      </c>
      <c r="K672" s="115">
        <f>IF((G672+'Resale time'!$F$545)&lt;$U$3,1,0)</f>
        <v>1</v>
      </c>
      <c r="L672" s="144"/>
      <c r="M672" s="158">
        <v>0</v>
      </c>
      <c r="N672" s="162" t="str">
        <f t="shared" si="31"/>
        <v/>
      </c>
      <c r="O672" s="219">
        <f>MAX(IF($U$4-G672&gt;0,MIN((($U$4-$U$2))*J672,(($U$4-$G672)*J672)-'Resale time'!$F$545),0),0)</f>
        <v>196.87034401258168</v>
      </c>
      <c r="P672" s="162">
        <f>MAX(IF($U$5-G672&gt;0,MIN(($U$5-$U$4)*J672,(($U$5-$G672)*J672)-'Resale time'!$F$545),0),0)</f>
        <v>366</v>
      </c>
      <c r="Q672" s="162">
        <f>MAX(IF($U$3-G672&gt;0,MIN(($U$3-$U$5)*J672,(($U$3-$G672)*J672)-'Resale time'!$F$545),0),0)</f>
        <v>90</v>
      </c>
      <c r="R672" s="341">
        <f t="shared" si="32"/>
        <v>652.87034401258165</v>
      </c>
    </row>
    <row r="673" spans="1:18" ht="12" customHeight="1" x14ac:dyDescent="0.35">
      <c r="A673" s="142"/>
      <c r="B673" s="142" t="s">
        <v>5277</v>
      </c>
      <c r="C673" s="142" t="s">
        <v>5278</v>
      </c>
      <c r="D673" s="142" t="s">
        <v>5477</v>
      </c>
      <c r="E673" s="142" t="s">
        <v>5279</v>
      </c>
      <c r="F673" s="145" t="s">
        <v>4276</v>
      </c>
      <c r="G673" s="146">
        <v>43571</v>
      </c>
      <c r="H673" s="125">
        <f t="shared" si="30"/>
        <v>2019</v>
      </c>
      <c r="I673" s="145" t="s">
        <v>5558</v>
      </c>
      <c r="J673" s="144">
        <v>1</v>
      </c>
      <c r="K673" s="115">
        <f>IF((G673+'Resale time'!$F$545)&lt;$U$3,1,0)</f>
        <v>1</v>
      </c>
      <c r="L673" s="144"/>
      <c r="M673" s="158">
        <v>0</v>
      </c>
      <c r="N673" s="162" t="str">
        <f t="shared" si="31"/>
        <v/>
      </c>
      <c r="O673" s="219">
        <f>MAX(IF($U$4-G673&gt;0,MIN((($U$4-$U$2))*J673,(($U$4-$G673)*J673)-'Resale time'!$F$545),0),0)</f>
        <v>196.87034401258168</v>
      </c>
      <c r="P673" s="162">
        <f>MAX(IF($U$5-G673&gt;0,MIN(($U$5-$U$4)*J673,(($U$5-$G673)*J673)-'Resale time'!$F$545),0),0)</f>
        <v>366</v>
      </c>
      <c r="Q673" s="162">
        <f>MAX(IF($U$3-G673&gt;0,MIN(($U$3-$U$5)*J673,(($U$3-$G673)*J673)-'Resale time'!$F$545),0),0)</f>
        <v>90</v>
      </c>
      <c r="R673" s="341">
        <f t="shared" si="32"/>
        <v>652.87034401258165</v>
      </c>
    </row>
    <row r="674" spans="1:18" ht="12" customHeight="1" x14ac:dyDescent="0.35">
      <c r="A674" s="142"/>
      <c r="B674" s="142" t="s">
        <v>5277</v>
      </c>
      <c r="C674" s="142" t="s">
        <v>5278</v>
      </c>
      <c r="D674" s="142" t="s">
        <v>5477</v>
      </c>
      <c r="E674" s="142" t="s">
        <v>5279</v>
      </c>
      <c r="F674" s="145" t="s">
        <v>5280</v>
      </c>
      <c r="G674" s="146">
        <v>43570</v>
      </c>
      <c r="H674" s="125">
        <f t="shared" si="30"/>
        <v>2019</v>
      </c>
      <c r="I674" s="145" t="s">
        <v>5559</v>
      </c>
      <c r="J674" s="144">
        <v>1</v>
      </c>
      <c r="K674" s="115">
        <f>IF((G674+'Resale time'!$F$545)&lt;$U$3,1,0)</f>
        <v>1</v>
      </c>
      <c r="L674" s="144"/>
      <c r="M674" s="158">
        <v>0</v>
      </c>
      <c r="N674" s="162" t="str">
        <f t="shared" si="31"/>
        <v/>
      </c>
      <c r="O674" s="219">
        <f>MAX(IF($U$4-G674&gt;0,MIN((($U$4-$U$2))*J674,(($U$4-$G674)*J674)-'Resale time'!$F$545),0),0)</f>
        <v>197.87034401258168</v>
      </c>
      <c r="P674" s="162">
        <f>MAX(IF($U$5-G674&gt;0,MIN(($U$5-$U$4)*J674,(($U$5-$G674)*J674)-'Resale time'!$F$545),0),0)</f>
        <v>366</v>
      </c>
      <c r="Q674" s="162">
        <f>MAX(IF($U$3-G674&gt;0,MIN(($U$3-$U$5)*J674,(($U$3-$G674)*J674)-'Resale time'!$F$545),0),0)</f>
        <v>90</v>
      </c>
      <c r="R674" s="341">
        <f t="shared" si="32"/>
        <v>653.87034401258165</v>
      </c>
    </row>
    <row r="675" spans="1:18" ht="12" customHeight="1" x14ac:dyDescent="0.35">
      <c r="A675" s="142"/>
      <c r="B675" s="142" t="s">
        <v>5277</v>
      </c>
      <c r="C675" s="142" t="s">
        <v>5278</v>
      </c>
      <c r="D675" s="142" t="s">
        <v>5477</v>
      </c>
      <c r="E675" s="142" t="s">
        <v>5279</v>
      </c>
      <c r="F675" s="145" t="s">
        <v>4276</v>
      </c>
      <c r="G675" s="146">
        <v>43570</v>
      </c>
      <c r="H675" s="125">
        <f t="shared" si="30"/>
        <v>2019</v>
      </c>
      <c r="I675" s="145" t="s">
        <v>5560</v>
      </c>
      <c r="J675" s="144">
        <v>1</v>
      </c>
      <c r="K675" s="115">
        <f>IF((G675+'Resale time'!$F$545)&lt;$U$3,1,0)</f>
        <v>1</v>
      </c>
      <c r="L675" s="144"/>
      <c r="M675" s="158">
        <v>0</v>
      </c>
      <c r="N675" s="162" t="str">
        <f t="shared" si="31"/>
        <v/>
      </c>
      <c r="O675" s="219">
        <f>MAX(IF($U$4-G675&gt;0,MIN((($U$4-$U$2))*J675,(($U$4-$G675)*J675)-'Resale time'!$F$545),0),0)</f>
        <v>197.87034401258168</v>
      </c>
      <c r="P675" s="162">
        <f>MAX(IF($U$5-G675&gt;0,MIN(($U$5-$U$4)*J675,(($U$5-$G675)*J675)-'Resale time'!$F$545),0),0)</f>
        <v>366</v>
      </c>
      <c r="Q675" s="162">
        <f>MAX(IF($U$3-G675&gt;0,MIN(($U$3-$U$5)*J675,(($U$3-$G675)*J675)-'Resale time'!$F$545),0),0)</f>
        <v>90</v>
      </c>
      <c r="R675" s="341">
        <f t="shared" si="32"/>
        <v>653.87034401258165</v>
      </c>
    </row>
    <row r="676" spans="1:18" ht="12" customHeight="1" x14ac:dyDescent="0.35">
      <c r="A676" s="142"/>
      <c r="B676" s="142" t="s">
        <v>5277</v>
      </c>
      <c r="C676" s="142" t="s">
        <v>5278</v>
      </c>
      <c r="D676" s="142" t="s">
        <v>5477</v>
      </c>
      <c r="E676" s="142" t="s">
        <v>5279</v>
      </c>
      <c r="F676" s="145" t="s">
        <v>4276</v>
      </c>
      <c r="G676" s="146">
        <v>43559</v>
      </c>
      <c r="H676" s="125">
        <f t="shared" si="30"/>
        <v>2019</v>
      </c>
      <c r="I676" s="145" t="s">
        <v>5561</v>
      </c>
      <c r="J676" s="144">
        <v>1</v>
      </c>
      <c r="K676" s="115">
        <f>IF((G676+'Resale time'!$F$545)&lt;$U$3,1,0)</f>
        <v>1</v>
      </c>
      <c r="L676" s="144"/>
      <c r="M676" s="158">
        <v>0</v>
      </c>
      <c r="N676" s="162" t="str">
        <f t="shared" si="31"/>
        <v/>
      </c>
      <c r="O676" s="219">
        <f>MAX(IF($U$4-G676&gt;0,MIN((($U$4-$U$2))*J676,(($U$4-$G676)*J676)-'Resale time'!$F$545),0),0)</f>
        <v>208.87034401258168</v>
      </c>
      <c r="P676" s="162">
        <f>MAX(IF($U$5-G676&gt;0,MIN(($U$5-$U$4)*J676,(($U$5-$G676)*J676)-'Resale time'!$F$545),0),0)</f>
        <v>366</v>
      </c>
      <c r="Q676" s="162">
        <f>MAX(IF($U$3-G676&gt;0,MIN(($U$3-$U$5)*J676,(($U$3-$G676)*J676)-'Resale time'!$F$545),0),0)</f>
        <v>90</v>
      </c>
      <c r="R676" s="341">
        <f t="shared" si="32"/>
        <v>664.87034401258165</v>
      </c>
    </row>
    <row r="677" spans="1:18" ht="12" customHeight="1" x14ac:dyDescent="0.35">
      <c r="A677" s="142"/>
      <c r="B677" s="142" t="s">
        <v>5277</v>
      </c>
      <c r="C677" s="142" t="s">
        <v>5278</v>
      </c>
      <c r="D677" s="142" t="s">
        <v>5477</v>
      </c>
      <c r="E677" s="142" t="s">
        <v>5279</v>
      </c>
      <c r="F677" s="145" t="s">
        <v>4276</v>
      </c>
      <c r="G677" s="146">
        <v>43553</v>
      </c>
      <c r="H677" s="125">
        <f t="shared" si="30"/>
        <v>2019</v>
      </c>
      <c r="I677" s="145" t="s">
        <v>5562</v>
      </c>
      <c r="J677" s="144">
        <v>1</v>
      </c>
      <c r="K677" s="115">
        <f>IF((G677+'Resale time'!$F$545)&lt;$U$3,1,0)</f>
        <v>1</v>
      </c>
      <c r="L677" s="144"/>
      <c r="M677" s="158">
        <v>0</v>
      </c>
      <c r="N677" s="162" t="str">
        <f t="shared" si="31"/>
        <v/>
      </c>
      <c r="O677" s="219">
        <f>MAX(IF($U$4-G677&gt;0,MIN((($U$4-$U$2))*J677,(($U$4-$G677)*J677)-'Resale time'!$F$545),0),0)</f>
        <v>214.87034401258168</v>
      </c>
      <c r="P677" s="162">
        <f>MAX(IF($U$5-G677&gt;0,MIN(($U$5-$U$4)*J677,(($U$5-$G677)*J677)-'Resale time'!$F$545),0),0)</f>
        <v>366</v>
      </c>
      <c r="Q677" s="162">
        <f>MAX(IF($U$3-G677&gt;0,MIN(($U$3-$U$5)*J677,(($U$3-$G677)*J677)-'Resale time'!$F$545),0),0)</f>
        <v>90</v>
      </c>
      <c r="R677" s="341">
        <f t="shared" si="32"/>
        <v>670.87034401258165</v>
      </c>
    </row>
    <row r="678" spans="1:18" ht="12" customHeight="1" x14ac:dyDescent="0.35">
      <c r="A678" s="142"/>
      <c r="B678" s="142" t="s">
        <v>5277</v>
      </c>
      <c r="C678" s="142" t="s">
        <v>5278</v>
      </c>
      <c r="D678" s="142" t="s">
        <v>5477</v>
      </c>
      <c r="E678" s="142" t="s">
        <v>5279</v>
      </c>
      <c r="F678" s="145" t="s">
        <v>4276</v>
      </c>
      <c r="G678" s="146">
        <v>43552</v>
      </c>
      <c r="H678" s="125">
        <f t="shared" si="30"/>
        <v>2019</v>
      </c>
      <c r="I678" s="145" t="s">
        <v>5563</v>
      </c>
      <c r="J678" s="144">
        <v>1</v>
      </c>
      <c r="K678" s="115">
        <f>IF((G678+'Resale time'!$F$545)&lt;$U$3,1,0)</f>
        <v>1</v>
      </c>
      <c r="L678" s="144"/>
      <c r="M678" s="158">
        <v>0</v>
      </c>
      <c r="N678" s="162" t="str">
        <f t="shared" si="31"/>
        <v/>
      </c>
      <c r="O678" s="219">
        <f>MAX(IF($U$4-G678&gt;0,MIN((($U$4-$U$2))*J678,(($U$4-$G678)*J678)-'Resale time'!$F$545),0),0)</f>
        <v>215.87034401258168</v>
      </c>
      <c r="P678" s="162">
        <f>MAX(IF($U$5-G678&gt;0,MIN(($U$5-$U$4)*J678,(($U$5-$G678)*J678)-'Resale time'!$F$545),0),0)</f>
        <v>366</v>
      </c>
      <c r="Q678" s="162">
        <f>MAX(IF($U$3-G678&gt;0,MIN(($U$3-$U$5)*J678,(($U$3-$G678)*J678)-'Resale time'!$F$545),0),0)</f>
        <v>90</v>
      </c>
      <c r="R678" s="341">
        <f t="shared" si="32"/>
        <v>671.87034401258165</v>
      </c>
    </row>
    <row r="679" spans="1:18" ht="12" customHeight="1" x14ac:dyDescent="0.35">
      <c r="A679" s="142"/>
      <c r="B679" s="142" t="s">
        <v>5277</v>
      </c>
      <c r="C679" s="142" t="s">
        <v>5278</v>
      </c>
      <c r="D679" s="142" t="s">
        <v>5477</v>
      </c>
      <c r="E679" s="142" t="s">
        <v>5279</v>
      </c>
      <c r="F679" s="145" t="s">
        <v>4276</v>
      </c>
      <c r="G679" s="146">
        <v>43552</v>
      </c>
      <c r="H679" s="125">
        <f t="shared" si="30"/>
        <v>2019</v>
      </c>
      <c r="I679" s="145" t="s">
        <v>5564</v>
      </c>
      <c r="J679" s="144">
        <v>1</v>
      </c>
      <c r="K679" s="115">
        <f>IF((G679+'Resale time'!$F$545)&lt;$U$3,1,0)</f>
        <v>1</v>
      </c>
      <c r="L679" s="144"/>
      <c r="M679" s="158">
        <v>0</v>
      </c>
      <c r="N679" s="162" t="str">
        <f t="shared" si="31"/>
        <v/>
      </c>
      <c r="O679" s="219">
        <f>MAX(IF($U$4-G679&gt;0,MIN((($U$4-$U$2))*J679,(($U$4-$G679)*J679)-'Resale time'!$F$545),0),0)</f>
        <v>215.87034401258168</v>
      </c>
      <c r="P679" s="162">
        <f>MAX(IF($U$5-G679&gt;0,MIN(($U$5-$U$4)*J679,(($U$5-$G679)*J679)-'Resale time'!$F$545),0),0)</f>
        <v>366</v>
      </c>
      <c r="Q679" s="162">
        <f>MAX(IF($U$3-G679&gt;0,MIN(($U$3-$U$5)*J679,(($U$3-$G679)*J679)-'Resale time'!$F$545),0),0)</f>
        <v>90</v>
      </c>
      <c r="R679" s="341">
        <f t="shared" si="32"/>
        <v>671.87034401258165</v>
      </c>
    </row>
    <row r="680" spans="1:18" ht="12" customHeight="1" x14ac:dyDescent="0.35">
      <c r="A680" s="142"/>
      <c r="B680" s="142" t="s">
        <v>5277</v>
      </c>
      <c r="C680" s="142" t="s">
        <v>5278</v>
      </c>
      <c r="D680" s="142" t="s">
        <v>5477</v>
      </c>
      <c r="E680" s="142" t="s">
        <v>5279</v>
      </c>
      <c r="F680" s="145" t="s">
        <v>4276</v>
      </c>
      <c r="G680" s="146">
        <v>43552</v>
      </c>
      <c r="H680" s="125">
        <f t="shared" si="30"/>
        <v>2019</v>
      </c>
      <c r="I680" s="145" t="s">
        <v>5565</v>
      </c>
      <c r="J680" s="144">
        <v>1</v>
      </c>
      <c r="K680" s="115">
        <f>IF((G680+'Resale time'!$F$545)&lt;$U$3,1,0)</f>
        <v>1</v>
      </c>
      <c r="L680" s="144"/>
      <c r="M680" s="158">
        <v>0</v>
      </c>
      <c r="N680" s="162" t="str">
        <f t="shared" si="31"/>
        <v/>
      </c>
      <c r="O680" s="219">
        <f>MAX(IF($U$4-G680&gt;0,MIN((($U$4-$U$2))*J680,(($U$4-$G680)*J680)-'Resale time'!$F$545),0),0)</f>
        <v>215.87034401258168</v>
      </c>
      <c r="P680" s="162">
        <f>MAX(IF($U$5-G680&gt;0,MIN(($U$5-$U$4)*J680,(($U$5-$G680)*J680)-'Resale time'!$F$545),0),0)</f>
        <v>366</v>
      </c>
      <c r="Q680" s="162">
        <f>MAX(IF($U$3-G680&gt;0,MIN(($U$3-$U$5)*J680,(($U$3-$G680)*J680)-'Resale time'!$F$545),0),0)</f>
        <v>90</v>
      </c>
      <c r="R680" s="341">
        <f t="shared" si="32"/>
        <v>671.87034401258165</v>
      </c>
    </row>
    <row r="681" spans="1:18" ht="12" customHeight="1" x14ac:dyDescent="0.35">
      <c r="A681" s="142"/>
      <c r="B681" s="142" t="s">
        <v>5277</v>
      </c>
      <c r="C681" s="142" t="s">
        <v>5278</v>
      </c>
      <c r="D681" s="142" t="s">
        <v>5477</v>
      </c>
      <c r="E681" s="142" t="s">
        <v>5279</v>
      </c>
      <c r="F681" s="145" t="s">
        <v>4276</v>
      </c>
      <c r="G681" s="146">
        <v>43552</v>
      </c>
      <c r="H681" s="125">
        <f t="shared" si="30"/>
        <v>2019</v>
      </c>
      <c r="I681" s="145" t="s">
        <v>5566</v>
      </c>
      <c r="J681" s="144">
        <v>1</v>
      </c>
      <c r="K681" s="115">
        <f>IF((G681+'Resale time'!$F$545)&lt;$U$3,1,0)</f>
        <v>1</v>
      </c>
      <c r="L681" s="144"/>
      <c r="M681" s="158">
        <v>0</v>
      </c>
      <c r="N681" s="162" t="str">
        <f t="shared" si="31"/>
        <v/>
      </c>
      <c r="O681" s="219">
        <f>MAX(IF($U$4-G681&gt;0,MIN((($U$4-$U$2))*J681,(($U$4-$G681)*J681)-'Resale time'!$F$545),0),0)</f>
        <v>215.87034401258168</v>
      </c>
      <c r="P681" s="162">
        <f>MAX(IF($U$5-G681&gt;0,MIN(($U$5-$U$4)*J681,(($U$5-$G681)*J681)-'Resale time'!$F$545),0),0)</f>
        <v>366</v>
      </c>
      <c r="Q681" s="162">
        <f>MAX(IF($U$3-G681&gt;0,MIN(($U$3-$U$5)*J681,(($U$3-$G681)*J681)-'Resale time'!$F$545),0),0)</f>
        <v>90</v>
      </c>
      <c r="R681" s="341">
        <f t="shared" si="32"/>
        <v>671.87034401258165</v>
      </c>
    </row>
    <row r="682" spans="1:18" ht="12" customHeight="1" x14ac:dyDescent="0.35">
      <c r="A682" s="142"/>
      <c r="B682" s="142" t="s">
        <v>5277</v>
      </c>
      <c r="C682" s="142" t="s">
        <v>5278</v>
      </c>
      <c r="D682" s="142" t="s">
        <v>5477</v>
      </c>
      <c r="E682" s="142" t="s">
        <v>5279</v>
      </c>
      <c r="F682" s="145" t="s">
        <v>5280</v>
      </c>
      <c r="G682" s="146">
        <v>43547</v>
      </c>
      <c r="H682" s="125">
        <f t="shared" si="30"/>
        <v>2019</v>
      </c>
      <c r="I682" s="145" t="s">
        <v>5567</v>
      </c>
      <c r="J682" s="144">
        <v>1</v>
      </c>
      <c r="K682" s="115">
        <f>IF((G682+'Resale time'!$F$545)&lt;$U$3,1,0)</f>
        <v>1</v>
      </c>
      <c r="L682" s="144"/>
      <c r="M682" s="158">
        <v>0</v>
      </c>
      <c r="N682" s="162" t="str">
        <f t="shared" si="31"/>
        <v/>
      </c>
      <c r="O682" s="219">
        <f>MAX(IF($U$4-G682&gt;0,MIN((($U$4-$U$2))*J682,(($U$4-$G682)*J682)-'Resale time'!$F$545),0),0)</f>
        <v>220.87034401258168</v>
      </c>
      <c r="P682" s="162">
        <f>MAX(IF($U$5-G682&gt;0,MIN(($U$5-$U$4)*J682,(($U$5-$G682)*J682)-'Resale time'!$F$545),0),0)</f>
        <v>366</v>
      </c>
      <c r="Q682" s="162">
        <f>MAX(IF($U$3-G682&gt;0,MIN(($U$3-$U$5)*J682,(($U$3-$G682)*J682)-'Resale time'!$F$545),0),0)</f>
        <v>90</v>
      </c>
      <c r="R682" s="341">
        <f t="shared" si="32"/>
        <v>676.87034401258165</v>
      </c>
    </row>
    <row r="683" spans="1:18" ht="12" customHeight="1" x14ac:dyDescent="0.35">
      <c r="A683" s="142"/>
      <c r="B683" s="142" t="s">
        <v>5277</v>
      </c>
      <c r="C683" s="142" t="s">
        <v>5278</v>
      </c>
      <c r="D683" s="142" t="s">
        <v>5477</v>
      </c>
      <c r="E683" s="142" t="s">
        <v>5279</v>
      </c>
      <c r="F683" s="145" t="s">
        <v>4276</v>
      </c>
      <c r="G683" s="146">
        <v>43547</v>
      </c>
      <c r="H683" s="125">
        <f t="shared" si="30"/>
        <v>2019</v>
      </c>
      <c r="I683" s="145" t="s">
        <v>5568</v>
      </c>
      <c r="J683" s="144">
        <v>1</v>
      </c>
      <c r="K683" s="115">
        <f>IF((G683+'Resale time'!$F$545)&lt;$U$3,1,0)</f>
        <v>1</v>
      </c>
      <c r="L683" s="144"/>
      <c r="M683" s="158">
        <v>0</v>
      </c>
      <c r="N683" s="162" t="str">
        <f t="shared" si="31"/>
        <v/>
      </c>
      <c r="O683" s="219">
        <f>MAX(IF($U$4-G683&gt;0,MIN((($U$4-$U$2))*J683,(($U$4-$G683)*J683)-'Resale time'!$F$545),0),0)</f>
        <v>220.87034401258168</v>
      </c>
      <c r="P683" s="162">
        <f>MAX(IF($U$5-G683&gt;0,MIN(($U$5-$U$4)*J683,(($U$5-$G683)*J683)-'Resale time'!$F$545),0),0)</f>
        <v>366</v>
      </c>
      <c r="Q683" s="162">
        <f>MAX(IF($U$3-G683&gt;0,MIN(($U$3-$U$5)*J683,(($U$3-$G683)*J683)-'Resale time'!$F$545),0),0)</f>
        <v>90</v>
      </c>
      <c r="R683" s="341">
        <f t="shared" si="32"/>
        <v>676.87034401258165</v>
      </c>
    </row>
    <row r="684" spans="1:18" ht="12" customHeight="1" x14ac:dyDescent="0.35">
      <c r="A684" s="142"/>
      <c r="B684" s="142" t="s">
        <v>5277</v>
      </c>
      <c r="C684" s="142" t="s">
        <v>5278</v>
      </c>
      <c r="D684" s="142" t="s">
        <v>5477</v>
      </c>
      <c r="E684" s="142" t="s">
        <v>5279</v>
      </c>
      <c r="F684" s="145" t="s">
        <v>4276</v>
      </c>
      <c r="G684" s="146">
        <v>43547</v>
      </c>
      <c r="H684" s="125">
        <f t="shared" si="30"/>
        <v>2019</v>
      </c>
      <c r="I684" s="145" t="s">
        <v>5569</v>
      </c>
      <c r="J684" s="144">
        <v>1</v>
      </c>
      <c r="K684" s="115">
        <f>IF((G684+'Resale time'!$F$545)&lt;$U$3,1,0)</f>
        <v>1</v>
      </c>
      <c r="L684" s="144"/>
      <c r="M684" s="158">
        <v>0</v>
      </c>
      <c r="N684" s="162" t="str">
        <f t="shared" si="31"/>
        <v/>
      </c>
      <c r="O684" s="219">
        <f>MAX(IF($U$4-G684&gt;0,MIN((($U$4-$U$2))*J684,(($U$4-$G684)*J684)-'Resale time'!$F$545),0),0)</f>
        <v>220.87034401258168</v>
      </c>
      <c r="P684" s="162">
        <f>MAX(IF($U$5-G684&gt;0,MIN(($U$5-$U$4)*J684,(($U$5-$G684)*J684)-'Resale time'!$F$545),0),0)</f>
        <v>366</v>
      </c>
      <c r="Q684" s="162">
        <f>MAX(IF($U$3-G684&gt;0,MIN(($U$3-$U$5)*J684,(($U$3-$G684)*J684)-'Resale time'!$F$545),0),0)</f>
        <v>90</v>
      </c>
      <c r="R684" s="341">
        <f t="shared" si="32"/>
        <v>676.87034401258165</v>
      </c>
    </row>
    <row r="685" spans="1:18" ht="12" customHeight="1" x14ac:dyDescent="0.35">
      <c r="A685" s="142"/>
      <c r="B685" s="142" t="s">
        <v>5277</v>
      </c>
      <c r="C685" s="142" t="s">
        <v>5278</v>
      </c>
      <c r="D685" s="142" t="s">
        <v>5477</v>
      </c>
      <c r="E685" s="142" t="s">
        <v>5279</v>
      </c>
      <c r="F685" s="145" t="s">
        <v>5280</v>
      </c>
      <c r="G685" s="146">
        <v>43546</v>
      </c>
      <c r="H685" s="125">
        <f t="shared" si="30"/>
        <v>2019</v>
      </c>
      <c r="I685" s="145" t="s">
        <v>5570</v>
      </c>
      <c r="J685" s="144">
        <v>1</v>
      </c>
      <c r="K685" s="115">
        <f>IF((G685+'Resale time'!$F$545)&lt;$U$3,1,0)</f>
        <v>1</v>
      </c>
      <c r="L685" s="144"/>
      <c r="M685" s="158">
        <v>0</v>
      </c>
      <c r="N685" s="162" t="str">
        <f t="shared" si="31"/>
        <v/>
      </c>
      <c r="O685" s="219">
        <f>MAX(IF($U$4-G685&gt;0,MIN((($U$4-$U$2))*J685,(($U$4-$G685)*J685)-'Resale time'!$F$545),0),0)</f>
        <v>221.87034401258168</v>
      </c>
      <c r="P685" s="162">
        <f>MAX(IF($U$5-G685&gt;0,MIN(($U$5-$U$4)*J685,(($U$5-$G685)*J685)-'Resale time'!$F$545),0),0)</f>
        <v>366</v>
      </c>
      <c r="Q685" s="162">
        <f>MAX(IF($U$3-G685&gt;0,MIN(($U$3-$U$5)*J685,(($U$3-$G685)*J685)-'Resale time'!$F$545),0),0)</f>
        <v>90</v>
      </c>
      <c r="R685" s="341">
        <f t="shared" si="32"/>
        <v>677.87034401258165</v>
      </c>
    </row>
    <row r="686" spans="1:18" ht="12" customHeight="1" x14ac:dyDescent="0.35">
      <c r="A686" s="142"/>
      <c r="B686" s="142" t="s">
        <v>5277</v>
      </c>
      <c r="C686" s="142" t="s">
        <v>5278</v>
      </c>
      <c r="D686" s="142" t="s">
        <v>5477</v>
      </c>
      <c r="E686" s="142" t="s">
        <v>5279</v>
      </c>
      <c r="F686" s="145" t="s">
        <v>4288</v>
      </c>
      <c r="G686" s="146">
        <v>43546</v>
      </c>
      <c r="H686" s="125">
        <f t="shared" si="30"/>
        <v>2019</v>
      </c>
      <c r="I686" s="145" t="s">
        <v>5571</v>
      </c>
      <c r="J686" s="144">
        <v>1</v>
      </c>
      <c r="K686" s="115">
        <f>IF((G686+'Resale time'!$F$545)&lt;$U$3,1,0)</f>
        <v>1</v>
      </c>
      <c r="L686" s="144"/>
      <c r="M686" s="158">
        <v>0</v>
      </c>
      <c r="N686" s="162" t="str">
        <f t="shared" si="31"/>
        <v/>
      </c>
      <c r="O686" s="219">
        <f>MAX(IF($U$4-G686&gt;0,MIN((($U$4-$U$2))*J686,(($U$4-$G686)*J686)-'Resale time'!$F$545),0),0)</f>
        <v>221.87034401258168</v>
      </c>
      <c r="P686" s="162">
        <f>MAX(IF($U$5-G686&gt;0,MIN(($U$5-$U$4)*J686,(($U$5-$G686)*J686)-'Resale time'!$F$545),0),0)</f>
        <v>366</v>
      </c>
      <c r="Q686" s="162">
        <f>MAX(IF($U$3-G686&gt;0,MIN(($U$3-$U$5)*J686,(($U$3-$G686)*J686)-'Resale time'!$F$545),0),0)</f>
        <v>90</v>
      </c>
      <c r="R686" s="341">
        <f t="shared" si="32"/>
        <v>677.87034401258165</v>
      </c>
    </row>
    <row r="687" spans="1:18" ht="12" customHeight="1" x14ac:dyDescent="0.35">
      <c r="A687" s="142"/>
      <c r="B687" s="142" t="s">
        <v>5277</v>
      </c>
      <c r="C687" s="142" t="s">
        <v>5278</v>
      </c>
      <c r="D687" s="142" t="s">
        <v>5477</v>
      </c>
      <c r="E687" s="142" t="s">
        <v>5279</v>
      </c>
      <c r="F687" s="145" t="s">
        <v>5280</v>
      </c>
      <c r="G687" s="146">
        <v>43544</v>
      </c>
      <c r="H687" s="125">
        <f t="shared" si="30"/>
        <v>2019</v>
      </c>
      <c r="I687" s="145" t="s">
        <v>5572</v>
      </c>
      <c r="J687" s="144">
        <v>1</v>
      </c>
      <c r="K687" s="115">
        <f>IF((G687+'Resale time'!$F$545)&lt;$U$3,1,0)</f>
        <v>1</v>
      </c>
      <c r="L687" s="144"/>
      <c r="M687" s="158">
        <v>0</v>
      </c>
      <c r="N687" s="162" t="str">
        <f t="shared" si="31"/>
        <v/>
      </c>
      <c r="O687" s="219">
        <f>MAX(IF($U$4-G687&gt;0,MIN((($U$4-$U$2))*J687,(($U$4-$G687)*J687)-'Resale time'!$F$545),0),0)</f>
        <v>223.87034401258168</v>
      </c>
      <c r="P687" s="162">
        <f>MAX(IF($U$5-G687&gt;0,MIN(($U$5-$U$4)*J687,(($U$5-$G687)*J687)-'Resale time'!$F$545),0),0)</f>
        <v>366</v>
      </c>
      <c r="Q687" s="162">
        <f>MAX(IF($U$3-G687&gt;0,MIN(($U$3-$U$5)*J687,(($U$3-$G687)*J687)-'Resale time'!$F$545),0),0)</f>
        <v>90</v>
      </c>
      <c r="R687" s="341">
        <f t="shared" si="32"/>
        <v>679.87034401258165</v>
      </c>
    </row>
    <row r="688" spans="1:18" ht="12" customHeight="1" x14ac:dyDescent="0.35">
      <c r="A688" s="142"/>
      <c r="B688" s="142" t="s">
        <v>5277</v>
      </c>
      <c r="C688" s="142" t="s">
        <v>5278</v>
      </c>
      <c r="D688" s="142" t="s">
        <v>5477</v>
      </c>
      <c r="E688" s="142" t="s">
        <v>5279</v>
      </c>
      <c r="F688" s="145" t="s">
        <v>4276</v>
      </c>
      <c r="G688" s="146">
        <v>43532</v>
      </c>
      <c r="H688" s="125">
        <f t="shared" si="30"/>
        <v>2019</v>
      </c>
      <c r="I688" s="145" t="s">
        <v>5573</v>
      </c>
      <c r="J688" s="144">
        <v>1</v>
      </c>
      <c r="K688" s="115">
        <f>IF((G688+'Resale time'!$F$545)&lt;$U$3,1,0)</f>
        <v>1</v>
      </c>
      <c r="L688" s="144"/>
      <c r="M688" s="158">
        <v>0</v>
      </c>
      <c r="N688" s="162" t="str">
        <f t="shared" si="31"/>
        <v/>
      </c>
      <c r="O688" s="219">
        <f>MAX(IF($U$4-G688&gt;0,MIN((($U$4-$U$2))*J688,(($U$4-$G688)*J688)-'Resale time'!$F$545),0),0)</f>
        <v>235.87034401258168</v>
      </c>
      <c r="P688" s="162">
        <f>MAX(IF($U$5-G688&gt;0,MIN(($U$5-$U$4)*J688,(($U$5-$G688)*J688)-'Resale time'!$F$545),0),0)</f>
        <v>366</v>
      </c>
      <c r="Q688" s="162">
        <f>MAX(IF($U$3-G688&gt;0,MIN(($U$3-$U$5)*J688,(($U$3-$G688)*J688)-'Resale time'!$F$545),0),0)</f>
        <v>90</v>
      </c>
      <c r="R688" s="341">
        <f t="shared" si="32"/>
        <v>691.87034401258165</v>
      </c>
    </row>
    <row r="689" spans="1:18" ht="12" customHeight="1" x14ac:dyDescent="0.35">
      <c r="A689" s="142"/>
      <c r="B689" s="142" t="s">
        <v>5277</v>
      </c>
      <c r="C689" s="142" t="s">
        <v>5278</v>
      </c>
      <c r="D689" s="142" t="s">
        <v>5477</v>
      </c>
      <c r="E689" s="142" t="s">
        <v>5279</v>
      </c>
      <c r="F689" s="145" t="s">
        <v>5280</v>
      </c>
      <c r="G689" s="146">
        <v>43516</v>
      </c>
      <c r="H689" s="125">
        <f t="shared" si="30"/>
        <v>2019</v>
      </c>
      <c r="I689" s="145" t="s">
        <v>5574</v>
      </c>
      <c r="J689" s="144">
        <v>1</v>
      </c>
      <c r="K689" s="115">
        <f>IF((G689+'Resale time'!$F$545)&lt;$U$3,1,0)</f>
        <v>1</v>
      </c>
      <c r="L689" s="144"/>
      <c r="M689" s="158">
        <v>0</v>
      </c>
      <c r="N689" s="162" t="str">
        <f t="shared" si="31"/>
        <v/>
      </c>
      <c r="O689" s="219">
        <f>MAX(IF($U$4-G689&gt;0,MIN((($U$4-$U$2))*J689,(($U$4-$G689)*J689)-'Resale time'!$F$545),0),0)</f>
        <v>251.87034401258168</v>
      </c>
      <c r="P689" s="162">
        <f>MAX(IF($U$5-G689&gt;0,MIN(($U$5-$U$4)*J689,(($U$5-$G689)*J689)-'Resale time'!$F$545),0),0)</f>
        <v>366</v>
      </c>
      <c r="Q689" s="162">
        <f>MAX(IF($U$3-G689&gt;0,MIN(($U$3-$U$5)*J689,(($U$3-$G689)*J689)-'Resale time'!$F$545),0),0)</f>
        <v>90</v>
      </c>
      <c r="R689" s="341">
        <f t="shared" si="32"/>
        <v>707.87034401258165</v>
      </c>
    </row>
    <row r="690" spans="1:18" ht="12" customHeight="1" x14ac:dyDescent="0.35">
      <c r="A690" s="142"/>
      <c r="B690" s="142" t="s">
        <v>5277</v>
      </c>
      <c r="C690" s="142" t="s">
        <v>5278</v>
      </c>
      <c r="D690" s="142" t="s">
        <v>5477</v>
      </c>
      <c r="E690" s="142" t="s">
        <v>5279</v>
      </c>
      <c r="F690" s="145" t="s">
        <v>4276</v>
      </c>
      <c r="G690" s="146">
        <v>43516</v>
      </c>
      <c r="H690" s="125">
        <f t="shared" si="30"/>
        <v>2019</v>
      </c>
      <c r="I690" s="145" t="s">
        <v>5575</v>
      </c>
      <c r="J690" s="144">
        <v>1</v>
      </c>
      <c r="K690" s="115">
        <f>IF((G690+'Resale time'!$F$545)&lt;$U$3,1,0)</f>
        <v>1</v>
      </c>
      <c r="L690" s="144"/>
      <c r="M690" s="158">
        <v>0</v>
      </c>
      <c r="N690" s="162" t="str">
        <f t="shared" si="31"/>
        <v/>
      </c>
      <c r="O690" s="219">
        <f>MAX(IF($U$4-G690&gt;0,MIN((($U$4-$U$2))*J690,(($U$4-$G690)*J690)-'Resale time'!$F$545),0),0)</f>
        <v>251.87034401258168</v>
      </c>
      <c r="P690" s="162">
        <f>MAX(IF($U$5-G690&gt;0,MIN(($U$5-$U$4)*J690,(($U$5-$G690)*J690)-'Resale time'!$F$545),0),0)</f>
        <v>366</v>
      </c>
      <c r="Q690" s="162">
        <f>MAX(IF($U$3-G690&gt;0,MIN(($U$3-$U$5)*J690,(($U$3-$G690)*J690)-'Resale time'!$F$545),0),0)</f>
        <v>90</v>
      </c>
      <c r="R690" s="341">
        <f t="shared" si="32"/>
        <v>707.87034401258165</v>
      </c>
    </row>
    <row r="691" spans="1:18" ht="12" customHeight="1" x14ac:dyDescent="0.35">
      <c r="A691" s="142"/>
      <c r="B691" s="142" t="s">
        <v>5277</v>
      </c>
      <c r="C691" s="142" t="s">
        <v>5278</v>
      </c>
      <c r="D691" s="142" t="s">
        <v>5477</v>
      </c>
      <c r="E691" s="142" t="s">
        <v>5279</v>
      </c>
      <c r="F691" s="145" t="s">
        <v>4276</v>
      </c>
      <c r="G691" s="146">
        <v>43516</v>
      </c>
      <c r="H691" s="125">
        <f t="shared" si="30"/>
        <v>2019</v>
      </c>
      <c r="I691" s="145" t="s">
        <v>5576</v>
      </c>
      <c r="J691" s="144">
        <v>1</v>
      </c>
      <c r="K691" s="115">
        <f>IF((G691+'Resale time'!$F$545)&lt;$U$3,1,0)</f>
        <v>1</v>
      </c>
      <c r="L691" s="144"/>
      <c r="M691" s="158">
        <v>0</v>
      </c>
      <c r="N691" s="162" t="str">
        <f t="shared" si="31"/>
        <v/>
      </c>
      <c r="O691" s="219">
        <f>MAX(IF($U$4-G691&gt;0,MIN((($U$4-$U$2))*J691,(($U$4-$G691)*J691)-'Resale time'!$F$545),0),0)</f>
        <v>251.87034401258168</v>
      </c>
      <c r="P691" s="162">
        <f>MAX(IF($U$5-G691&gt;0,MIN(($U$5-$U$4)*J691,(($U$5-$G691)*J691)-'Resale time'!$F$545),0),0)</f>
        <v>366</v>
      </c>
      <c r="Q691" s="162">
        <f>MAX(IF($U$3-G691&gt;0,MIN(($U$3-$U$5)*J691,(($U$3-$G691)*J691)-'Resale time'!$F$545),0),0)</f>
        <v>90</v>
      </c>
      <c r="R691" s="341">
        <f t="shared" si="32"/>
        <v>707.87034401258165</v>
      </c>
    </row>
    <row r="692" spans="1:18" ht="12" customHeight="1" x14ac:dyDescent="0.35">
      <c r="A692" s="142"/>
      <c r="B692" s="142" t="s">
        <v>5277</v>
      </c>
      <c r="C692" s="142" t="s">
        <v>5278</v>
      </c>
      <c r="D692" s="142" t="s">
        <v>5477</v>
      </c>
      <c r="E692" s="142" t="s">
        <v>5279</v>
      </c>
      <c r="F692" s="145" t="s">
        <v>4276</v>
      </c>
      <c r="G692" s="146">
        <v>43501</v>
      </c>
      <c r="H692" s="125">
        <f t="shared" si="30"/>
        <v>2019</v>
      </c>
      <c r="I692" s="145" t="s">
        <v>5577</v>
      </c>
      <c r="J692" s="144">
        <v>1</v>
      </c>
      <c r="K692" s="115">
        <f>IF((G692+'Resale time'!$F$545)&lt;$U$3,1,0)</f>
        <v>1</v>
      </c>
      <c r="L692" s="144"/>
      <c r="M692" s="158">
        <v>0</v>
      </c>
      <c r="N692" s="162" t="str">
        <f t="shared" si="31"/>
        <v/>
      </c>
      <c r="O692" s="219">
        <f>MAX(IF($U$4-G692&gt;0,MIN((($U$4-$U$2))*J692,(($U$4-$G692)*J692)-'Resale time'!$F$545),0),0)</f>
        <v>266.87034401258165</v>
      </c>
      <c r="P692" s="162">
        <f>MAX(IF($U$5-G692&gt;0,MIN(($U$5-$U$4)*J692,(($U$5-$G692)*J692)-'Resale time'!$F$545),0),0)</f>
        <v>366</v>
      </c>
      <c r="Q692" s="162">
        <f>MAX(IF($U$3-G692&gt;0,MIN(($U$3-$U$5)*J692,(($U$3-$G692)*J692)-'Resale time'!$F$545),0),0)</f>
        <v>90</v>
      </c>
      <c r="R692" s="341">
        <f t="shared" si="32"/>
        <v>722.87034401258165</v>
      </c>
    </row>
    <row r="693" spans="1:18" ht="12" customHeight="1" x14ac:dyDescent="0.35">
      <c r="A693" s="142"/>
      <c r="B693" s="142" t="s">
        <v>5277</v>
      </c>
      <c r="C693" s="142" t="s">
        <v>5278</v>
      </c>
      <c r="D693" s="142" t="s">
        <v>5477</v>
      </c>
      <c r="E693" s="142" t="s">
        <v>5279</v>
      </c>
      <c r="F693" s="145" t="s">
        <v>4276</v>
      </c>
      <c r="G693" s="146">
        <v>43500</v>
      </c>
      <c r="H693" s="125">
        <f t="shared" si="30"/>
        <v>2019</v>
      </c>
      <c r="I693" s="145" t="s">
        <v>5578</v>
      </c>
      <c r="J693" s="144">
        <v>1</v>
      </c>
      <c r="K693" s="115">
        <f>IF((G693+'Resale time'!$F$545)&lt;$U$3,1,0)</f>
        <v>1</v>
      </c>
      <c r="L693" s="144"/>
      <c r="M693" s="158">
        <v>0</v>
      </c>
      <c r="N693" s="162" t="str">
        <f t="shared" si="31"/>
        <v/>
      </c>
      <c r="O693" s="219">
        <f>MAX(IF($U$4-G693&gt;0,MIN((($U$4-$U$2))*J693,(($U$4-$G693)*J693)-'Resale time'!$F$545),0),0)</f>
        <v>267.87034401258165</v>
      </c>
      <c r="P693" s="162">
        <f>MAX(IF($U$5-G693&gt;0,MIN(($U$5-$U$4)*J693,(($U$5-$G693)*J693)-'Resale time'!$F$545),0),0)</f>
        <v>366</v>
      </c>
      <c r="Q693" s="162">
        <f>MAX(IF($U$3-G693&gt;0,MIN(($U$3-$U$5)*J693,(($U$3-$G693)*J693)-'Resale time'!$F$545),0),0)</f>
        <v>90</v>
      </c>
      <c r="R693" s="341">
        <f t="shared" si="32"/>
        <v>723.87034401258165</v>
      </c>
    </row>
    <row r="694" spans="1:18" ht="12" customHeight="1" x14ac:dyDescent="0.35">
      <c r="A694" s="142"/>
      <c r="B694" s="142" t="s">
        <v>5277</v>
      </c>
      <c r="C694" s="142" t="s">
        <v>5278</v>
      </c>
      <c r="D694" s="142" t="s">
        <v>5477</v>
      </c>
      <c r="E694" s="142" t="s">
        <v>5279</v>
      </c>
      <c r="F694" s="145" t="s">
        <v>4276</v>
      </c>
      <c r="G694" s="146">
        <v>43497</v>
      </c>
      <c r="H694" s="125">
        <f t="shared" si="30"/>
        <v>2019</v>
      </c>
      <c r="I694" s="145" t="s">
        <v>5579</v>
      </c>
      <c r="J694" s="144">
        <v>1</v>
      </c>
      <c r="K694" s="115">
        <f>IF((G694+'Resale time'!$F$545)&lt;$U$3,1,0)</f>
        <v>1</v>
      </c>
      <c r="L694" s="144"/>
      <c r="M694" s="158">
        <v>0</v>
      </c>
      <c r="N694" s="162" t="str">
        <f t="shared" si="31"/>
        <v/>
      </c>
      <c r="O694" s="219">
        <f>MAX(IF($U$4-G694&gt;0,MIN((($U$4-$U$2))*J694,(($U$4-$G694)*J694)-'Resale time'!$F$545),0),0)</f>
        <v>270.87034401258165</v>
      </c>
      <c r="P694" s="162">
        <f>MAX(IF($U$5-G694&gt;0,MIN(($U$5-$U$4)*J694,(($U$5-$G694)*J694)-'Resale time'!$F$545),0),0)</f>
        <v>366</v>
      </c>
      <c r="Q694" s="162">
        <f>MAX(IF($U$3-G694&gt;0,MIN(($U$3-$U$5)*J694,(($U$3-$G694)*J694)-'Resale time'!$F$545),0),0)</f>
        <v>90</v>
      </c>
      <c r="R694" s="341">
        <f t="shared" si="32"/>
        <v>726.87034401258165</v>
      </c>
    </row>
    <row r="695" spans="1:18" ht="12" customHeight="1" x14ac:dyDescent="0.35">
      <c r="A695" s="142"/>
      <c r="B695" s="142" t="s">
        <v>5277</v>
      </c>
      <c r="C695" s="142" t="s">
        <v>5278</v>
      </c>
      <c r="D695" s="142" t="s">
        <v>5477</v>
      </c>
      <c r="E695" s="142" t="s">
        <v>5279</v>
      </c>
      <c r="F695" s="145" t="s">
        <v>5280</v>
      </c>
      <c r="G695" s="146">
        <v>43495</v>
      </c>
      <c r="H695" s="125">
        <f t="shared" si="30"/>
        <v>2019</v>
      </c>
      <c r="I695" s="145" t="s">
        <v>5580</v>
      </c>
      <c r="J695" s="144">
        <v>1</v>
      </c>
      <c r="K695" s="115">
        <f>IF((G695+'Resale time'!$F$545)&lt;$U$3,1,0)</f>
        <v>1</v>
      </c>
      <c r="L695" s="144"/>
      <c r="M695" s="158">
        <v>0</v>
      </c>
      <c r="N695" s="162" t="str">
        <f t="shared" si="31"/>
        <v/>
      </c>
      <c r="O695" s="219">
        <f>MAX(IF($U$4-G695&gt;0,MIN((($U$4-$U$2))*J695,(($U$4-$G695)*J695)-'Resale time'!$F$545),0),0)</f>
        <v>272.87034401258165</v>
      </c>
      <c r="P695" s="162">
        <f>MAX(IF($U$5-G695&gt;0,MIN(($U$5-$U$4)*J695,(($U$5-$G695)*J695)-'Resale time'!$F$545),0),0)</f>
        <v>366</v>
      </c>
      <c r="Q695" s="162">
        <f>MAX(IF($U$3-G695&gt;0,MIN(($U$3-$U$5)*J695,(($U$3-$G695)*J695)-'Resale time'!$F$545),0),0)</f>
        <v>90</v>
      </c>
      <c r="R695" s="341">
        <f t="shared" si="32"/>
        <v>728.87034401258165</v>
      </c>
    </row>
    <row r="696" spans="1:18" ht="12" customHeight="1" x14ac:dyDescent="0.35">
      <c r="A696" s="142"/>
      <c r="B696" s="142" t="s">
        <v>5277</v>
      </c>
      <c r="C696" s="142" t="s">
        <v>5278</v>
      </c>
      <c r="D696" s="142" t="s">
        <v>5477</v>
      </c>
      <c r="E696" s="142" t="s">
        <v>5279</v>
      </c>
      <c r="F696" s="145" t="s">
        <v>4276</v>
      </c>
      <c r="G696" s="146">
        <v>43489</v>
      </c>
      <c r="H696" s="125">
        <f t="shared" ref="H696:H759" si="33">YEAR(G696)</f>
        <v>2019</v>
      </c>
      <c r="I696" s="145" t="s">
        <v>5581</v>
      </c>
      <c r="J696" s="144">
        <v>1</v>
      </c>
      <c r="K696" s="115">
        <f>IF((G696+'Resale time'!$F$545)&lt;$U$3,1,0)</f>
        <v>1</v>
      </c>
      <c r="L696" s="144"/>
      <c r="M696" s="158">
        <v>0</v>
      </c>
      <c r="N696" s="162" t="str">
        <f t="shared" si="31"/>
        <v/>
      </c>
      <c r="O696" s="219">
        <f>MAX(IF($U$4-G696&gt;0,MIN((($U$4-$U$2))*J696,(($U$4-$G696)*J696)-'Resale time'!$F$545),0),0)</f>
        <v>274</v>
      </c>
      <c r="P696" s="162">
        <f>MAX(IF($U$5-G696&gt;0,MIN(($U$5-$U$4)*J696,(($U$5-$G696)*J696)-'Resale time'!$F$545),0),0)</f>
        <v>366</v>
      </c>
      <c r="Q696" s="162">
        <f>MAX(IF($U$3-G696&gt;0,MIN(($U$3-$U$5)*J696,(($U$3-$G696)*J696)-'Resale time'!$F$545),0),0)</f>
        <v>90</v>
      </c>
      <c r="R696" s="341">
        <f t="shared" si="32"/>
        <v>730</v>
      </c>
    </row>
    <row r="697" spans="1:18" ht="12" customHeight="1" x14ac:dyDescent="0.35">
      <c r="A697" s="142"/>
      <c r="B697" s="142" t="s">
        <v>5277</v>
      </c>
      <c r="C697" s="142" t="s">
        <v>5278</v>
      </c>
      <c r="D697" s="142" t="s">
        <v>5477</v>
      </c>
      <c r="E697" s="142" t="s">
        <v>5279</v>
      </c>
      <c r="F697" s="145" t="s">
        <v>5280</v>
      </c>
      <c r="G697" s="146">
        <v>43482</v>
      </c>
      <c r="H697" s="125">
        <f t="shared" si="33"/>
        <v>2019</v>
      </c>
      <c r="I697" s="145" t="s">
        <v>5582</v>
      </c>
      <c r="J697" s="144">
        <v>1</v>
      </c>
      <c r="K697" s="115">
        <f>IF((G697+'Resale time'!$F$545)&lt;$U$3,1,0)</f>
        <v>1</v>
      </c>
      <c r="L697" s="144"/>
      <c r="M697" s="158">
        <v>0</v>
      </c>
      <c r="N697" s="162" t="str">
        <f t="shared" si="31"/>
        <v/>
      </c>
      <c r="O697" s="219">
        <f>MAX(IF($U$4-G697&gt;0,MIN((($U$4-$U$2))*J697,(($U$4-$G697)*J697)-'Resale time'!$F$545),0),0)</f>
        <v>274</v>
      </c>
      <c r="P697" s="162">
        <f>MAX(IF($U$5-G697&gt;0,MIN(($U$5-$U$4)*J697,(($U$5-$G697)*J697)-'Resale time'!$F$545),0),0)</f>
        <v>366</v>
      </c>
      <c r="Q697" s="162">
        <f>MAX(IF($U$3-G697&gt;0,MIN(($U$3-$U$5)*J697,(($U$3-$G697)*J697)-'Resale time'!$F$545),0),0)</f>
        <v>90</v>
      </c>
      <c r="R697" s="341">
        <f t="shared" si="32"/>
        <v>730</v>
      </c>
    </row>
    <row r="698" spans="1:18" ht="12" customHeight="1" x14ac:dyDescent="0.35">
      <c r="A698" s="142"/>
      <c r="B698" s="142" t="s">
        <v>5277</v>
      </c>
      <c r="C698" s="142" t="s">
        <v>5278</v>
      </c>
      <c r="D698" s="142" t="s">
        <v>5477</v>
      </c>
      <c r="E698" s="142" t="s">
        <v>5279</v>
      </c>
      <c r="F698" s="145" t="s">
        <v>4276</v>
      </c>
      <c r="G698" s="146">
        <v>43482</v>
      </c>
      <c r="H698" s="125">
        <f t="shared" si="33"/>
        <v>2019</v>
      </c>
      <c r="I698" s="145" t="s">
        <v>5583</v>
      </c>
      <c r="J698" s="144">
        <v>1</v>
      </c>
      <c r="K698" s="115">
        <f>IF((G698+'Resale time'!$F$545)&lt;$U$3,1,0)</f>
        <v>1</v>
      </c>
      <c r="L698" s="144"/>
      <c r="M698" s="158">
        <v>0</v>
      </c>
      <c r="N698" s="162" t="str">
        <f t="shared" si="31"/>
        <v/>
      </c>
      <c r="O698" s="219">
        <f>MAX(IF($U$4-G698&gt;0,MIN((($U$4-$U$2))*J698,(($U$4-$G698)*J698)-'Resale time'!$F$545),0),0)</f>
        <v>274</v>
      </c>
      <c r="P698" s="162">
        <f>MAX(IF($U$5-G698&gt;0,MIN(($U$5-$U$4)*J698,(($U$5-$G698)*J698)-'Resale time'!$F$545),0),0)</f>
        <v>366</v>
      </c>
      <c r="Q698" s="162">
        <f>MAX(IF($U$3-G698&gt;0,MIN(($U$3-$U$5)*J698,(($U$3-$G698)*J698)-'Resale time'!$F$545),0),0)</f>
        <v>90</v>
      </c>
      <c r="R698" s="341">
        <f t="shared" si="32"/>
        <v>730</v>
      </c>
    </row>
    <row r="699" spans="1:18" ht="12" customHeight="1" x14ac:dyDescent="0.35">
      <c r="A699" s="142"/>
      <c r="B699" s="142" t="s">
        <v>5277</v>
      </c>
      <c r="C699" s="142" t="s">
        <v>5278</v>
      </c>
      <c r="D699" s="142" t="s">
        <v>5477</v>
      </c>
      <c r="E699" s="142" t="s">
        <v>5279</v>
      </c>
      <c r="F699" s="145" t="s">
        <v>5346</v>
      </c>
      <c r="G699" s="146">
        <v>43482</v>
      </c>
      <c r="H699" s="125">
        <f t="shared" si="33"/>
        <v>2019</v>
      </c>
      <c r="I699" s="145" t="s">
        <v>5584</v>
      </c>
      <c r="J699" s="144">
        <v>1</v>
      </c>
      <c r="K699" s="115">
        <f>IF((G699+'Resale time'!$F$545)&lt;$U$3,1,0)</f>
        <v>1</v>
      </c>
      <c r="L699" s="144"/>
      <c r="M699" s="158">
        <v>0</v>
      </c>
      <c r="N699" s="162" t="str">
        <f t="shared" si="31"/>
        <v/>
      </c>
      <c r="O699" s="219">
        <f>MAX(IF($U$4-G699&gt;0,MIN((($U$4-$U$2))*J699,(($U$4-$G699)*J699)-'Resale time'!$F$545),0),0)</f>
        <v>274</v>
      </c>
      <c r="P699" s="162">
        <f>MAX(IF($U$5-G699&gt;0,MIN(($U$5-$U$4)*J699,(($U$5-$G699)*J699)-'Resale time'!$F$545),0),0)</f>
        <v>366</v>
      </c>
      <c r="Q699" s="162">
        <f>MAX(IF($U$3-G699&gt;0,MIN(($U$3-$U$5)*J699,(($U$3-$G699)*J699)-'Resale time'!$F$545),0),0)</f>
        <v>90</v>
      </c>
      <c r="R699" s="341">
        <f t="shared" si="32"/>
        <v>730</v>
      </c>
    </row>
    <row r="700" spans="1:18" ht="12" customHeight="1" x14ac:dyDescent="0.35">
      <c r="A700" s="142"/>
      <c r="B700" s="142" t="s">
        <v>5277</v>
      </c>
      <c r="C700" s="142" t="s">
        <v>5278</v>
      </c>
      <c r="D700" s="142" t="s">
        <v>5477</v>
      </c>
      <c r="E700" s="142" t="s">
        <v>5279</v>
      </c>
      <c r="F700" s="145" t="s">
        <v>4276</v>
      </c>
      <c r="G700" s="146">
        <v>43482</v>
      </c>
      <c r="H700" s="125">
        <f t="shared" si="33"/>
        <v>2019</v>
      </c>
      <c r="I700" s="145" t="s">
        <v>5585</v>
      </c>
      <c r="J700" s="144">
        <v>1</v>
      </c>
      <c r="K700" s="115">
        <f>IF((G700+'Resale time'!$F$545)&lt;$U$3,1,0)</f>
        <v>1</v>
      </c>
      <c r="L700" s="144"/>
      <c r="M700" s="158">
        <v>0</v>
      </c>
      <c r="N700" s="162" t="str">
        <f t="shared" si="31"/>
        <v/>
      </c>
      <c r="O700" s="219">
        <f>MAX(IF($U$4-G700&gt;0,MIN((($U$4-$U$2))*J700,(($U$4-$G700)*J700)-'Resale time'!$F$545),0),0)</f>
        <v>274</v>
      </c>
      <c r="P700" s="162">
        <f>MAX(IF($U$5-G700&gt;0,MIN(($U$5-$U$4)*J700,(($U$5-$G700)*J700)-'Resale time'!$F$545),0),0)</f>
        <v>366</v>
      </c>
      <c r="Q700" s="162">
        <f>MAX(IF($U$3-G700&gt;0,MIN(($U$3-$U$5)*J700,(($U$3-$G700)*J700)-'Resale time'!$F$545),0),0)</f>
        <v>90</v>
      </c>
      <c r="R700" s="341">
        <f t="shared" si="32"/>
        <v>730</v>
      </c>
    </row>
    <row r="701" spans="1:18" ht="12" customHeight="1" x14ac:dyDescent="0.35">
      <c r="A701" s="142"/>
      <c r="B701" s="142" t="s">
        <v>5277</v>
      </c>
      <c r="C701" s="142" t="s">
        <v>5278</v>
      </c>
      <c r="D701" s="142" t="s">
        <v>5477</v>
      </c>
      <c r="E701" s="142" t="s">
        <v>5279</v>
      </c>
      <c r="F701" s="145" t="s">
        <v>4276</v>
      </c>
      <c r="G701" s="146">
        <v>43482</v>
      </c>
      <c r="H701" s="125">
        <f t="shared" si="33"/>
        <v>2019</v>
      </c>
      <c r="I701" s="145" t="s">
        <v>5586</v>
      </c>
      <c r="J701" s="144">
        <v>1</v>
      </c>
      <c r="K701" s="115">
        <f>IF((G701+'Resale time'!$F$545)&lt;$U$3,1,0)</f>
        <v>1</v>
      </c>
      <c r="L701" s="144"/>
      <c r="M701" s="158">
        <v>0</v>
      </c>
      <c r="N701" s="162" t="str">
        <f t="shared" si="31"/>
        <v/>
      </c>
      <c r="O701" s="219">
        <f>MAX(IF($U$4-G701&gt;0,MIN((($U$4-$U$2))*J701,(($U$4-$G701)*J701)-'Resale time'!$F$545),0),0)</f>
        <v>274</v>
      </c>
      <c r="P701" s="162">
        <f>MAX(IF($U$5-G701&gt;0,MIN(($U$5-$U$4)*J701,(($U$5-$G701)*J701)-'Resale time'!$F$545),0),0)</f>
        <v>366</v>
      </c>
      <c r="Q701" s="162">
        <f>MAX(IF($U$3-G701&gt;0,MIN(($U$3-$U$5)*J701,(($U$3-$G701)*J701)-'Resale time'!$F$545),0),0)</f>
        <v>90</v>
      </c>
      <c r="R701" s="341">
        <f t="shared" si="32"/>
        <v>730</v>
      </c>
    </row>
    <row r="702" spans="1:18" ht="12" customHeight="1" x14ac:dyDescent="0.35">
      <c r="A702" s="142"/>
      <c r="B702" s="142" t="s">
        <v>5277</v>
      </c>
      <c r="C702" s="142" t="s">
        <v>5278</v>
      </c>
      <c r="D702" s="142" t="s">
        <v>5477</v>
      </c>
      <c r="E702" s="142" t="s">
        <v>5279</v>
      </c>
      <c r="F702" s="145" t="s">
        <v>4276</v>
      </c>
      <c r="G702" s="146">
        <v>43482</v>
      </c>
      <c r="H702" s="125">
        <f t="shared" si="33"/>
        <v>2019</v>
      </c>
      <c r="I702" s="145" t="s">
        <v>5587</v>
      </c>
      <c r="J702" s="144">
        <v>1</v>
      </c>
      <c r="K702" s="115">
        <f>IF((G702+'Resale time'!$F$545)&lt;$U$3,1,0)</f>
        <v>1</v>
      </c>
      <c r="L702" s="144"/>
      <c r="M702" s="158">
        <v>0</v>
      </c>
      <c r="N702" s="162" t="str">
        <f t="shared" si="31"/>
        <v/>
      </c>
      <c r="O702" s="219">
        <f>MAX(IF($U$4-G702&gt;0,MIN((($U$4-$U$2))*J702,(($U$4-$G702)*J702)-'Resale time'!$F$545),0),0)</f>
        <v>274</v>
      </c>
      <c r="P702" s="162">
        <f>MAX(IF($U$5-G702&gt;0,MIN(($U$5-$U$4)*J702,(($U$5-$G702)*J702)-'Resale time'!$F$545),0),0)</f>
        <v>366</v>
      </c>
      <c r="Q702" s="162">
        <f>MAX(IF($U$3-G702&gt;0,MIN(($U$3-$U$5)*J702,(($U$3-$G702)*J702)-'Resale time'!$F$545),0),0)</f>
        <v>90</v>
      </c>
      <c r="R702" s="341">
        <f t="shared" si="32"/>
        <v>730</v>
      </c>
    </row>
    <row r="703" spans="1:18" ht="12" customHeight="1" x14ac:dyDescent="0.35">
      <c r="A703" s="142"/>
      <c r="B703" s="142" t="s">
        <v>5277</v>
      </c>
      <c r="C703" s="142" t="s">
        <v>5278</v>
      </c>
      <c r="D703" s="142" t="s">
        <v>5477</v>
      </c>
      <c r="E703" s="142" t="s">
        <v>5279</v>
      </c>
      <c r="F703" s="145" t="s">
        <v>4276</v>
      </c>
      <c r="G703" s="146">
        <v>43476</v>
      </c>
      <c r="H703" s="125">
        <f t="shared" si="33"/>
        <v>2019</v>
      </c>
      <c r="I703" s="145" t="s">
        <v>5588</v>
      </c>
      <c r="J703" s="144">
        <v>1</v>
      </c>
      <c r="K703" s="115">
        <f>IF((G703+'Resale time'!$F$545)&lt;$U$3,1,0)</f>
        <v>1</v>
      </c>
      <c r="L703" s="144"/>
      <c r="M703" s="158">
        <v>0</v>
      </c>
      <c r="N703" s="162" t="str">
        <f t="shared" si="31"/>
        <v/>
      </c>
      <c r="O703" s="219">
        <f>MAX(IF($U$4-G703&gt;0,MIN((($U$4-$U$2))*J703,(($U$4-$G703)*J703)-'Resale time'!$F$545),0),0)</f>
        <v>274</v>
      </c>
      <c r="P703" s="162">
        <f>MAX(IF($U$5-G703&gt;0,MIN(($U$5-$U$4)*J703,(($U$5-$G703)*J703)-'Resale time'!$F$545),0),0)</f>
        <v>366</v>
      </c>
      <c r="Q703" s="162">
        <f>MAX(IF($U$3-G703&gt;0,MIN(($U$3-$U$5)*J703,(($U$3-$G703)*J703)-'Resale time'!$F$545),0),0)</f>
        <v>90</v>
      </c>
      <c r="R703" s="341">
        <f t="shared" si="32"/>
        <v>730</v>
      </c>
    </row>
    <row r="704" spans="1:18" ht="12" customHeight="1" x14ac:dyDescent="0.35">
      <c r="A704" s="142"/>
      <c r="B704" s="142" t="s">
        <v>5277</v>
      </c>
      <c r="C704" s="142" t="s">
        <v>5278</v>
      </c>
      <c r="D704" s="142" t="s">
        <v>5477</v>
      </c>
      <c r="E704" s="142" t="s">
        <v>5279</v>
      </c>
      <c r="F704" s="145" t="s">
        <v>5288</v>
      </c>
      <c r="G704" s="146">
        <v>43474</v>
      </c>
      <c r="H704" s="125">
        <f t="shared" si="33"/>
        <v>2019</v>
      </c>
      <c r="I704" s="145" t="s">
        <v>5589</v>
      </c>
      <c r="J704" s="144">
        <v>1</v>
      </c>
      <c r="K704" s="115">
        <f>IF((G704+'Resale time'!$F$545)&lt;$U$3,1,0)</f>
        <v>1</v>
      </c>
      <c r="L704" s="144"/>
      <c r="M704" s="158">
        <v>0</v>
      </c>
      <c r="N704" s="162" t="str">
        <f t="shared" si="31"/>
        <v/>
      </c>
      <c r="O704" s="219">
        <f>MAX(IF($U$4-G704&gt;0,MIN((($U$4-$U$2))*J704,(($U$4-$G704)*J704)-'Resale time'!$F$545),0),0)</f>
        <v>274</v>
      </c>
      <c r="P704" s="162">
        <f>MAX(IF($U$5-G704&gt;0,MIN(($U$5-$U$4)*J704,(($U$5-$G704)*J704)-'Resale time'!$F$545),0),0)</f>
        <v>366</v>
      </c>
      <c r="Q704" s="162">
        <f>MAX(IF($U$3-G704&gt;0,MIN(($U$3-$U$5)*J704,(($U$3-$G704)*J704)-'Resale time'!$F$545),0),0)</f>
        <v>90</v>
      </c>
      <c r="R704" s="341">
        <f t="shared" si="32"/>
        <v>730</v>
      </c>
    </row>
    <row r="705" spans="1:18" ht="12" customHeight="1" x14ac:dyDescent="0.35">
      <c r="A705" s="142"/>
      <c r="B705" s="142" t="s">
        <v>5277</v>
      </c>
      <c r="C705" s="142" t="s">
        <v>5278</v>
      </c>
      <c r="D705" s="142" t="s">
        <v>5477</v>
      </c>
      <c r="E705" s="142" t="s">
        <v>5279</v>
      </c>
      <c r="F705" s="145" t="s">
        <v>4276</v>
      </c>
      <c r="G705" s="146">
        <v>43474</v>
      </c>
      <c r="H705" s="125">
        <f t="shared" si="33"/>
        <v>2019</v>
      </c>
      <c r="I705" s="145" t="s">
        <v>5590</v>
      </c>
      <c r="J705" s="144">
        <v>1</v>
      </c>
      <c r="K705" s="115">
        <f>IF((G705+'Resale time'!$F$545)&lt;$U$3,1,0)</f>
        <v>1</v>
      </c>
      <c r="L705" s="144"/>
      <c r="M705" s="158">
        <v>0</v>
      </c>
      <c r="N705" s="162" t="str">
        <f t="shared" ref="N705:N768" si="34">IF(M705=1,J705,"")</f>
        <v/>
      </c>
      <c r="O705" s="219">
        <f>MAX(IF($U$4-G705&gt;0,MIN((($U$4-$U$2))*J705,(($U$4-$G705)*J705)-'Resale time'!$F$545),0),0)</f>
        <v>274</v>
      </c>
      <c r="P705" s="162">
        <f>MAX(IF($U$5-G705&gt;0,MIN(($U$5-$U$4)*J705,(($U$5-$G705)*J705)-'Resale time'!$F$545),0),0)</f>
        <v>366</v>
      </c>
      <c r="Q705" s="162">
        <f>MAX(IF($U$3-G705&gt;0,MIN(($U$3-$U$5)*J705,(($U$3-$G705)*J705)-'Resale time'!$F$545),0),0)</f>
        <v>90</v>
      </c>
      <c r="R705" s="341">
        <f t="shared" si="32"/>
        <v>730</v>
      </c>
    </row>
    <row r="706" spans="1:18" ht="12" customHeight="1" x14ac:dyDescent="0.35">
      <c r="A706" s="142"/>
      <c r="B706" s="142" t="s">
        <v>5277</v>
      </c>
      <c r="C706" s="142" t="s">
        <v>5278</v>
      </c>
      <c r="D706" s="142" t="s">
        <v>5477</v>
      </c>
      <c r="E706" s="142" t="s">
        <v>5279</v>
      </c>
      <c r="F706" s="145" t="s">
        <v>5280</v>
      </c>
      <c r="G706" s="146">
        <v>43474</v>
      </c>
      <c r="H706" s="125">
        <f t="shared" si="33"/>
        <v>2019</v>
      </c>
      <c r="I706" s="145" t="s">
        <v>5591</v>
      </c>
      <c r="J706" s="144">
        <v>1</v>
      </c>
      <c r="K706" s="115">
        <f>IF((G706+'Resale time'!$F$545)&lt;$U$3,1,0)</f>
        <v>1</v>
      </c>
      <c r="L706" s="144"/>
      <c r="M706" s="158">
        <v>0</v>
      </c>
      <c r="N706" s="162" t="str">
        <f t="shared" si="34"/>
        <v/>
      </c>
      <c r="O706" s="219">
        <f>MAX(IF($U$4-G706&gt;0,MIN((($U$4-$U$2))*J706,(($U$4-$G706)*J706)-'Resale time'!$F$545),0),0)</f>
        <v>274</v>
      </c>
      <c r="P706" s="162">
        <f>MAX(IF($U$5-G706&gt;0,MIN(($U$5-$U$4)*J706,(($U$5-$G706)*J706)-'Resale time'!$F$545),0),0)</f>
        <v>366</v>
      </c>
      <c r="Q706" s="162">
        <f>MAX(IF($U$3-G706&gt;0,MIN(($U$3-$U$5)*J706,(($U$3-$G706)*J706)-'Resale time'!$F$545),0),0)</f>
        <v>90</v>
      </c>
      <c r="R706" s="341">
        <f t="shared" si="32"/>
        <v>730</v>
      </c>
    </row>
    <row r="707" spans="1:18" ht="12" customHeight="1" x14ac:dyDescent="0.35">
      <c r="A707" s="142"/>
      <c r="B707" s="142" t="s">
        <v>5277</v>
      </c>
      <c r="C707" s="142" t="s">
        <v>5278</v>
      </c>
      <c r="D707" s="142" t="s">
        <v>5477</v>
      </c>
      <c r="E707" s="142" t="s">
        <v>5279</v>
      </c>
      <c r="F707" s="145" t="s">
        <v>4288</v>
      </c>
      <c r="G707" s="146">
        <v>43474</v>
      </c>
      <c r="H707" s="125">
        <f t="shared" si="33"/>
        <v>2019</v>
      </c>
      <c r="I707" s="145" t="s">
        <v>5592</v>
      </c>
      <c r="J707" s="144">
        <v>1</v>
      </c>
      <c r="K707" s="115">
        <f>IF((G707+'Resale time'!$F$545)&lt;$U$3,1,0)</f>
        <v>1</v>
      </c>
      <c r="L707" s="144"/>
      <c r="M707" s="158">
        <v>0</v>
      </c>
      <c r="N707" s="162" t="str">
        <f t="shared" si="34"/>
        <v/>
      </c>
      <c r="O707" s="219">
        <f>MAX(IF($U$4-G707&gt;0,MIN((($U$4-$U$2))*J707,(($U$4-$G707)*J707)-'Resale time'!$F$545),0),0)</f>
        <v>274</v>
      </c>
      <c r="P707" s="162">
        <f>MAX(IF($U$5-G707&gt;0,MIN(($U$5-$U$4)*J707,(($U$5-$G707)*J707)-'Resale time'!$F$545),0),0)</f>
        <v>366</v>
      </c>
      <c r="Q707" s="162">
        <f>MAX(IF($U$3-G707&gt;0,MIN(($U$3-$U$5)*J707,(($U$3-$G707)*J707)-'Resale time'!$F$545),0),0)</f>
        <v>90</v>
      </c>
      <c r="R707" s="341">
        <f t="shared" ref="R707:R770" si="35">SUM(O707:Q707)</f>
        <v>730</v>
      </c>
    </row>
    <row r="708" spans="1:18" ht="12" customHeight="1" x14ac:dyDescent="0.35">
      <c r="A708" s="142"/>
      <c r="B708" s="142" t="s">
        <v>5277</v>
      </c>
      <c r="C708" s="142" t="s">
        <v>5278</v>
      </c>
      <c r="D708" s="142" t="s">
        <v>5477</v>
      </c>
      <c r="E708" s="142" t="s">
        <v>5279</v>
      </c>
      <c r="F708" s="145" t="s">
        <v>4276</v>
      </c>
      <c r="G708" s="146">
        <v>43474</v>
      </c>
      <c r="H708" s="125">
        <f t="shared" si="33"/>
        <v>2019</v>
      </c>
      <c r="I708" s="145" t="s">
        <v>5593</v>
      </c>
      <c r="J708" s="144">
        <v>1</v>
      </c>
      <c r="K708" s="115">
        <f>IF((G708+'Resale time'!$F$545)&lt;$U$3,1,0)</f>
        <v>1</v>
      </c>
      <c r="L708" s="144"/>
      <c r="M708" s="158">
        <v>0</v>
      </c>
      <c r="N708" s="162" t="str">
        <f t="shared" si="34"/>
        <v/>
      </c>
      <c r="O708" s="219">
        <f>MAX(IF($U$4-G708&gt;0,MIN((($U$4-$U$2))*J708,(($U$4-$G708)*J708)-'Resale time'!$F$545),0),0)</f>
        <v>274</v>
      </c>
      <c r="P708" s="162">
        <f>MAX(IF($U$5-G708&gt;0,MIN(($U$5-$U$4)*J708,(($U$5-$G708)*J708)-'Resale time'!$F$545),0),0)</f>
        <v>366</v>
      </c>
      <c r="Q708" s="162">
        <f>MAX(IF($U$3-G708&gt;0,MIN(($U$3-$U$5)*J708,(($U$3-$G708)*J708)-'Resale time'!$F$545),0),0)</f>
        <v>90</v>
      </c>
      <c r="R708" s="341">
        <f t="shared" si="35"/>
        <v>730</v>
      </c>
    </row>
    <row r="709" spans="1:18" ht="12" customHeight="1" x14ac:dyDescent="0.35">
      <c r="A709" s="142"/>
      <c r="B709" s="142" t="s">
        <v>5277</v>
      </c>
      <c r="C709" s="142" t="s">
        <v>5278</v>
      </c>
      <c r="D709" s="142" t="s">
        <v>5477</v>
      </c>
      <c r="E709" s="142" t="s">
        <v>5279</v>
      </c>
      <c r="F709" s="145" t="s">
        <v>5288</v>
      </c>
      <c r="G709" s="146">
        <v>43474</v>
      </c>
      <c r="H709" s="125">
        <f t="shared" si="33"/>
        <v>2019</v>
      </c>
      <c r="I709" s="145" t="s">
        <v>5594</v>
      </c>
      <c r="J709" s="144">
        <v>1</v>
      </c>
      <c r="K709" s="115">
        <f>IF((G709+'Resale time'!$F$545)&lt;$U$3,1,0)</f>
        <v>1</v>
      </c>
      <c r="L709" s="144"/>
      <c r="M709" s="158">
        <v>0</v>
      </c>
      <c r="N709" s="162" t="str">
        <f t="shared" si="34"/>
        <v/>
      </c>
      <c r="O709" s="219">
        <f>MAX(IF($U$4-G709&gt;0,MIN((($U$4-$U$2))*J709,(($U$4-$G709)*J709)-'Resale time'!$F$545),0),0)</f>
        <v>274</v>
      </c>
      <c r="P709" s="162">
        <f>MAX(IF($U$5-G709&gt;0,MIN(($U$5-$U$4)*J709,(($U$5-$G709)*J709)-'Resale time'!$F$545),0),0)</f>
        <v>366</v>
      </c>
      <c r="Q709" s="162">
        <f>MAX(IF($U$3-G709&gt;0,MIN(($U$3-$U$5)*J709,(($U$3-$G709)*J709)-'Resale time'!$F$545),0),0)</f>
        <v>90</v>
      </c>
      <c r="R709" s="341">
        <f t="shared" si="35"/>
        <v>730</v>
      </c>
    </row>
    <row r="710" spans="1:18" ht="12" customHeight="1" x14ac:dyDescent="0.35">
      <c r="A710" s="142"/>
      <c r="B710" s="142" t="s">
        <v>5277</v>
      </c>
      <c r="C710" s="142" t="s">
        <v>5278</v>
      </c>
      <c r="D710" s="142" t="s">
        <v>5477</v>
      </c>
      <c r="E710" s="142" t="s">
        <v>5279</v>
      </c>
      <c r="F710" s="145" t="s">
        <v>5280</v>
      </c>
      <c r="G710" s="146">
        <v>43474</v>
      </c>
      <c r="H710" s="125">
        <f t="shared" si="33"/>
        <v>2019</v>
      </c>
      <c r="I710" s="145" t="s">
        <v>5595</v>
      </c>
      <c r="J710" s="144">
        <v>1</v>
      </c>
      <c r="K710" s="115">
        <f>IF((G710+'Resale time'!$F$545)&lt;$U$3,1,0)</f>
        <v>1</v>
      </c>
      <c r="L710" s="144"/>
      <c r="M710" s="158">
        <v>0</v>
      </c>
      <c r="N710" s="162" t="str">
        <f t="shared" si="34"/>
        <v/>
      </c>
      <c r="O710" s="219">
        <f>MAX(IF($U$4-G710&gt;0,MIN((($U$4-$U$2))*J710,(($U$4-$G710)*J710)-'Resale time'!$F$545),0),0)</f>
        <v>274</v>
      </c>
      <c r="P710" s="162">
        <f>MAX(IF($U$5-G710&gt;0,MIN(($U$5-$U$4)*J710,(($U$5-$G710)*J710)-'Resale time'!$F$545),0),0)</f>
        <v>366</v>
      </c>
      <c r="Q710" s="162">
        <f>MAX(IF($U$3-G710&gt;0,MIN(($U$3-$U$5)*J710,(($U$3-$G710)*J710)-'Resale time'!$F$545),0),0)</f>
        <v>90</v>
      </c>
      <c r="R710" s="341">
        <f t="shared" si="35"/>
        <v>730</v>
      </c>
    </row>
    <row r="711" spans="1:18" ht="12" customHeight="1" x14ac:dyDescent="0.35">
      <c r="A711" s="142"/>
      <c r="B711" s="142" t="s">
        <v>5277</v>
      </c>
      <c r="C711" s="142" t="s">
        <v>5278</v>
      </c>
      <c r="D711" s="142" t="s">
        <v>5477</v>
      </c>
      <c r="E711" s="142" t="s">
        <v>5279</v>
      </c>
      <c r="F711" s="145" t="s">
        <v>4276</v>
      </c>
      <c r="G711" s="146">
        <v>43465</v>
      </c>
      <c r="H711" s="125">
        <f t="shared" si="33"/>
        <v>2018</v>
      </c>
      <c r="I711" s="145" t="s">
        <v>5596</v>
      </c>
      <c r="J711" s="144">
        <v>1</v>
      </c>
      <c r="K711" s="115">
        <f>IF((G711+'Resale time'!$F$545)&lt;$U$3,1,0)</f>
        <v>1</v>
      </c>
      <c r="L711" s="144"/>
      <c r="M711" s="158">
        <v>0</v>
      </c>
      <c r="N711" s="162" t="str">
        <f t="shared" si="34"/>
        <v/>
      </c>
      <c r="O711" s="219">
        <f>MAX(IF($U$4-G711&gt;0,MIN((($U$4-$U$2))*J711,(($U$4-$G711)*J711)-'Resale time'!$F$545),0),0)</f>
        <v>274</v>
      </c>
      <c r="P711" s="162">
        <f>MAX(IF($U$5-G711&gt;0,MIN(($U$5-$U$4)*J711,(($U$5-$G711)*J711)-'Resale time'!$F$545),0),0)</f>
        <v>366</v>
      </c>
      <c r="Q711" s="162">
        <f>MAX(IF($U$3-G711&gt;0,MIN(($U$3-$U$5)*J711,(($U$3-$G711)*J711)-'Resale time'!$F$545),0),0)</f>
        <v>90</v>
      </c>
      <c r="R711" s="341">
        <f t="shared" si="35"/>
        <v>730</v>
      </c>
    </row>
    <row r="712" spans="1:18" ht="12" customHeight="1" x14ac:dyDescent="0.35">
      <c r="A712" s="142"/>
      <c r="B712" s="142" t="s">
        <v>5277</v>
      </c>
      <c r="C712" s="142" t="s">
        <v>5278</v>
      </c>
      <c r="D712" s="142" t="s">
        <v>5477</v>
      </c>
      <c r="E712" s="142" t="s">
        <v>5279</v>
      </c>
      <c r="F712" s="145" t="s">
        <v>4645</v>
      </c>
      <c r="G712" s="146">
        <v>43465</v>
      </c>
      <c r="H712" s="125">
        <f t="shared" si="33"/>
        <v>2018</v>
      </c>
      <c r="I712" s="145" t="s">
        <v>5597</v>
      </c>
      <c r="J712" s="144">
        <v>1</v>
      </c>
      <c r="K712" s="115">
        <f>IF((G712+'Resale time'!$F$545)&lt;$U$3,1,0)</f>
        <v>1</v>
      </c>
      <c r="L712" s="144"/>
      <c r="M712" s="158">
        <v>0</v>
      </c>
      <c r="N712" s="162" t="str">
        <f t="shared" si="34"/>
        <v/>
      </c>
      <c r="O712" s="219">
        <f>MAX(IF($U$4-G712&gt;0,MIN((($U$4-$U$2))*J712,(($U$4-$G712)*J712)-'Resale time'!$F$545),0),0)</f>
        <v>274</v>
      </c>
      <c r="P712" s="162">
        <f>MAX(IF($U$5-G712&gt;0,MIN(($U$5-$U$4)*J712,(($U$5-$G712)*J712)-'Resale time'!$F$545),0),0)</f>
        <v>366</v>
      </c>
      <c r="Q712" s="162">
        <f>MAX(IF($U$3-G712&gt;0,MIN(($U$3-$U$5)*J712,(($U$3-$G712)*J712)-'Resale time'!$F$545),0),0)</f>
        <v>90</v>
      </c>
      <c r="R712" s="341">
        <f t="shared" si="35"/>
        <v>730</v>
      </c>
    </row>
    <row r="713" spans="1:18" ht="12" customHeight="1" x14ac:dyDescent="0.35">
      <c r="A713" s="142"/>
      <c r="B713" s="142" t="s">
        <v>5277</v>
      </c>
      <c r="C713" s="142" t="s">
        <v>5278</v>
      </c>
      <c r="D713" s="142" t="s">
        <v>5477</v>
      </c>
      <c r="E713" s="142" t="s">
        <v>5279</v>
      </c>
      <c r="F713" s="145" t="s">
        <v>5280</v>
      </c>
      <c r="G713" s="146">
        <v>43465</v>
      </c>
      <c r="H713" s="125">
        <f t="shared" si="33"/>
        <v>2018</v>
      </c>
      <c r="I713" s="145" t="s">
        <v>5598</v>
      </c>
      <c r="J713" s="144">
        <v>1</v>
      </c>
      <c r="K713" s="115">
        <f>IF((G713+'Resale time'!$F$545)&lt;$U$3,1,0)</f>
        <v>1</v>
      </c>
      <c r="L713" s="144"/>
      <c r="M713" s="158">
        <v>0</v>
      </c>
      <c r="N713" s="162" t="str">
        <f t="shared" si="34"/>
        <v/>
      </c>
      <c r="O713" s="219">
        <f>MAX(IF($U$4-G713&gt;0,MIN((($U$4-$U$2))*J713,(($U$4-$G713)*J713)-'Resale time'!$F$545),0),0)</f>
        <v>274</v>
      </c>
      <c r="P713" s="162">
        <f>MAX(IF($U$5-G713&gt;0,MIN(($U$5-$U$4)*J713,(($U$5-$G713)*J713)-'Resale time'!$F$545),0),0)</f>
        <v>366</v>
      </c>
      <c r="Q713" s="162">
        <f>MAX(IF($U$3-G713&gt;0,MIN(($U$3-$U$5)*J713,(($U$3-$G713)*J713)-'Resale time'!$F$545),0),0)</f>
        <v>90</v>
      </c>
      <c r="R713" s="341">
        <f t="shared" si="35"/>
        <v>730</v>
      </c>
    </row>
    <row r="714" spans="1:18" ht="12" customHeight="1" x14ac:dyDescent="0.35">
      <c r="A714" s="142"/>
      <c r="B714" s="142" t="s">
        <v>5277</v>
      </c>
      <c r="C714" s="142" t="s">
        <v>5278</v>
      </c>
      <c r="D714" s="142" t="s">
        <v>5477</v>
      </c>
      <c r="E714" s="142" t="s">
        <v>5279</v>
      </c>
      <c r="F714" s="145" t="s">
        <v>4645</v>
      </c>
      <c r="G714" s="146">
        <v>43463</v>
      </c>
      <c r="H714" s="125">
        <f t="shared" si="33"/>
        <v>2018</v>
      </c>
      <c r="I714" s="145" t="s">
        <v>5599</v>
      </c>
      <c r="J714" s="144">
        <v>1</v>
      </c>
      <c r="K714" s="115">
        <f>IF((G714+'Resale time'!$F$545)&lt;$U$3,1,0)</f>
        <v>1</v>
      </c>
      <c r="L714" s="144"/>
      <c r="M714" s="158">
        <v>0</v>
      </c>
      <c r="N714" s="162" t="str">
        <f t="shared" si="34"/>
        <v/>
      </c>
      <c r="O714" s="219">
        <f>MAX(IF($U$4-G714&gt;0,MIN((($U$4-$U$2))*J714,(($U$4-$G714)*J714)-'Resale time'!$F$545),0),0)</f>
        <v>274</v>
      </c>
      <c r="P714" s="162">
        <f>MAX(IF($U$5-G714&gt;0,MIN(($U$5-$U$4)*J714,(($U$5-$G714)*J714)-'Resale time'!$F$545),0),0)</f>
        <v>366</v>
      </c>
      <c r="Q714" s="162">
        <f>MAX(IF($U$3-G714&gt;0,MIN(($U$3-$U$5)*J714,(($U$3-$G714)*J714)-'Resale time'!$F$545),0),0)</f>
        <v>90</v>
      </c>
      <c r="R714" s="341">
        <f t="shared" si="35"/>
        <v>730</v>
      </c>
    </row>
    <row r="715" spans="1:18" ht="12" customHeight="1" x14ac:dyDescent="0.35">
      <c r="A715" s="142"/>
      <c r="B715" s="142" t="s">
        <v>5277</v>
      </c>
      <c r="C715" s="142" t="s">
        <v>5278</v>
      </c>
      <c r="D715" s="142" t="s">
        <v>5477</v>
      </c>
      <c r="E715" s="142" t="s">
        <v>5279</v>
      </c>
      <c r="F715" s="145" t="s">
        <v>4276</v>
      </c>
      <c r="G715" s="146">
        <v>43463</v>
      </c>
      <c r="H715" s="125">
        <f t="shared" si="33"/>
        <v>2018</v>
      </c>
      <c r="I715" s="145" t="s">
        <v>5600</v>
      </c>
      <c r="J715" s="144">
        <v>1</v>
      </c>
      <c r="K715" s="115">
        <f>IF((G715+'Resale time'!$F$545)&lt;$U$3,1,0)</f>
        <v>1</v>
      </c>
      <c r="L715" s="144"/>
      <c r="M715" s="158">
        <v>0</v>
      </c>
      <c r="N715" s="162" t="str">
        <f t="shared" si="34"/>
        <v/>
      </c>
      <c r="O715" s="219">
        <f>MAX(IF($U$4-G715&gt;0,MIN((($U$4-$U$2))*J715,(($U$4-$G715)*J715)-'Resale time'!$F$545),0),0)</f>
        <v>274</v>
      </c>
      <c r="P715" s="162">
        <f>MAX(IF($U$5-G715&gt;0,MIN(($U$5-$U$4)*J715,(($U$5-$G715)*J715)-'Resale time'!$F$545),0),0)</f>
        <v>366</v>
      </c>
      <c r="Q715" s="162">
        <f>MAX(IF($U$3-G715&gt;0,MIN(($U$3-$U$5)*J715,(($U$3-$G715)*J715)-'Resale time'!$F$545),0),0)</f>
        <v>90</v>
      </c>
      <c r="R715" s="341">
        <f t="shared" si="35"/>
        <v>730</v>
      </c>
    </row>
    <row r="716" spans="1:18" ht="12" customHeight="1" x14ac:dyDescent="0.35">
      <c r="A716" s="142"/>
      <c r="B716" s="142" t="s">
        <v>5277</v>
      </c>
      <c r="C716" s="142" t="s">
        <v>5278</v>
      </c>
      <c r="D716" s="142" t="s">
        <v>5477</v>
      </c>
      <c r="E716" s="142" t="s">
        <v>5279</v>
      </c>
      <c r="F716" s="145" t="s">
        <v>4276</v>
      </c>
      <c r="G716" s="146">
        <v>43463</v>
      </c>
      <c r="H716" s="125">
        <f t="shared" si="33"/>
        <v>2018</v>
      </c>
      <c r="I716" s="145" t="s">
        <v>5601</v>
      </c>
      <c r="J716" s="144">
        <v>1</v>
      </c>
      <c r="K716" s="115">
        <f>IF((G716+'Resale time'!$F$545)&lt;$U$3,1,0)</f>
        <v>1</v>
      </c>
      <c r="L716" s="144"/>
      <c r="M716" s="158">
        <v>0</v>
      </c>
      <c r="N716" s="162" t="str">
        <f t="shared" si="34"/>
        <v/>
      </c>
      <c r="O716" s="219">
        <f>MAX(IF($U$4-G716&gt;0,MIN((($U$4-$U$2))*J716,(($U$4-$G716)*J716)-'Resale time'!$F$545),0),0)</f>
        <v>274</v>
      </c>
      <c r="P716" s="162">
        <f>MAX(IF($U$5-G716&gt;0,MIN(($U$5-$U$4)*J716,(($U$5-$G716)*J716)-'Resale time'!$F$545),0),0)</f>
        <v>366</v>
      </c>
      <c r="Q716" s="162">
        <f>MAX(IF($U$3-G716&gt;0,MIN(($U$3-$U$5)*J716,(($U$3-$G716)*J716)-'Resale time'!$F$545),0),0)</f>
        <v>90</v>
      </c>
      <c r="R716" s="341">
        <f t="shared" si="35"/>
        <v>730</v>
      </c>
    </row>
    <row r="717" spans="1:18" ht="12" customHeight="1" x14ac:dyDescent="0.35">
      <c r="A717" s="142"/>
      <c r="B717" s="142" t="s">
        <v>5277</v>
      </c>
      <c r="C717" s="142" t="s">
        <v>5278</v>
      </c>
      <c r="D717" s="142" t="s">
        <v>5477</v>
      </c>
      <c r="E717" s="142" t="s">
        <v>5279</v>
      </c>
      <c r="F717" s="145" t="s">
        <v>4276</v>
      </c>
      <c r="G717" s="146">
        <v>43462</v>
      </c>
      <c r="H717" s="125">
        <f t="shared" si="33"/>
        <v>2018</v>
      </c>
      <c r="I717" s="145" t="s">
        <v>5602</v>
      </c>
      <c r="J717" s="144">
        <v>1</v>
      </c>
      <c r="K717" s="115">
        <f>IF((G717+'Resale time'!$F$545)&lt;$U$3,1,0)</f>
        <v>1</v>
      </c>
      <c r="L717" s="144"/>
      <c r="M717" s="158">
        <v>0</v>
      </c>
      <c r="N717" s="162" t="str">
        <f t="shared" si="34"/>
        <v/>
      </c>
      <c r="O717" s="219">
        <f>MAX(IF($U$4-G717&gt;0,MIN((($U$4-$U$2))*J717,(($U$4-$G717)*J717)-'Resale time'!$F$545),0),0)</f>
        <v>274</v>
      </c>
      <c r="P717" s="162">
        <f>MAX(IF($U$5-G717&gt;0,MIN(($U$5-$U$4)*J717,(($U$5-$G717)*J717)-'Resale time'!$F$545),0),0)</f>
        <v>366</v>
      </c>
      <c r="Q717" s="162">
        <f>MAX(IF($U$3-G717&gt;0,MIN(($U$3-$U$5)*J717,(($U$3-$G717)*J717)-'Resale time'!$F$545),0),0)</f>
        <v>90</v>
      </c>
      <c r="R717" s="341">
        <f t="shared" si="35"/>
        <v>730</v>
      </c>
    </row>
    <row r="718" spans="1:18" ht="12" customHeight="1" x14ac:dyDescent="0.35">
      <c r="A718" s="142"/>
      <c r="B718" s="142" t="s">
        <v>5277</v>
      </c>
      <c r="C718" s="142" t="s">
        <v>5278</v>
      </c>
      <c r="D718" s="142" t="s">
        <v>5477</v>
      </c>
      <c r="E718" s="142" t="s">
        <v>5279</v>
      </c>
      <c r="F718" s="145" t="s">
        <v>4276</v>
      </c>
      <c r="G718" s="146">
        <v>43462</v>
      </c>
      <c r="H718" s="125">
        <f t="shared" si="33"/>
        <v>2018</v>
      </c>
      <c r="I718" s="145" t="s">
        <v>5603</v>
      </c>
      <c r="J718" s="144">
        <v>1</v>
      </c>
      <c r="K718" s="115">
        <f>IF((G718+'Resale time'!$F$545)&lt;$U$3,1,0)</f>
        <v>1</v>
      </c>
      <c r="L718" s="144"/>
      <c r="M718" s="158">
        <v>0</v>
      </c>
      <c r="N718" s="162" t="str">
        <f t="shared" si="34"/>
        <v/>
      </c>
      <c r="O718" s="219">
        <f>MAX(IF($U$4-G718&gt;0,MIN((($U$4-$U$2))*J718,(($U$4-$G718)*J718)-'Resale time'!$F$545),0),0)</f>
        <v>274</v>
      </c>
      <c r="P718" s="162">
        <f>MAX(IF($U$5-G718&gt;0,MIN(($U$5-$U$4)*J718,(($U$5-$G718)*J718)-'Resale time'!$F$545),0),0)</f>
        <v>366</v>
      </c>
      <c r="Q718" s="162">
        <f>MAX(IF($U$3-G718&gt;0,MIN(($U$3-$U$5)*J718,(($U$3-$G718)*J718)-'Resale time'!$F$545),0),0)</f>
        <v>90</v>
      </c>
      <c r="R718" s="341">
        <f t="shared" si="35"/>
        <v>730</v>
      </c>
    </row>
    <row r="719" spans="1:18" ht="12" customHeight="1" x14ac:dyDescent="0.35">
      <c r="A719" s="142"/>
      <c r="B719" s="142" t="s">
        <v>5277</v>
      </c>
      <c r="C719" s="142" t="s">
        <v>5278</v>
      </c>
      <c r="D719" s="142" t="s">
        <v>5477</v>
      </c>
      <c r="E719" s="142" t="s">
        <v>5279</v>
      </c>
      <c r="F719" s="145" t="s">
        <v>4645</v>
      </c>
      <c r="G719" s="146">
        <v>43461</v>
      </c>
      <c r="H719" s="125">
        <f t="shared" si="33"/>
        <v>2018</v>
      </c>
      <c r="I719" s="145" t="s">
        <v>5604</v>
      </c>
      <c r="J719" s="144">
        <v>1</v>
      </c>
      <c r="K719" s="115">
        <f>IF((G719+'Resale time'!$F$545)&lt;$U$3,1,0)</f>
        <v>1</v>
      </c>
      <c r="L719" s="144"/>
      <c r="M719" s="158">
        <v>0</v>
      </c>
      <c r="N719" s="162" t="str">
        <f t="shared" si="34"/>
        <v/>
      </c>
      <c r="O719" s="219">
        <f>MAX(IF($U$4-G719&gt;0,MIN((($U$4-$U$2))*J719,(($U$4-$G719)*J719)-'Resale time'!$F$545),0),0)</f>
        <v>274</v>
      </c>
      <c r="P719" s="162">
        <f>MAX(IF($U$5-G719&gt;0,MIN(($U$5-$U$4)*J719,(($U$5-$G719)*J719)-'Resale time'!$F$545),0),0)</f>
        <v>366</v>
      </c>
      <c r="Q719" s="162">
        <f>MAX(IF($U$3-G719&gt;0,MIN(($U$3-$U$5)*J719,(($U$3-$G719)*J719)-'Resale time'!$F$545),0),0)</f>
        <v>90</v>
      </c>
      <c r="R719" s="341">
        <f t="shared" si="35"/>
        <v>730</v>
      </c>
    </row>
    <row r="720" spans="1:18" ht="12" customHeight="1" x14ac:dyDescent="0.35">
      <c r="A720" s="142"/>
      <c r="B720" s="142" t="s">
        <v>5277</v>
      </c>
      <c r="C720" s="142" t="s">
        <v>5278</v>
      </c>
      <c r="D720" s="142" t="s">
        <v>5477</v>
      </c>
      <c r="E720" s="142" t="s">
        <v>5279</v>
      </c>
      <c r="F720" s="145" t="s">
        <v>5280</v>
      </c>
      <c r="G720" s="146">
        <v>43460</v>
      </c>
      <c r="H720" s="125">
        <f t="shared" si="33"/>
        <v>2018</v>
      </c>
      <c r="I720" s="145" t="s">
        <v>5605</v>
      </c>
      <c r="J720" s="144">
        <v>1</v>
      </c>
      <c r="K720" s="115">
        <f>IF((G720+'Resale time'!$F$545)&lt;$U$3,1,0)</f>
        <v>1</v>
      </c>
      <c r="L720" s="144"/>
      <c r="M720" s="158">
        <v>0</v>
      </c>
      <c r="N720" s="162" t="str">
        <f t="shared" si="34"/>
        <v/>
      </c>
      <c r="O720" s="219">
        <f>MAX(IF($U$4-G720&gt;0,MIN((($U$4-$U$2))*J720,(($U$4-$G720)*J720)-'Resale time'!$F$545),0),0)</f>
        <v>274</v>
      </c>
      <c r="P720" s="162">
        <f>MAX(IF($U$5-G720&gt;0,MIN(($U$5-$U$4)*J720,(($U$5-$G720)*J720)-'Resale time'!$F$545),0),0)</f>
        <v>366</v>
      </c>
      <c r="Q720" s="162">
        <f>MAX(IF($U$3-G720&gt;0,MIN(($U$3-$U$5)*J720,(($U$3-$G720)*J720)-'Resale time'!$F$545),0),0)</f>
        <v>90</v>
      </c>
      <c r="R720" s="341">
        <f t="shared" si="35"/>
        <v>730</v>
      </c>
    </row>
    <row r="721" spans="1:18" ht="12" customHeight="1" x14ac:dyDescent="0.35">
      <c r="A721" s="142"/>
      <c r="B721" s="142" t="s">
        <v>5277</v>
      </c>
      <c r="C721" s="142" t="s">
        <v>5278</v>
      </c>
      <c r="D721" s="142" t="s">
        <v>5477</v>
      </c>
      <c r="E721" s="142" t="s">
        <v>5279</v>
      </c>
      <c r="F721" s="145" t="s">
        <v>4276</v>
      </c>
      <c r="G721" s="146">
        <v>43460</v>
      </c>
      <c r="H721" s="125">
        <f t="shared" si="33"/>
        <v>2018</v>
      </c>
      <c r="I721" s="145" t="s">
        <v>5606</v>
      </c>
      <c r="J721" s="144">
        <v>1</v>
      </c>
      <c r="K721" s="115">
        <f>IF((G721+'Resale time'!$F$545)&lt;$U$3,1,0)</f>
        <v>1</v>
      </c>
      <c r="L721" s="144"/>
      <c r="M721" s="158">
        <v>0</v>
      </c>
      <c r="N721" s="162" t="str">
        <f t="shared" si="34"/>
        <v/>
      </c>
      <c r="O721" s="219">
        <f>MAX(IF($U$4-G721&gt;0,MIN((($U$4-$U$2))*J721,(($U$4-$G721)*J721)-'Resale time'!$F$545),0),0)</f>
        <v>274</v>
      </c>
      <c r="P721" s="162">
        <f>MAX(IF($U$5-G721&gt;0,MIN(($U$5-$U$4)*J721,(($U$5-$G721)*J721)-'Resale time'!$F$545),0),0)</f>
        <v>366</v>
      </c>
      <c r="Q721" s="162">
        <f>MAX(IF($U$3-G721&gt;0,MIN(($U$3-$U$5)*J721,(($U$3-$G721)*J721)-'Resale time'!$F$545),0),0)</f>
        <v>90</v>
      </c>
      <c r="R721" s="341">
        <f t="shared" si="35"/>
        <v>730</v>
      </c>
    </row>
    <row r="722" spans="1:18" ht="12" customHeight="1" x14ac:dyDescent="0.35">
      <c r="A722" s="142"/>
      <c r="B722" s="142" t="s">
        <v>5277</v>
      </c>
      <c r="C722" s="142" t="s">
        <v>5278</v>
      </c>
      <c r="D722" s="142" t="s">
        <v>5477</v>
      </c>
      <c r="E722" s="142" t="s">
        <v>5279</v>
      </c>
      <c r="F722" s="145" t="s">
        <v>4276</v>
      </c>
      <c r="G722" s="146">
        <v>43460</v>
      </c>
      <c r="H722" s="125">
        <f t="shared" si="33"/>
        <v>2018</v>
      </c>
      <c r="I722" s="145" t="s">
        <v>5607</v>
      </c>
      <c r="J722" s="144">
        <v>1</v>
      </c>
      <c r="K722" s="115">
        <f>IF((G722+'Resale time'!$F$545)&lt;$U$3,1,0)</f>
        <v>1</v>
      </c>
      <c r="L722" s="144"/>
      <c r="M722" s="158">
        <v>0</v>
      </c>
      <c r="N722" s="162" t="str">
        <f t="shared" si="34"/>
        <v/>
      </c>
      <c r="O722" s="219">
        <f>MAX(IF($U$4-G722&gt;0,MIN((($U$4-$U$2))*J722,(($U$4-$G722)*J722)-'Resale time'!$F$545),0),0)</f>
        <v>274</v>
      </c>
      <c r="P722" s="162">
        <f>MAX(IF($U$5-G722&gt;0,MIN(($U$5-$U$4)*J722,(($U$5-$G722)*J722)-'Resale time'!$F$545),0),0)</f>
        <v>366</v>
      </c>
      <c r="Q722" s="162">
        <f>MAX(IF($U$3-G722&gt;0,MIN(($U$3-$U$5)*J722,(($U$3-$G722)*J722)-'Resale time'!$F$545),0),0)</f>
        <v>90</v>
      </c>
      <c r="R722" s="341">
        <f t="shared" si="35"/>
        <v>730</v>
      </c>
    </row>
    <row r="723" spans="1:18" ht="12" customHeight="1" x14ac:dyDescent="0.35">
      <c r="A723" s="142"/>
      <c r="B723" s="142" t="s">
        <v>5277</v>
      </c>
      <c r="C723" s="142" t="s">
        <v>5278</v>
      </c>
      <c r="D723" s="142" t="s">
        <v>5477</v>
      </c>
      <c r="E723" s="142" t="s">
        <v>5279</v>
      </c>
      <c r="F723" s="145" t="s">
        <v>4288</v>
      </c>
      <c r="G723" s="146">
        <v>43458</v>
      </c>
      <c r="H723" s="125">
        <f t="shared" si="33"/>
        <v>2018</v>
      </c>
      <c r="I723" s="145" t="s">
        <v>5608</v>
      </c>
      <c r="J723" s="144">
        <v>1</v>
      </c>
      <c r="K723" s="115">
        <f>IF((G723+'Resale time'!$F$545)&lt;$U$3,1,0)</f>
        <v>1</v>
      </c>
      <c r="L723" s="144"/>
      <c r="M723" s="158">
        <v>0</v>
      </c>
      <c r="N723" s="162" t="str">
        <f t="shared" si="34"/>
        <v/>
      </c>
      <c r="O723" s="219">
        <f>MAX(IF($U$4-G723&gt;0,MIN((($U$4-$U$2))*J723,(($U$4-$G723)*J723)-'Resale time'!$F$545),0),0)</f>
        <v>274</v>
      </c>
      <c r="P723" s="162">
        <f>MAX(IF($U$5-G723&gt;0,MIN(($U$5-$U$4)*J723,(($U$5-$G723)*J723)-'Resale time'!$F$545),0),0)</f>
        <v>366</v>
      </c>
      <c r="Q723" s="162">
        <f>MAX(IF($U$3-G723&gt;0,MIN(($U$3-$U$5)*J723,(($U$3-$G723)*J723)-'Resale time'!$F$545),0),0)</f>
        <v>90</v>
      </c>
      <c r="R723" s="341">
        <f t="shared" si="35"/>
        <v>730</v>
      </c>
    </row>
    <row r="724" spans="1:18" ht="12" customHeight="1" x14ac:dyDescent="0.35">
      <c r="A724" s="142"/>
      <c r="B724" s="142" t="s">
        <v>5277</v>
      </c>
      <c r="C724" s="142" t="s">
        <v>5278</v>
      </c>
      <c r="D724" s="142" t="s">
        <v>5477</v>
      </c>
      <c r="E724" s="142" t="s">
        <v>5279</v>
      </c>
      <c r="F724" s="145" t="s">
        <v>4276</v>
      </c>
      <c r="G724" s="146">
        <v>43458</v>
      </c>
      <c r="H724" s="125">
        <f t="shared" si="33"/>
        <v>2018</v>
      </c>
      <c r="I724" s="145" t="s">
        <v>5609</v>
      </c>
      <c r="J724" s="144">
        <v>1</v>
      </c>
      <c r="K724" s="115">
        <f>IF((G724+'Resale time'!$F$545)&lt;$U$3,1,0)</f>
        <v>1</v>
      </c>
      <c r="L724" s="144"/>
      <c r="M724" s="158">
        <v>0</v>
      </c>
      <c r="N724" s="162" t="str">
        <f t="shared" si="34"/>
        <v/>
      </c>
      <c r="O724" s="219">
        <f>MAX(IF($U$4-G724&gt;0,MIN((($U$4-$U$2))*J724,(($U$4-$G724)*J724)-'Resale time'!$F$545),0),0)</f>
        <v>274</v>
      </c>
      <c r="P724" s="162">
        <f>MAX(IF($U$5-G724&gt;0,MIN(($U$5-$U$4)*J724,(($U$5-$G724)*J724)-'Resale time'!$F$545),0),0)</f>
        <v>366</v>
      </c>
      <c r="Q724" s="162">
        <f>MAX(IF($U$3-G724&gt;0,MIN(($U$3-$U$5)*J724,(($U$3-$G724)*J724)-'Resale time'!$F$545),0),0)</f>
        <v>90</v>
      </c>
      <c r="R724" s="341">
        <f t="shared" si="35"/>
        <v>730</v>
      </c>
    </row>
    <row r="725" spans="1:18" ht="12" customHeight="1" x14ac:dyDescent="0.35">
      <c r="A725" s="142"/>
      <c r="B725" s="142" t="s">
        <v>5277</v>
      </c>
      <c r="C725" s="142" t="s">
        <v>5278</v>
      </c>
      <c r="D725" s="142" t="s">
        <v>5477</v>
      </c>
      <c r="E725" s="142" t="s">
        <v>5279</v>
      </c>
      <c r="F725" s="145" t="s">
        <v>4645</v>
      </c>
      <c r="G725" s="146">
        <v>43458</v>
      </c>
      <c r="H725" s="125">
        <f t="shared" si="33"/>
        <v>2018</v>
      </c>
      <c r="I725" s="145" t="s">
        <v>5610</v>
      </c>
      <c r="J725" s="144">
        <v>1</v>
      </c>
      <c r="K725" s="115">
        <f>IF((G725+'Resale time'!$F$545)&lt;$U$3,1,0)</f>
        <v>1</v>
      </c>
      <c r="L725" s="144"/>
      <c r="M725" s="158">
        <v>0</v>
      </c>
      <c r="N725" s="162" t="str">
        <f t="shared" si="34"/>
        <v/>
      </c>
      <c r="O725" s="219">
        <f>MAX(IF($U$4-G725&gt;0,MIN((($U$4-$U$2))*J725,(($U$4-$G725)*J725)-'Resale time'!$F$545),0),0)</f>
        <v>274</v>
      </c>
      <c r="P725" s="162">
        <f>MAX(IF($U$5-G725&gt;0,MIN(($U$5-$U$4)*J725,(($U$5-$G725)*J725)-'Resale time'!$F$545),0),0)</f>
        <v>366</v>
      </c>
      <c r="Q725" s="162">
        <f>MAX(IF($U$3-G725&gt;0,MIN(($U$3-$U$5)*J725,(($U$3-$G725)*J725)-'Resale time'!$F$545),0),0)</f>
        <v>90</v>
      </c>
      <c r="R725" s="341">
        <f t="shared" si="35"/>
        <v>730</v>
      </c>
    </row>
    <row r="726" spans="1:18" ht="12" customHeight="1" x14ac:dyDescent="0.35">
      <c r="A726" s="142"/>
      <c r="B726" s="142" t="s">
        <v>5277</v>
      </c>
      <c r="C726" s="142" t="s">
        <v>5278</v>
      </c>
      <c r="D726" s="142" t="s">
        <v>5477</v>
      </c>
      <c r="E726" s="142" t="s">
        <v>5279</v>
      </c>
      <c r="F726" s="145" t="s">
        <v>4276</v>
      </c>
      <c r="G726" s="146">
        <v>43458</v>
      </c>
      <c r="H726" s="125">
        <f t="shared" si="33"/>
        <v>2018</v>
      </c>
      <c r="I726" s="145" t="s">
        <v>5611</v>
      </c>
      <c r="J726" s="144">
        <v>1</v>
      </c>
      <c r="K726" s="115">
        <f>IF((G726+'Resale time'!$F$545)&lt;$U$3,1,0)</f>
        <v>1</v>
      </c>
      <c r="L726" s="144"/>
      <c r="M726" s="158">
        <v>0</v>
      </c>
      <c r="N726" s="162" t="str">
        <f t="shared" si="34"/>
        <v/>
      </c>
      <c r="O726" s="219">
        <f>MAX(IF($U$4-G726&gt;0,MIN((($U$4-$U$2))*J726,(($U$4-$G726)*J726)-'Resale time'!$F$545),0),0)</f>
        <v>274</v>
      </c>
      <c r="P726" s="162">
        <f>MAX(IF($U$5-G726&gt;0,MIN(($U$5-$U$4)*J726,(($U$5-$G726)*J726)-'Resale time'!$F$545),0),0)</f>
        <v>366</v>
      </c>
      <c r="Q726" s="162">
        <f>MAX(IF($U$3-G726&gt;0,MIN(($U$3-$U$5)*J726,(($U$3-$G726)*J726)-'Resale time'!$F$545),0),0)</f>
        <v>90</v>
      </c>
      <c r="R726" s="341">
        <f t="shared" si="35"/>
        <v>730</v>
      </c>
    </row>
    <row r="727" spans="1:18" ht="12" customHeight="1" x14ac:dyDescent="0.35">
      <c r="A727" s="142"/>
      <c r="B727" s="142" t="s">
        <v>5277</v>
      </c>
      <c r="C727" s="142" t="s">
        <v>5278</v>
      </c>
      <c r="D727" s="142" t="s">
        <v>5477</v>
      </c>
      <c r="E727" s="142" t="s">
        <v>5279</v>
      </c>
      <c r="F727" s="145" t="s">
        <v>4276</v>
      </c>
      <c r="G727" s="146">
        <v>43454</v>
      </c>
      <c r="H727" s="125">
        <f t="shared" si="33"/>
        <v>2018</v>
      </c>
      <c r="I727" s="145" t="s">
        <v>5612</v>
      </c>
      <c r="J727" s="144">
        <v>1</v>
      </c>
      <c r="K727" s="115">
        <f>IF((G727+'Resale time'!$F$545)&lt;$U$3,1,0)</f>
        <v>1</v>
      </c>
      <c r="L727" s="144"/>
      <c r="M727" s="158">
        <v>0</v>
      </c>
      <c r="N727" s="162" t="str">
        <f t="shared" si="34"/>
        <v/>
      </c>
      <c r="O727" s="219">
        <f>MAX(IF($U$4-G727&gt;0,MIN((($U$4-$U$2))*J727,(($U$4-$G727)*J727)-'Resale time'!$F$545),0),0)</f>
        <v>274</v>
      </c>
      <c r="P727" s="162">
        <f>MAX(IF($U$5-G727&gt;0,MIN(($U$5-$U$4)*J727,(($U$5-$G727)*J727)-'Resale time'!$F$545),0),0)</f>
        <v>366</v>
      </c>
      <c r="Q727" s="162">
        <f>MAX(IF($U$3-G727&gt;0,MIN(($U$3-$U$5)*J727,(($U$3-$G727)*J727)-'Resale time'!$F$545),0),0)</f>
        <v>90</v>
      </c>
      <c r="R727" s="341">
        <f t="shared" si="35"/>
        <v>730</v>
      </c>
    </row>
    <row r="728" spans="1:18" ht="12" customHeight="1" x14ac:dyDescent="0.35">
      <c r="A728" s="142"/>
      <c r="B728" s="142" t="s">
        <v>5277</v>
      </c>
      <c r="C728" s="142" t="s">
        <v>5278</v>
      </c>
      <c r="D728" s="142" t="s">
        <v>5477</v>
      </c>
      <c r="E728" s="142" t="s">
        <v>5279</v>
      </c>
      <c r="F728" s="145" t="s">
        <v>4276</v>
      </c>
      <c r="G728" s="146">
        <v>43453</v>
      </c>
      <c r="H728" s="125">
        <f t="shared" si="33"/>
        <v>2018</v>
      </c>
      <c r="I728" s="145" t="s">
        <v>5613</v>
      </c>
      <c r="J728" s="144">
        <v>1</v>
      </c>
      <c r="K728" s="115">
        <f>IF((G728+'Resale time'!$F$545)&lt;$U$3,1,0)</f>
        <v>1</v>
      </c>
      <c r="L728" s="144"/>
      <c r="M728" s="158">
        <v>0</v>
      </c>
      <c r="N728" s="162" t="str">
        <f t="shared" si="34"/>
        <v/>
      </c>
      <c r="O728" s="219">
        <f>MAX(IF($U$4-G728&gt;0,MIN((($U$4-$U$2))*J728,(($U$4-$G728)*J728)-'Resale time'!$F$545),0),0)</f>
        <v>274</v>
      </c>
      <c r="P728" s="162">
        <f>MAX(IF($U$5-G728&gt;0,MIN(($U$5-$U$4)*J728,(($U$5-$G728)*J728)-'Resale time'!$F$545),0),0)</f>
        <v>366</v>
      </c>
      <c r="Q728" s="162">
        <f>MAX(IF($U$3-G728&gt;0,MIN(($U$3-$U$5)*J728,(($U$3-$G728)*J728)-'Resale time'!$F$545),0),0)</f>
        <v>90</v>
      </c>
      <c r="R728" s="341">
        <f t="shared" si="35"/>
        <v>730</v>
      </c>
    </row>
    <row r="729" spans="1:18" ht="12" customHeight="1" x14ac:dyDescent="0.35">
      <c r="A729" s="142"/>
      <c r="B729" s="142" t="s">
        <v>5277</v>
      </c>
      <c r="C729" s="142" t="s">
        <v>5278</v>
      </c>
      <c r="D729" s="142" t="s">
        <v>5477</v>
      </c>
      <c r="E729" s="142" t="s">
        <v>5279</v>
      </c>
      <c r="F729" s="145" t="s">
        <v>4276</v>
      </c>
      <c r="G729" s="146">
        <v>43452</v>
      </c>
      <c r="H729" s="125">
        <f t="shared" si="33"/>
        <v>2018</v>
      </c>
      <c r="I729" s="145" t="s">
        <v>5614</v>
      </c>
      <c r="J729" s="144">
        <v>1</v>
      </c>
      <c r="K729" s="115">
        <f>IF((G729+'Resale time'!$F$545)&lt;$U$3,1,0)</f>
        <v>1</v>
      </c>
      <c r="L729" s="144"/>
      <c r="M729" s="158">
        <v>0</v>
      </c>
      <c r="N729" s="162" t="str">
        <f t="shared" si="34"/>
        <v/>
      </c>
      <c r="O729" s="219">
        <f>MAX(IF($U$4-G729&gt;0,MIN((($U$4-$U$2))*J729,(($U$4-$G729)*J729)-'Resale time'!$F$545),0),0)</f>
        <v>274</v>
      </c>
      <c r="P729" s="162">
        <f>MAX(IF($U$5-G729&gt;0,MIN(($U$5-$U$4)*J729,(($U$5-$G729)*J729)-'Resale time'!$F$545),0),0)</f>
        <v>366</v>
      </c>
      <c r="Q729" s="162">
        <f>MAX(IF($U$3-G729&gt;0,MIN(($U$3-$U$5)*J729,(($U$3-$G729)*J729)-'Resale time'!$F$545),0),0)</f>
        <v>90</v>
      </c>
      <c r="R729" s="341">
        <f t="shared" si="35"/>
        <v>730</v>
      </c>
    </row>
    <row r="730" spans="1:18" ht="12" customHeight="1" x14ac:dyDescent="0.35">
      <c r="A730" s="142"/>
      <c r="B730" s="142" t="s">
        <v>5277</v>
      </c>
      <c r="C730" s="142" t="s">
        <v>5278</v>
      </c>
      <c r="D730" s="142" t="s">
        <v>5477</v>
      </c>
      <c r="E730" s="142" t="s">
        <v>5279</v>
      </c>
      <c r="F730" s="145" t="s">
        <v>4288</v>
      </c>
      <c r="G730" s="146">
        <v>43452</v>
      </c>
      <c r="H730" s="125">
        <f t="shared" si="33"/>
        <v>2018</v>
      </c>
      <c r="I730" s="145" t="s">
        <v>5615</v>
      </c>
      <c r="J730" s="144">
        <v>1</v>
      </c>
      <c r="K730" s="115">
        <f>IF((G730+'Resale time'!$F$545)&lt;$U$3,1,0)</f>
        <v>1</v>
      </c>
      <c r="L730" s="144"/>
      <c r="M730" s="158">
        <v>0</v>
      </c>
      <c r="N730" s="162" t="str">
        <f t="shared" si="34"/>
        <v/>
      </c>
      <c r="O730" s="219">
        <f>MAX(IF($U$4-G730&gt;0,MIN((($U$4-$U$2))*J730,(($U$4-$G730)*J730)-'Resale time'!$F$545),0),0)</f>
        <v>274</v>
      </c>
      <c r="P730" s="162">
        <f>MAX(IF($U$5-G730&gt;0,MIN(($U$5-$U$4)*J730,(($U$5-$G730)*J730)-'Resale time'!$F$545),0),0)</f>
        <v>366</v>
      </c>
      <c r="Q730" s="162">
        <f>MAX(IF($U$3-G730&gt;0,MIN(($U$3-$U$5)*J730,(($U$3-$G730)*J730)-'Resale time'!$F$545),0),0)</f>
        <v>90</v>
      </c>
      <c r="R730" s="341">
        <f t="shared" si="35"/>
        <v>730</v>
      </c>
    </row>
    <row r="731" spans="1:18" ht="12" customHeight="1" x14ac:dyDescent="0.35">
      <c r="A731" s="142"/>
      <c r="B731" s="142" t="s">
        <v>5277</v>
      </c>
      <c r="C731" s="142" t="s">
        <v>5278</v>
      </c>
      <c r="D731" s="142" t="s">
        <v>5477</v>
      </c>
      <c r="E731" s="142" t="s">
        <v>5279</v>
      </c>
      <c r="F731" s="145" t="s">
        <v>5280</v>
      </c>
      <c r="G731" s="146">
        <v>43451</v>
      </c>
      <c r="H731" s="125">
        <f t="shared" si="33"/>
        <v>2018</v>
      </c>
      <c r="I731" s="145" t="s">
        <v>5616</v>
      </c>
      <c r="J731" s="144">
        <v>1</v>
      </c>
      <c r="K731" s="115">
        <f>IF((G731+'Resale time'!$F$545)&lt;$U$3,1,0)</f>
        <v>1</v>
      </c>
      <c r="L731" s="144"/>
      <c r="M731" s="158">
        <v>0</v>
      </c>
      <c r="N731" s="162" t="str">
        <f t="shared" si="34"/>
        <v/>
      </c>
      <c r="O731" s="219">
        <f>MAX(IF($U$4-G731&gt;0,MIN((($U$4-$U$2))*J731,(($U$4-$G731)*J731)-'Resale time'!$F$545),0),0)</f>
        <v>274</v>
      </c>
      <c r="P731" s="162">
        <f>MAX(IF($U$5-G731&gt;0,MIN(($U$5-$U$4)*J731,(($U$5-$G731)*J731)-'Resale time'!$F$545),0),0)</f>
        <v>366</v>
      </c>
      <c r="Q731" s="162">
        <f>MAX(IF($U$3-G731&gt;0,MIN(($U$3-$U$5)*J731,(($U$3-$G731)*J731)-'Resale time'!$F$545),0),0)</f>
        <v>90</v>
      </c>
      <c r="R731" s="341">
        <f t="shared" si="35"/>
        <v>730</v>
      </c>
    </row>
    <row r="732" spans="1:18" ht="12" customHeight="1" x14ac:dyDescent="0.35">
      <c r="A732" s="142"/>
      <c r="B732" s="142" t="s">
        <v>5277</v>
      </c>
      <c r="C732" s="142" t="s">
        <v>5278</v>
      </c>
      <c r="D732" s="142" t="s">
        <v>5477</v>
      </c>
      <c r="E732" s="142" t="s">
        <v>5279</v>
      </c>
      <c r="F732" s="145" t="s">
        <v>4276</v>
      </c>
      <c r="G732" s="146">
        <v>43451</v>
      </c>
      <c r="H732" s="125">
        <f t="shared" si="33"/>
        <v>2018</v>
      </c>
      <c r="I732" s="145" t="s">
        <v>5617</v>
      </c>
      <c r="J732" s="144">
        <v>1</v>
      </c>
      <c r="K732" s="115">
        <f>IF((G732+'Resale time'!$F$545)&lt;$U$3,1,0)</f>
        <v>1</v>
      </c>
      <c r="L732" s="144"/>
      <c r="M732" s="158">
        <v>0</v>
      </c>
      <c r="N732" s="162" t="str">
        <f t="shared" si="34"/>
        <v/>
      </c>
      <c r="O732" s="219">
        <f>MAX(IF($U$4-G732&gt;0,MIN((($U$4-$U$2))*J732,(($U$4-$G732)*J732)-'Resale time'!$F$545),0),0)</f>
        <v>274</v>
      </c>
      <c r="P732" s="162">
        <f>MAX(IF($U$5-G732&gt;0,MIN(($U$5-$U$4)*J732,(($U$5-$G732)*J732)-'Resale time'!$F$545),0),0)</f>
        <v>366</v>
      </c>
      <c r="Q732" s="162">
        <f>MAX(IF($U$3-G732&gt;0,MIN(($U$3-$U$5)*J732,(($U$3-$G732)*J732)-'Resale time'!$F$545),0),0)</f>
        <v>90</v>
      </c>
      <c r="R732" s="341">
        <f t="shared" si="35"/>
        <v>730</v>
      </c>
    </row>
    <row r="733" spans="1:18" ht="12" customHeight="1" x14ac:dyDescent="0.35">
      <c r="A733" s="142"/>
      <c r="B733" s="142" t="s">
        <v>5277</v>
      </c>
      <c r="C733" s="142" t="s">
        <v>5278</v>
      </c>
      <c r="D733" s="142" t="s">
        <v>5477</v>
      </c>
      <c r="E733" s="142" t="s">
        <v>5279</v>
      </c>
      <c r="F733" s="145" t="s">
        <v>5280</v>
      </c>
      <c r="G733" s="146">
        <v>43446</v>
      </c>
      <c r="H733" s="125">
        <f t="shared" si="33"/>
        <v>2018</v>
      </c>
      <c r="I733" s="145" t="s">
        <v>5618</v>
      </c>
      <c r="J733" s="144">
        <v>1</v>
      </c>
      <c r="K733" s="115">
        <f>IF((G733+'Resale time'!$F$545)&lt;$U$3,1,0)</f>
        <v>1</v>
      </c>
      <c r="L733" s="144"/>
      <c r="M733" s="158">
        <v>0</v>
      </c>
      <c r="N733" s="162" t="str">
        <f t="shared" si="34"/>
        <v/>
      </c>
      <c r="O733" s="219">
        <f>MAX(IF($U$4-G733&gt;0,MIN((($U$4-$U$2))*J733,(($U$4-$G733)*J733)-'Resale time'!$F$545),0),0)</f>
        <v>274</v>
      </c>
      <c r="P733" s="162">
        <f>MAX(IF($U$5-G733&gt;0,MIN(($U$5-$U$4)*J733,(($U$5-$G733)*J733)-'Resale time'!$F$545),0),0)</f>
        <v>366</v>
      </c>
      <c r="Q733" s="162">
        <f>MAX(IF($U$3-G733&gt;0,MIN(($U$3-$U$5)*J733,(($U$3-$G733)*J733)-'Resale time'!$F$545),0),0)</f>
        <v>90</v>
      </c>
      <c r="R733" s="341">
        <f t="shared" si="35"/>
        <v>730</v>
      </c>
    </row>
    <row r="734" spans="1:18" ht="12" customHeight="1" x14ac:dyDescent="0.35">
      <c r="A734" s="142"/>
      <c r="B734" s="142" t="s">
        <v>5277</v>
      </c>
      <c r="C734" s="142" t="s">
        <v>5278</v>
      </c>
      <c r="D734" s="142" t="s">
        <v>5477</v>
      </c>
      <c r="E734" s="142" t="s">
        <v>5279</v>
      </c>
      <c r="F734" s="145" t="s">
        <v>4276</v>
      </c>
      <c r="G734" s="146">
        <v>43446</v>
      </c>
      <c r="H734" s="125">
        <f t="shared" si="33"/>
        <v>2018</v>
      </c>
      <c r="I734" s="145" t="s">
        <v>5619</v>
      </c>
      <c r="J734" s="144">
        <v>1</v>
      </c>
      <c r="K734" s="115">
        <f>IF((G734+'Resale time'!$F$545)&lt;$U$3,1,0)</f>
        <v>1</v>
      </c>
      <c r="L734" s="144"/>
      <c r="M734" s="158">
        <v>0</v>
      </c>
      <c r="N734" s="162" t="str">
        <f t="shared" si="34"/>
        <v/>
      </c>
      <c r="O734" s="219">
        <f>MAX(IF($U$4-G734&gt;0,MIN((($U$4-$U$2))*J734,(($U$4-$G734)*J734)-'Resale time'!$F$545),0),0)</f>
        <v>274</v>
      </c>
      <c r="P734" s="162">
        <f>MAX(IF($U$5-G734&gt;0,MIN(($U$5-$U$4)*J734,(($U$5-$G734)*J734)-'Resale time'!$F$545),0),0)</f>
        <v>366</v>
      </c>
      <c r="Q734" s="162">
        <f>MAX(IF($U$3-G734&gt;0,MIN(($U$3-$U$5)*J734,(($U$3-$G734)*J734)-'Resale time'!$F$545),0),0)</f>
        <v>90</v>
      </c>
      <c r="R734" s="341">
        <f t="shared" si="35"/>
        <v>730</v>
      </c>
    </row>
    <row r="735" spans="1:18" ht="12" customHeight="1" x14ac:dyDescent="0.35">
      <c r="A735" s="142"/>
      <c r="B735" s="142" t="s">
        <v>5277</v>
      </c>
      <c r="C735" s="142" t="s">
        <v>5278</v>
      </c>
      <c r="D735" s="142" t="s">
        <v>5477</v>
      </c>
      <c r="E735" s="142" t="s">
        <v>5279</v>
      </c>
      <c r="F735" s="145" t="s">
        <v>4276</v>
      </c>
      <c r="G735" s="146">
        <v>43444</v>
      </c>
      <c r="H735" s="125">
        <f t="shared" si="33"/>
        <v>2018</v>
      </c>
      <c r="I735" s="145" t="s">
        <v>5620</v>
      </c>
      <c r="J735" s="144">
        <v>1</v>
      </c>
      <c r="K735" s="115">
        <f>IF((G735+'Resale time'!$F$545)&lt;$U$3,1,0)</f>
        <v>1</v>
      </c>
      <c r="L735" s="144"/>
      <c r="M735" s="158">
        <v>0</v>
      </c>
      <c r="N735" s="162" t="str">
        <f t="shared" si="34"/>
        <v/>
      </c>
      <c r="O735" s="219">
        <f>MAX(IF($U$4-G735&gt;0,MIN((($U$4-$U$2))*J735,(($U$4-$G735)*J735)-'Resale time'!$F$545),0),0)</f>
        <v>274</v>
      </c>
      <c r="P735" s="162">
        <f>MAX(IF($U$5-G735&gt;0,MIN(($U$5-$U$4)*J735,(($U$5-$G735)*J735)-'Resale time'!$F$545),0),0)</f>
        <v>366</v>
      </c>
      <c r="Q735" s="162">
        <f>MAX(IF($U$3-G735&gt;0,MIN(($U$3-$U$5)*J735,(($U$3-$G735)*J735)-'Resale time'!$F$545),0),0)</f>
        <v>90</v>
      </c>
      <c r="R735" s="341">
        <f t="shared" si="35"/>
        <v>730</v>
      </c>
    </row>
    <row r="736" spans="1:18" ht="12" customHeight="1" x14ac:dyDescent="0.35">
      <c r="A736" s="142"/>
      <c r="B736" s="142" t="s">
        <v>5277</v>
      </c>
      <c r="C736" s="142" t="s">
        <v>5278</v>
      </c>
      <c r="D736" s="142" t="s">
        <v>5477</v>
      </c>
      <c r="E736" s="142" t="s">
        <v>5279</v>
      </c>
      <c r="F736" s="145" t="s">
        <v>4276</v>
      </c>
      <c r="G736" s="146">
        <v>43444</v>
      </c>
      <c r="H736" s="125">
        <f t="shared" si="33"/>
        <v>2018</v>
      </c>
      <c r="I736" s="145" t="s">
        <v>5621</v>
      </c>
      <c r="J736" s="144">
        <v>1</v>
      </c>
      <c r="K736" s="115">
        <f>IF((G736+'Resale time'!$F$545)&lt;$U$3,1,0)</f>
        <v>1</v>
      </c>
      <c r="L736" s="144"/>
      <c r="M736" s="158">
        <v>0</v>
      </c>
      <c r="N736" s="162" t="str">
        <f t="shared" si="34"/>
        <v/>
      </c>
      <c r="O736" s="219">
        <f>MAX(IF($U$4-G736&gt;0,MIN((($U$4-$U$2))*J736,(($U$4-$G736)*J736)-'Resale time'!$F$545),0),0)</f>
        <v>274</v>
      </c>
      <c r="P736" s="162">
        <f>MAX(IF($U$5-G736&gt;0,MIN(($U$5-$U$4)*J736,(($U$5-$G736)*J736)-'Resale time'!$F$545),0),0)</f>
        <v>366</v>
      </c>
      <c r="Q736" s="162">
        <f>MAX(IF($U$3-G736&gt;0,MIN(($U$3-$U$5)*J736,(($U$3-$G736)*J736)-'Resale time'!$F$545),0),0)</f>
        <v>90</v>
      </c>
      <c r="R736" s="341">
        <f t="shared" si="35"/>
        <v>730</v>
      </c>
    </row>
    <row r="737" spans="1:18" ht="12" customHeight="1" x14ac:dyDescent="0.35">
      <c r="A737" s="142"/>
      <c r="B737" s="142" t="s">
        <v>5277</v>
      </c>
      <c r="C737" s="142" t="s">
        <v>5278</v>
      </c>
      <c r="D737" s="142" t="s">
        <v>5477</v>
      </c>
      <c r="E737" s="142" t="s">
        <v>5279</v>
      </c>
      <c r="F737" s="145" t="s">
        <v>4276</v>
      </c>
      <c r="G737" s="146">
        <v>43441</v>
      </c>
      <c r="H737" s="125">
        <f t="shared" si="33"/>
        <v>2018</v>
      </c>
      <c r="I737" s="145" t="s">
        <v>5622</v>
      </c>
      <c r="J737" s="144">
        <v>1</v>
      </c>
      <c r="K737" s="115">
        <f>IF((G737+'Resale time'!$F$545)&lt;$U$3,1,0)</f>
        <v>1</v>
      </c>
      <c r="L737" s="144"/>
      <c r="M737" s="158">
        <v>0</v>
      </c>
      <c r="N737" s="162" t="str">
        <f t="shared" si="34"/>
        <v/>
      </c>
      <c r="O737" s="219">
        <f>MAX(IF($U$4-G737&gt;0,MIN((($U$4-$U$2))*J737,(($U$4-$G737)*J737)-'Resale time'!$F$545),0),0)</f>
        <v>274</v>
      </c>
      <c r="P737" s="162">
        <f>MAX(IF($U$5-G737&gt;0,MIN(($U$5-$U$4)*J737,(($U$5-$G737)*J737)-'Resale time'!$F$545),0),0)</f>
        <v>366</v>
      </c>
      <c r="Q737" s="162">
        <f>MAX(IF($U$3-G737&gt;0,MIN(($U$3-$U$5)*J737,(($U$3-$G737)*J737)-'Resale time'!$F$545),0),0)</f>
        <v>90</v>
      </c>
      <c r="R737" s="341">
        <f t="shared" si="35"/>
        <v>730</v>
      </c>
    </row>
    <row r="738" spans="1:18" ht="12" customHeight="1" x14ac:dyDescent="0.35">
      <c r="A738" s="142"/>
      <c r="B738" s="142" t="s">
        <v>5277</v>
      </c>
      <c r="C738" s="142" t="s">
        <v>5278</v>
      </c>
      <c r="D738" s="142" t="s">
        <v>5477</v>
      </c>
      <c r="E738" s="142" t="s">
        <v>5279</v>
      </c>
      <c r="F738" s="145" t="s">
        <v>4276</v>
      </c>
      <c r="G738" s="146">
        <v>43440</v>
      </c>
      <c r="H738" s="125">
        <f t="shared" si="33"/>
        <v>2018</v>
      </c>
      <c r="I738" s="145" t="s">
        <v>5623</v>
      </c>
      <c r="J738" s="144">
        <v>1</v>
      </c>
      <c r="K738" s="115">
        <f>IF((G738+'Resale time'!$F$545)&lt;$U$3,1,0)</f>
        <v>1</v>
      </c>
      <c r="L738" s="144"/>
      <c r="M738" s="158">
        <v>0</v>
      </c>
      <c r="N738" s="162" t="str">
        <f t="shared" si="34"/>
        <v/>
      </c>
      <c r="O738" s="219">
        <f>MAX(IF($U$4-G738&gt;0,MIN((($U$4-$U$2))*J738,(($U$4-$G738)*J738)-'Resale time'!$F$545),0),0)</f>
        <v>274</v>
      </c>
      <c r="P738" s="162">
        <f>MAX(IF($U$5-G738&gt;0,MIN(($U$5-$U$4)*J738,(($U$5-$G738)*J738)-'Resale time'!$F$545),0),0)</f>
        <v>366</v>
      </c>
      <c r="Q738" s="162">
        <f>MAX(IF($U$3-G738&gt;0,MIN(($U$3-$U$5)*J738,(($U$3-$G738)*J738)-'Resale time'!$F$545),0),0)</f>
        <v>90</v>
      </c>
      <c r="R738" s="341">
        <f t="shared" si="35"/>
        <v>730</v>
      </c>
    </row>
    <row r="739" spans="1:18" ht="12" customHeight="1" x14ac:dyDescent="0.35">
      <c r="A739" s="142"/>
      <c r="B739" s="142" t="s">
        <v>5277</v>
      </c>
      <c r="C739" s="142" t="s">
        <v>5278</v>
      </c>
      <c r="D739" s="142" t="s">
        <v>5477</v>
      </c>
      <c r="E739" s="142" t="s">
        <v>5279</v>
      </c>
      <c r="F739" s="145" t="s">
        <v>4288</v>
      </c>
      <c r="G739" s="146">
        <v>43438</v>
      </c>
      <c r="H739" s="125">
        <f t="shared" si="33"/>
        <v>2018</v>
      </c>
      <c r="I739" s="145" t="s">
        <v>5624</v>
      </c>
      <c r="J739" s="144">
        <v>1</v>
      </c>
      <c r="K739" s="115">
        <f>IF((G739+'Resale time'!$F$545)&lt;$U$3,1,0)</f>
        <v>1</v>
      </c>
      <c r="L739" s="144"/>
      <c r="M739" s="158">
        <v>0</v>
      </c>
      <c r="N739" s="162" t="str">
        <f t="shared" si="34"/>
        <v/>
      </c>
      <c r="O739" s="219">
        <f>MAX(IF($U$4-G739&gt;0,MIN((($U$4-$U$2))*J739,(($U$4-$G739)*J739)-'Resale time'!$F$545),0),0)</f>
        <v>274</v>
      </c>
      <c r="P739" s="162">
        <f>MAX(IF($U$5-G739&gt;0,MIN(($U$5-$U$4)*J739,(($U$5-$G739)*J739)-'Resale time'!$F$545),0),0)</f>
        <v>366</v>
      </c>
      <c r="Q739" s="162">
        <f>MAX(IF($U$3-G739&gt;0,MIN(($U$3-$U$5)*J739,(($U$3-$G739)*J739)-'Resale time'!$F$545),0),0)</f>
        <v>90</v>
      </c>
      <c r="R739" s="341">
        <f t="shared" si="35"/>
        <v>730</v>
      </c>
    </row>
    <row r="740" spans="1:18" ht="12" customHeight="1" x14ac:dyDescent="0.35">
      <c r="A740" s="142"/>
      <c r="B740" s="142" t="s">
        <v>5277</v>
      </c>
      <c r="C740" s="142" t="s">
        <v>5278</v>
      </c>
      <c r="D740" s="142" t="s">
        <v>5477</v>
      </c>
      <c r="E740" s="142" t="s">
        <v>5279</v>
      </c>
      <c r="F740" s="145" t="s">
        <v>4288</v>
      </c>
      <c r="G740" s="146">
        <v>43437</v>
      </c>
      <c r="H740" s="125">
        <f t="shared" si="33"/>
        <v>2018</v>
      </c>
      <c r="I740" s="145" t="s">
        <v>5625</v>
      </c>
      <c r="J740" s="144">
        <v>3</v>
      </c>
      <c r="K740" s="115">
        <f>IF((G740+'Resale time'!$F$545)&lt;$U$3,1,0)</f>
        <v>1</v>
      </c>
      <c r="L740" s="144"/>
      <c r="M740" s="158">
        <v>0</v>
      </c>
      <c r="N740" s="162" t="str">
        <f t="shared" si="34"/>
        <v/>
      </c>
      <c r="O740" s="219">
        <f>MAX(IF($U$4-G740&gt;0,MIN((($U$4-$U$2))*J740,(($U$4-$G740)*J740)-'Resale time'!$F$545),0),0)</f>
        <v>822</v>
      </c>
      <c r="P740" s="162">
        <f>MAX(IF($U$5-G740&gt;0,MIN(($U$5-$U$4)*J740,(($U$5-$G740)*J740)-'Resale time'!$F$545),0),0)</f>
        <v>1098</v>
      </c>
      <c r="Q740" s="162">
        <f>MAX(IF($U$3-G740&gt;0,MIN(($U$3-$U$5)*J740,(($U$3-$G740)*J740)-'Resale time'!$F$545),0),0)</f>
        <v>270</v>
      </c>
      <c r="R740" s="341">
        <f t="shared" si="35"/>
        <v>2190</v>
      </c>
    </row>
    <row r="741" spans="1:18" ht="12" customHeight="1" x14ac:dyDescent="0.35">
      <c r="A741" s="142"/>
      <c r="B741" s="142" t="s">
        <v>5277</v>
      </c>
      <c r="C741" s="142" t="s">
        <v>5278</v>
      </c>
      <c r="D741" s="142" t="s">
        <v>5477</v>
      </c>
      <c r="E741" s="142" t="s">
        <v>5279</v>
      </c>
      <c r="F741" s="145" t="s">
        <v>4276</v>
      </c>
      <c r="G741" s="146">
        <v>43434</v>
      </c>
      <c r="H741" s="125">
        <f t="shared" si="33"/>
        <v>2018</v>
      </c>
      <c r="I741" s="145" t="s">
        <v>5626</v>
      </c>
      <c r="J741" s="144">
        <v>1</v>
      </c>
      <c r="K741" s="115">
        <f>IF((G741+'Resale time'!$F$545)&lt;$U$3,1,0)</f>
        <v>1</v>
      </c>
      <c r="L741" s="144"/>
      <c r="M741" s="158">
        <v>0</v>
      </c>
      <c r="N741" s="162" t="str">
        <f t="shared" si="34"/>
        <v/>
      </c>
      <c r="O741" s="219">
        <f>MAX(IF($U$4-G741&gt;0,MIN((($U$4-$U$2))*J741,(($U$4-$G741)*J741)-'Resale time'!$F$545),0),0)</f>
        <v>274</v>
      </c>
      <c r="P741" s="162">
        <f>MAX(IF($U$5-G741&gt;0,MIN(($U$5-$U$4)*J741,(($U$5-$G741)*J741)-'Resale time'!$F$545),0),0)</f>
        <v>366</v>
      </c>
      <c r="Q741" s="162">
        <f>MAX(IF($U$3-G741&gt;0,MIN(($U$3-$U$5)*J741,(($U$3-$G741)*J741)-'Resale time'!$F$545),0),0)</f>
        <v>90</v>
      </c>
      <c r="R741" s="341">
        <f t="shared" si="35"/>
        <v>730</v>
      </c>
    </row>
    <row r="742" spans="1:18" ht="12" customHeight="1" x14ac:dyDescent="0.35">
      <c r="A742" s="142"/>
      <c r="B742" s="142" t="s">
        <v>5277</v>
      </c>
      <c r="C742" s="142" t="s">
        <v>5278</v>
      </c>
      <c r="D742" s="142" t="s">
        <v>5477</v>
      </c>
      <c r="E742" s="142" t="s">
        <v>5279</v>
      </c>
      <c r="F742" s="145" t="s">
        <v>4276</v>
      </c>
      <c r="G742" s="146">
        <v>43434</v>
      </c>
      <c r="H742" s="125">
        <f t="shared" si="33"/>
        <v>2018</v>
      </c>
      <c r="I742" s="145" t="s">
        <v>5627</v>
      </c>
      <c r="J742" s="144">
        <v>1</v>
      </c>
      <c r="K742" s="115">
        <f>IF((G742+'Resale time'!$F$545)&lt;$U$3,1,0)</f>
        <v>1</v>
      </c>
      <c r="L742" s="144"/>
      <c r="M742" s="158">
        <v>0</v>
      </c>
      <c r="N742" s="162" t="str">
        <f t="shared" si="34"/>
        <v/>
      </c>
      <c r="O742" s="219">
        <f>MAX(IF($U$4-G742&gt;0,MIN((($U$4-$U$2))*J742,(($U$4-$G742)*J742)-'Resale time'!$F$545),0),0)</f>
        <v>274</v>
      </c>
      <c r="P742" s="162">
        <f>MAX(IF($U$5-G742&gt;0,MIN(($U$5-$U$4)*J742,(($U$5-$G742)*J742)-'Resale time'!$F$545),0),0)</f>
        <v>366</v>
      </c>
      <c r="Q742" s="162">
        <f>MAX(IF($U$3-G742&gt;0,MIN(($U$3-$U$5)*J742,(($U$3-$G742)*J742)-'Resale time'!$F$545),0),0)</f>
        <v>90</v>
      </c>
      <c r="R742" s="341">
        <f t="shared" si="35"/>
        <v>730</v>
      </c>
    </row>
    <row r="743" spans="1:18" ht="12" customHeight="1" x14ac:dyDescent="0.35">
      <c r="A743" s="142"/>
      <c r="B743" s="142" t="s">
        <v>5277</v>
      </c>
      <c r="C743" s="142" t="s">
        <v>5278</v>
      </c>
      <c r="D743" s="142" t="s">
        <v>5477</v>
      </c>
      <c r="E743" s="142" t="s">
        <v>5279</v>
      </c>
      <c r="F743" s="145" t="s">
        <v>4276</v>
      </c>
      <c r="G743" s="146">
        <v>43434</v>
      </c>
      <c r="H743" s="125">
        <f t="shared" si="33"/>
        <v>2018</v>
      </c>
      <c r="I743" s="145" t="s">
        <v>5628</v>
      </c>
      <c r="J743" s="144">
        <v>1</v>
      </c>
      <c r="K743" s="115">
        <f>IF((G743+'Resale time'!$F$545)&lt;$U$3,1,0)</f>
        <v>1</v>
      </c>
      <c r="L743" s="144"/>
      <c r="M743" s="158">
        <v>0</v>
      </c>
      <c r="N743" s="162" t="str">
        <f t="shared" si="34"/>
        <v/>
      </c>
      <c r="O743" s="219">
        <f>MAX(IF($U$4-G743&gt;0,MIN((($U$4-$U$2))*J743,(($U$4-$G743)*J743)-'Resale time'!$F$545),0),0)</f>
        <v>274</v>
      </c>
      <c r="P743" s="162">
        <f>MAX(IF($U$5-G743&gt;0,MIN(($U$5-$U$4)*J743,(($U$5-$G743)*J743)-'Resale time'!$F$545),0),0)</f>
        <v>366</v>
      </c>
      <c r="Q743" s="162">
        <f>MAX(IF($U$3-G743&gt;0,MIN(($U$3-$U$5)*J743,(($U$3-$G743)*J743)-'Resale time'!$F$545),0),0)</f>
        <v>90</v>
      </c>
      <c r="R743" s="341">
        <f t="shared" si="35"/>
        <v>730</v>
      </c>
    </row>
    <row r="744" spans="1:18" ht="12" customHeight="1" x14ac:dyDescent="0.35">
      <c r="A744" s="142"/>
      <c r="B744" s="142" t="s">
        <v>5277</v>
      </c>
      <c r="C744" s="142" t="s">
        <v>5278</v>
      </c>
      <c r="D744" s="142" t="s">
        <v>5477</v>
      </c>
      <c r="E744" s="142" t="s">
        <v>5279</v>
      </c>
      <c r="F744" s="145" t="s">
        <v>4276</v>
      </c>
      <c r="G744" s="146">
        <v>43434</v>
      </c>
      <c r="H744" s="125">
        <f t="shared" si="33"/>
        <v>2018</v>
      </c>
      <c r="I744" s="145" t="s">
        <v>5629</v>
      </c>
      <c r="J744" s="144">
        <v>1</v>
      </c>
      <c r="K744" s="115">
        <f>IF((G744+'Resale time'!$F$545)&lt;$U$3,1,0)</f>
        <v>1</v>
      </c>
      <c r="L744" s="144"/>
      <c r="M744" s="158">
        <v>0</v>
      </c>
      <c r="N744" s="162" t="str">
        <f t="shared" si="34"/>
        <v/>
      </c>
      <c r="O744" s="219">
        <f>MAX(IF($U$4-G744&gt;0,MIN((($U$4-$U$2))*J744,(($U$4-$G744)*J744)-'Resale time'!$F$545),0),0)</f>
        <v>274</v>
      </c>
      <c r="P744" s="162">
        <f>MAX(IF($U$5-G744&gt;0,MIN(($U$5-$U$4)*J744,(($U$5-$G744)*J744)-'Resale time'!$F$545),0),0)</f>
        <v>366</v>
      </c>
      <c r="Q744" s="162">
        <f>MAX(IF($U$3-G744&gt;0,MIN(($U$3-$U$5)*J744,(($U$3-$G744)*J744)-'Resale time'!$F$545),0),0)</f>
        <v>90</v>
      </c>
      <c r="R744" s="341">
        <f t="shared" si="35"/>
        <v>730</v>
      </c>
    </row>
    <row r="745" spans="1:18" ht="12" customHeight="1" x14ac:dyDescent="0.35">
      <c r="A745" s="142"/>
      <c r="B745" s="142" t="s">
        <v>5277</v>
      </c>
      <c r="C745" s="142" t="s">
        <v>5278</v>
      </c>
      <c r="D745" s="142" t="s">
        <v>5477</v>
      </c>
      <c r="E745" s="142" t="s">
        <v>5279</v>
      </c>
      <c r="F745" s="145" t="s">
        <v>4695</v>
      </c>
      <c r="G745" s="146">
        <v>43432</v>
      </c>
      <c r="H745" s="125">
        <f t="shared" si="33"/>
        <v>2018</v>
      </c>
      <c r="I745" s="145" t="s">
        <v>5630</v>
      </c>
      <c r="J745" s="144">
        <v>1</v>
      </c>
      <c r="K745" s="115">
        <f>IF((G745+'Resale time'!$F$545)&lt;$U$3,1,0)</f>
        <v>1</v>
      </c>
      <c r="L745" s="144"/>
      <c r="M745" s="158">
        <v>0</v>
      </c>
      <c r="N745" s="162" t="str">
        <f t="shared" si="34"/>
        <v/>
      </c>
      <c r="O745" s="219">
        <f>MAX(IF($U$4-G745&gt;0,MIN((($U$4-$U$2))*J745,(($U$4-$G745)*J745)-'Resale time'!$F$545),0),0)</f>
        <v>274</v>
      </c>
      <c r="P745" s="162">
        <f>MAX(IF($U$5-G745&gt;0,MIN(($U$5-$U$4)*J745,(($U$5-$G745)*J745)-'Resale time'!$F$545),0),0)</f>
        <v>366</v>
      </c>
      <c r="Q745" s="162">
        <f>MAX(IF($U$3-G745&gt;0,MIN(($U$3-$U$5)*J745,(($U$3-$G745)*J745)-'Resale time'!$F$545),0),0)</f>
        <v>90</v>
      </c>
      <c r="R745" s="341">
        <f t="shared" si="35"/>
        <v>730</v>
      </c>
    </row>
    <row r="746" spans="1:18" ht="12" customHeight="1" x14ac:dyDescent="0.35">
      <c r="A746" s="142"/>
      <c r="B746" s="142" t="s">
        <v>5277</v>
      </c>
      <c r="C746" s="142" t="s">
        <v>5278</v>
      </c>
      <c r="D746" s="142" t="s">
        <v>5477</v>
      </c>
      <c r="E746" s="142" t="s">
        <v>5279</v>
      </c>
      <c r="F746" s="145" t="s">
        <v>5346</v>
      </c>
      <c r="G746" s="146">
        <v>43432</v>
      </c>
      <c r="H746" s="125">
        <f t="shared" si="33"/>
        <v>2018</v>
      </c>
      <c r="I746" s="145" t="s">
        <v>5631</v>
      </c>
      <c r="J746" s="144">
        <v>1</v>
      </c>
      <c r="K746" s="115">
        <f>IF((G746+'Resale time'!$F$545)&lt;$U$3,1,0)</f>
        <v>1</v>
      </c>
      <c r="L746" s="144"/>
      <c r="M746" s="158">
        <v>0</v>
      </c>
      <c r="N746" s="162" t="str">
        <f t="shared" si="34"/>
        <v/>
      </c>
      <c r="O746" s="219">
        <f>MAX(IF($U$4-G746&gt;0,MIN((($U$4-$U$2))*J746,(($U$4-$G746)*J746)-'Resale time'!$F$545),0),0)</f>
        <v>274</v>
      </c>
      <c r="P746" s="162">
        <f>MAX(IF($U$5-G746&gt;0,MIN(($U$5-$U$4)*J746,(($U$5-$G746)*J746)-'Resale time'!$F$545),0),0)</f>
        <v>366</v>
      </c>
      <c r="Q746" s="162">
        <f>MAX(IF($U$3-G746&gt;0,MIN(($U$3-$U$5)*J746,(($U$3-$G746)*J746)-'Resale time'!$F$545),0),0)</f>
        <v>90</v>
      </c>
      <c r="R746" s="341">
        <f t="shared" si="35"/>
        <v>730</v>
      </c>
    </row>
    <row r="747" spans="1:18" ht="12" customHeight="1" x14ac:dyDescent="0.35">
      <c r="A747" s="142"/>
      <c r="B747" s="142" t="s">
        <v>5277</v>
      </c>
      <c r="C747" s="142" t="s">
        <v>5278</v>
      </c>
      <c r="D747" s="142" t="s">
        <v>5477</v>
      </c>
      <c r="E747" s="142" t="s">
        <v>5279</v>
      </c>
      <c r="F747" s="145" t="s">
        <v>5280</v>
      </c>
      <c r="G747" s="146">
        <v>43431</v>
      </c>
      <c r="H747" s="125">
        <f t="shared" si="33"/>
        <v>2018</v>
      </c>
      <c r="I747" s="145" t="s">
        <v>5632</v>
      </c>
      <c r="J747" s="144">
        <v>1</v>
      </c>
      <c r="K747" s="115">
        <f>IF((G747+'Resale time'!$F$545)&lt;$U$3,1,0)</f>
        <v>1</v>
      </c>
      <c r="L747" s="144"/>
      <c r="M747" s="158">
        <v>0</v>
      </c>
      <c r="N747" s="162" t="str">
        <f t="shared" si="34"/>
        <v/>
      </c>
      <c r="O747" s="219">
        <f>MAX(IF($U$4-G747&gt;0,MIN((($U$4-$U$2))*J747,(($U$4-$G747)*J747)-'Resale time'!$F$545),0),0)</f>
        <v>274</v>
      </c>
      <c r="P747" s="162">
        <f>MAX(IF($U$5-G747&gt;0,MIN(($U$5-$U$4)*J747,(($U$5-$G747)*J747)-'Resale time'!$F$545),0),0)</f>
        <v>366</v>
      </c>
      <c r="Q747" s="162">
        <f>MAX(IF($U$3-G747&gt;0,MIN(($U$3-$U$5)*J747,(($U$3-$G747)*J747)-'Resale time'!$F$545),0),0)</f>
        <v>90</v>
      </c>
      <c r="R747" s="341">
        <f t="shared" si="35"/>
        <v>730</v>
      </c>
    </row>
    <row r="748" spans="1:18" ht="12" customHeight="1" x14ac:dyDescent="0.35">
      <c r="A748" s="142"/>
      <c r="B748" s="142" t="s">
        <v>5277</v>
      </c>
      <c r="C748" s="142" t="s">
        <v>5278</v>
      </c>
      <c r="D748" s="142" t="s">
        <v>5477</v>
      </c>
      <c r="E748" s="142" t="s">
        <v>5279</v>
      </c>
      <c r="F748" s="145" t="s">
        <v>5280</v>
      </c>
      <c r="G748" s="146">
        <v>43420</v>
      </c>
      <c r="H748" s="125">
        <f t="shared" si="33"/>
        <v>2018</v>
      </c>
      <c r="I748" s="145" t="s">
        <v>5633</v>
      </c>
      <c r="J748" s="144">
        <v>2</v>
      </c>
      <c r="K748" s="115">
        <f>IF((G748+'Resale time'!$F$545)&lt;$U$3,1,0)</f>
        <v>1</v>
      </c>
      <c r="L748" s="144"/>
      <c r="M748" s="158">
        <v>0</v>
      </c>
      <c r="N748" s="162" t="str">
        <f t="shared" si="34"/>
        <v/>
      </c>
      <c r="O748" s="219">
        <f>MAX(IF($U$4-G748&gt;0,MIN((($U$4-$U$2))*J748,(($U$4-$G748)*J748)-'Resale time'!$F$545),0),0)</f>
        <v>548</v>
      </c>
      <c r="P748" s="162">
        <f>MAX(IF($U$5-G748&gt;0,MIN(($U$5-$U$4)*J748,(($U$5-$G748)*J748)-'Resale time'!$F$545),0),0)</f>
        <v>732</v>
      </c>
      <c r="Q748" s="162">
        <f>MAX(IF($U$3-G748&gt;0,MIN(($U$3-$U$5)*J748,(($U$3-$G748)*J748)-'Resale time'!$F$545),0),0)</f>
        <v>180</v>
      </c>
      <c r="R748" s="341">
        <f t="shared" si="35"/>
        <v>1460</v>
      </c>
    </row>
    <row r="749" spans="1:18" ht="12" customHeight="1" x14ac:dyDescent="0.35">
      <c r="A749" s="142"/>
      <c r="B749" s="142" t="s">
        <v>5277</v>
      </c>
      <c r="C749" s="142" t="s">
        <v>5278</v>
      </c>
      <c r="D749" s="142" t="s">
        <v>5477</v>
      </c>
      <c r="E749" s="142" t="s">
        <v>5279</v>
      </c>
      <c r="F749" s="145" t="s">
        <v>4288</v>
      </c>
      <c r="G749" s="146">
        <v>43419</v>
      </c>
      <c r="H749" s="125">
        <f t="shared" si="33"/>
        <v>2018</v>
      </c>
      <c r="I749" s="145" t="s">
        <v>5634</v>
      </c>
      <c r="J749" s="144">
        <v>1</v>
      </c>
      <c r="K749" s="115">
        <f>IF((G749+'Resale time'!$F$545)&lt;$U$3,1,0)</f>
        <v>1</v>
      </c>
      <c r="L749" s="144"/>
      <c r="M749" s="158">
        <v>0</v>
      </c>
      <c r="N749" s="162" t="str">
        <f t="shared" si="34"/>
        <v/>
      </c>
      <c r="O749" s="219">
        <f>MAX(IF($U$4-G749&gt;0,MIN((($U$4-$U$2))*J749,(($U$4-$G749)*J749)-'Resale time'!$F$545),0),0)</f>
        <v>274</v>
      </c>
      <c r="P749" s="162">
        <f>MAX(IF($U$5-G749&gt;0,MIN(($U$5-$U$4)*J749,(($U$5-$G749)*J749)-'Resale time'!$F$545),0),0)</f>
        <v>366</v>
      </c>
      <c r="Q749" s="162">
        <f>MAX(IF($U$3-G749&gt;0,MIN(($U$3-$U$5)*J749,(($U$3-$G749)*J749)-'Resale time'!$F$545),0),0)</f>
        <v>90</v>
      </c>
      <c r="R749" s="341">
        <f t="shared" si="35"/>
        <v>730</v>
      </c>
    </row>
    <row r="750" spans="1:18" ht="12" customHeight="1" x14ac:dyDescent="0.35">
      <c r="A750" s="142"/>
      <c r="B750" s="142" t="s">
        <v>5277</v>
      </c>
      <c r="C750" s="142" t="s">
        <v>5278</v>
      </c>
      <c r="D750" s="142" t="s">
        <v>5477</v>
      </c>
      <c r="E750" s="142" t="s">
        <v>5279</v>
      </c>
      <c r="F750" s="145" t="s">
        <v>4645</v>
      </c>
      <c r="G750" s="146">
        <v>43413</v>
      </c>
      <c r="H750" s="125">
        <f t="shared" si="33"/>
        <v>2018</v>
      </c>
      <c r="I750" s="145" t="s">
        <v>5635</v>
      </c>
      <c r="J750" s="144">
        <v>1</v>
      </c>
      <c r="K750" s="115">
        <f>IF((G750+'Resale time'!$F$545)&lt;$U$3,1,0)</f>
        <v>1</v>
      </c>
      <c r="L750" s="144"/>
      <c r="M750" s="158">
        <v>0</v>
      </c>
      <c r="N750" s="162" t="str">
        <f t="shared" si="34"/>
        <v/>
      </c>
      <c r="O750" s="219">
        <f>MAX(IF($U$4-G750&gt;0,MIN((($U$4-$U$2))*J750,(($U$4-$G750)*J750)-'Resale time'!$F$545),0),0)</f>
        <v>274</v>
      </c>
      <c r="P750" s="162">
        <f>MAX(IF($U$5-G750&gt;0,MIN(($U$5-$U$4)*J750,(($U$5-$G750)*J750)-'Resale time'!$F$545),0),0)</f>
        <v>366</v>
      </c>
      <c r="Q750" s="162">
        <f>MAX(IF($U$3-G750&gt;0,MIN(($U$3-$U$5)*J750,(($U$3-$G750)*J750)-'Resale time'!$F$545),0),0)</f>
        <v>90</v>
      </c>
      <c r="R750" s="341">
        <f t="shared" si="35"/>
        <v>730</v>
      </c>
    </row>
    <row r="751" spans="1:18" ht="12" customHeight="1" x14ac:dyDescent="0.35">
      <c r="A751" s="142"/>
      <c r="B751" s="142" t="s">
        <v>5277</v>
      </c>
      <c r="C751" s="142" t="s">
        <v>5278</v>
      </c>
      <c r="D751" s="142" t="s">
        <v>5477</v>
      </c>
      <c r="E751" s="142" t="s">
        <v>5279</v>
      </c>
      <c r="F751" s="145" t="s">
        <v>5280</v>
      </c>
      <c r="G751" s="146">
        <v>43411</v>
      </c>
      <c r="H751" s="125">
        <f t="shared" si="33"/>
        <v>2018</v>
      </c>
      <c r="I751" s="145" t="s">
        <v>5636</v>
      </c>
      <c r="J751" s="144">
        <v>1</v>
      </c>
      <c r="K751" s="115">
        <f>IF((G751+'Resale time'!$F$545)&lt;$U$3,1,0)</f>
        <v>1</v>
      </c>
      <c r="L751" s="144"/>
      <c r="M751" s="158">
        <v>0</v>
      </c>
      <c r="N751" s="162" t="str">
        <f t="shared" si="34"/>
        <v/>
      </c>
      <c r="O751" s="219">
        <f>MAX(IF($U$4-G751&gt;0,MIN((($U$4-$U$2))*J751,(($U$4-$G751)*J751)-'Resale time'!$F$545),0),0)</f>
        <v>274</v>
      </c>
      <c r="P751" s="162">
        <f>MAX(IF($U$5-G751&gt;0,MIN(($U$5-$U$4)*J751,(($U$5-$G751)*J751)-'Resale time'!$F$545),0),0)</f>
        <v>366</v>
      </c>
      <c r="Q751" s="162">
        <f>MAX(IF($U$3-G751&gt;0,MIN(($U$3-$U$5)*J751,(($U$3-$G751)*J751)-'Resale time'!$F$545),0),0)</f>
        <v>90</v>
      </c>
      <c r="R751" s="341">
        <f t="shared" si="35"/>
        <v>730</v>
      </c>
    </row>
    <row r="752" spans="1:18" ht="12" customHeight="1" x14ac:dyDescent="0.35">
      <c r="A752" s="142"/>
      <c r="B752" s="142" t="s">
        <v>5277</v>
      </c>
      <c r="C752" s="142" t="s">
        <v>5278</v>
      </c>
      <c r="D752" s="142" t="s">
        <v>5477</v>
      </c>
      <c r="E752" s="142" t="s">
        <v>5279</v>
      </c>
      <c r="F752" s="145" t="s">
        <v>4276</v>
      </c>
      <c r="G752" s="146">
        <v>43411</v>
      </c>
      <c r="H752" s="125">
        <f t="shared" si="33"/>
        <v>2018</v>
      </c>
      <c r="I752" s="145" t="s">
        <v>5637</v>
      </c>
      <c r="J752" s="144">
        <v>1</v>
      </c>
      <c r="K752" s="115">
        <f>IF((G752+'Resale time'!$F$545)&lt;$U$3,1,0)</f>
        <v>1</v>
      </c>
      <c r="L752" s="144"/>
      <c r="M752" s="158">
        <v>0</v>
      </c>
      <c r="N752" s="162" t="str">
        <f t="shared" si="34"/>
        <v/>
      </c>
      <c r="O752" s="219">
        <f>MAX(IF($U$4-G752&gt;0,MIN((($U$4-$U$2))*J752,(($U$4-$G752)*J752)-'Resale time'!$F$545),0),0)</f>
        <v>274</v>
      </c>
      <c r="P752" s="162">
        <f>MAX(IF($U$5-G752&gt;0,MIN(($U$5-$U$4)*J752,(($U$5-$G752)*J752)-'Resale time'!$F$545),0),0)</f>
        <v>366</v>
      </c>
      <c r="Q752" s="162">
        <f>MAX(IF($U$3-G752&gt;0,MIN(($U$3-$U$5)*J752,(($U$3-$G752)*J752)-'Resale time'!$F$545),0),0)</f>
        <v>90</v>
      </c>
      <c r="R752" s="341">
        <f t="shared" si="35"/>
        <v>730</v>
      </c>
    </row>
    <row r="753" spans="1:18" ht="12" customHeight="1" x14ac:dyDescent="0.35">
      <c r="A753" s="142"/>
      <c r="B753" s="142" t="s">
        <v>5277</v>
      </c>
      <c r="C753" s="142" t="s">
        <v>5278</v>
      </c>
      <c r="D753" s="142" t="s">
        <v>5477</v>
      </c>
      <c r="E753" s="142" t="s">
        <v>5279</v>
      </c>
      <c r="F753" s="145" t="s">
        <v>4276</v>
      </c>
      <c r="G753" s="146">
        <v>43398</v>
      </c>
      <c r="H753" s="125">
        <f t="shared" si="33"/>
        <v>2018</v>
      </c>
      <c r="I753" s="145" t="s">
        <v>5638</v>
      </c>
      <c r="J753" s="144">
        <v>1</v>
      </c>
      <c r="K753" s="115">
        <f>IF((G753+'Resale time'!$F$545)&lt;$U$3,1,0)</f>
        <v>1</v>
      </c>
      <c r="L753" s="144"/>
      <c r="M753" s="158">
        <v>0</v>
      </c>
      <c r="N753" s="162" t="str">
        <f t="shared" si="34"/>
        <v/>
      </c>
      <c r="O753" s="219">
        <f>MAX(IF($U$4-G753&gt;0,MIN((($U$4-$U$2))*J753,(($U$4-$G753)*J753)-'Resale time'!$F$545),0),0)</f>
        <v>274</v>
      </c>
      <c r="P753" s="162">
        <f>MAX(IF($U$5-G753&gt;0,MIN(($U$5-$U$4)*J753,(($U$5-$G753)*J753)-'Resale time'!$F$545),0),0)</f>
        <v>366</v>
      </c>
      <c r="Q753" s="162">
        <f>MAX(IF($U$3-G753&gt;0,MIN(($U$3-$U$5)*J753,(($U$3-$G753)*J753)-'Resale time'!$F$545),0),0)</f>
        <v>90</v>
      </c>
      <c r="R753" s="341">
        <f t="shared" si="35"/>
        <v>730</v>
      </c>
    </row>
    <row r="754" spans="1:18" ht="12" customHeight="1" x14ac:dyDescent="0.35">
      <c r="A754" s="142"/>
      <c r="B754" s="142" t="s">
        <v>5277</v>
      </c>
      <c r="C754" s="142" t="s">
        <v>5278</v>
      </c>
      <c r="D754" s="142" t="s">
        <v>5477</v>
      </c>
      <c r="E754" s="142" t="s">
        <v>5279</v>
      </c>
      <c r="F754" s="145" t="s">
        <v>4276</v>
      </c>
      <c r="G754" s="146">
        <v>43396</v>
      </c>
      <c r="H754" s="125">
        <f t="shared" si="33"/>
        <v>2018</v>
      </c>
      <c r="I754" s="145" t="s">
        <v>5639</v>
      </c>
      <c r="J754" s="144">
        <v>1</v>
      </c>
      <c r="K754" s="115">
        <f>IF((G754+'Resale time'!$F$545)&lt;$U$3,1,0)</f>
        <v>1</v>
      </c>
      <c r="L754" s="144"/>
      <c r="M754" s="158">
        <v>0</v>
      </c>
      <c r="N754" s="162" t="str">
        <f t="shared" si="34"/>
        <v/>
      </c>
      <c r="O754" s="219">
        <f>MAX(IF($U$4-G754&gt;0,MIN((($U$4-$U$2))*J754,(($U$4-$G754)*J754)-'Resale time'!$F$545),0),0)</f>
        <v>274</v>
      </c>
      <c r="P754" s="162">
        <f>MAX(IF($U$5-G754&gt;0,MIN(($U$5-$U$4)*J754,(($U$5-$G754)*J754)-'Resale time'!$F$545),0),0)</f>
        <v>366</v>
      </c>
      <c r="Q754" s="162">
        <f>MAX(IF($U$3-G754&gt;0,MIN(($U$3-$U$5)*J754,(($U$3-$G754)*J754)-'Resale time'!$F$545),0),0)</f>
        <v>90</v>
      </c>
      <c r="R754" s="341">
        <f t="shared" si="35"/>
        <v>730</v>
      </c>
    </row>
    <row r="755" spans="1:18" ht="12" customHeight="1" x14ac:dyDescent="0.35">
      <c r="A755" s="142"/>
      <c r="B755" s="142" t="s">
        <v>5277</v>
      </c>
      <c r="C755" s="142" t="s">
        <v>5278</v>
      </c>
      <c r="D755" s="142" t="s">
        <v>5477</v>
      </c>
      <c r="E755" s="142" t="s">
        <v>5279</v>
      </c>
      <c r="F755" s="145" t="s">
        <v>4276</v>
      </c>
      <c r="G755" s="146">
        <v>43392</v>
      </c>
      <c r="H755" s="125">
        <f t="shared" si="33"/>
        <v>2018</v>
      </c>
      <c r="I755" s="145" t="s">
        <v>5640</v>
      </c>
      <c r="J755" s="144">
        <v>1</v>
      </c>
      <c r="K755" s="115">
        <f>IF((G755+'Resale time'!$F$545)&lt;$U$3,1,0)</f>
        <v>1</v>
      </c>
      <c r="L755" s="144"/>
      <c r="M755" s="158">
        <v>0</v>
      </c>
      <c r="N755" s="162" t="str">
        <f t="shared" si="34"/>
        <v/>
      </c>
      <c r="O755" s="219">
        <f>MAX(IF($U$4-G755&gt;0,MIN((($U$4-$U$2))*J755,(($U$4-$G755)*J755)-'Resale time'!$F$545),0),0)</f>
        <v>274</v>
      </c>
      <c r="P755" s="162">
        <f>MAX(IF($U$5-G755&gt;0,MIN(($U$5-$U$4)*J755,(($U$5-$G755)*J755)-'Resale time'!$F$545),0),0)</f>
        <v>366</v>
      </c>
      <c r="Q755" s="162">
        <f>MAX(IF($U$3-G755&gt;0,MIN(($U$3-$U$5)*J755,(($U$3-$G755)*J755)-'Resale time'!$F$545),0),0)</f>
        <v>90</v>
      </c>
      <c r="R755" s="341">
        <f t="shared" si="35"/>
        <v>730</v>
      </c>
    </row>
    <row r="756" spans="1:18" ht="12" customHeight="1" x14ac:dyDescent="0.35">
      <c r="A756" s="142"/>
      <c r="B756" s="142" t="s">
        <v>5277</v>
      </c>
      <c r="C756" s="142" t="s">
        <v>5278</v>
      </c>
      <c r="D756" s="142" t="s">
        <v>5477</v>
      </c>
      <c r="E756" s="142" t="s">
        <v>5279</v>
      </c>
      <c r="F756" s="145" t="s">
        <v>4276</v>
      </c>
      <c r="G756" s="146">
        <v>43391</v>
      </c>
      <c r="H756" s="125">
        <f t="shared" si="33"/>
        <v>2018</v>
      </c>
      <c r="I756" s="145" t="s">
        <v>5641</v>
      </c>
      <c r="J756" s="144">
        <v>1</v>
      </c>
      <c r="K756" s="115">
        <f>IF((G756+'Resale time'!$F$545)&lt;$U$3,1,0)</f>
        <v>1</v>
      </c>
      <c r="L756" s="144"/>
      <c r="M756" s="158">
        <v>0</v>
      </c>
      <c r="N756" s="162" t="str">
        <f t="shared" si="34"/>
        <v/>
      </c>
      <c r="O756" s="219">
        <f>MAX(IF($U$4-G756&gt;0,MIN((($U$4-$U$2))*J756,(($U$4-$G756)*J756)-'Resale time'!$F$545),0),0)</f>
        <v>274</v>
      </c>
      <c r="P756" s="162">
        <f>MAX(IF($U$5-G756&gt;0,MIN(($U$5-$U$4)*J756,(($U$5-$G756)*J756)-'Resale time'!$F$545),0),0)</f>
        <v>366</v>
      </c>
      <c r="Q756" s="162">
        <f>MAX(IF($U$3-G756&gt;0,MIN(($U$3-$U$5)*J756,(($U$3-$G756)*J756)-'Resale time'!$F$545),0),0)</f>
        <v>90</v>
      </c>
      <c r="R756" s="341">
        <f t="shared" si="35"/>
        <v>730</v>
      </c>
    </row>
    <row r="757" spans="1:18" ht="12" customHeight="1" x14ac:dyDescent="0.35">
      <c r="A757" s="142"/>
      <c r="B757" s="142" t="s">
        <v>5277</v>
      </c>
      <c r="C757" s="142" t="s">
        <v>5278</v>
      </c>
      <c r="D757" s="142" t="s">
        <v>5477</v>
      </c>
      <c r="E757" s="142" t="s">
        <v>5279</v>
      </c>
      <c r="F757" s="145" t="s">
        <v>5280</v>
      </c>
      <c r="G757" s="146">
        <v>43388</v>
      </c>
      <c r="H757" s="125">
        <f t="shared" si="33"/>
        <v>2018</v>
      </c>
      <c r="I757" s="145" t="s">
        <v>5642</v>
      </c>
      <c r="J757" s="144">
        <v>1</v>
      </c>
      <c r="K757" s="115">
        <f>IF((G757+'Resale time'!$F$545)&lt;$U$3,1,0)</f>
        <v>1</v>
      </c>
      <c r="L757" s="144"/>
      <c r="M757" s="158">
        <v>0</v>
      </c>
      <c r="N757" s="162" t="str">
        <f t="shared" si="34"/>
        <v/>
      </c>
      <c r="O757" s="219">
        <f>MAX(IF($U$4-G757&gt;0,MIN((($U$4-$U$2))*J757,(($U$4-$G757)*J757)-'Resale time'!$F$545),0),0)</f>
        <v>274</v>
      </c>
      <c r="P757" s="162">
        <f>MAX(IF($U$5-G757&gt;0,MIN(($U$5-$U$4)*J757,(($U$5-$G757)*J757)-'Resale time'!$F$545),0),0)</f>
        <v>366</v>
      </c>
      <c r="Q757" s="162">
        <f>MAX(IF($U$3-G757&gt;0,MIN(($U$3-$U$5)*J757,(($U$3-$G757)*J757)-'Resale time'!$F$545),0),0)</f>
        <v>90</v>
      </c>
      <c r="R757" s="341">
        <f t="shared" si="35"/>
        <v>730</v>
      </c>
    </row>
    <row r="758" spans="1:18" ht="12" customHeight="1" x14ac:dyDescent="0.35">
      <c r="A758" s="142"/>
      <c r="B758" s="142" t="s">
        <v>5277</v>
      </c>
      <c r="C758" s="142" t="s">
        <v>5278</v>
      </c>
      <c r="D758" s="142" t="s">
        <v>5477</v>
      </c>
      <c r="E758" s="142" t="s">
        <v>5279</v>
      </c>
      <c r="F758" s="145" t="s">
        <v>5280</v>
      </c>
      <c r="G758" s="146">
        <v>43388</v>
      </c>
      <c r="H758" s="125">
        <f t="shared" si="33"/>
        <v>2018</v>
      </c>
      <c r="I758" s="145" t="s">
        <v>5642</v>
      </c>
      <c r="J758" s="144">
        <v>1</v>
      </c>
      <c r="K758" s="115">
        <f>IF((G758+'Resale time'!$F$545)&lt;$U$3,1,0)</f>
        <v>1</v>
      </c>
      <c r="L758" s="144"/>
      <c r="M758" s="158">
        <v>0</v>
      </c>
      <c r="N758" s="162" t="str">
        <f t="shared" si="34"/>
        <v/>
      </c>
      <c r="O758" s="219">
        <f>MAX(IF($U$4-G758&gt;0,MIN((($U$4-$U$2))*J758,(($U$4-$G758)*J758)-'Resale time'!$F$545),0),0)</f>
        <v>274</v>
      </c>
      <c r="P758" s="162">
        <f>MAX(IF($U$5-G758&gt;0,MIN(($U$5-$U$4)*J758,(($U$5-$G758)*J758)-'Resale time'!$F$545),0),0)</f>
        <v>366</v>
      </c>
      <c r="Q758" s="162">
        <f>MAX(IF($U$3-G758&gt;0,MIN(($U$3-$U$5)*J758,(($U$3-$G758)*J758)-'Resale time'!$F$545),0),0)</f>
        <v>90</v>
      </c>
      <c r="R758" s="341">
        <f t="shared" si="35"/>
        <v>730</v>
      </c>
    </row>
    <row r="759" spans="1:18" ht="12" customHeight="1" x14ac:dyDescent="0.35">
      <c r="A759" s="142"/>
      <c r="B759" s="142" t="s">
        <v>5277</v>
      </c>
      <c r="C759" s="142" t="s">
        <v>5278</v>
      </c>
      <c r="D759" s="142" t="s">
        <v>5477</v>
      </c>
      <c r="E759" s="142" t="s">
        <v>5279</v>
      </c>
      <c r="F759" s="145" t="s">
        <v>4276</v>
      </c>
      <c r="G759" s="146">
        <v>43376</v>
      </c>
      <c r="H759" s="125">
        <f t="shared" si="33"/>
        <v>2018</v>
      </c>
      <c r="I759" s="145" t="s">
        <v>5643</v>
      </c>
      <c r="J759" s="144">
        <v>1</v>
      </c>
      <c r="K759" s="115">
        <f>IF((G759+'Resale time'!$F$545)&lt;$U$3,1,0)</f>
        <v>1</v>
      </c>
      <c r="L759" s="144"/>
      <c r="M759" s="158">
        <v>0</v>
      </c>
      <c r="N759" s="162" t="str">
        <f t="shared" si="34"/>
        <v/>
      </c>
      <c r="O759" s="219">
        <f>MAX(IF($U$4-G759&gt;0,MIN((($U$4-$U$2))*J759,(($U$4-$G759)*J759)-'Resale time'!$F$545),0),0)</f>
        <v>274</v>
      </c>
      <c r="P759" s="162">
        <f>MAX(IF($U$5-G759&gt;0,MIN(($U$5-$U$4)*J759,(($U$5-$G759)*J759)-'Resale time'!$F$545),0),0)</f>
        <v>366</v>
      </c>
      <c r="Q759" s="162">
        <f>MAX(IF($U$3-G759&gt;0,MIN(($U$3-$U$5)*J759,(($U$3-$G759)*J759)-'Resale time'!$F$545),0),0)</f>
        <v>90</v>
      </c>
      <c r="R759" s="341">
        <f t="shared" si="35"/>
        <v>730</v>
      </c>
    </row>
    <row r="760" spans="1:18" ht="12" customHeight="1" x14ac:dyDescent="0.35">
      <c r="A760" s="142"/>
      <c r="B760" s="142" t="s">
        <v>5277</v>
      </c>
      <c r="C760" s="142" t="s">
        <v>5278</v>
      </c>
      <c r="D760" s="142" t="s">
        <v>5477</v>
      </c>
      <c r="E760" s="142" t="s">
        <v>5279</v>
      </c>
      <c r="F760" s="145" t="s">
        <v>4288</v>
      </c>
      <c r="G760" s="146">
        <v>43375</v>
      </c>
      <c r="H760" s="125">
        <f t="shared" ref="H760:H823" si="36">YEAR(G760)</f>
        <v>2018</v>
      </c>
      <c r="I760" s="145" t="s">
        <v>5644</v>
      </c>
      <c r="J760" s="144">
        <v>3</v>
      </c>
      <c r="K760" s="115">
        <f>IF((G760+'Resale time'!$F$545)&lt;$U$3,1,0)</f>
        <v>1</v>
      </c>
      <c r="L760" s="144"/>
      <c r="M760" s="158">
        <v>0</v>
      </c>
      <c r="N760" s="162" t="str">
        <f t="shared" si="34"/>
        <v/>
      </c>
      <c r="O760" s="219">
        <f>MAX(IF($U$4-G760&gt;0,MIN((($U$4-$U$2))*J760,(($U$4-$G760)*J760)-'Resale time'!$F$545),0),0)</f>
        <v>822</v>
      </c>
      <c r="P760" s="162">
        <f>MAX(IF($U$5-G760&gt;0,MIN(($U$5-$U$4)*J760,(($U$5-$G760)*J760)-'Resale time'!$F$545),0),0)</f>
        <v>1098</v>
      </c>
      <c r="Q760" s="162">
        <f>MAX(IF($U$3-G760&gt;0,MIN(($U$3-$U$5)*J760,(($U$3-$G760)*J760)-'Resale time'!$F$545),0),0)</f>
        <v>270</v>
      </c>
      <c r="R760" s="341">
        <f t="shared" si="35"/>
        <v>2190</v>
      </c>
    </row>
    <row r="761" spans="1:18" ht="12" customHeight="1" x14ac:dyDescent="0.35">
      <c r="A761" s="142"/>
      <c r="B761" s="142" t="s">
        <v>5277</v>
      </c>
      <c r="C761" s="142" t="s">
        <v>5278</v>
      </c>
      <c r="D761" s="142" t="s">
        <v>5477</v>
      </c>
      <c r="E761" s="142" t="s">
        <v>5279</v>
      </c>
      <c r="F761" s="145" t="s">
        <v>4288</v>
      </c>
      <c r="G761" s="146">
        <v>43371</v>
      </c>
      <c r="H761" s="125">
        <f t="shared" si="36"/>
        <v>2018</v>
      </c>
      <c r="I761" s="145" t="s">
        <v>5645</v>
      </c>
      <c r="J761" s="144">
        <v>1</v>
      </c>
      <c r="K761" s="115">
        <f>IF((G761+'Resale time'!$F$545)&lt;$U$3,1,0)</f>
        <v>1</v>
      </c>
      <c r="L761" s="144"/>
      <c r="M761" s="158">
        <v>0</v>
      </c>
      <c r="N761" s="162" t="str">
        <f t="shared" si="34"/>
        <v/>
      </c>
      <c r="O761" s="219">
        <f>MAX(IF($U$4-G761&gt;0,MIN((($U$4-$U$2))*J761,(($U$4-$G761)*J761)-'Resale time'!$F$545),0),0)</f>
        <v>274</v>
      </c>
      <c r="P761" s="162">
        <f>MAX(IF($U$5-G761&gt;0,MIN(($U$5-$U$4)*J761,(($U$5-$G761)*J761)-'Resale time'!$F$545),0),0)</f>
        <v>366</v>
      </c>
      <c r="Q761" s="162">
        <f>MAX(IF($U$3-G761&gt;0,MIN(($U$3-$U$5)*J761,(($U$3-$G761)*J761)-'Resale time'!$F$545),0),0)</f>
        <v>90</v>
      </c>
      <c r="R761" s="341">
        <f t="shared" si="35"/>
        <v>730</v>
      </c>
    </row>
    <row r="762" spans="1:18" ht="12" customHeight="1" x14ac:dyDescent="0.35">
      <c r="A762" s="142"/>
      <c r="B762" s="142" t="s">
        <v>5277</v>
      </c>
      <c r="C762" s="142" t="s">
        <v>5278</v>
      </c>
      <c r="D762" s="142" t="s">
        <v>5477</v>
      </c>
      <c r="E762" s="142" t="s">
        <v>5279</v>
      </c>
      <c r="F762" s="145" t="s">
        <v>4288</v>
      </c>
      <c r="G762" s="146">
        <v>43361</v>
      </c>
      <c r="H762" s="125">
        <f t="shared" si="36"/>
        <v>2018</v>
      </c>
      <c r="I762" s="145" t="s">
        <v>5646</v>
      </c>
      <c r="J762" s="144">
        <v>3</v>
      </c>
      <c r="K762" s="115">
        <f>IF((G762+'Resale time'!$F$545)&lt;$U$3,1,0)</f>
        <v>1</v>
      </c>
      <c r="L762" s="144"/>
      <c r="M762" s="158">
        <v>0</v>
      </c>
      <c r="N762" s="162" t="str">
        <f t="shared" si="34"/>
        <v/>
      </c>
      <c r="O762" s="219">
        <f>MAX(IF($U$4-G762&gt;0,MIN((($U$4-$U$2))*J762,(($U$4-$G762)*J762)-'Resale time'!$F$545),0),0)</f>
        <v>822</v>
      </c>
      <c r="P762" s="162">
        <f>MAX(IF($U$5-G762&gt;0,MIN(($U$5-$U$4)*J762,(($U$5-$G762)*J762)-'Resale time'!$F$545),0),0)</f>
        <v>1098</v>
      </c>
      <c r="Q762" s="162">
        <f>MAX(IF($U$3-G762&gt;0,MIN(($U$3-$U$5)*J762,(($U$3-$G762)*J762)-'Resale time'!$F$545),0),0)</f>
        <v>270</v>
      </c>
      <c r="R762" s="341">
        <f t="shared" si="35"/>
        <v>2190</v>
      </c>
    </row>
    <row r="763" spans="1:18" ht="12" customHeight="1" x14ac:dyDescent="0.35">
      <c r="A763" s="142"/>
      <c r="B763" s="142" t="s">
        <v>5277</v>
      </c>
      <c r="C763" s="142" t="s">
        <v>5278</v>
      </c>
      <c r="D763" s="142" t="s">
        <v>5477</v>
      </c>
      <c r="E763" s="142" t="s">
        <v>5279</v>
      </c>
      <c r="F763" s="145" t="s">
        <v>5280</v>
      </c>
      <c r="G763" s="146">
        <v>43360</v>
      </c>
      <c r="H763" s="125">
        <f t="shared" si="36"/>
        <v>2018</v>
      </c>
      <c r="I763" s="145" t="s">
        <v>5647</v>
      </c>
      <c r="J763" s="144">
        <v>1</v>
      </c>
      <c r="K763" s="115">
        <f>IF((G763+'Resale time'!$F$545)&lt;$U$3,1,0)</f>
        <v>1</v>
      </c>
      <c r="L763" s="144"/>
      <c r="M763" s="158">
        <v>0</v>
      </c>
      <c r="N763" s="162" t="str">
        <f t="shared" si="34"/>
        <v/>
      </c>
      <c r="O763" s="219">
        <f>MAX(IF($U$4-G763&gt;0,MIN((($U$4-$U$2))*J763,(($U$4-$G763)*J763)-'Resale time'!$F$545),0),0)</f>
        <v>274</v>
      </c>
      <c r="P763" s="162">
        <f>MAX(IF($U$5-G763&gt;0,MIN(($U$5-$U$4)*J763,(($U$5-$G763)*J763)-'Resale time'!$F$545),0),0)</f>
        <v>366</v>
      </c>
      <c r="Q763" s="162">
        <f>MAX(IF($U$3-G763&gt;0,MIN(($U$3-$U$5)*J763,(($U$3-$G763)*J763)-'Resale time'!$F$545),0),0)</f>
        <v>90</v>
      </c>
      <c r="R763" s="341">
        <f t="shared" si="35"/>
        <v>730</v>
      </c>
    </row>
    <row r="764" spans="1:18" ht="12" customHeight="1" x14ac:dyDescent="0.35">
      <c r="A764" s="142"/>
      <c r="B764" s="142" t="s">
        <v>5277</v>
      </c>
      <c r="C764" s="142" t="s">
        <v>5278</v>
      </c>
      <c r="D764" s="142" t="s">
        <v>5477</v>
      </c>
      <c r="E764" s="142" t="s">
        <v>5279</v>
      </c>
      <c r="F764" s="145" t="s">
        <v>4276</v>
      </c>
      <c r="G764" s="146">
        <v>43357</v>
      </c>
      <c r="H764" s="125">
        <f t="shared" si="36"/>
        <v>2018</v>
      </c>
      <c r="I764" s="145" t="s">
        <v>5648</v>
      </c>
      <c r="J764" s="144">
        <v>1</v>
      </c>
      <c r="K764" s="115">
        <f>IF((G764+'Resale time'!$F$545)&lt;$U$3,1,0)</f>
        <v>1</v>
      </c>
      <c r="L764" s="144"/>
      <c r="M764" s="158">
        <v>0</v>
      </c>
      <c r="N764" s="162" t="str">
        <f t="shared" si="34"/>
        <v/>
      </c>
      <c r="O764" s="219">
        <f>MAX(IF($U$4-G764&gt;0,MIN((($U$4-$U$2))*J764,(($U$4-$G764)*J764)-'Resale time'!$F$545),0),0)</f>
        <v>274</v>
      </c>
      <c r="P764" s="162">
        <f>MAX(IF($U$5-G764&gt;0,MIN(($U$5-$U$4)*J764,(($U$5-$G764)*J764)-'Resale time'!$F$545),0),0)</f>
        <v>366</v>
      </c>
      <c r="Q764" s="162">
        <f>MAX(IF($U$3-G764&gt;0,MIN(($U$3-$U$5)*J764,(($U$3-$G764)*J764)-'Resale time'!$F$545),0),0)</f>
        <v>90</v>
      </c>
      <c r="R764" s="341">
        <f t="shared" si="35"/>
        <v>730</v>
      </c>
    </row>
    <row r="765" spans="1:18" ht="12" customHeight="1" x14ac:dyDescent="0.35">
      <c r="A765" s="142"/>
      <c r="B765" s="142" t="s">
        <v>5277</v>
      </c>
      <c r="C765" s="142" t="s">
        <v>5278</v>
      </c>
      <c r="D765" s="142" t="s">
        <v>5477</v>
      </c>
      <c r="E765" s="142" t="s">
        <v>5279</v>
      </c>
      <c r="F765" s="145" t="s">
        <v>4288</v>
      </c>
      <c r="G765" s="146">
        <v>43355</v>
      </c>
      <c r="H765" s="125">
        <f t="shared" si="36"/>
        <v>2018</v>
      </c>
      <c r="I765" s="145" t="s">
        <v>5649</v>
      </c>
      <c r="J765" s="144">
        <v>1</v>
      </c>
      <c r="K765" s="115">
        <f>IF((G765+'Resale time'!$F$545)&lt;$U$3,1,0)</f>
        <v>1</v>
      </c>
      <c r="L765" s="144"/>
      <c r="M765" s="158">
        <v>0</v>
      </c>
      <c r="N765" s="162" t="str">
        <f t="shared" si="34"/>
        <v/>
      </c>
      <c r="O765" s="219">
        <f>MAX(IF($U$4-G765&gt;0,MIN((($U$4-$U$2))*J765,(($U$4-$G765)*J765)-'Resale time'!$F$545),0),0)</f>
        <v>274</v>
      </c>
      <c r="P765" s="162">
        <f>MAX(IF($U$5-G765&gt;0,MIN(($U$5-$U$4)*J765,(($U$5-$G765)*J765)-'Resale time'!$F$545),0),0)</f>
        <v>366</v>
      </c>
      <c r="Q765" s="162">
        <f>MAX(IF($U$3-G765&gt;0,MIN(($U$3-$U$5)*J765,(($U$3-$G765)*J765)-'Resale time'!$F$545),0),0)</f>
        <v>90</v>
      </c>
      <c r="R765" s="341">
        <f t="shared" si="35"/>
        <v>730</v>
      </c>
    </row>
    <row r="766" spans="1:18" ht="12" customHeight="1" x14ac:dyDescent="0.35">
      <c r="A766" s="142"/>
      <c r="B766" s="142" t="s">
        <v>5277</v>
      </c>
      <c r="C766" s="142" t="s">
        <v>5278</v>
      </c>
      <c r="D766" s="142" t="s">
        <v>5477</v>
      </c>
      <c r="E766" s="142" t="s">
        <v>5279</v>
      </c>
      <c r="F766" s="145" t="s">
        <v>4276</v>
      </c>
      <c r="G766" s="146">
        <v>43353</v>
      </c>
      <c r="H766" s="125">
        <f t="shared" si="36"/>
        <v>2018</v>
      </c>
      <c r="I766" s="145" t="s">
        <v>5650</v>
      </c>
      <c r="J766" s="144">
        <v>1</v>
      </c>
      <c r="K766" s="115">
        <f>IF((G766+'Resale time'!$F$545)&lt;$U$3,1,0)</f>
        <v>1</v>
      </c>
      <c r="L766" s="144"/>
      <c r="M766" s="158">
        <v>0</v>
      </c>
      <c r="N766" s="162" t="str">
        <f t="shared" si="34"/>
        <v/>
      </c>
      <c r="O766" s="219">
        <f>MAX(IF($U$4-G766&gt;0,MIN((($U$4-$U$2))*J766,(($U$4-$G766)*J766)-'Resale time'!$F$545),0),0)</f>
        <v>274</v>
      </c>
      <c r="P766" s="162">
        <f>MAX(IF($U$5-G766&gt;0,MIN(($U$5-$U$4)*J766,(($U$5-$G766)*J766)-'Resale time'!$F$545),0),0)</f>
        <v>366</v>
      </c>
      <c r="Q766" s="162">
        <f>MAX(IF($U$3-G766&gt;0,MIN(($U$3-$U$5)*J766,(($U$3-$G766)*J766)-'Resale time'!$F$545),0),0)</f>
        <v>90</v>
      </c>
      <c r="R766" s="341">
        <f t="shared" si="35"/>
        <v>730</v>
      </c>
    </row>
    <row r="767" spans="1:18" ht="12" customHeight="1" x14ac:dyDescent="0.35">
      <c r="A767" s="142"/>
      <c r="B767" s="142" t="s">
        <v>5277</v>
      </c>
      <c r="C767" s="142" t="s">
        <v>5278</v>
      </c>
      <c r="D767" s="142" t="s">
        <v>5477</v>
      </c>
      <c r="E767" s="142" t="s">
        <v>5279</v>
      </c>
      <c r="F767" s="145" t="s">
        <v>4288</v>
      </c>
      <c r="G767" s="146">
        <v>43350</v>
      </c>
      <c r="H767" s="125">
        <f t="shared" si="36"/>
        <v>2018</v>
      </c>
      <c r="I767" s="145" t="s">
        <v>5651</v>
      </c>
      <c r="J767" s="144">
        <v>3</v>
      </c>
      <c r="K767" s="115">
        <f>IF((G767+'Resale time'!$F$545)&lt;$U$3,1,0)</f>
        <v>1</v>
      </c>
      <c r="L767" s="144"/>
      <c r="M767" s="158">
        <v>0</v>
      </c>
      <c r="N767" s="162" t="str">
        <f t="shared" si="34"/>
        <v/>
      </c>
      <c r="O767" s="219">
        <f>MAX(IF($U$4-G767&gt;0,MIN((($U$4-$U$2))*J767,(($U$4-$G767)*J767)-'Resale time'!$F$545),0),0)</f>
        <v>822</v>
      </c>
      <c r="P767" s="162">
        <f>MAX(IF($U$5-G767&gt;0,MIN(($U$5-$U$4)*J767,(($U$5-$G767)*J767)-'Resale time'!$F$545),0),0)</f>
        <v>1098</v>
      </c>
      <c r="Q767" s="162">
        <f>MAX(IF($U$3-G767&gt;0,MIN(($U$3-$U$5)*J767,(($U$3-$G767)*J767)-'Resale time'!$F$545),0),0)</f>
        <v>270</v>
      </c>
      <c r="R767" s="341">
        <f t="shared" si="35"/>
        <v>2190</v>
      </c>
    </row>
    <row r="768" spans="1:18" ht="12" customHeight="1" x14ac:dyDescent="0.35">
      <c r="A768" s="142"/>
      <c r="B768" s="142" t="s">
        <v>5277</v>
      </c>
      <c r="C768" s="142" t="s">
        <v>5278</v>
      </c>
      <c r="D768" s="142" t="s">
        <v>5477</v>
      </c>
      <c r="E768" s="142" t="s">
        <v>5279</v>
      </c>
      <c r="F768" s="145" t="s">
        <v>4276</v>
      </c>
      <c r="G768" s="146">
        <v>43350</v>
      </c>
      <c r="H768" s="125">
        <f t="shared" si="36"/>
        <v>2018</v>
      </c>
      <c r="I768" s="145" t="s">
        <v>5652</v>
      </c>
      <c r="J768" s="144">
        <v>1</v>
      </c>
      <c r="K768" s="115">
        <f>IF((G768+'Resale time'!$F$545)&lt;$U$3,1,0)</f>
        <v>1</v>
      </c>
      <c r="L768" s="144"/>
      <c r="M768" s="158">
        <v>0</v>
      </c>
      <c r="N768" s="162" t="str">
        <f t="shared" si="34"/>
        <v/>
      </c>
      <c r="O768" s="219">
        <f>MAX(IF($U$4-G768&gt;0,MIN((($U$4-$U$2))*J768,(($U$4-$G768)*J768)-'Resale time'!$F$545),0),0)</f>
        <v>274</v>
      </c>
      <c r="P768" s="162">
        <f>MAX(IF($U$5-G768&gt;0,MIN(($U$5-$U$4)*J768,(($U$5-$G768)*J768)-'Resale time'!$F$545),0),0)</f>
        <v>366</v>
      </c>
      <c r="Q768" s="162">
        <f>MAX(IF($U$3-G768&gt;0,MIN(($U$3-$U$5)*J768,(($U$3-$G768)*J768)-'Resale time'!$F$545),0),0)</f>
        <v>90</v>
      </c>
      <c r="R768" s="341">
        <f t="shared" si="35"/>
        <v>730</v>
      </c>
    </row>
    <row r="769" spans="1:18" ht="12" customHeight="1" x14ac:dyDescent="0.35">
      <c r="A769" s="142"/>
      <c r="B769" s="142" t="s">
        <v>5277</v>
      </c>
      <c r="C769" s="142" t="s">
        <v>5278</v>
      </c>
      <c r="D769" s="142" t="s">
        <v>5477</v>
      </c>
      <c r="E769" s="142" t="s">
        <v>5279</v>
      </c>
      <c r="F769" s="145" t="s">
        <v>5280</v>
      </c>
      <c r="G769" s="146">
        <v>43350</v>
      </c>
      <c r="H769" s="125">
        <f t="shared" si="36"/>
        <v>2018</v>
      </c>
      <c r="I769" s="145" t="s">
        <v>5653</v>
      </c>
      <c r="J769" s="144">
        <v>1</v>
      </c>
      <c r="K769" s="115">
        <f>IF((G769+'Resale time'!$F$545)&lt;$U$3,1,0)</f>
        <v>1</v>
      </c>
      <c r="L769" s="144"/>
      <c r="M769" s="158">
        <v>0</v>
      </c>
      <c r="N769" s="162" t="str">
        <f t="shared" ref="N769:N832" si="37">IF(M769=1,J769,"")</f>
        <v/>
      </c>
      <c r="O769" s="219">
        <f>MAX(IF($U$4-G769&gt;0,MIN((($U$4-$U$2))*J769,(($U$4-$G769)*J769)-'Resale time'!$F$545),0),0)</f>
        <v>274</v>
      </c>
      <c r="P769" s="162">
        <f>MAX(IF($U$5-G769&gt;0,MIN(($U$5-$U$4)*J769,(($U$5-$G769)*J769)-'Resale time'!$F$545),0),0)</f>
        <v>366</v>
      </c>
      <c r="Q769" s="162">
        <f>MAX(IF($U$3-G769&gt;0,MIN(($U$3-$U$5)*J769,(($U$3-$G769)*J769)-'Resale time'!$F$545),0),0)</f>
        <v>90</v>
      </c>
      <c r="R769" s="341">
        <f t="shared" si="35"/>
        <v>730</v>
      </c>
    </row>
    <row r="770" spans="1:18" ht="12" customHeight="1" x14ac:dyDescent="0.35">
      <c r="A770" s="142"/>
      <c r="B770" s="142" t="s">
        <v>5277</v>
      </c>
      <c r="C770" s="142" t="s">
        <v>5278</v>
      </c>
      <c r="D770" s="142" t="s">
        <v>5477</v>
      </c>
      <c r="E770" s="142" t="s">
        <v>5279</v>
      </c>
      <c r="F770" s="145" t="s">
        <v>4276</v>
      </c>
      <c r="G770" s="146">
        <v>43348</v>
      </c>
      <c r="H770" s="125">
        <f t="shared" si="36"/>
        <v>2018</v>
      </c>
      <c r="I770" s="145" t="s">
        <v>5654</v>
      </c>
      <c r="J770" s="144">
        <v>1</v>
      </c>
      <c r="K770" s="115">
        <f>IF((G770+'Resale time'!$F$545)&lt;$U$3,1,0)</f>
        <v>1</v>
      </c>
      <c r="L770" s="144"/>
      <c r="M770" s="158">
        <v>0</v>
      </c>
      <c r="N770" s="162" t="str">
        <f t="shared" si="37"/>
        <v/>
      </c>
      <c r="O770" s="219">
        <f>MAX(IF($U$4-G770&gt;0,MIN((($U$4-$U$2))*J770,(($U$4-$G770)*J770)-'Resale time'!$F$545),0),0)</f>
        <v>274</v>
      </c>
      <c r="P770" s="162">
        <f>MAX(IF($U$5-G770&gt;0,MIN(($U$5-$U$4)*J770,(($U$5-$G770)*J770)-'Resale time'!$F$545),0),0)</f>
        <v>366</v>
      </c>
      <c r="Q770" s="162">
        <f>MAX(IF($U$3-G770&gt;0,MIN(($U$3-$U$5)*J770,(($U$3-$G770)*J770)-'Resale time'!$F$545),0),0)</f>
        <v>90</v>
      </c>
      <c r="R770" s="341">
        <f t="shared" si="35"/>
        <v>730</v>
      </c>
    </row>
    <row r="771" spans="1:18" ht="12" customHeight="1" x14ac:dyDescent="0.35">
      <c r="A771" s="142"/>
      <c r="B771" s="142" t="s">
        <v>5277</v>
      </c>
      <c r="C771" s="142" t="s">
        <v>5278</v>
      </c>
      <c r="D771" s="142" t="s">
        <v>5477</v>
      </c>
      <c r="E771" s="142" t="s">
        <v>5279</v>
      </c>
      <c r="F771" s="145" t="s">
        <v>5280</v>
      </c>
      <c r="G771" s="146">
        <v>43348</v>
      </c>
      <c r="H771" s="125">
        <f t="shared" si="36"/>
        <v>2018</v>
      </c>
      <c r="I771" s="145" t="s">
        <v>5655</v>
      </c>
      <c r="J771" s="144">
        <v>1</v>
      </c>
      <c r="K771" s="115">
        <f>IF((G771+'Resale time'!$F$545)&lt;$U$3,1,0)</f>
        <v>1</v>
      </c>
      <c r="L771" s="144"/>
      <c r="M771" s="158">
        <v>0</v>
      </c>
      <c r="N771" s="162" t="str">
        <f t="shared" si="37"/>
        <v/>
      </c>
      <c r="O771" s="219">
        <f>MAX(IF($U$4-G771&gt;0,MIN((($U$4-$U$2))*J771,(($U$4-$G771)*J771)-'Resale time'!$F$545),0),0)</f>
        <v>274</v>
      </c>
      <c r="P771" s="162">
        <f>MAX(IF($U$5-G771&gt;0,MIN(($U$5-$U$4)*J771,(($U$5-$G771)*J771)-'Resale time'!$F$545),0),0)</f>
        <v>366</v>
      </c>
      <c r="Q771" s="162">
        <f>MAX(IF($U$3-G771&gt;0,MIN(($U$3-$U$5)*J771,(($U$3-$G771)*J771)-'Resale time'!$F$545),0),0)</f>
        <v>90</v>
      </c>
      <c r="R771" s="341">
        <f t="shared" ref="R771:R834" si="38">SUM(O771:Q771)</f>
        <v>730</v>
      </c>
    </row>
    <row r="772" spans="1:18" ht="12" customHeight="1" x14ac:dyDescent="0.35">
      <c r="A772" s="142"/>
      <c r="B772" s="142" t="s">
        <v>5277</v>
      </c>
      <c r="C772" s="142" t="s">
        <v>5278</v>
      </c>
      <c r="D772" s="142" t="s">
        <v>5477</v>
      </c>
      <c r="E772" s="142" t="s">
        <v>5279</v>
      </c>
      <c r="F772" s="145" t="s">
        <v>5280</v>
      </c>
      <c r="G772" s="146">
        <v>43347</v>
      </c>
      <c r="H772" s="125">
        <f t="shared" si="36"/>
        <v>2018</v>
      </c>
      <c r="I772" s="145" t="s">
        <v>5656</v>
      </c>
      <c r="J772" s="144">
        <v>1</v>
      </c>
      <c r="K772" s="115">
        <f>IF((G772+'Resale time'!$F$545)&lt;$U$3,1,0)</f>
        <v>1</v>
      </c>
      <c r="L772" s="144"/>
      <c r="M772" s="158">
        <v>0</v>
      </c>
      <c r="N772" s="162" t="str">
        <f t="shared" si="37"/>
        <v/>
      </c>
      <c r="O772" s="219">
        <f>MAX(IF($U$4-G772&gt;0,MIN((($U$4-$U$2))*J772,(($U$4-$G772)*J772)-'Resale time'!$F$545),0),0)</f>
        <v>274</v>
      </c>
      <c r="P772" s="162">
        <f>MAX(IF($U$5-G772&gt;0,MIN(($U$5-$U$4)*J772,(($U$5-$G772)*J772)-'Resale time'!$F$545),0),0)</f>
        <v>366</v>
      </c>
      <c r="Q772" s="162">
        <f>MAX(IF($U$3-G772&gt;0,MIN(($U$3-$U$5)*J772,(($U$3-$G772)*J772)-'Resale time'!$F$545),0),0)</f>
        <v>90</v>
      </c>
      <c r="R772" s="341">
        <f t="shared" si="38"/>
        <v>730</v>
      </c>
    </row>
    <row r="773" spans="1:18" ht="12" customHeight="1" x14ac:dyDescent="0.35">
      <c r="A773" s="142"/>
      <c r="B773" s="142" t="s">
        <v>5277</v>
      </c>
      <c r="C773" s="142" t="s">
        <v>5278</v>
      </c>
      <c r="D773" s="142" t="s">
        <v>5477</v>
      </c>
      <c r="E773" s="142" t="s">
        <v>5279</v>
      </c>
      <c r="F773" s="145" t="s">
        <v>4276</v>
      </c>
      <c r="G773" s="146">
        <v>43347</v>
      </c>
      <c r="H773" s="125">
        <f t="shared" si="36"/>
        <v>2018</v>
      </c>
      <c r="I773" s="145" t="s">
        <v>5657</v>
      </c>
      <c r="J773" s="144">
        <v>1</v>
      </c>
      <c r="K773" s="115">
        <f>IF((G773+'Resale time'!$F$545)&lt;$U$3,1,0)</f>
        <v>1</v>
      </c>
      <c r="L773" s="144"/>
      <c r="M773" s="158">
        <v>0</v>
      </c>
      <c r="N773" s="162" t="str">
        <f t="shared" si="37"/>
        <v/>
      </c>
      <c r="O773" s="219">
        <f>MAX(IF($U$4-G773&gt;0,MIN((($U$4-$U$2))*J773,(($U$4-$G773)*J773)-'Resale time'!$F$545),0),0)</f>
        <v>274</v>
      </c>
      <c r="P773" s="162">
        <f>MAX(IF($U$5-G773&gt;0,MIN(($U$5-$U$4)*J773,(($U$5-$G773)*J773)-'Resale time'!$F$545),0),0)</f>
        <v>366</v>
      </c>
      <c r="Q773" s="162">
        <f>MAX(IF($U$3-G773&gt;0,MIN(($U$3-$U$5)*J773,(($U$3-$G773)*J773)-'Resale time'!$F$545),0),0)</f>
        <v>90</v>
      </c>
      <c r="R773" s="341">
        <f t="shared" si="38"/>
        <v>730</v>
      </c>
    </row>
    <row r="774" spans="1:18" ht="12" customHeight="1" x14ac:dyDescent="0.35">
      <c r="A774" s="142"/>
      <c r="B774" s="142" t="s">
        <v>5277</v>
      </c>
      <c r="C774" s="142" t="s">
        <v>5278</v>
      </c>
      <c r="D774" s="142" t="s">
        <v>5477</v>
      </c>
      <c r="E774" s="142" t="s">
        <v>5279</v>
      </c>
      <c r="F774" s="145" t="s">
        <v>4276</v>
      </c>
      <c r="G774" s="146">
        <v>43344</v>
      </c>
      <c r="H774" s="125">
        <f t="shared" si="36"/>
        <v>2018</v>
      </c>
      <c r="I774" s="145" t="s">
        <v>5658</v>
      </c>
      <c r="J774" s="144">
        <v>1</v>
      </c>
      <c r="K774" s="115">
        <f>IF((G774+'Resale time'!$F$545)&lt;$U$3,1,0)</f>
        <v>1</v>
      </c>
      <c r="L774" s="144"/>
      <c r="M774" s="158">
        <v>0</v>
      </c>
      <c r="N774" s="162" t="str">
        <f t="shared" si="37"/>
        <v/>
      </c>
      <c r="O774" s="219">
        <f>MAX(IF($U$4-G774&gt;0,MIN((($U$4-$U$2))*J774,(($U$4-$G774)*J774)-'Resale time'!$F$545),0),0)</f>
        <v>274</v>
      </c>
      <c r="P774" s="162">
        <f>MAX(IF($U$5-G774&gt;0,MIN(($U$5-$U$4)*J774,(($U$5-$G774)*J774)-'Resale time'!$F$545),0),0)</f>
        <v>366</v>
      </c>
      <c r="Q774" s="162">
        <f>MAX(IF($U$3-G774&gt;0,MIN(($U$3-$U$5)*J774,(($U$3-$G774)*J774)-'Resale time'!$F$545),0),0)</f>
        <v>90</v>
      </c>
      <c r="R774" s="341">
        <f t="shared" si="38"/>
        <v>730</v>
      </c>
    </row>
    <row r="775" spans="1:18" ht="12" customHeight="1" x14ac:dyDescent="0.35">
      <c r="A775" s="142"/>
      <c r="B775" s="142" t="s">
        <v>5277</v>
      </c>
      <c r="C775" s="142" t="s">
        <v>5278</v>
      </c>
      <c r="D775" s="142" t="s">
        <v>5477</v>
      </c>
      <c r="E775" s="142" t="s">
        <v>5279</v>
      </c>
      <c r="F775" s="145" t="s">
        <v>5280</v>
      </c>
      <c r="G775" s="146">
        <v>43344</v>
      </c>
      <c r="H775" s="125">
        <f t="shared" si="36"/>
        <v>2018</v>
      </c>
      <c r="I775" s="145" t="s">
        <v>5659</v>
      </c>
      <c r="J775" s="144">
        <v>1</v>
      </c>
      <c r="K775" s="115">
        <f>IF((G775+'Resale time'!$F$545)&lt;$U$3,1,0)</f>
        <v>1</v>
      </c>
      <c r="L775" s="144"/>
      <c r="M775" s="158">
        <v>0</v>
      </c>
      <c r="N775" s="162" t="str">
        <f t="shared" si="37"/>
        <v/>
      </c>
      <c r="O775" s="219">
        <f>MAX(IF($U$4-G775&gt;0,MIN((($U$4-$U$2))*J775,(($U$4-$G775)*J775)-'Resale time'!$F$545),0),0)</f>
        <v>274</v>
      </c>
      <c r="P775" s="162">
        <f>MAX(IF($U$5-G775&gt;0,MIN(($U$5-$U$4)*J775,(($U$5-$G775)*J775)-'Resale time'!$F$545),0),0)</f>
        <v>366</v>
      </c>
      <c r="Q775" s="162">
        <f>MAX(IF($U$3-G775&gt;0,MIN(($U$3-$U$5)*J775,(($U$3-$G775)*J775)-'Resale time'!$F$545),0),0)</f>
        <v>90</v>
      </c>
      <c r="R775" s="341">
        <f t="shared" si="38"/>
        <v>730</v>
      </c>
    </row>
    <row r="776" spans="1:18" ht="12" customHeight="1" x14ac:dyDescent="0.35">
      <c r="A776" s="142"/>
      <c r="B776" s="142" t="s">
        <v>5277</v>
      </c>
      <c r="C776" s="142" t="s">
        <v>5278</v>
      </c>
      <c r="D776" s="142" t="s">
        <v>5477</v>
      </c>
      <c r="E776" s="142" t="s">
        <v>5279</v>
      </c>
      <c r="F776" s="145" t="s">
        <v>5280</v>
      </c>
      <c r="G776" s="146">
        <v>43343</v>
      </c>
      <c r="H776" s="125">
        <f t="shared" si="36"/>
        <v>2018</v>
      </c>
      <c r="I776" s="145" t="s">
        <v>5660</v>
      </c>
      <c r="J776" s="144">
        <v>1</v>
      </c>
      <c r="K776" s="115">
        <f>IF((G776+'Resale time'!$F$545)&lt;$U$3,1,0)</f>
        <v>1</v>
      </c>
      <c r="L776" s="144"/>
      <c r="M776" s="158">
        <v>0</v>
      </c>
      <c r="N776" s="162" t="str">
        <f t="shared" si="37"/>
        <v/>
      </c>
      <c r="O776" s="219">
        <f>MAX(IF($U$4-G776&gt;0,MIN((($U$4-$U$2))*J776,(($U$4-$G776)*J776)-'Resale time'!$F$545),0),0)</f>
        <v>274</v>
      </c>
      <c r="P776" s="162">
        <f>MAX(IF($U$5-G776&gt;0,MIN(($U$5-$U$4)*J776,(($U$5-$G776)*J776)-'Resale time'!$F$545),0),0)</f>
        <v>366</v>
      </c>
      <c r="Q776" s="162">
        <f>MAX(IF($U$3-G776&gt;0,MIN(($U$3-$U$5)*J776,(($U$3-$G776)*J776)-'Resale time'!$F$545),0),0)</f>
        <v>90</v>
      </c>
      <c r="R776" s="341">
        <f t="shared" si="38"/>
        <v>730</v>
      </c>
    </row>
    <row r="777" spans="1:18" ht="12" customHeight="1" x14ac:dyDescent="0.35">
      <c r="A777" s="142"/>
      <c r="B777" s="142" t="s">
        <v>5277</v>
      </c>
      <c r="C777" s="142" t="s">
        <v>5278</v>
      </c>
      <c r="D777" s="142" t="s">
        <v>5477</v>
      </c>
      <c r="E777" s="142" t="s">
        <v>5279</v>
      </c>
      <c r="F777" s="145" t="s">
        <v>4276</v>
      </c>
      <c r="G777" s="146">
        <v>43333</v>
      </c>
      <c r="H777" s="125">
        <f t="shared" si="36"/>
        <v>2018</v>
      </c>
      <c r="I777" s="145" t="s">
        <v>5661</v>
      </c>
      <c r="J777" s="144">
        <v>1</v>
      </c>
      <c r="K777" s="115">
        <f>IF((G777+'Resale time'!$F$545)&lt;$U$3,1,0)</f>
        <v>1</v>
      </c>
      <c r="L777" s="144"/>
      <c r="M777" s="158">
        <v>0</v>
      </c>
      <c r="N777" s="162" t="str">
        <f t="shared" si="37"/>
        <v/>
      </c>
      <c r="O777" s="219">
        <f>MAX(IF($U$4-G777&gt;0,MIN((($U$4-$U$2))*J777,(($U$4-$G777)*J777)-'Resale time'!$F$545),0),0)</f>
        <v>274</v>
      </c>
      <c r="P777" s="162">
        <f>MAX(IF($U$5-G777&gt;0,MIN(($U$5-$U$4)*J777,(($U$5-$G777)*J777)-'Resale time'!$F$545),0),0)</f>
        <v>366</v>
      </c>
      <c r="Q777" s="162">
        <f>MAX(IF($U$3-G777&gt;0,MIN(($U$3-$U$5)*J777,(($U$3-$G777)*J777)-'Resale time'!$F$545),0),0)</f>
        <v>90</v>
      </c>
      <c r="R777" s="341">
        <f t="shared" si="38"/>
        <v>730</v>
      </c>
    </row>
    <row r="778" spans="1:18" ht="12" customHeight="1" x14ac:dyDescent="0.35">
      <c r="A778" s="142"/>
      <c r="B778" s="142" t="s">
        <v>5277</v>
      </c>
      <c r="C778" s="142" t="s">
        <v>5278</v>
      </c>
      <c r="D778" s="142" t="s">
        <v>5477</v>
      </c>
      <c r="E778" s="142" t="s">
        <v>5279</v>
      </c>
      <c r="F778" s="145" t="s">
        <v>4331</v>
      </c>
      <c r="G778" s="146">
        <v>43330</v>
      </c>
      <c r="H778" s="125">
        <f t="shared" si="36"/>
        <v>2018</v>
      </c>
      <c r="I778" s="145" t="s">
        <v>5662</v>
      </c>
      <c r="J778" s="144">
        <v>1</v>
      </c>
      <c r="K778" s="115">
        <f>IF((G778+'Resale time'!$F$545)&lt;$U$3,1,0)</f>
        <v>1</v>
      </c>
      <c r="L778" s="144"/>
      <c r="M778" s="158">
        <v>0</v>
      </c>
      <c r="N778" s="162" t="str">
        <f t="shared" si="37"/>
        <v/>
      </c>
      <c r="O778" s="219">
        <f>MAX(IF($U$4-G778&gt;0,MIN((($U$4-$U$2))*J778,(($U$4-$G778)*J778)-'Resale time'!$F$545),0),0)</f>
        <v>274</v>
      </c>
      <c r="P778" s="162">
        <f>MAX(IF($U$5-G778&gt;0,MIN(($U$5-$U$4)*J778,(($U$5-$G778)*J778)-'Resale time'!$F$545),0),0)</f>
        <v>366</v>
      </c>
      <c r="Q778" s="162">
        <f>MAX(IF($U$3-G778&gt;0,MIN(($U$3-$U$5)*J778,(($U$3-$G778)*J778)-'Resale time'!$F$545),0),0)</f>
        <v>90</v>
      </c>
      <c r="R778" s="341">
        <f t="shared" si="38"/>
        <v>730</v>
      </c>
    </row>
    <row r="779" spans="1:18" ht="12" customHeight="1" x14ac:dyDescent="0.35">
      <c r="A779" s="142"/>
      <c r="B779" s="142" t="s">
        <v>5277</v>
      </c>
      <c r="C779" s="142" t="s">
        <v>5278</v>
      </c>
      <c r="D779" s="142" t="s">
        <v>5477</v>
      </c>
      <c r="E779" s="142" t="s">
        <v>5279</v>
      </c>
      <c r="F779" s="145" t="s">
        <v>5491</v>
      </c>
      <c r="G779" s="146">
        <v>43330</v>
      </c>
      <c r="H779" s="125">
        <f t="shared" si="36"/>
        <v>2018</v>
      </c>
      <c r="I779" s="145" t="s">
        <v>5663</v>
      </c>
      <c r="J779" s="144">
        <v>1</v>
      </c>
      <c r="K779" s="115">
        <f>IF((G779+'Resale time'!$F$545)&lt;$U$3,1,0)</f>
        <v>1</v>
      </c>
      <c r="L779" s="144"/>
      <c r="M779" s="158">
        <v>0</v>
      </c>
      <c r="N779" s="162" t="str">
        <f t="shared" si="37"/>
        <v/>
      </c>
      <c r="O779" s="219">
        <f>MAX(IF($U$4-G779&gt;0,MIN((($U$4-$U$2))*J779,(($U$4-$G779)*J779)-'Resale time'!$F$545),0),0)</f>
        <v>274</v>
      </c>
      <c r="P779" s="162">
        <f>MAX(IF($U$5-G779&gt;0,MIN(($U$5-$U$4)*J779,(($U$5-$G779)*J779)-'Resale time'!$F$545),0),0)</f>
        <v>366</v>
      </c>
      <c r="Q779" s="162">
        <f>MAX(IF($U$3-G779&gt;0,MIN(($U$3-$U$5)*J779,(($U$3-$G779)*J779)-'Resale time'!$F$545),0),0)</f>
        <v>90</v>
      </c>
      <c r="R779" s="341">
        <f t="shared" si="38"/>
        <v>730</v>
      </c>
    </row>
    <row r="780" spans="1:18" ht="12" customHeight="1" x14ac:dyDescent="0.35">
      <c r="A780" s="142"/>
      <c r="B780" s="142" t="s">
        <v>5277</v>
      </c>
      <c r="C780" s="142" t="s">
        <v>5278</v>
      </c>
      <c r="D780" s="142" t="s">
        <v>5477</v>
      </c>
      <c r="E780" s="142" t="s">
        <v>5279</v>
      </c>
      <c r="F780" s="145" t="s">
        <v>4276</v>
      </c>
      <c r="G780" s="146">
        <v>43326</v>
      </c>
      <c r="H780" s="125">
        <f t="shared" si="36"/>
        <v>2018</v>
      </c>
      <c r="I780" s="145" t="s">
        <v>5664</v>
      </c>
      <c r="J780" s="144">
        <v>1</v>
      </c>
      <c r="K780" s="115">
        <f>IF((G780+'Resale time'!$F$545)&lt;$U$3,1,0)</f>
        <v>1</v>
      </c>
      <c r="L780" s="144"/>
      <c r="M780" s="158">
        <v>0</v>
      </c>
      <c r="N780" s="162" t="str">
        <f t="shared" si="37"/>
        <v/>
      </c>
      <c r="O780" s="219">
        <f>MAX(IF($U$4-G780&gt;0,MIN((($U$4-$U$2))*J780,(($U$4-$G780)*J780)-'Resale time'!$F$545),0),0)</f>
        <v>274</v>
      </c>
      <c r="P780" s="162">
        <f>MAX(IF($U$5-G780&gt;0,MIN(($U$5-$U$4)*J780,(($U$5-$G780)*J780)-'Resale time'!$F$545),0),0)</f>
        <v>366</v>
      </c>
      <c r="Q780" s="162">
        <f>MAX(IF($U$3-G780&gt;0,MIN(($U$3-$U$5)*J780,(($U$3-$G780)*J780)-'Resale time'!$F$545),0),0)</f>
        <v>90</v>
      </c>
      <c r="R780" s="341">
        <f t="shared" si="38"/>
        <v>730</v>
      </c>
    </row>
    <row r="781" spans="1:18" ht="12" customHeight="1" x14ac:dyDescent="0.35">
      <c r="A781" s="142"/>
      <c r="B781" s="142" t="s">
        <v>5277</v>
      </c>
      <c r="C781" s="142" t="s">
        <v>5278</v>
      </c>
      <c r="D781" s="142" t="s">
        <v>5477</v>
      </c>
      <c r="E781" s="142" t="s">
        <v>5279</v>
      </c>
      <c r="F781" s="145" t="s">
        <v>4276</v>
      </c>
      <c r="G781" s="146">
        <v>43319</v>
      </c>
      <c r="H781" s="125">
        <f t="shared" si="36"/>
        <v>2018</v>
      </c>
      <c r="I781" s="145" t="s">
        <v>5665</v>
      </c>
      <c r="J781" s="144">
        <v>1</v>
      </c>
      <c r="K781" s="115">
        <f>IF((G781+'Resale time'!$F$545)&lt;$U$3,1,0)</f>
        <v>1</v>
      </c>
      <c r="L781" s="144"/>
      <c r="M781" s="158">
        <v>0</v>
      </c>
      <c r="N781" s="162" t="str">
        <f t="shared" si="37"/>
        <v/>
      </c>
      <c r="O781" s="219">
        <f>MAX(IF($U$4-G781&gt;0,MIN((($U$4-$U$2))*J781,(($U$4-$G781)*J781)-'Resale time'!$F$545),0),0)</f>
        <v>274</v>
      </c>
      <c r="P781" s="162">
        <f>MAX(IF($U$5-G781&gt;0,MIN(($U$5-$U$4)*J781,(($U$5-$G781)*J781)-'Resale time'!$F$545),0),0)</f>
        <v>366</v>
      </c>
      <c r="Q781" s="162">
        <f>MAX(IF($U$3-G781&gt;0,MIN(($U$3-$U$5)*J781,(($U$3-$G781)*J781)-'Resale time'!$F$545),0),0)</f>
        <v>90</v>
      </c>
      <c r="R781" s="341">
        <f t="shared" si="38"/>
        <v>730</v>
      </c>
    </row>
    <row r="782" spans="1:18" ht="12" customHeight="1" x14ac:dyDescent="0.35">
      <c r="A782" s="142"/>
      <c r="B782" s="142" t="s">
        <v>5277</v>
      </c>
      <c r="C782" s="142" t="s">
        <v>5278</v>
      </c>
      <c r="D782" s="142" t="s">
        <v>5477</v>
      </c>
      <c r="E782" s="142" t="s">
        <v>5279</v>
      </c>
      <c r="F782" s="145" t="s">
        <v>4276</v>
      </c>
      <c r="G782" s="146">
        <v>43318</v>
      </c>
      <c r="H782" s="125">
        <f t="shared" si="36"/>
        <v>2018</v>
      </c>
      <c r="I782" s="145" t="s">
        <v>5666</v>
      </c>
      <c r="J782" s="144">
        <v>1</v>
      </c>
      <c r="K782" s="115">
        <f>IF((G782+'Resale time'!$F$545)&lt;$U$3,1,0)</f>
        <v>1</v>
      </c>
      <c r="L782" s="144"/>
      <c r="M782" s="158">
        <v>0</v>
      </c>
      <c r="N782" s="162" t="str">
        <f t="shared" si="37"/>
        <v/>
      </c>
      <c r="O782" s="219">
        <f>MAX(IF($U$4-G782&gt;0,MIN((($U$4-$U$2))*J782,(($U$4-$G782)*J782)-'Resale time'!$F$545),0),0)</f>
        <v>274</v>
      </c>
      <c r="P782" s="162">
        <f>MAX(IF($U$5-G782&gt;0,MIN(($U$5-$U$4)*J782,(($U$5-$G782)*J782)-'Resale time'!$F$545),0),0)</f>
        <v>366</v>
      </c>
      <c r="Q782" s="162">
        <f>MAX(IF($U$3-G782&gt;0,MIN(($U$3-$U$5)*J782,(($U$3-$G782)*J782)-'Resale time'!$F$545),0),0)</f>
        <v>90</v>
      </c>
      <c r="R782" s="341">
        <f t="shared" si="38"/>
        <v>730</v>
      </c>
    </row>
    <row r="783" spans="1:18" ht="12" customHeight="1" x14ac:dyDescent="0.35">
      <c r="A783" s="142"/>
      <c r="B783" s="142" t="s">
        <v>5277</v>
      </c>
      <c r="C783" s="142" t="s">
        <v>5278</v>
      </c>
      <c r="D783" s="142" t="s">
        <v>5477</v>
      </c>
      <c r="E783" s="142" t="s">
        <v>5279</v>
      </c>
      <c r="F783" s="145" t="s">
        <v>4276</v>
      </c>
      <c r="G783" s="146">
        <v>43307</v>
      </c>
      <c r="H783" s="125">
        <f t="shared" si="36"/>
        <v>2018</v>
      </c>
      <c r="I783" s="145" t="s">
        <v>5667</v>
      </c>
      <c r="J783" s="144">
        <v>1</v>
      </c>
      <c r="K783" s="115">
        <f>IF((G783+'Resale time'!$F$545)&lt;$U$3,1,0)</f>
        <v>1</v>
      </c>
      <c r="L783" s="144"/>
      <c r="M783" s="158">
        <v>0</v>
      </c>
      <c r="N783" s="162" t="str">
        <f t="shared" si="37"/>
        <v/>
      </c>
      <c r="O783" s="219">
        <f>MAX(IF($U$4-G783&gt;0,MIN((($U$4-$U$2))*J783,(($U$4-$G783)*J783)-'Resale time'!$F$545),0),0)</f>
        <v>274</v>
      </c>
      <c r="P783" s="162">
        <f>MAX(IF($U$5-G783&gt;0,MIN(($U$5-$U$4)*J783,(($U$5-$G783)*J783)-'Resale time'!$F$545),0),0)</f>
        <v>366</v>
      </c>
      <c r="Q783" s="162">
        <f>MAX(IF($U$3-G783&gt;0,MIN(($U$3-$U$5)*J783,(($U$3-$G783)*J783)-'Resale time'!$F$545),0),0)</f>
        <v>90</v>
      </c>
      <c r="R783" s="341">
        <f t="shared" si="38"/>
        <v>730</v>
      </c>
    </row>
    <row r="784" spans="1:18" ht="12" customHeight="1" x14ac:dyDescent="0.35">
      <c r="A784" s="142"/>
      <c r="B784" s="142" t="s">
        <v>5277</v>
      </c>
      <c r="C784" s="142" t="s">
        <v>5278</v>
      </c>
      <c r="D784" s="142" t="s">
        <v>5477</v>
      </c>
      <c r="E784" s="142" t="s">
        <v>5279</v>
      </c>
      <c r="F784" s="145" t="s">
        <v>4645</v>
      </c>
      <c r="G784" s="146">
        <v>43307</v>
      </c>
      <c r="H784" s="125">
        <f t="shared" si="36"/>
        <v>2018</v>
      </c>
      <c r="I784" s="145" t="s">
        <v>5668</v>
      </c>
      <c r="J784" s="144">
        <v>1</v>
      </c>
      <c r="K784" s="115">
        <f>IF((G784+'Resale time'!$F$545)&lt;$U$3,1,0)</f>
        <v>1</v>
      </c>
      <c r="L784" s="144"/>
      <c r="M784" s="158">
        <v>0</v>
      </c>
      <c r="N784" s="162" t="str">
        <f t="shared" si="37"/>
        <v/>
      </c>
      <c r="O784" s="219">
        <f>MAX(IF($U$4-G784&gt;0,MIN((($U$4-$U$2))*J784,(($U$4-$G784)*J784)-'Resale time'!$F$545),0),0)</f>
        <v>274</v>
      </c>
      <c r="P784" s="162">
        <f>MAX(IF($U$5-G784&gt;0,MIN(($U$5-$U$4)*J784,(($U$5-$G784)*J784)-'Resale time'!$F$545),0),0)</f>
        <v>366</v>
      </c>
      <c r="Q784" s="162">
        <f>MAX(IF($U$3-G784&gt;0,MIN(($U$3-$U$5)*J784,(($U$3-$G784)*J784)-'Resale time'!$F$545),0),0)</f>
        <v>90</v>
      </c>
      <c r="R784" s="341">
        <f t="shared" si="38"/>
        <v>730</v>
      </c>
    </row>
    <row r="785" spans="1:18" ht="12" customHeight="1" x14ac:dyDescent="0.35">
      <c r="A785" s="142"/>
      <c r="B785" s="142" t="s">
        <v>5277</v>
      </c>
      <c r="C785" s="142" t="s">
        <v>5278</v>
      </c>
      <c r="D785" s="142" t="s">
        <v>5477</v>
      </c>
      <c r="E785" s="142" t="s">
        <v>5279</v>
      </c>
      <c r="F785" s="145" t="s">
        <v>4645</v>
      </c>
      <c r="G785" s="146">
        <v>43305</v>
      </c>
      <c r="H785" s="125">
        <f t="shared" si="36"/>
        <v>2018</v>
      </c>
      <c r="I785" s="145" t="s">
        <v>5669</v>
      </c>
      <c r="J785" s="144">
        <v>1</v>
      </c>
      <c r="K785" s="115">
        <f>IF((G785+'Resale time'!$F$545)&lt;$U$3,1,0)</f>
        <v>1</v>
      </c>
      <c r="L785" s="144"/>
      <c r="M785" s="158">
        <v>0</v>
      </c>
      <c r="N785" s="162" t="str">
        <f t="shared" si="37"/>
        <v/>
      </c>
      <c r="O785" s="219">
        <f>MAX(IF($U$4-G785&gt;0,MIN((($U$4-$U$2))*J785,(($U$4-$G785)*J785)-'Resale time'!$F$545),0),0)</f>
        <v>274</v>
      </c>
      <c r="P785" s="162">
        <f>MAX(IF($U$5-G785&gt;0,MIN(($U$5-$U$4)*J785,(($U$5-$G785)*J785)-'Resale time'!$F$545),0),0)</f>
        <v>366</v>
      </c>
      <c r="Q785" s="162">
        <f>MAX(IF($U$3-G785&gt;0,MIN(($U$3-$U$5)*J785,(($U$3-$G785)*J785)-'Resale time'!$F$545),0),0)</f>
        <v>90</v>
      </c>
      <c r="R785" s="341">
        <f t="shared" si="38"/>
        <v>730</v>
      </c>
    </row>
    <row r="786" spans="1:18" ht="12" customHeight="1" x14ac:dyDescent="0.35">
      <c r="A786" s="142"/>
      <c r="B786" s="142" t="s">
        <v>5277</v>
      </c>
      <c r="C786" s="142" t="s">
        <v>5278</v>
      </c>
      <c r="D786" s="142" t="s">
        <v>5477</v>
      </c>
      <c r="E786" s="142" t="s">
        <v>5279</v>
      </c>
      <c r="F786" s="145" t="s">
        <v>4276</v>
      </c>
      <c r="G786" s="146">
        <v>43297</v>
      </c>
      <c r="H786" s="125">
        <f t="shared" si="36"/>
        <v>2018</v>
      </c>
      <c r="I786" s="145" t="s">
        <v>5670</v>
      </c>
      <c r="J786" s="144">
        <v>1</v>
      </c>
      <c r="K786" s="115">
        <f>IF((G786+'Resale time'!$F$545)&lt;$U$3,1,0)</f>
        <v>1</v>
      </c>
      <c r="L786" s="144"/>
      <c r="M786" s="158">
        <v>0</v>
      </c>
      <c r="N786" s="162" t="str">
        <f t="shared" si="37"/>
        <v/>
      </c>
      <c r="O786" s="219">
        <f>MAX(IF($U$4-G786&gt;0,MIN((($U$4-$U$2))*J786,(($U$4-$G786)*J786)-'Resale time'!$F$545),0),0)</f>
        <v>274</v>
      </c>
      <c r="P786" s="162">
        <f>MAX(IF($U$5-G786&gt;0,MIN(($U$5-$U$4)*J786,(($U$5-$G786)*J786)-'Resale time'!$F$545),0),0)</f>
        <v>366</v>
      </c>
      <c r="Q786" s="162">
        <f>MAX(IF($U$3-G786&gt;0,MIN(($U$3-$U$5)*J786,(($U$3-$G786)*J786)-'Resale time'!$F$545),0),0)</f>
        <v>90</v>
      </c>
      <c r="R786" s="341">
        <f t="shared" si="38"/>
        <v>730</v>
      </c>
    </row>
    <row r="787" spans="1:18" ht="12" customHeight="1" x14ac:dyDescent="0.35">
      <c r="A787" s="142"/>
      <c r="B787" s="142" t="s">
        <v>5277</v>
      </c>
      <c r="C787" s="142" t="s">
        <v>5278</v>
      </c>
      <c r="D787" s="142" t="s">
        <v>5477</v>
      </c>
      <c r="E787" s="142" t="s">
        <v>5279</v>
      </c>
      <c r="F787" s="145" t="s">
        <v>4288</v>
      </c>
      <c r="G787" s="146">
        <v>43297</v>
      </c>
      <c r="H787" s="125">
        <f t="shared" si="36"/>
        <v>2018</v>
      </c>
      <c r="I787" s="145" t="s">
        <v>5671</v>
      </c>
      <c r="J787" s="144">
        <v>1</v>
      </c>
      <c r="K787" s="115">
        <f>IF((G787+'Resale time'!$F$545)&lt;$U$3,1,0)</f>
        <v>1</v>
      </c>
      <c r="L787" s="144"/>
      <c r="M787" s="158">
        <v>0</v>
      </c>
      <c r="N787" s="162" t="str">
        <f t="shared" si="37"/>
        <v/>
      </c>
      <c r="O787" s="219">
        <f>MAX(IF($U$4-G787&gt;0,MIN((($U$4-$U$2))*J787,(($U$4-$G787)*J787)-'Resale time'!$F$545),0),0)</f>
        <v>274</v>
      </c>
      <c r="P787" s="162">
        <f>MAX(IF($U$5-G787&gt;0,MIN(($U$5-$U$4)*J787,(($U$5-$G787)*J787)-'Resale time'!$F$545),0),0)</f>
        <v>366</v>
      </c>
      <c r="Q787" s="162">
        <f>MAX(IF($U$3-G787&gt;0,MIN(($U$3-$U$5)*J787,(($U$3-$G787)*J787)-'Resale time'!$F$545),0),0)</f>
        <v>90</v>
      </c>
      <c r="R787" s="341">
        <f t="shared" si="38"/>
        <v>730</v>
      </c>
    </row>
    <row r="788" spans="1:18" ht="12" customHeight="1" x14ac:dyDescent="0.35">
      <c r="A788" s="142"/>
      <c r="B788" s="142" t="s">
        <v>5277</v>
      </c>
      <c r="C788" s="142" t="s">
        <v>5278</v>
      </c>
      <c r="D788" s="142" t="s">
        <v>5477</v>
      </c>
      <c r="E788" s="142" t="s">
        <v>5279</v>
      </c>
      <c r="F788" s="145" t="s">
        <v>4288</v>
      </c>
      <c r="G788" s="146">
        <v>43293</v>
      </c>
      <c r="H788" s="125">
        <f t="shared" si="36"/>
        <v>2018</v>
      </c>
      <c r="I788" s="145" t="s">
        <v>5672</v>
      </c>
      <c r="J788" s="144">
        <v>1</v>
      </c>
      <c r="K788" s="115">
        <f>IF((G788+'Resale time'!$F$545)&lt;$U$3,1,0)</f>
        <v>1</v>
      </c>
      <c r="L788" s="144"/>
      <c r="M788" s="158">
        <v>0</v>
      </c>
      <c r="N788" s="162" t="str">
        <f t="shared" si="37"/>
        <v/>
      </c>
      <c r="O788" s="219">
        <f>MAX(IF($U$4-G788&gt;0,MIN((($U$4-$U$2))*J788,(($U$4-$G788)*J788)-'Resale time'!$F$545),0),0)</f>
        <v>274</v>
      </c>
      <c r="P788" s="162">
        <f>MAX(IF($U$5-G788&gt;0,MIN(($U$5-$U$4)*J788,(($U$5-$G788)*J788)-'Resale time'!$F$545),0),0)</f>
        <v>366</v>
      </c>
      <c r="Q788" s="162">
        <f>MAX(IF($U$3-G788&gt;0,MIN(($U$3-$U$5)*J788,(($U$3-$G788)*J788)-'Resale time'!$F$545),0),0)</f>
        <v>90</v>
      </c>
      <c r="R788" s="341">
        <f t="shared" si="38"/>
        <v>730</v>
      </c>
    </row>
    <row r="789" spans="1:18" ht="12" customHeight="1" x14ac:dyDescent="0.35">
      <c r="A789" s="142"/>
      <c r="B789" s="142" t="s">
        <v>5277</v>
      </c>
      <c r="C789" s="142" t="s">
        <v>5278</v>
      </c>
      <c r="D789" s="142" t="s">
        <v>5477</v>
      </c>
      <c r="E789" s="142" t="s">
        <v>5279</v>
      </c>
      <c r="F789" s="145" t="s">
        <v>4288</v>
      </c>
      <c r="G789" s="146">
        <v>43287</v>
      </c>
      <c r="H789" s="125">
        <f t="shared" si="36"/>
        <v>2018</v>
      </c>
      <c r="I789" s="145" t="s">
        <v>5673</v>
      </c>
      <c r="J789" s="144">
        <v>1</v>
      </c>
      <c r="K789" s="115">
        <f>IF((G789+'Resale time'!$F$545)&lt;$U$3,1,0)</f>
        <v>1</v>
      </c>
      <c r="L789" s="144"/>
      <c r="M789" s="158">
        <v>0</v>
      </c>
      <c r="N789" s="162" t="str">
        <f t="shared" si="37"/>
        <v/>
      </c>
      <c r="O789" s="219">
        <f>MAX(IF($U$4-G789&gt;0,MIN((($U$4-$U$2))*J789,(($U$4-$G789)*J789)-'Resale time'!$F$545),0),0)</f>
        <v>274</v>
      </c>
      <c r="P789" s="162">
        <f>MAX(IF($U$5-G789&gt;0,MIN(($U$5-$U$4)*J789,(($U$5-$G789)*J789)-'Resale time'!$F$545),0),0)</f>
        <v>366</v>
      </c>
      <c r="Q789" s="162">
        <f>MAX(IF($U$3-G789&gt;0,MIN(($U$3-$U$5)*J789,(($U$3-$G789)*J789)-'Resale time'!$F$545),0),0)</f>
        <v>90</v>
      </c>
      <c r="R789" s="341">
        <f t="shared" si="38"/>
        <v>730</v>
      </c>
    </row>
    <row r="790" spans="1:18" ht="12" customHeight="1" x14ac:dyDescent="0.35">
      <c r="A790" s="142"/>
      <c r="B790" s="142" t="s">
        <v>5277</v>
      </c>
      <c r="C790" s="142" t="s">
        <v>5278</v>
      </c>
      <c r="D790" s="142" t="s">
        <v>5477</v>
      </c>
      <c r="E790" s="142" t="s">
        <v>5279</v>
      </c>
      <c r="F790" s="145" t="s">
        <v>4276</v>
      </c>
      <c r="G790" s="146">
        <v>43280</v>
      </c>
      <c r="H790" s="125">
        <f t="shared" si="36"/>
        <v>2018</v>
      </c>
      <c r="I790" s="145" t="s">
        <v>5674</v>
      </c>
      <c r="J790" s="144">
        <v>1</v>
      </c>
      <c r="K790" s="115">
        <f>IF((G790+'Resale time'!$F$545)&lt;$U$3,1,0)</f>
        <v>1</v>
      </c>
      <c r="L790" s="144"/>
      <c r="M790" s="158">
        <v>0</v>
      </c>
      <c r="N790" s="162" t="str">
        <f t="shared" si="37"/>
        <v/>
      </c>
      <c r="O790" s="219">
        <f>MAX(IF($U$4-G790&gt;0,MIN((($U$4-$U$2))*J790,(($U$4-$G790)*J790)-'Resale time'!$F$545),0),0)</f>
        <v>274</v>
      </c>
      <c r="P790" s="162">
        <f>MAX(IF($U$5-G790&gt;0,MIN(($U$5-$U$4)*J790,(($U$5-$G790)*J790)-'Resale time'!$F$545),0),0)</f>
        <v>366</v>
      </c>
      <c r="Q790" s="162">
        <f>MAX(IF($U$3-G790&gt;0,MIN(($U$3-$U$5)*J790,(($U$3-$G790)*J790)-'Resale time'!$F$545),0),0)</f>
        <v>90</v>
      </c>
      <c r="R790" s="341">
        <f t="shared" si="38"/>
        <v>730</v>
      </c>
    </row>
    <row r="791" spans="1:18" ht="12" customHeight="1" x14ac:dyDescent="0.35">
      <c r="A791" s="142"/>
      <c r="B791" s="142" t="s">
        <v>5277</v>
      </c>
      <c r="C791" s="142" t="s">
        <v>5278</v>
      </c>
      <c r="D791" s="142" t="s">
        <v>5477</v>
      </c>
      <c r="E791" s="142" t="s">
        <v>5279</v>
      </c>
      <c r="F791" s="145" t="s">
        <v>4645</v>
      </c>
      <c r="G791" s="146">
        <v>43272</v>
      </c>
      <c r="H791" s="125">
        <f t="shared" si="36"/>
        <v>2018</v>
      </c>
      <c r="I791" s="145" t="s">
        <v>5675</v>
      </c>
      <c r="J791" s="144">
        <v>1</v>
      </c>
      <c r="K791" s="115">
        <f>IF((G791+'Resale time'!$F$545)&lt;$U$3,1,0)</f>
        <v>1</v>
      </c>
      <c r="L791" s="144"/>
      <c r="M791" s="158">
        <v>0</v>
      </c>
      <c r="N791" s="162" t="str">
        <f t="shared" si="37"/>
        <v/>
      </c>
      <c r="O791" s="219">
        <f>MAX(IF($U$4-G791&gt;0,MIN((($U$4-$U$2))*J791,(($U$4-$G791)*J791)-'Resale time'!$F$545),0),0)</f>
        <v>274</v>
      </c>
      <c r="P791" s="162">
        <f>MAX(IF($U$5-G791&gt;0,MIN(($U$5-$U$4)*J791,(($U$5-$G791)*J791)-'Resale time'!$F$545),0),0)</f>
        <v>366</v>
      </c>
      <c r="Q791" s="162">
        <f>MAX(IF($U$3-G791&gt;0,MIN(($U$3-$U$5)*J791,(($U$3-$G791)*J791)-'Resale time'!$F$545),0),0)</f>
        <v>90</v>
      </c>
      <c r="R791" s="341">
        <f t="shared" si="38"/>
        <v>730</v>
      </c>
    </row>
    <row r="792" spans="1:18" ht="12" customHeight="1" x14ac:dyDescent="0.35">
      <c r="A792" s="142"/>
      <c r="B792" s="142" t="s">
        <v>5277</v>
      </c>
      <c r="C792" s="142" t="s">
        <v>5278</v>
      </c>
      <c r="D792" s="142" t="s">
        <v>5477</v>
      </c>
      <c r="E792" s="142" t="s">
        <v>5279</v>
      </c>
      <c r="F792" s="145" t="s">
        <v>5275</v>
      </c>
      <c r="G792" s="146">
        <v>43272</v>
      </c>
      <c r="H792" s="125">
        <f t="shared" si="36"/>
        <v>2018</v>
      </c>
      <c r="I792" s="145" t="s">
        <v>5676</v>
      </c>
      <c r="J792" s="144">
        <v>1</v>
      </c>
      <c r="K792" s="115">
        <f>IF((G792+'Resale time'!$F$545)&lt;$U$3,1,0)</f>
        <v>1</v>
      </c>
      <c r="L792" s="144"/>
      <c r="M792" s="158">
        <v>0</v>
      </c>
      <c r="N792" s="162" t="str">
        <f t="shared" si="37"/>
        <v/>
      </c>
      <c r="O792" s="219">
        <f>MAX(IF($U$4-G792&gt;0,MIN((($U$4-$U$2))*J792,(($U$4-$G792)*J792)-'Resale time'!$F$545),0),0)</f>
        <v>274</v>
      </c>
      <c r="P792" s="162">
        <f>MAX(IF($U$5-G792&gt;0,MIN(($U$5-$U$4)*J792,(($U$5-$G792)*J792)-'Resale time'!$F$545),0),0)</f>
        <v>366</v>
      </c>
      <c r="Q792" s="162">
        <f>MAX(IF($U$3-G792&gt;0,MIN(($U$3-$U$5)*J792,(($U$3-$G792)*J792)-'Resale time'!$F$545),0),0)</f>
        <v>90</v>
      </c>
      <c r="R792" s="341">
        <f t="shared" si="38"/>
        <v>730</v>
      </c>
    </row>
    <row r="793" spans="1:18" ht="12" customHeight="1" x14ac:dyDescent="0.35">
      <c r="A793" s="142"/>
      <c r="B793" s="142" t="s">
        <v>5277</v>
      </c>
      <c r="C793" s="142" t="s">
        <v>5278</v>
      </c>
      <c r="D793" s="142" t="s">
        <v>5477</v>
      </c>
      <c r="E793" s="142" t="s">
        <v>5279</v>
      </c>
      <c r="F793" s="145" t="s">
        <v>5275</v>
      </c>
      <c r="G793" s="146">
        <v>43257</v>
      </c>
      <c r="H793" s="125">
        <f t="shared" si="36"/>
        <v>2018</v>
      </c>
      <c r="I793" s="145" t="s">
        <v>5677</v>
      </c>
      <c r="J793" s="144">
        <v>1</v>
      </c>
      <c r="K793" s="115">
        <f>IF((G793+'Resale time'!$F$545)&lt;$U$3,1,0)</f>
        <v>1</v>
      </c>
      <c r="L793" s="144"/>
      <c r="M793" s="158">
        <v>0</v>
      </c>
      <c r="N793" s="162" t="str">
        <f t="shared" si="37"/>
        <v/>
      </c>
      <c r="O793" s="219">
        <f>MAX(IF($U$4-G793&gt;0,MIN((($U$4-$U$2))*J793,(($U$4-$G793)*J793)-'Resale time'!$F$545),0),0)</f>
        <v>274</v>
      </c>
      <c r="P793" s="162">
        <f>MAX(IF($U$5-G793&gt;0,MIN(($U$5-$U$4)*J793,(($U$5-$G793)*J793)-'Resale time'!$F$545),0),0)</f>
        <v>366</v>
      </c>
      <c r="Q793" s="162">
        <f>MAX(IF($U$3-G793&gt;0,MIN(($U$3-$U$5)*J793,(($U$3-$G793)*J793)-'Resale time'!$F$545),0),0)</f>
        <v>90</v>
      </c>
      <c r="R793" s="341">
        <f t="shared" si="38"/>
        <v>730</v>
      </c>
    </row>
    <row r="794" spans="1:18" ht="12" customHeight="1" x14ac:dyDescent="0.35">
      <c r="A794" s="142"/>
      <c r="B794" s="142" t="s">
        <v>5277</v>
      </c>
      <c r="C794" s="142" t="s">
        <v>5278</v>
      </c>
      <c r="D794" s="142" t="s">
        <v>5477</v>
      </c>
      <c r="E794" s="142" t="s">
        <v>5279</v>
      </c>
      <c r="F794" s="145" t="s">
        <v>4276</v>
      </c>
      <c r="G794" s="146">
        <v>43250</v>
      </c>
      <c r="H794" s="125">
        <f t="shared" si="36"/>
        <v>2018</v>
      </c>
      <c r="I794" s="145" t="s">
        <v>5678</v>
      </c>
      <c r="J794" s="144">
        <v>1</v>
      </c>
      <c r="K794" s="115">
        <f>IF((G794+'Resale time'!$F$545)&lt;$U$3,1,0)</f>
        <v>1</v>
      </c>
      <c r="L794" s="144"/>
      <c r="M794" s="158">
        <v>0</v>
      </c>
      <c r="N794" s="162" t="str">
        <f t="shared" si="37"/>
        <v/>
      </c>
      <c r="O794" s="219">
        <f>MAX(IF($U$4-G794&gt;0,MIN((($U$4-$U$2))*J794,(($U$4-$G794)*J794)-'Resale time'!$F$545),0),0)</f>
        <v>274</v>
      </c>
      <c r="P794" s="162">
        <f>MAX(IF($U$5-G794&gt;0,MIN(($U$5-$U$4)*J794,(($U$5-$G794)*J794)-'Resale time'!$F$545),0),0)</f>
        <v>366</v>
      </c>
      <c r="Q794" s="162">
        <f>MAX(IF($U$3-G794&gt;0,MIN(($U$3-$U$5)*J794,(($U$3-$G794)*J794)-'Resale time'!$F$545),0),0)</f>
        <v>90</v>
      </c>
      <c r="R794" s="341">
        <f t="shared" si="38"/>
        <v>730</v>
      </c>
    </row>
    <row r="795" spans="1:18" ht="12" customHeight="1" x14ac:dyDescent="0.35">
      <c r="A795" s="142"/>
      <c r="B795" s="142" t="s">
        <v>5277</v>
      </c>
      <c r="C795" s="142" t="s">
        <v>5278</v>
      </c>
      <c r="D795" s="142" t="s">
        <v>5477</v>
      </c>
      <c r="E795" s="142" t="s">
        <v>5279</v>
      </c>
      <c r="F795" s="145" t="s">
        <v>5275</v>
      </c>
      <c r="G795" s="146">
        <v>43248</v>
      </c>
      <c r="H795" s="125">
        <f t="shared" si="36"/>
        <v>2018</v>
      </c>
      <c r="I795" s="145" t="s">
        <v>5679</v>
      </c>
      <c r="J795" s="144">
        <v>1</v>
      </c>
      <c r="K795" s="115">
        <f>IF((G795+'Resale time'!$F$545)&lt;$U$3,1,0)</f>
        <v>1</v>
      </c>
      <c r="L795" s="144"/>
      <c r="M795" s="158">
        <v>0</v>
      </c>
      <c r="N795" s="162" t="str">
        <f t="shared" si="37"/>
        <v/>
      </c>
      <c r="O795" s="219">
        <f>MAX(IF($U$4-G795&gt;0,MIN((($U$4-$U$2))*J795,(($U$4-$G795)*J795)-'Resale time'!$F$545),0),0)</f>
        <v>274</v>
      </c>
      <c r="P795" s="162">
        <f>MAX(IF($U$5-G795&gt;0,MIN(($U$5-$U$4)*J795,(($U$5-$G795)*J795)-'Resale time'!$F$545),0),0)</f>
        <v>366</v>
      </c>
      <c r="Q795" s="162">
        <f>MAX(IF($U$3-G795&gt;0,MIN(($U$3-$U$5)*J795,(($U$3-$G795)*J795)-'Resale time'!$F$545),0),0)</f>
        <v>90</v>
      </c>
      <c r="R795" s="341">
        <f t="shared" si="38"/>
        <v>730</v>
      </c>
    </row>
    <row r="796" spans="1:18" ht="12" customHeight="1" x14ac:dyDescent="0.35">
      <c r="A796" s="142"/>
      <c r="B796" s="142" t="s">
        <v>5277</v>
      </c>
      <c r="C796" s="142" t="s">
        <v>5278</v>
      </c>
      <c r="D796" s="142" t="s">
        <v>5477</v>
      </c>
      <c r="E796" s="142" t="s">
        <v>5279</v>
      </c>
      <c r="F796" s="145" t="s">
        <v>4645</v>
      </c>
      <c r="G796" s="146">
        <v>43242</v>
      </c>
      <c r="H796" s="125">
        <f t="shared" si="36"/>
        <v>2018</v>
      </c>
      <c r="I796" s="145" t="s">
        <v>5680</v>
      </c>
      <c r="J796" s="144">
        <v>1</v>
      </c>
      <c r="K796" s="115">
        <f>IF((G796+'Resale time'!$F$545)&lt;$U$3,1,0)</f>
        <v>1</v>
      </c>
      <c r="L796" s="144"/>
      <c r="M796" s="158">
        <v>0</v>
      </c>
      <c r="N796" s="162" t="str">
        <f t="shared" si="37"/>
        <v/>
      </c>
      <c r="O796" s="219">
        <f>MAX(IF($U$4-G796&gt;0,MIN((($U$4-$U$2))*J796,(($U$4-$G796)*J796)-'Resale time'!$F$545),0),0)</f>
        <v>274</v>
      </c>
      <c r="P796" s="162">
        <f>MAX(IF($U$5-G796&gt;0,MIN(($U$5-$U$4)*J796,(($U$5-$G796)*J796)-'Resale time'!$F$545),0),0)</f>
        <v>366</v>
      </c>
      <c r="Q796" s="162">
        <f>MAX(IF($U$3-G796&gt;0,MIN(($U$3-$U$5)*J796,(($U$3-$G796)*J796)-'Resale time'!$F$545),0),0)</f>
        <v>90</v>
      </c>
      <c r="R796" s="341">
        <f t="shared" si="38"/>
        <v>730</v>
      </c>
    </row>
    <row r="797" spans="1:18" ht="12" customHeight="1" x14ac:dyDescent="0.35">
      <c r="A797" s="142"/>
      <c r="B797" s="142" t="s">
        <v>5277</v>
      </c>
      <c r="C797" s="142" t="s">
        <v>5278</v>
      </c>
      <c r="D797" s="142" t="s">
        <v>5477</v>
      </c>
      <c r="E797" s="142" t="s">
        <v>5279</v>
      </c>
      <c r="F797" s="145" t="s">
        <v>4288</v>
      </c>
      <c r="G797" s="146">
        <v>43237</v>
      </c>
      <c r="H797" s="125">
        <f t="shared" si="36"/>
        <v>2018</v>
      </c>
      <c r="I797" s="145" t="s">
        <v>5681</v>
      </c>
      <c r="J797" s="144">
        <v>1</v>
      </c>
      <c r="K797" s="115">
        <f>IF((G797+'Resale time'!$F$545)&lt;$U$3,1,0)</f>
        <v>1</v>
      </c>
      <c r="L797" s="144"/>
      <c r="M797" s="158">
        <v>0</v>
      </c>
      <c r="N797" s="162" t="str">
        <f t="shared" si="37"/>
        <v/>
      </c>
      <c r="O797" s="219">
        <f>MAX(IF($U$4-G797&gt;0,MIN((($U$4-$U$2))*J797,(($U$4-$G797)*J797)-'Resale time'!$F$545),0),0)</f>
        <v>274</v>
      </c>
      <c r="P797" s="162">
        <f>MAX(IF($U$5-G797&gt;0,MIN(($U$5-$U$4)*J797,(($U$5-$G797)*J797)-'Resale time'!$F$545),0),0)</f>
        <v>366</v>
      </c>
      <c r="Q797" s="162">
        <f>MAX(IF($U$3-G797&gt;0,MIN(($U$3-$U$5)*J797,(($U$3-$G797)*J797)-'Resale time'!$F$545),0),0)</f>
        <v>90</v>
      </c>
      <c r="R797" s="341">
        <f t="shared" si="38"/>
        <v>730</v>
      </c>
    </row>
    <row r="798" spans="1:18" ht="12" customHeight="1" x14ac:dyDescent="0.35">
      <c r="A798" s="142"/>
      <c r="B798" s="142" t="s">
        <v>5277</v>
      </c>
      <c r="C798" s="142" t="s">
        <v>5278</v>
      </c>
      <c r="D798" s="142" t="s">
        <v>5477</v>
      </c>
      <c r="E798" s="142" t="s">
        <v>5279</v>
      </c>
      <c r="F798" s="145" t="s">
        <v>4276</v>
      </c>
      <c r="G798" s="146">
        <v>43236</v>
      </c>
      <c r="H798" s="125">
        <f t="shared" si="36"/>
        <v>2018</v>
      </c>
      <c r="I798" s="145" t="s">
        <v>5682</v>
      </c>
      <c r="J798" s="144">
        <v>1</v>
      </c>
      <c r="K798" s="115">
        <f>IF((G798+'Resale time'!$F$545)&lt;$U$3,1,0)</f>
        <v>1</v>
      </c>
      <c r="L798" s="144"/>
      <c r="M798" s="158">
        <v>0</v>
      </c>
      <c r="N798" s="162" t="str">
        <f t="shared" si="37"/>
        <v/>
      </c>
      <c r="O798" s="219">
        <f>MAX(IF($U$4-G798&gt;0,MIN((($U$4-$U$2))*J798,(($U$4-$G798)*J798)-'Resale time'!$F$545),0),0)</f>
        <v>274</v>
      </c>
      <c r="P798" s="162">
        <f>MAX(IF($U$5-G798&gt;0,MIN(($U$5-$U$4)*J798,(($U$5-$G798)*J798)-'Resale time'!$F$545),0),0)</f>
        <v>366</v>
      </c>
      <c r="Q798" s="162">
        <f>MAX(IF($U$3-G798&gt;0,MIN(($U$3-$U$5)*J798,(($U$3-$G798)*J798)-'Resale time'!$F$545),0),0)</f>
        <v>90</v>
      </c>
      <c r="R798" s="341">
        <f t="shared" si="38"/>
        <v>730</v>
      </c>
    </row>
    <row r="799" spans="1:18" ht="12" customHeight="1" x14ac:dyDescent="0.35">
      <c r="A799" s="142"/>
      <c r="B799" s="142" t="s">
        <v>5277</v>
      </c>
      <c r="C799" s="142" t="s">
        <v>5278</v>
      </c>
      <c r="D799" s="142" t="s">
        <v>5477</v>
      </c>
      <c r="E799" s="142" t="s">
        <v>5279</v>
      </c>
      <c r="F799" s="145" t="s">
        <v>4645</v>
      </c>
      <c r="G799" s="146">
        <v>43231</v>
      </c>
      <c r="H799" s="125">
        <f t="shared" si="36"/>
        <v>2018</v>
      </c>
      <c r="I799" s="145" t="s">
        <v>5683</v>
      </c>
      <c r="J799" s="144">
        <v>1</v>
      </c>
      <c r="K799" s="115">
        <f>IF((G799+'Resale time'!$F$545)&lt;$U$3,1,0)</f>
        <v>1</v>
      </c>
      <c r="L799" s="144"/>
      <c r="M799" s="158">
        <v>0</v>
      </c>
      <c r="N799" s="162" t="str">
        <f t="shared" si="37"/>
        <v/>
      </c>
      <c r="O799" s="219">
        <f>MAX(IF($U$4-G799&gt;0,MIN((($U$4-$U$2))*J799,(($U$4-$G799)*J799)-'Resale time'!$F$545),0),0)</f>
        <v>274</v>
      </c>
      <c r="P799" s="162">
        <f>MAX(IF($U$5-G799&gt;0,MIN(($U$5-$U$4)*J799,(($U$5-$G799)*J799)-'Resale time'!$F$545),0),0)</f>
        <v>366</v>
      </c>
      <c r="Q799" s="162">
        <f>MAX(IF($U$3-G799&gt;0,MIN(($U$3-$U$5)*J799,(($U$3-$G799)*J799)-'Resale time'!$F$545),0),0)</f>
        <v>90</v>
      </c>
      <c r="R799" s="341">
        <f t="shared" si="38"/>
        <v>730</v>
      </c>
    </row>
    <row r="800" spans="1:18" ht="12" customHeight="1" x14ac:dyDescent="0.35">
      <c r="A800" s="142"/>
      <c r="B800" s="142" t="s">
        <v>5277</v>
      </c>
      <c r="C800" s="142" t="s">
        <v>5278</v>
      </c>
      <c r="D800" s="142" t="s">
        <v>5477</v>
      </c>
      <c r="E800" s="142" t="s">
        <v>5279</v>
      </c>
      <c r="F800" s="145" t="s">
        <v>4276</v>
      </c>
      <c r="G800" s="146">
        <v>43230</v>
      </c>
      <c r="H800" s="125">
        <f t="shared" si="36"/>
        <v>2018</v>
      </c>
      <c r="I800" s="145" t="s">
        <v>5684</v>
      </c>
      <c r="J800" s="144">
        <v>1</v>
      </c>
      <c r="K800" s="115">
        <f>IF((G800+'Resale time'!$F$545)&lt;$U$3,1,0)</f>
        <v>1</v>
      </c>
      <c r="L800" s="144"/>
      <c r="M800" s="158">
        <v>0</v>
      </c>
      <c r="N800" s="162" t="str">
        <f t="shared" si="37"/>
        <v/>
      </c>
      <c r="O800" s="219">
        <f>MAX(IF($U$4-G800&gt;0,MIN((($U$4-$U$2))*J800,(($U$4-$G800)*J800)-'Resale time'!$F$545),0),0)</f>
        <v>274</v>
      </c>
      <c r="P800" s="162">
        <f>MAX(IF($U$5-G800&gt;0,MIN(($U$5-$U$4)*J800,(($U$5-$G800)*J800)-'Resale time'!$F$545),0),0)</f>
        <v>366</v>
      </c>
      <c r="Q800" s="162">
        <f>MAX(IF($U$3-G800&gt;0,MIN(($U$3-$U$5)*J800,(($U$3-$G800)*J800)-'Resale time'!$F$545),0),0)</f>
        <v>90</v>
      </c>
      <c r="R800" s="341">
        <f t="shared" si="38"/>
        <v>730</v>
      </c>
    </row>
    <row r="801" spans="1:18" ht="12" customHeight="1" x14ac:dyDescent="0.35">
      <c r="A801" s="142"/>
      <c r="B801" s="142" t="s">
        <v>5277</v>
      </c>
      <c r="C801" s="142" t="s">
        <v>5278</v>
      </c>
      <c r="D801" s="142" t="s">
        <v>5477</v>
      </c>
      <c r="E801" s="142" t="s">
        <v>5279</v>
      </c>
      <c r="F801" s="145" t="s">
        <v>4276</v>
      </c>
      <c r="G801" s="146">
        <v>43221</v>
      </c>
      <c r="H801" s="125">
        <f t="shared" si="36"/>
        <v>2018</v>
      </c>
      <c r="I801" s="145" t="s">
        <v>5685</v>
      </c>
      <c r="J801" s="144">
        <v>1</v>
      </c>
      <c r="K801" s="115">
        <f>IF((G801+'Resale time'!$F$545)&lt;$U$3,1,0)</f>
        <v>1</v>
      </c>
      <c r="L801" s="144"/>
      <c r="M801" s="158">
        <v>0</v>
      </c>
      <c r="N801" s="162" t="str">
        <f t="shared" si="37"/>
        <v/>
      </c>
      <c r="O801" s="219">
        <f>MAX(IF($U$4-G801&gt;0,MIN((($U$4-$U$2))*J801,(($U$4-$G801)*J801)-'Resale time'!$F$545),0),0)</f>
        <v>274</v>
      </c>
      <c r="P801" s="162">
        <f>MAX(IF($U$5-G801&gt;0,MIN(($U$5-$U$4)*J801,(($U$5-$G801)*J801)-'Resale time'!$F$545),0),0)</f>
        <v>366</v>
      </c>
      <c r="Q801" s="162">
        <f>MAX(IF($U$3-G801&gt;0,MIN(($U$3-$U$5)*J801,(($U$3-$G801)*J801)-'Resale time'!$F$545),0),0)</f>
        <v>90</v>
      </c>
      <c r="R801" s="341">
        <f t="shared" si="38"/>
        <v>730</v>
      </c>
    </row>
    <row r="802" spans="1:18" ht="12" customHeight="1" x14ac:dyDescent="0.35">
      <c r="A802" s="142"/>
      <c r="B802" s="142" t="s">
        <v>5277</v>
      </c>
      <c r="C802" s="142" t="s">
        <v>5278</v>
      </c>
      <c r="D802" s="142" t="s">
        <v>5477</v>
      </c>
      <c r="E802" s="142" t="s">
        <v>5279</v>
      </c>
      <c r="F802" s="145" t="s">
        <v>5275</v>
      </c>
      <c r="G802" s="146">
        <v>43221</v>
      </c>
      <c r="H802" s="125">
        <f t="shared" si="36"/>
        <v>2018</v>
      </c>
      <c r="I802" s="145" t="s">
        <v>5686</v>
      </c>
      <c r="J802" s="144">
        <v>1</v>
      </c>
      <c r="K802" s="115">
        <f>IF((G802+'Resale time'!$F$545)&lt;$U$3,1,0)</f>
        <v>1</v>
      </c>
      <c r="L802" s="144"/>
      <c r="M802" s="158">
        <v>0</v>
      </c>
      <c r="N802" s="162" t="str">
        <f t="shared" si="37"/>
        <v/>
      </c>
      <c r="O802" s="219">
        <f>MAX(IF($U$4-G802&gt;0,MIN((($U$4-$U$2))*J802,(($U$4-$G802)*J802)-'Resale time'!$F$545),0),0)</f>
        <v>274</v>
      </c>
      <c r="P802" s="162">
        <f>MAX(IF($U$5-G802&gt;0,MIN(($U$5-$U$4)*J802,(($U$5-$G802)*J802)-'Resale time'!$F$545),0),0)</f>
        <v>366</v>
      </c>
      <c r="Q802" s="162">
        <f>MAX(IF($U$3-G802&gt;0,MIN(($U$3-$U$5)*J802,(($U$3-$G802)*J802)-'Resale time'!$F$545),0),0)</f>
        <v>90</v>
      </c>
      <c r="R802" s="341">
        <f t="shared" si="38"/>
        <v>730</v>
      </c>
    </row>
    <row r="803" spans="1:18" ht="12" customHeight="1" x14ac:dyDescent="0.35">
      <c r="A803" s="142"/>
      <c r="B803" s="142" t="s">
        <v>5277</v>
      </c>
      <c r="C803" s="142" t="s">
        <v>5278</v>
      </c>
      <c r="D803" s="142" t="s">
        <v>5477</v>
      </c>
      <c r="E803" s="142" t="s">
        <v>5279</v>
      </c>
      <c r="F803" s="145" t="s">
        <v>5275</v>
      </c>
      <c r="G803" s="146">
        <v>43221</v>
      </c>
      <c r="H803" s="125">
        <f t="shared" si="36"/>
        <v>2018</v>
      </c>
      <c r="I803" s="145" t="s">
        <v>5687</v>
      </c>
      <c r="J803" s="144">
        <v>1</v>
      </c>
      <c r="K803" s="115">
        <f>IF((G803+'Resale time'!$F$545)&lt;$U$3,1,0)</f>
        <v>1</v>
      </c>
      <c r="L803" s="144"/>
      <c r="M803" s="158">
        <v>0</v>
      </c>
      <c r="N803" s="162" t="str">
        <f t="shared" si="37"/>
        <v/>
      </c>
      <c r="O803" s="219">
        <f>MAX(IF($U$4-G803&gt;0,MIN((($U$4-$U$2))*J803,(($U$4-$G803)*J803)-'Resale time'!$F$545),0),0)</f>
        <v>274</v>
      </c>
      <c r="P803" s="162">
        <f>MAX(IF($U$5-G803&gt;0,MIN(($U$5-$U$4)*J803,(($U$5-$G803)*J803)-'Resale time'!$F$545),0),0)</f>
        <v>366</v>
      </c>
      <c r="Q803" s="162">
        <f>MAX(IF($U$3-G803&gt;0,MIN(($U$3-$U$5)*J803,(($U$3-$G803)*J803)-'Resale time'!$F$545),0),0)</f>
        <v>90</v>
      </c>
      <c r="R803" s="341">
        <f t="shared" si="38"/>
        <v>730</v>
      </c>
    </row>
    <row r="804" spans="1:18" ht="12" customHeight="1" x14ac:dyDescent="0.35">
      <c r="A804" s="142"/>
      <c r="B804" s="142" t="s">
        <v>5277</v>
      </c>
      <c r="C804" s="142" t="s">
        <v>5278</v>
      </c>
      <c r="D804" s="142" t="s">
        <v>5477</v>
      </c>
      <c r="E804" s="142" t="s">
        <v>5279</v>
      </c>
      <c r="F804" s="145" t="s">
        <v>4645</v>
      </c>
      <c r="G804" s="146">
        <v>43220</v>
      </c>
      <c r="H804" s="125">
        <f t="shared" si="36"/>
        <v>2018</v>
      </c>
      <c r="I804" s="145" t="s">
        <v>5688</v>
      </c>
      <c r="J804" s="144">
        <v>1</v>
      </c>
      <c r="K804" s="115">
        <f>IF((G804+'Resale time'!$F$545)&lt;$U$3,1,0)</f>
        <v>1</v>
      </c>
      <c r="L804" s="144"/>
      <c r="M804" s="158">
        <v>0</v>
      </c>
      <c r="N804" s="162" t="str">
        <f t="shared" si="37"/>
        <v/>
      </c>
      <c r="O804" s="219">
        <f>MAX(IF($U$4-G804&gt;0,MIN((($U$4-$U$2))*J804,(($U$4-$G804)*J804)-'Resale time'!$F$545),0),0)</f>
        <v>274</v>
      </c>
      <c r="P804" s="162">
        <f>MAX(IF($U$5-G804&gt;0,MIN(($U$5-$U$4)*J804,(($U$5-$G804)*J804)-'Resale time'!$F$545),0),0)</f>
        <v>366</v>
      </c>
      <c r="Q804" s="162">
        <f>MAX(IF($U$3-G804&gt;0,MIN(($U$3-$U$5)*J804,(($U$3-$G804)*J804)-'Resale time'!$F$545),0),0)</f>
        <v>90</v>
      </c>
      <c r="R804" s="341">
        <f t="shared" si="38"/>
        <v>730</v>
      </c>
    </row>
    <row r="805" spans="1:18" ht="12" customHeight="1" x14ac:dyDescent="0.35">
      <c r="A805" s="142"/>
      <c r="B805" s="142" t="s">
        <v>5277</v>
      </c>
      <c r="C805" s="142" t="s">
        <v>5278</v>
      </c>
      <c r="D805" s="142" t="s">
        <v>5477</v>
      </c>
      <c r="E805" s="142" t="s">
        <v>5279</v>
      </c>
      <c r="F805" s="145" t="s">
        <v>4276</v>
      </c>
      <c r="G805" s="146">
        <v>43217</v>
      </c>
      <c r="H805" s="125">
        <f t="shared" si="36"/>
        <v>2018</v>
      </c>
      <c r="I805" s="145" t="s">
        <v>5689</v>
      </c>
      <c r="J805" s="144">
        <v>1</v>
      </c>
      <c r="K805" s="115">
        <f>IF((G805+'Resale time'!$F$545)&lt;$U$3,1,0)</f>
        <v>1</v>
      </c>
      <c r="L805" s="144"/>
      <c r="M805" s="158">
        <v>0</v>
      </c>
      <c r="N805" s="162" t="str">
        <f t="shared" si="37"/>
        <v/>
      </c>
      <c r="O805" s="219">
        <f>MAX(IF($U$4-G805&gt;0,MIN((($U$4-$U$2))*J805,(($U$4-$G805)*J805)-'Resale time'!$F$545),0),0)</f>
        <v>274</v>
      </c>
      <c r="P805" s="162">
        <f>MAX(IF($U$5-G805&gt;0,MIN(($U$5-$U$4)*J805,(($U$5-$G805)*J805)-'Resale time'!$F$545),0),0)</f>
        <v>366</v>
      </c>
      <c r="Q805" s="162">
        <f>MAX(IF($U$3-G805&gt;0,MIN(($U$3-$U$5)*J805,(($U$3-$G805)*J805)-'Resale time'!$F$545),0),0)</f>
        <v>90</v>
      </c>
      <c r="R805" s="341">
        <f t="shared" si="38"/>
        <v>730</v>
      </c>
    </row>
    <row r="806" spans="1:18" ht="12" customHeight="1" x14ac:dyDescent="0.35">
      <c r="A806" s="142"/>
      <c r="B806" s="142" t="s">
        <v>5277</v>
      </c>
      <c r="C806" s="142" t="s">
        <v>5278</v>
      </c>
      <c r="D806" s="142" t="s">
        <v>5477</v>
      </c>
      <c r="E806" s="142" t="s">
        <v>5279</v>
      </c>
      <c r="F806" s="145" t="s">
        <v>4276</v>
      </c>
      <c r="G806" s="146">
        <v>43217</v>
      </c>
      <c r="H806" s="125">
        <f t="shared" si="36"/>
        <v>2018</v>
      </c>
      <c r="I806" s="145" t="s">
        <v>5690</v>
      </c>
      <c r="J806" s="144">
        <v>1</v>
      </c>
      <c r="K806" s="115">
        <f>IF((G806+'Resale time'!$F$545)&lt;$U$3,1,0)</f>
        <v>1</v>
      </c>
      <c r="L806" s="144"/>
      <c r="M806" s="158">
        <v>0</v>
      </c>
      <c r="N806" s="162" t="str">
        <f t="shared" si="37"/>
        <v/>
      </c>
      <c r="O806" s="219">
        <f>MAX(IF($U$4-G806&gt;0,MIN((($U$4-$U$2))*J806,(($U$4-$G806)*J806)-'Resale time'!$F$545),0),0)</f>
        <v>274</v>
      </c>
      <c r="P806" s="162">
        <f>MAX(IF($U$5-G806&gt;0,MIN(($U$5-$U$4)*J806,(($U$5-$G806)*J806)-'Resale time'!$F$545),0),0)</f>
        <v>366</v>
      </c>
      <c r="Q806" s="162">
        <f>MAX(IF($U$3-G806&gt;0,MIN(($U$3-$U$5)*J806,(($U$3-$G806)*J806)-'Resale time'!$F$545),0),0)</f>
        <v>90</v>
      </c>
      <c r="R806" s="341">
        <f t="shared" si="38"/>
        <v>730</v>
      </c>
    </row>
    <row r="807" spans="1:18" ht="12" customHeight="1" x14ac:dyDescent="0.35">
      <c r="A807" s="142"/>
      <c r="B807" s="142" t="s">
        <v>5277</v>
      </c>
      <c r="C807" s="142" t="s">
        <v>5278</v>
      </c>
      <c r="D807" s="142" t="s">
        <v>5477</v>
      </c>
      <c r="E807" s="142" t="s">
        <v>5279</v>
      </c>
      <c r="F807" s="145" t="s">
        <v>5275</v>
      </c>
      <c r="G807" s="146">
        <v>43217</v>
      </c>
      <c r="H807" s="125">
        <f t="shared" si="36"/>
        <v>2018</v>
      </c>
      <c r="I807" s="145" t="s">
        <v>5691</v>
      </c>
      <c r="J807" s="144">
        <v>1</v>
      </c>
      <c r="K807" s="115">
        <f>IF((G807+'Resale time'!$F$545)&lt;$U$3,1,0)</f>
        <v>1</v>
      </c>
      <c r="L807" s="144"/>
      <c r="M807" s="158">
        <v>0</v>
      </c>
      <c r="N807" s="162" t="str">
        <f t="shared" si="37"/>
        <v/>
      </c>
      <c r="O807" s="219">
        <f>MAX(IF($U$4-G807&gt;0,MIN((($U$4-$U$2))*J807,(($U$4-$G807)*J807)-'Resale time'!$F$545),0),0)</f>
        <v>274</v>
      </c>
      <c r="P807" s="162">
        <f>MAX(IF($U$5-G807&gt;0,MIN(($U$5-$U$4)*J807,(($U$5-$G807)*J807)-'Resale time'!$F$545),0),0)</f>
        <v>366</v>
      </c>
      <c r="Q807" s="162">
        <f>MAX(IF($U$3-G807&gt;0,MIN(($U$3-$U$5)*J807,(($U$3-$G807)*J807)-'Resale time'!$F$545),0),0)</f>
        <v>90</v>
      </c>
      <c r="R807" s="341">
        <f t="shared" si="38"/>
        <v>730</v>
      </c>
    </row>
    <row r="808" spans="1:18" ht="12" customHeight="1" x14ac:dyDescent="0.35">
      <c r="A808" s="142"/>
      <c r="B808" s="142" t="s">
        <v>5277</v>
      </c>
      <c r="C808" s="142" t="s">
        <v>5278</v>
      </c>
      <c r="D808" s="142" t="s">
        <v>5477</v>
      </c>
      <c r="E808" s="142" t="s">
        <v>5279</v>
      </c>
      <c r="F808" s="145" t="s">
        <v>4276</v>
      </c>
      <c r="G808" s="146">
        <v>43216</v>
      </c>
      <c r="H808" s="125">
        <f t="shared" si="36"/>
        <v>2018</v>
      </c>
      <c r="I808" s="145" t="s">
        <v>5692</v>
      </c>
      <c r="J808" s="144">
        <v>1</v>
      </c>
      <c r="K808" s="115">
        <f>IF((G808+'Resale time'!$F$545)&lt;$U$3,1,0)</f>
        <v>1</v>
      </c>
      <c r="L808" s="144"/>
      <c r="M808" s="158">
        <v>0</v>
      </c>
      <c r="N808" s="162" t="str">
        <f t="shared" si="37"/>
        <v/>
      </c>
      <c r="O808" s="219">
        <f>MAX(IF($U$4-G808&gt;0,MIN((($U$4-$U$2))*J808,(($U$4-$G808)*J808)-'Resale time'!$F$545),0),0)</f>
        <v>274</v>
      </c>
      <c r="P808" s="162">
        <f>MAX(IF($U$5-G808&gt;0,MIN(($U$5-$U$4)*J808,(($U$5-$G808)*J808)-'Resale time'!$F$545),0),0)</f>
        <v>366</v>
      </c>
      <c r="Q808" s="162">
        <f>MAX(IF($U$3-G808&gt;0,MIN(($U$3-$U$5)*J808,(($U$3-$G808)*J808)-'Resale time'!$F$545),0),0)</f>
        <v>90</v>
      </c>
      <c r="R808" s="341">
        <f t="shared" si="38"/>
        <v>730</v>
      </c>
    </row>
    <row r="809" spans="1:18" ht="12" customHeight="1" x14ac:dyDescent="0.35">
      <c r="A809" s="142"/>
      <c r="B809" s="142" t="s">
        <v>5277</v>
      </c>
      <c r="C809" s="142" t="s">
        <v>5278</v>
      </c>
      <c r="D809" s="142" t="s">
        <v>5477</v>
      </c>
      <c r="E809" s="142" t="s">
        <v>5279</v>
      </c>
      <c r="F809" s="145" t="s">
        <v>5275</v>
      </c>
      <c r="G809" s="146">
        <v>43214</v>
      </c>
      <c r="H809" s="125">
        <f t="shared" si="36"/>
        <v>2018</v>
      </c>
      <c r="I809" s="145" t="s">
        <v>5693</v>
      </c>
      <c r="J809" s="144">
        <v>1</v>
      </c>
      <c r="K809" s="115">
        <f>IF((G809+'Resale time'!$F$545)&lt;$U$3,1,0)</f>
        <v>1</v>
      </c>
      <c r="L809" s="144"/>
      <c r="M809" s="158">
        <v>0</v>
      </c>
      <c r="N809" s="162" t="str">
        <f t="shared" si="37"/>
        <v/>
      </c>
      <c r="O809" s="219">
        <f>MAX(IF($U$4-G809&gt;0,MIN((($U$4-$U$2))*J809,(($U$4-$G809)*J809)-'Resale time'!$F$545),0),0)</f>
        <v>274</v>
      </c>
      <c r="P809" s="162">
        <f>MAX(IF($U$5-G809&gt;0,MIN(($U$5-$U$4)*J809,(($U$5-$G809)*J809)-'Resale time'!$F$545),0),0)</f>
        <v>366</v>
      </c>
      <c r="Q809" s="162">
        <f>MAX(IF($U$3-G809&gt;0,MIN(($U$3-$U$5)*J809,(($U$3-$G809)*J809)-'Resale time'!$F$545),0),0)</f>
        <v>90</v>
      </c>
      <c r="R809" s="341">
        <f t="shared" si="38"/>
        <v>730</v>
      </c>
    </row>
    <row r="810" spans="1:18" ht="12" customHeight="1" x14ac:dyDescent="0.35">
      <c r="A810" s="142"/>
      <c r="B810" s="142" t="s">
        <v>5277</v>
      </c>
      <c r="C810" s="142" t="s">
        <v>5278</v>
      </c>
      <c r="D810" s="142" t="s">
        <v>5477</v>
      </c>
      <c r="E810" s="142" t="s">
        <v>5279</v>
      </c>
      <c r="F810" s="145" t="s">
        <v>4288</v>
      </c>
      <c r="G810" s="146">
        <v>43210</v>
      </c>
      <c r="H810" s="125">
        <f t="shared" si="36"/>
        <v>2018</v>
      </c>
      <c r="I810" s="145" t="s">
        <v>5694</v>
      </c>
      <c r="J810" s="144">
        <v>1</v>
      </c>
      <c r="K810" s="115">
        <f>IF((G810+'Resale time'!$F$545)&lt;$U$3,1,0)</f>
        <v>1</v>
      </c>
      <c r="L810" s="144"/>
      <c r="M810" s="158">
        <v>0</v>
      </c>
      <c r="N810" s="162" t="str">
        <f t="shared" si="37"/>
        <v/>
      </c>
      <c r="O810" s="219">
        <f>MAX(IF($U$4-G810&gt;0,MIN((($U$4-$U$2))*J810,(($U$4-$G810)*J810)-'Resale time'!$F$545),0),0)</f>
        <v>274</v>
      </c>
      <c r="P810" s="162">
        <f>MAX(IF($U$5-G810&gt;0,MIN(($U$5-$U$4)*J810,(($U$5-$G810)*J810)-'Resale time'!$F$545),0),0)</f>
        <v>366</v>
      </c>
      <c r="Q810" s="162">
        <f>MAX(IF($U$3-G810&gt;0,MIN(($U$3-$U$5)*J810,(($U$3-$G810)*J810)-'Resale time'!$F$545),0),0)</f>
        <v>90</v>
      </c>
      <c r="R810" s="341">
        <f t="shared" si="38"/>
        <v>730</v>
      </c>
    </row>
    <row r="811" spans="1:18" ht="12" customHeight="1" x14ac:dyDescent="0.35">
      <c r="A811" s="142"/>
      <c r="B811" s="142" t="s">
        <v>5277</v>
      </c>
      <c r="C811" s="142" t="s">
        <v>5278</v>
      </c>
      <c r="D811" s="142" t="s">
        <v>5477</v>
      </c>
      <c r="E811" s="142" t="s">
        <v>5279</v>
      </c>
      <c r="F811" s="145" t="s">
        <v>4288</v>
      </c>
      <c r="G811" s="146">
        <v>43200</v>
      </c>
      <c r="H811" s="125">
        <f t="shared" si="36"/>
        <v>2018</v>
      </c>
      <c r="I811" s="145" t="s">
        <v>5695</v>
      </c>
      <c r="J811" s="144">
        <v>1</v>
      </c>
      <c r="K811" s="115">
        <f>IF((G811+'Resale time'!$F$545)&lt;$U$3,1,0)</f>
        <v>1</v>
      </c>
      <c r="L811" s="144"/>
      <c r="M811" s="158">
        <v>0</v>
      </c>
      <c r="N811" s="162" t="str">
        <f t="shared" si="37"/>
        <v/>
      </c>
      <c r="O811" s="219">
        <f>MAX(IF($U$4-G811&gt;0,MIN((($U$4-$U$2))*J811,(($U$4-$G811)*J811)-'Resale time'!$F$545),0),0)</f>
        <v>274</v>
      </c>
      <c r="P811" s="162">
        <f>MAX(IF($U$5-G811&gt;0,MIN(($U$5-$U$4)*J811,(($U$5-$G811)*J811)-'Resale time'!$F$545),0),0)</f>
        <v>366</v>
      </c>
      <c r="Q811" s="162">
        <f>MAX(IF($U$3-G811&gt;0,MIN(($U$3-$U$5)*J811,(($U$3-$G811)*J811)-'Resale time'!$F$545),0),0)</f>
        <v>90</v>
      </c>
      <c r="R811" s="341">
        <f t="shared" si="38"/>
        <v>730</v>
      </c>
    </row>
    <row r="812" spans="1:18" ht="12" customHeight="1" x14ac:dyDescent="0.35">
      <c r="A812" s="142"/>
      <c r="B812" s="142" t="s">
        <v>5277</v>
      </c>
      <c r="C812" s="142" t="s">
        <v>5278</v>
      </c>
      <c r="D812" s="142" t="s">
        <v>5477</v>
      </c>
      <c r="E812" s="142" t="s">
        <v>5279</v>
      </c>
      <c r="F812" s="145" t="s">
        <v>4276</v>
      </c>
      <c r="G812" s="146">
        <v>43200</v>
      </c>
      <c r="H812" s="125">
        <f t="shared" si="36"/>
        <v>2018</v>
      </c>
      <c r="I812" s="145" t="s">
        <v>5696</v>
      </c>
      <c r="J812" s="144">
        <v>1</v>
      </c>
      <c r="K812" s="115">
        <f>IF((G812+'Resale time'!$F$545)&lt;$U$3,1,0)</f>
        <v>1</v>
      </c>
      <c r="L812" s="144"/>
      <c r="M812" s="158">
        <v>0</v>
      </c>
      <c r="N812" s="162" t="str">
        <f t="shared" si="37"/>
        <v/>
      </c>
      <c r="O812" s="219">
        <f>MAX(IF($U$4-G812&gt;0,MIN((($U$4-$U$2))*J812,(($U$4-$G812)*J812)-'Resale time'!$F$545),0),0)</f>
        <v>274</v>
      </c>
      <c r="P812" s="162">
        <f>MAX(IF($U$5-G812&gt;0,MIN(($U$5-$U$4)*J812,(($U$5-$G812)*J812)-'Resale time'!$F$545),0),0)</f>
        <v>366</v>
      </c>
      <c r="Q812" s="162">
        <f>MAX(IF($U$3-G812&gt;0,MIN(($U$3-$U$5)*J812,(($U$3-$G812)*J812)-'Resale time'!$F$545),0),0)</f>
        <v>90</v>
      </c>
      <c r="R812" s="341">
        <f t="shared" si="38"/>
        <v>730</v>
      </c>
    </row>
    <row r="813" spans="1:18" ht="12" customHeight="1" x14ac:dyDescent="0.35">
      <c r="A813" s="142"/>
      <c r="B813" s="142" t="s">
        <v>5277</v>
      </c>
      <c r="C813" s="142" t="s">
        <v>5278</v>
      </c>
      <c r="D813" s="142" t="s">
        <v>5477</v>
      </c>
      <c r="E813" s="142" t="s">
        <v>5279</v>
      </c>
      <c r="F813" s="145" t="s">
        <v>4276</v>
      </c>
      <c r="G813" s="146">
        <v>43200</v>
      </c>
      <c r="H813" s="125">
        <f t="shared" si="36"/>
        <v>2018</v>
      </c>
      <c r="I813" s="145" t="s">
        <v>5697</v>
      </c>
      <c r="J813" s="144">
        <v>1</v>
      </c>
      <c r="K813" s="115">
        <f>IF((G813+'Resale time'!$F$545)&lt;$U$3,1,0)</f>
        <v>1</v>
      </c>
      <c r="L813" s="144"/>
      <c r="M813" s="158">
        <v>0</v>
      </c>
      <c r="N813" s="162" t="str">
        <f t="shared" si="37"/>
        <v/>
      </c>
      <c r="O813" s="219">
        <f>MAX(IF($U$4-G813&gt;0,MIN((($U$4-$U$2))*J813,(($U$4-$G813)*J813)-'Resale time'!$F$545),0),0)</f>
        <v>274</v>
      </c>
      <c r="P813" s="162">
        <f>MAX(IF($U$5-G813&gt;0,MIN(($U$5-$U$4)*J813,(($U$5-$G813)*J813)-'Resale time'!$F$545),0),0)</f>
        <v>366</v>
      </c>
      <c r="Q813" s="162">
        <f>MAX(IF($U$3-G813&gt;0,MIN(($U$3-$U$5)*J813,(($U$3-$G813)*J813)-'Resale time'!$F$545),0),0)</f>
        <v>90</v>
      </c>
      <c r="R813" s="341">
        <f t="shared" si="38"/>
        <v>730</v>
      </c>
    </row>
    <row r="814" spans="1:18" ht="12" customHeight="1" x14ac:dyDescent="0.35">
      <c r="A814" s="142"/>
      <c r="B814" s="142" t="s">
        <v>5277</v>
      </c>
      <c r="C814" s="142" t="s">
        <v>5278</v>
      </c>
      <c r="D814" s="142" t="s">
        <v>5477</v>
      </c>
      <c r="E814" s="142" t="s">
        <v>5279</v>
      </c>
      <c r="F814" s="145" t="s">
        <v>5275</v>
      </c>
      <c r="G814" s="146">
        <v>43194</v>
      </c>
      <c r="H814" s="125">
        <f t="shared" si="36"/>
        <v>2018</v>
      </c>
      <c r="I814" s="145" t="s">
        <v>5698</v>
      </c>
      <c r="J814" s="144">
        <v>1</v>
      </c>
      <c r="K814" s="115">
        <f>IF((G814+'Resale time'!$F$545)&lt;$U$3,1,0)</f>
        <v>1</v>
      </c>
      <c r="L814" s="144"/>
      <c r="M814" s="158">
        <v>0</v>
      </c>
      <c r="N814" s="162" t="str">
        <f t="shared" si="37"/>
        <v/>
      </c>
      <c r="O814" s="219">
        <f>MAX(IF($U$4-G814&gt;0,MIN((($U$4-$U$2))*J814,(($U$4-$G814)*J814)-'Resale time'!$F$545),0),0)</f>
        <v>274</v>
      </c>
      <c r="P814" s="162">
        <f>MAX(IF($U$5-G814&gt;0,MIN(($U$5-$U$4)*J814,(($U$5-$G814)*J814)-'Resale time'!$F$545),0),0)</f>
        <v>366</v>
      </c>
      <c r="Q814" s="162">
        <f>MAX(IF($U$3-G814&gt;0,MIN(($U$3-$U$5)*J814,(($U$3-$G814)*J814)-'Resale time'!$F$545),0),0)</f>
        <v>90</v>
      </c>
      <c r="R814" s="341">
        <f t="shared" si="38"/>
        <v>730</v>
      </c>
    </row>
    <row r="815" spans="1:18" ht="12" customHeight="1" x14ac:dyDescent="0.35">
      <c r="A815" s="142"/>
      <c r="B815" s="142" t="s">
        <v>5277</v>
      </c>
      <c r="C815" s="142" t="s">
        <v>5278</v>
      </c>
      <c r="D815" s="142" t="s">
        <v>5477</v>
      </c>
      <c r="E815" s="142" t="s">
        <v>5279</v>
      </c>
      <c r="F815" s="145" t="s">
        <v>5275</v>
      </c>
      <c r="G815" s="146">
        <v>43192</v>
      </c>
      <c r="H815" s="125">
        <f t="shared" si="36"/>
        <v>2018</v>
      </c>
      <c r="I815" s="145" t="s">
        <v>5699</v>
      </c>
      <c r="J815" s="144">
        <v>1</v>
      </c>
      <c r="K815" s="115">
        <f>IF((G815+'Resale time'!$F$545)&lt;$U$3,1,0)</f>
        <v>1</v>
      </c>
      <c r="L815" s="144"/>
      <c r="M815" s="158">
        <v>0</v>
      </c>
      <c r="N815" s="162" t="str">
        <f t="shared" si="37"/>
        <v/>
      </c>
      <c r="O815" s="219">
        <f>MAX(IF($U$4-G815&gt;0,MIN((($U$4-$U$2))*J815,(($U$4-$G815)*J815)-'Resale time'!$F$545),0),0)</f>
        <v>274</v>
      </c>
      <c r="P815" s="162">
        <f>MAX(IF($U$5-G815&gt;0,MIN(($U$5-$U$4)*J815,(($U$5-$G815)*J815)-'Resale time'!$F$545),0),0)</f>
        <v>366</v>
      </c>
      <c r="Q815" s="162">
        <f>MAX(IF($U$3-G815&gt;0,MIN(($U$3-$U$5)*J815,(($U$3-$G815)*J815)-'Resale time'!$F$545),0),0)</f>
        <v>90</v>
      </c>
      <c r="R815" s="341">
        <f t="shared" si="38"/>
        <v>730</v>
      </c>
    </row>
    <row r="816" spans="1:18" ht="12" customHeight="1" x14ac:dyDescent="0.35">
      <c r="A816" s="142"/>
      <c r="B816" s="142" t="s">
        <v>5277</v>
      </c>
      <c r="C816" s="142" t="s">
        <v>5278</v>
      </c>
      <c r="D816" s="142" t="s">
        <v>5477</v>
      </c>
      <c r="E816" s="142" t="s">
        <v>5279</v>
      </c>
      <c r="F816" s="145" t="s">
        <v>4645</v>
      </c>
      <c r="G816" s="146">
        <v>43192</v>
      </c>
      <c r="H816" s="125">
        <f t="shared" si="36"/>
        <v>2018</v>
      </c>
      <c r="I816" s="145" t="s">
        <v>5700</v>
      </c>
      <c r="J816" s="144">
        <v>1</v>
      </c>
      <c r="K816" s="115">
        <f>IF((G816+'Resale time'!$F$545)&lt;$U$3,1,0)</f>
        <v>1</v>
      </c>
      <c r="L816" s="144"/>
      <c r="M816" s="158">
        <v>0</v>
      </c>
      <c r="N816" s="162" t="str">
        <f t="shared" si="37"/>
        <v/>
      </c>
      <c r="O816" s="219">
        <f>MAX(IF($U$4-G816&gt;0,MIN((($U$4-$U$2))*J816,(($U$4-$G816)*J816)-'Resale time'!$F$545),0),0)</f>
        <v>274</v>
      </c>
      <c r="P816" s="162">
        <f>MAX(IF($U$5-G816&gt;0,MIN(($U$5-$U$4)*J816,(($U$5-$G816)*J816)-'Resale time'!$F$545),0),0)</f>
        <v>366</v>
      </c>
      <c r="Q816" s="162">
        <f>MAX(IF($U$3-G816&gt;0,MIN(($U$3-$U$5)*J816,(($U$3-$G816)*J816)-'Resale time'!$F$545),0),0)</f>
        <v>90</v>
      </c>
      <c r="R816" s="341">
        <f t="shared" si="38"/>
        <v>730</v>
      </c>
    </row>
    <row r="817" spans="1:18" ht="12" customHeight="1" x14ac:dyDescent="0.35">
      <c r="A817" s="142"/>
      <c r="B817" s="142" t="s">
        <v>5277</v>
      </c>
      <c r="C817" s="142" t="s">
        <v>5278</v>
      </c>
      <c r="D817" s="142" t="s">
        <v>5477</v>
      </c>
      <c r="E817" s="142" t="s">
        <v>5279</v>
      </c>
      <c r="F817" s="145" t="s">
        <v>4288</v>
      </c>
      <c r="G817" s="146">
        <v>43188</v>
      </c>
      <c r="H817" s="125">
        <f t="shared" si="36"/>
        <v>2018</v>
      </c>
      <c r="I817" s="145" t="s">
        <v>5701</v>
      </c>
      <c r="J817" s="144">
        <v>1</v>
      </c>
      <c r="K817" s="115">
        <f>IF((G817+'Resale time'!$F$545)&lt;$U$3,1,0)</f>
        <v>1</v>
      </c>
      <c r="L817" s="144"/>
      <c r="M817" s="158">
        <v>0</v>
      </c>
      <c r="N817" s="162" t="str">
        <f t="shared" si="37"/>
        <v/>
      </c>
      <c r="O817" s="219">
        <f>MAX(IF($U$4-G817&gt;0,MIN((($U$4-$U$2))*J817,(($U$4-$G817)*J817)-'Resale time'!$F$545),0),0)</f>
        <v>274</v>
      </c>
      <c r="P817" s="162">
        <f>MAX(IF($U$5-G817&gt;0,MIN(($U$5-$U$4)*J817,(($U$5-$G817)*J817)-'Resale time'!$F$545),0),0)</f>
        <v>366</v>
      </c>
      <c r="Q817" s="162">
        <f>MAX(IF($U$3-G817&gt;0,MIN(($U$3-$U$5)*J817,(($U$3-$G817)*J817)-'Resale time'!$F$545),0),0)</f>
        <v>90</v>
      </c>
      <c r="R817" s="341">
        <f t="shared" si="38"/>
        <v>730</v>
      </c>
    </row>
    <row r="818" spans="1:18" ht="12" customHeight="1" x14ac:dyDescent="0.35">
      <c r="A818" s="142"/>
      <c r="B818" s="142" t="s">
        <v>5277</v>
      </c>
      <c r="C818" s="142" t="s">
        <v>5278</v>
      </c>
      <c r="D818" s="142" t="s">
        <v>5477</v>
      </c>
      <c r="E818" s="142" t="s">
        <v>5279</v>
      </c>
      <c r="F818" s="145" t="s">
        <v>4288</v>
      </c>
      <c r="G818" s="146">
        <v>43186</v>
      </c>
      <c r="H818" s="125">
        <f t="shared" si="36"/>
        <v>2018</v>
      </c>
      <c r="I818" s="145" t="s">
        <v>5702</v>
      </c>
      <c r="J818" s="144">
        <v>1</v>
      </c>
      <c r="K818" s="115">
        <f>IF((G818+'Resale time'!$F$545)&lt;$U$3,1,0)</f>
        <v>1</v>
      </c>
      <c r="L818" s="144"/>
      <c r="M818" s="158">
        <v>0</v>
      </c>
      <c r="N818" s="162" t="str">
        <f t="shared" si="37"/>
        <v/>
      </c>
      <c r="O818" s="219">
        <f>MAX(IF($U$4-G818&gt;0,MIN((($U$4-$U$2))*J818,(($U$4-$G818)*J818)-'Resale time'!$F$545),0),0)</f>
        <v>274</v>
      </c>
      <c r="P818" s="162">
        <f>MAX(IF($U$5-G818&gt;0,MIN(($U$5-$U$4)*J818,(($U$5-$G818)*J818)-'Resale time'!$F$545),0),0)</f>
        <v>366</v>
      </c>
      <c r="Q818" s="162">
        <f>MAX(IF($U$3-G818&gt;0,MIN(($U$3-$U$5)*J818,(($U$3-$G818)*J818)-'Resale time'!$F$545),0),0)</f>
        <v>90</v>
      </c>
      <c r="R818" s="341">
        <f t="shared" si="38"/>
        <v>730</v>
      </c>
    </row>
    <row r="819" spans="1:18" ht="12" customHeight="1" x14ac:dyDescent="0.35">
      <c r="A819" s="142"/>
      <c r="B819" s="142" t="s">
        <v>5277</v>
      </c>
      <c r="C819" s="142" t="s">
        <v>5278</v>
      </c>
      <c r="D819" s="142" t="s">
        <v>5477</v>
      </c>
      <c r="E819" s="142" t="s">
        <v>5279</v>
      </c>
      <c r="F819" s="145" t="s">
        <v>4276</v>
      </c>
      <c r="G819" s="146">
        <v>43185</v>
      </c>
      <c r="H819" s="125">
        <f t="shared" si="36"/>
        <v>2018</v>
      </c>
      <c r="I819" s="145" t="s">
        <v>5703</v>
      </c>
      <c r="J819" s="144">
        <v>1</v>
      </c>
      <c r="K819" s="115">
        <f>IF((G819+'Resale time'!$F$545)&lt;$U$3,1,0)</f>
        <v>1</v>
      </c>
      <c r="L819" s="144"/>
      <c r="M819" s="158">
        <v>0</v>
      </c>
      <c r="N819" s="162" t="str">
        <f t="shared" si="37"/>
        <v/>
      </c>
      <c r="O819" s="219">
        <f>MAX(IF($U$4-G819&gt;0,MIN((($U$4-$U$2))*J819,(($U$4-$G819)*J819)-'Resale time'!$F$545),0),0)</f>
        <v>274</v>
      </c>
      <c r="P819" s="162">
        <f>MAX(IF($U$5-G819&gt;0,MIN(($U$5-$U$4)*J819,(($U$5-$G819)*J819)-'Resale time'!$F$545),0),0)</f>
        <v>366</v>
      </c>
      <c r="Q819" s="162">
        <f>MAX(IF($U$3-G819&gt;0,MIN(($U$3-$U$5)*J819,(($U$3-$G819)*J819)-'Resale time'!$F$545),0),0)</f>
        <v>90</v>
      </c>
      <c r="R819" s="341">
        <f t="shared" si="38"/>
        <v>730</v>
      </c>
    </row>
    <row r="820" spans="1:18" ht="12" customHeight="1" x14ac:dyDescent="0.35">
      <c r="A820" s="142"/>
      <c r="B820" s="142" t="s">
        <v>5277</v>
      </c>
      <c r="C820" s="142" t="s">
        <v>5278</v>
      </c>
      <c r="D820" s="142" t="s">
        <v>5477</v>
      </c>
      <c r="E820" s="142" t="s">
        <v>5279</v>
      </c>
      <c r="F820" s="145" t="s">
        <v>4288</v>
      </c>
      <c r="G820" s="146">
        <v>43185</v>
      </c>
      <c r="H820" s="125">
        <f t="shared" si="36"/>
        <v>2018</v>
      </c>
      <c r="I820" s="145" t="s">
        <v>5704</v>
      </c>
      <c r="J820" s="144">
        <v>1</v>
      </c>
      <c r="K820" s="115">
        <f>IF((G820+'Resale time'!$F$545)&lt;$U$3,1,0)</f>
        <v>1</v>
      </c>
      <c r="L820" s="144"/>
      <c r="M820" s="158">
        <v>0</v>
      </c>
      <c r="N820" s="162" t="str">
        <f t="shared" si="37"/>
        <v/>
      </c>
      <c r="O820" s="219">
        <f>MAX(IF($U$4-G820&gt;0,MIN((($U$4-$U$2))*J820,(($U$4-$G820)*J820)-'Resale time'!$F$545),0),0)</f>
        <v>274</v>
      </c>
      <c r="P820" s="162">
        <f>MAX(IF($U$5-G820&gt;0,MIN(($U$5-$U$4)*J820,(($U$5-$G820)*J820)-'Resale time'!$F$545),0),0)</f>
        <v>366</v>
      </c>
      <c r="Q820" s="162">
        <f>MAX(IF($U$3-G820&gt;0,MIN(($U$3-$U$5)*J820,(($U$3-$G820)*J820)-'Resale time'!$F$545),0),0)</f>
        <v>90</v>
      </c>
      <c r="R820" s="341">
        <f t="shared" si="38"/>
        <v>730</v>
      </c>
    </row>
    <row r="821" spans="1:18" ht="12" customHeight="1" x14ac:dyDescent="0.35">
      <c r="A821" s="142"/>
      <c r="B821" s="142" t="s">
        <v>5277</v>
      </c>
      <c r="C821" s="142" t="s">
        <v>5278</v>
      </c>
      <c r="D821" s="142" t="s">
        <v>5477</v>
      </c>
      <c r="E821" s="142" t="s">
        <v>5279</v>
      </c>
      <c r="F821" s="145" t="s">
        <v>5275</v>
      </c>
      <c r="G821" s="146">
        <v>43185</v>
      </c>
      <c r="H821" s="125">
        <f t="shared" si="36"/>
        <v>2018</v>
      </c>
      <c r="I821" s="145" t="s">
        <v>5705</v>
      </c>
      <c r="J821" s="144">
        <v>1</v>
      </c>
      <c r="K821" s="115">
        <f>IF((G821+'Resale time'!$F$545)&lt;$U$3,1,0)</f>
        <v>1</v>
      </c>
      <c r="L821" s="144"/>
      <c r="M821" s="158">
        <v>0</v>
      </c>
      <c r="N821" s="162" t="str">
        <f t="shared" si="37"/>
        <v/>
      </c>
      <c r="O821" s="219">
        <f>MAX(IF($U$4-G821&gt;0,MIN((($U$4-$U$2))*J821,(($U$4-$G821)*J821)-'Resale time'!$F$545),0),0)</f>
        <v>274</v>
      </c>
      <c r="P821" s="162">
        <f>MAX(IF($U$5-G821&gt;0,MIN(($U$5-$U$4)*J821,(($U$5-$G821)*J821)-'Resale time'!$F$545),0),0)</f>
        <v>366</v>
      </c>
      <c r="Q821" s="162">
        <f>MAX(IF($U$3-G821&gt;0,MIN(($U$3-$U$5)*J821,(($U$3-$G821)*J821)-'Resale time'!$F$545),0),0)</f>
        <v>90</v>
      </c>
      <c r="R821" s="341">
        <f t="shared" si="38"/>
        <v>730</v>
      </c>
    </row>
    <row r="822" spans="1:18" ht="12" customHeight="1" x14ac:dyDescent="0.35">
      <c r="A822" s="142"/>
      <c r="B822" s="142" t="s">
        <v>5277</v>
      </c>
      <c r="C822" s="142" t="s">
        <v>5278</v>
      </c>
      <c r="D822" s="142" t="s">
        <v>5477</v>
      </c>
      <c r="E822" s="142" t="s">
        <v>5279</v>
      </c>
      <c r="F822" s="145" t="s">
        <v>5275</v>
      </c>
      <c r="G822" s="146">
        <v>43180</v>
      </c>
      <c r="H822" s="125">
        <f t="shared" si="36"/>
        <v>2018</v>
      </c>
      <c r="I822" s="145" t="s">
        <v>5706</v>
      </c>
      <c r="J822" s="144">
        <v>1</v>
      </c>
      <c r="K822" s="115">
        <f>IF((G822+'Resale time'!$F$545)&lt;$U$3,1,0)</f>
        <v>1</v>
      </c>
      <c r="L822" s="144"/>
      <c r="M822" s="158">
        <v>0</v>
      </c>
      <c r="N822" s="162" t="str">
        <f t="shared" si="37"/>
        <v/>
      </c>
      <c r="O822" s="219">
        <f>MAX(IF($U$4-G822&gt;0,MIN((($U$4-$U$2))*J822,(($U$4-$G822)*J822)-'Resale time'!$F$545),0),0)</f>
        <v>274</v>
      </c>
      <c r="P822" s="162">
        <f>MAX(IF($U$5-G822&gt;0,MIN(($U$5-$U$4)*J822,(($U$5-$G822)*J822)-'Resale time'!$F$545),0),0)</f>
        <v>366</v>
      </c>
      <c r="Q822" s="162">
        <f>MAX(IF($U$3-G822&gt;0,MIN(($U$3-$U$5)*J822,(($U$3-$G822)*J822)-'Resale time'!$F$545),0),0)</f>
        <v>90</v>
      </c>
      <c r="R822" s="341">
        <f t="shared" si="38"/>
        <v>730</v>
      </c>
    </row>
    <row r="823" spans="1:18" ht="12" customHeight="1" x14ac:dyDescent="0.35">
      <c r="A823" s="142"/>
      <c r="B823" s="142" t="s">
        <v>5277</v>
      </c>
      <c r="C823" s="142" t="s">
        <v>5278</v>
      </c>
      <c r="D823" s="142" t="s">
        <v>5477</v>
      </c>
      <c r="E823" s="142" t="s">
        <v>5279</v>
      </c>
      <c r="F823" s="145" t="s">
        <v>5061</v>
      </c>
      <c r="G823" s="146">
        <v>43160</v>
      </c>
      <c r="H823" s="125">
        <f t="shared" si="36"/>
        <v>2018</v>
      </c>
      <c r="I823" s="145" t="s">
        <v>5707</v>
      </c>
      <c r="J823" s="144">
        <v>1</v>
      </c>
      <c r="K823" s="115">
        <f>IF((G823+'Resale time'!$F$545)&lt;$U$3,1,0)</f>
        <v>1</v>
      </c>
      <c r="L823" s="144"/>
      <c r="M823" s="158">
        <v>0</v>
      </c>
      <c r="N823" s="162" t="str">
        <f t="shared" si="37"/>
        <v/>
      </c>
      <c r="O823" s="219">
        <f>MAX(IF($U$4-G823&gt;0,MIN((($U$4-$U$2))*J823,(($U$4-$G823)*J823)-'Resale time'!$F$545),0),0)</f>
        <v>274</v>
      </c>
      <c r="P823" s="162">
        <f>MAX(IF($U$5-G823&gt;0,MIN(($U$5-$U$4)*J823,(($U$5-$G823)*J823)-'Resale time'!$F$545),0),0)</f>
        <v>366</v>
      </c>
      <c r="Q823" s="162">
        <f>MAX(IF($U$3-G823&gt;0,MIN(($U$3-$U$5)*J823,(($U$3-$G823)*J823)-'Resale time'!$F$545),0),0)</f>
        <v>90</v>
      </c>
      <c r="R823" s="341">
        <f t="shared" si="38"/>
        <v>730</v>
      </c>
    </row>
    <row r="824" spans="1:18" ht="12" customHeight="1" x14ac:dyDescent="0.35">
      <c r="A824" s="142"/>
      <c r="B824" s="142" t="s">
        <v>5277</v>
      </c>
      <c r="C824" s="142" t="s">
        <v>5278</v>
      </c>
      <c r="D824" s="142" t="s">
        <v>5477</v>
      </c>
      <c r="E824" s="142" t="s">
        <v>5279</v>
      </c>
      <c r="F824" s="145" t="s">
        <v>4276</v>
      </c>
      <c r="G824" s="146">
        <v>43158</v>
      </c>
      <c r="H824" s="125">
        <f t="shared" ref="H824:H887" si="39">YEAR(G824)</f>
        <v>2018</v>
      </c>
      <c r="I824" s="145" t="s">
        <v>5708</v>
      </c>
      <c r="J824" s="144">
        <v>1</v>
      </c>
      <c r="K824" s="115">
        <f>IF((G824+'Resale time'!$F$545)&lt;$U$3,1,0)</f>
        <v>1</v>
      </c>
      <c r="L824" s="144"/>
      <c r="M824" s="158">
        <v>0</v>
      </c>
      <c r="N824" s="162" t="str">
        <f t="shared" si="37"/>
        <v/>
      </c>
      <c r="O824" s="219">
        <f>MAX(IF($U$4-G824&gt;0,MIN((($U$4-$U$2))*J824,(($U$4-$G824)*J824)-'Resale time'!$F$545),0),0)</f>
        <v>274</v>
      </c>
      <c r="P824" s="162">
        <f>MAX(IF($U$5-G824&gt;0,MIN(($U$5-$U$4)*J824,(($U$5-$G824)*J824)-'Resale time'!$F$545),0),0)</f>
        <v>366</v>
      </c>
      <c r="Q824" s="162">
        <f>MAX(IF($U$3-G824&gt;0,MIN(($U$3-$U$5)*J824,(($U$3-$G824)*J824)-'Resale time'!$F$545),0),0)</f>
        <v>90</v>
      </c>
      <c r="R824" s="341">
        <f t="shared" si="38"/>
        <v>730</v>
      </c>
    </row>
    <row r="825" spans="1:18" ht="12" customHeight="1" x14ac:dyDescent="0.35">
      <c r="A825" s="142"/>
      <c r="B825" s="142" t="s">
        <v>5277</v>
      </c>
      <c r="C825" s="142" t="s">
        <v>5278</v>
      </c>
      <c r="D825" s="142" t="s">
        <v>5477</v>
      </c>
      <c r="E825" s="142" t="s">
        <v>5279</v>
      </c>
      <c r="F825" s="145" t="s">
        <v>4288</v>
      </c>
      <c r="G825" s="146">
        <v>43157</v>
      </c>
      <c r="H825" s="125">
        <f t="shared" si="39"/>
        <v>2018</v>
      </c>
      <c r="I825" s="145" t="s">
        <v>5709</v>
      </c>
      <c r="J825" s="144">
        <v>1</v>
      </c>
      <c r="K825" s="115">
        <f>IF((G825+'Resale time'!$F$545)&lt;$U$3,1,0)</f>
        <v>1</v>
      </c>
      <c r="L825" s="144"/>
      <c r="M825" s="158">
        <v>0</v>
      </c>
      <c r="N825" s="162" t="str">
        <f t="shared" si="37"/>
        <v/>
      </c>
      <c r="O825" s="219">
        <f>MAX(IF($U$4-G825&gt;0,MIN((($U$4-$U$2))*J825,(($U$4-$G825)*J825)-'Resale time'!$F$545),0),0)</f>
        <v>274</v>
      </c>
      <c r="P825" s="162">
        <f>MAX(IF($U$5-G825&gt;0,MIN(($U$5-$U$4)*J825,(($U$5-$G825)*J825)-'Resale time'!$F$545),0),0)</f>
        <v>366</v>
      </c>
      <c r="Q825" s="162">
        <f>MAX(IF($U$3-G825&gt;0,MIN(($U$3-$U$5)*J825,(($U$3-$G825)*J825)-'Resale time'!$F$545),0),0)</f>
        <v>90</v>
      </c>
      <c r="R825" s="341">
        <f t="shared" si="38"/>
        <v>730</v>
      </c>
    </row>
    <row r="826" spans="1:18" ht="12" customHeight="1" x14ac:dyDescent="0.35">
      <c r="A826" s="142"/>
      <c r="B826" s="142" t="s">
        <v>5277</v>
      </c>
      <c r="C826" s="142" t="s">
        <v>5278</v>
      </c>
      <c r="D826" s="142" t="s">
        <v>5477</v>
      </c>
      <c r="E826" s="142" t="s">
        <v>5279</v>
      </c>
      <c r="F826" s="145" t="s">
        <v>4726</v>
      </c>
      <c r="G826" s="146">
        <v>43157</v>
      </c>
      <c r="H826" s="125">
        <f t="shared" si="39"/>
        <v>2018</v>
      </c>
      <c r="I826" s="145" t="s">
        <v>5710</v>
      </c>
      <c r="J826" s="144">
        <v>1</v>
      </c>
      <c r="K826" s="115">
        <f>IF((G826+'Resale time'!$F$545)&lt;$U$3,1,0)</f>
        <v>1</v>
      </c>
      <c r="L826" s="144"/>
      <c r="M826" s="158">
        <v>0</v>
      </c>
      <c r="N826" s="162" t="str">
        <f t="shared" si="37"/>
        <v/>
      </c>
      <c r="O826" s="219">
        <f>MAX(IF($U$4-G826&gt;0,MIN((($U$4-$U$2))*J826,(($U$4-$G826)*J826)-'Resale time'!$F$545),0),0)</f>
        <v>274</v>
      </c>
      <c r="P826" s="162">
        <f>MAX(IF($U$5-G826&gt;0,MIN(($U$5-$U$4)*J826,(($U$5-$G826)*J826)-'Resale time'!$F$545),0),0)</f>
        <v>366</v>
      </c>
      <c r="Q826" s="162">
        <f>MAX(IF($U$3-G826&gt;0,MIN(($U$3-$U$5)*J826,(($U$3-$G826)*J826)-'Resale time'!$F$545),0),0)</f>
        <v>90</v>
      </c>
      <c r="R826" s="341">
        <f t="shared" si="38"/>
        <v>730</v>
      </c>
    </row>
    <row r="827" spans="1:18" ht="12" customHeight="1" x14ac:dyDescent="0.35">
      <c r="A827" s="142"/>
      <c r="B827" s="142" t="s">
        <v>5277</v>
      </c>
      <c r="C827" s="142" t="s">
        <v>5278</v>
      </c>
      <c r="D827" s="142" t="s">
        <v>5477</v>
      </c>
      <c r="E827" s="142" t="s">
        <v>5279</v>
      </c>
      <c r="F827" s="145" t="s">
        <v>4276</v>
      </c>
      <c r="G827" s="146">
        <v>43153</v>
      </c>
      <c r="H827" s="125">
        <f t="shared" si="39"/>
        <v>2018</v>
      </c>
      <c r="I827" s="145" t="s">
        <v>5711</v>
      </c>
      <c r="J827" s="144">
        <v>1</v>
      </c>
      <c r="K827" s="115">
        <f>IF((G827+'Resale time'!$F$545)&lt;$U$3,1,0)</f>
        <v>1</v>
      </c>
      <c r="L827" s="144"/>
      <c r="M827" s="158">
        <v>0</v>
      </c>
      <c r="N827" s="162" t="str">
        <f t="shared" si="37"/>
        <v/>
      </c>
      <c r="O827" s="219">
        <f>MAX(IF($U$4-G827&gt;0,MIN((($U$4-$U$2))*J827,(($U$4-$G827)*J827)-'Resale time'!$F$545),0),0)</f>
        <v>274</v>
      </c>
      <c r="P827" s="162">
        <f>MAX(IF($U$5-G827&gt;0,MIN(($U$5-$U$4)*J827,(($U$5-$G827)*J827)-'Resale time'!$F$545),0),0)</f>
        <v>366</v>
      </c>
      <c r="Q827" s="162">
        <f>MAX(IF($U$3-G827&gt;0,MIN(($U$3-$U$5)*J827,(($U$3-$G827)*J827)-'Resale time'!$F$545),0),0)</f>
        <v>90</v>
      </c>
      <c r="R827" s="341">
        <f t="shared" si="38"/>
        <v>730</v>
      </c>
    </row>
    <row r="828" spans="1:18" ht="12" customHeight="1" x14ac:dyDescent="0.35">
      <c r="A828" s="142"/>
      <c r="B828" s="142" t="s">
        <v>5277</v>
      </c>
      <c r="C828" s="142" t="s">
        <v>5278</v>
      </c>
      <c r="D828" s="142" t="s">
        <v>5477</v>
      </c>
      <c r="E828" s="142" t="s">
        <v>5279</v>
      </c>
      <c r="F828" s="145" t="s">
        <v>4276</v>
      </c>
      <c r="G828" s="146">
        <v>43150</v>
      </c>
      <c r="H828" s="125">
        <f t="shared" si="39"/>
        <v>2018</v>
      </c>
      <c r="I828" s="145" t="s">
        <v>5712</v>
      </c>
      <c r="J828" s="144">
        <v>1</v>
      </c>
      <c r="K828" s="115">
        <f>IF((G828+'Resale time'!$F$545)&lt;$U$3,1,0)</f>
        <v>1</v>
      </c>
      <c r="L828" s="144"/>
      <c r="M828" s="158">
        <v>0</v>
      </c>
      <c r="N828" s="162" t="str">
        <f t="shared" si="37"/>
        <v/>
      </c>
      <c r="O828" s="219">
        <f>MAX(IF($U$4-G828&gt;0,MIN((($U$4-$U$2))*J828,(($U$4-$G828)*J828)-'Resale time'!$F$545),0),0)</f>
        <v>274</v>
      </c>
      <c r="P828" s="162">
        <f>MAX(IF($U$5-G828&gt;0,MIN(($U$5-$U$4)*J828,(($U$5-$G828)*J828)-'Resale time'!$F$545),0),0)</f>
        <v>366</v>
      </c>
      <c r="Q828" s="162">
        <f>MAX(IF($U$3-G828&gt;0,MIN(($U$3-$U$5)*J828,(($U$3-$G828)*J828)-'Resale time'!$F$545),0),0)</f>
        <v>90</v>
      </c>
      <c r="R828" s="341">
        <f t="shared" si="38"/>
        <v>730</v>
      </c>
    </row>
    <row r="829" spans="1:18" ht="12" customHeight="1" x14ac:dyDescent="0.35">
      <c r="A829" s="142"/>
      <c r="B829" s="142" t="s">
        <v>5277</v>
      </c>
      <c r="C829" s="142" t="s">
        <v>5278</v>
      </c>
      <c r="D829" s="142" t="s">
        <v>5477</v>
      </c>
      <c r="E829" s="142" t="s">
        <v>5279</v>
      </c>
      <c r="F829" s="145" t="s">
        <v>4726</v>
      </c>
      <c r="G829" s="146">
        <v>43139</v>
      </c>
      <c r="H829" s="125">
        <f t="shared" si="39"/>
        <v>2018</v>
      </c>
      <c r="I829" s="145" t="s">
        <v>5713</v>
      </c>
      <c r="J829" s="144">
        <v>1</v>
      </c>
      <c r="K829" s="115">
        <f>IF((G829+'Resale time'!$F$545)&lt;$U$3,1,0)</f>
        <v>1</v>
      </c>
      <c r="L829" s="144"/>
      <c r="M829" s="158">
        <v>0</v>
      </c>
      <c r="N829" s="162" t="str">
        <f t="shared" si="37"/>
        <v/>
      </c>
      <c r="O829" s="219">
        <f>MAX(IF($U$4-G829&gt;0,MIN((($U$4-$U$2))*J829,(($U$4-$G829)*J829)-'Resale time'!$F$545),0),0)</f>
        <v>274</v>
      </c>
      <c r="P829" s="162">
        <f>MAX(IF($U$5-G829&gt;0,MIN(($U$5-$U$4)*J829,(($U$5-$G829)*J829)-'Resale time'!$F$545),0),0)</f>
        <v>366</v>
      </c>
      <c r="Q829" s="162">
        <f>MAX(IF($U$3-G829&gt;0,MIN(($U$3-$U$5)*J829,(($U$3-$G829)*J829)-'Resale time'!$F$545),0),0)</f>
        <v>90</v>
      </c>
      <c r="R829" s="341">
        <f t="shared" si="38"/>
        <v>730</v>
      </c>
    </row>
    <row r="830" spans="1:18" ht="12" customHeight="1" x14ac:dyDescent="0.35">
      <c r="A830" s="142"/>
      <c r="B830" s="142" t="s">
        <v>5277</v>
      </c>
      <c r="C830" s="142" t="s">
        <v>5278</v>
      </c>
      <c r="D830" s="142" t="s">
        <v>5477</v>
      </c>
      <c r="E830" s="142" t="s">
        <v>5279</v>
      </c>
      <c r="F830" s="145" t="s">
        <v>4726</v>
      </c>
      <c r="G830" s="146">
        <v>43138</v>
      </c>
      <c r="H830" s="125">
        <f t="shared" si="39"/>
        <v>2018</v>
      </c>
      <c r="I830" s="145" t="s">
        <v>5714</v>
      </c>
      <c r="J830" s="144">
        <v>1</v>
      </c>
      <c r="K830" s="115">
        <f>IF((G830+'Resale time'!$F$545)&lt;$U$3,1,0)</f>
        <v>1</v>
      </c>
      <c r="L830" s="144"/>
      <c r="M830" s="158">
        <v>0</v>
      </c>
      <c r="N830" s="162" t="str">
        <f t="shared" si="37"/>
        <v/>
      </c>
      <c r="O830" s="219">
        <f>MAX(IF($U$4-G830&gt;0,MIN((($U$4-$U$2))*J830,(($U$4-$G830)*J830)-'Resale time'!$F$545),0),0)</f>
        <v>274</v>
      </c>
      <c r="P830" s="162">
        <f>MAX(IF($U$5-G830&gt;0,MIN(($U$5-$U$4)*J830,(($U$5-$G830)*J830)-'Resale time'!$F$545),0),0)</f>
        <v>366</v>
      </c>
      <c r="Q830" s="162">
        <f>MAX(IF($U$3-G830&gt;0,MIN(($U$3-$U$5)*J830,(($U$3-$G830)*J830)-'Resale time'!$F$545),0),0)</f>
        <v>90</v>
      </c>
      <c r="R830" s="341">
        <f t="shared" si="38"/>
        <v>730</v>
      </c>
    </row>
    <row r="831" spans="1:18" ht="12" customHeight="1" x14ac:dyDescent="0.35">
      <c r="A831" s="142"/>
      <c r="B831" s="142" t="s">
        <v>5277</v>
      </c>
      <c r="C831" s="142" t="s">
        <v>5278</v>
      </c>
      <c r="D831" s="142" t="s">
        <v>5477</v>
      </c>
      <c r="E831" s="142" t="s">
        <v>5279</v>
      </c>
      <c r="F831" s="145" t="s">
        <v>4276</v>
      </c>
      <c r="G831" s="146">
        <v>43132</v>
      </c>
      <c r="H831" s="125">
        <f t="shared" si="39"/>
        <v>2018</v>
      </c>
      <c r="I831" s="145" t="s">
        <v>5715</v>
      </c>
      <c r="J831" s="144">
        <v>1</v>
      </c>
      <c r="K831" s="115">
        <f>IF((G831+'Resale time'!$F$545)&lt;$U$3,1,0)</f>
        <v>1</v>
      </c>
      <c r="L831" s="144"/>
      <c r="M831" s="158">
        <v>0</v>
      </c>
      <c r="N831" s="162" t="str">
        <f t="shared" si="37"/>
        <v/>
      </c>
      <c r="O831" s="219">
        <f>MAX(IF($U$4-G831&gt;0,MIN((($U$4-$U$2))*J831,(($U$4-$G831)*J831)-'Resale time'!$F$545),0),0)</f>
        <v>274</v>
      </c>
      <c r="P831" s="162">
        <f>MAX(IF($U$5-G831&gt;0,MIN(($U$5-$U$4)*J831,(($U$5-$G831)*J831)-'Resale time'!$F$545),0),0)</f>
        <v>366</v>
      </c>
      <c r="Q831" s="162">
        <f>MAX(IF($U$3-G831&gt;0,MIN(($U$3-$U$5)*J831,(($U$3-$G831)*J831)-'Resale time'!$F$545),0),0)</f>
        <v>90</v>
      </c>
      <c r="R831" s="341">
        <f t="shared" si="38"/>
        <v>730</v>
      </c>
    </row>
    <row r="832" spans="1:18" ht="12" customHeight="1" x14ac:dyDescent="0.35">
      <c r="A832" s="142"/>
      <c r="B832" s="142" t="s">
        <v>5277</v>
      </c>
      <c r="C832" s="142" t="s">
        <v>5278</v>
      </c>
      <c r="D832" s="142" t="s">
        <v>5477</v>
      </c>
      <c r="E832" s="142" t="s">
        <v>5279</v>
      </c>
      <c r="F832" s="145" t="s">
        <v>4276</v>
      </c>
      <c r="G832" s="146">
        <v>43130</v>
      </c>
      <c r="H832" s="125">
        <f t="shared" si="39"/>
        <v>2018</v>
      </c>
      <c r="I832" s="145" t="s">
        <v>5716</v>
      </c>
      <c r="J832" s="144">
        <v>1</v>
      </c>
      <c r="K832" s="115">
        <f>IF((G832+'Resale time'!$F$545)&lt;$U$3,1,0)</f>
        <v>1</v>
      </c>
      <c r="L832" s="144"/>
      <c r="M832" s="158">
        <v>0</v>
      </c>
      <c r="N832" s="162" t="str">
        <f t="shared" si="37"/>
        <v/>
      </c>
      <c r="O832" s="219">
        <f>MAX(IF($U$4-G832&gt;0,MIN((($U$4-$U$2))*J832,(($U$4-$G832)*J832)-'Resale time'!$F$545),0),0)</f>
        <v>274</v>
      </c>
      <c r="P832" s="162">
        <f>MAX(IF($U$5-G832&gt;0,MIN(($U$5-$U$4)*J832,(($U$5-$G832)*J832)-'Resale time'!$F$545),0),0)</f>
        <v>366</v>
      </c>
      <c r="Q832" s="162">
        <f>MAX(IF($U$3-G832&gt;0,MIN(($U$3-$U$5)*J832,(($U$3-$G832)*J832)-'Resale time'!$F$545),0),0)</f>
        <v>90</v>
      </c>
      <c r="R832" s="341">
        <f t="shared" si="38"/>
        <v>730</v>
      </c>
    </row>
    <row r="833" spans="1:18" ht="12" customHeight="1" x14ac:dyDescent="0.35">
      <c r="A833" s="142"/>
      <c r="B833" s="142" t="s">
        <v>5277</v>
      </c>
      <c r="C833" s="142" t="s">
        <v>5278</v>
      </c>
      <c r="D833" s="142" t="s">
        <v>5477</v>
      </c>
      <c r="E833" s="142" t="s">
        <v>5279</v>
      </c>
      <c r="F833" s="145" t="s">
        <v>4726</v>
      </c>
      <c r="G833" s="146">
        <v>43119</v>
      </c>
      <c r="H833" s="125">
        <f t="shared" si="39"/>
        <v>2018</v>
      </c>
      <c r="I833" s="145" t="s">
        <v>5717</v>
      </c>
      <c r="J833" s="144">
        <v>1</v>
      </c>
      <c r="K833" s="115">
        <f>IF((G833+'Resale time'!$F$545)&lt;$U$3,1,0)</f>
        <v>1</v>
      </c>
      <c r="L833" s="144"/>
      <c r="M833" s="158">
        <v>0</v>
      </c>
      <c r="N833" s="162" t="str">
        <f t="shared" ref="N833:N896" si="40">IF(M833=1,J833,"")</f>
        <v/>
      </c>
      <c r="O833" s="219">
        <f>MAX(IF($U$4-G833&gt;0,MIN((($U$4-$U$2))*J833,(($U$4-$G833)*J833)-'Resale time'!$F$545),0),0)</f>
        <v>274</v>
      </c>
      <c r="P833" s="162">
        <f>MAX(IF($U$5-G833&gt;0,MIN(($U$5-$U$4)*J833,(($U$5-$G833)*J833)-'Resale time'!$F$545),0),0)</f>
        <v>366</v>
      </c>
      <c r="Q833" s="162">
        <f>MAX(IF($U$3-G833&gt;0,MIN(($U$3-$U$5)*J833,(($U$3-$G833)*J833)-'Resale time'!$F$545),0),0)</f>
        <v>90</v>
      </c>
      <c r="R833" s="341">
        <f t="shared" si="38"/>
        <v>730</v>
      </c>
    </row>
    <row r="834" spans="1:18" ht="12" customHeight="1" x14ac:dyDescent="0.35">
      <c r="A834" s="142"/>
      <c r="B834" s="142" t="s">
        <v>5277</v>
      </c>
      <c r="C834" s="142" t="s">
        <v>5278</v>
      </c>
      <c r="D834" s="142" t="s">
        <v>5477</v>
      </c>
      <c r="E834" s="142" t="s">
        <v>5279</v>
      </c>
      <c r="F834" s="145" t="s">
        <v>4645</v>
      </c>
      <c r="G834" s="146">
        <v>43116</v>
      </c>
      <c r="H834" s="125">
        <f t="shared" si="39"/>
        <v>2018</v>
      </c>
      <c r="I834" s="145" t="s">
        <v>5718</v>
      </c>
      <c r="J834" s="144">
        <v>1</v>
      </c>
      <c r="K834" s="115">
        <f>IF((G834+'Resale time'!$F$545)&lt;$U$3,1,0)</f>
        <v>1</v>
      </c>
      <c r="L834" s="144"/>
      <c r="M834" s="158">
        <v>0</v>
      </c>
      <c r="N834" s="162" t="str">
        <f t="shared" si="40"/>
        <v/>
      </c>
      <c r="O834" s="219">
        <f>MAX(IF($U$4-G834&gt;0,MIN((($U$4-$U$2))*J834,(($U$4-$G834)*J834)-'Resale time'!$F$545),0),0)</f>
        <v>274</v>
      </c>
      <c r="P834" s="162">
        <f>MAX(IF($U$5-G834&gt;0,MIN(($U$5-$U$4)*J834,(($U$5-$G834)*J834)-'Resale time'!$F$545),0),0)</f>
        <v>366</v>
      </c>
      <c r="Q834" s="162">
        <f>MAX(IF($U$3-G834&gt;0,MIN(($U$3-$U$5)*J834,(($U$3-$G834)*J834)-'Resale time'!$F$545),0),0)</f>
        <v>90</v>
      </c>
      <c r="R834" s="341">
        <f t="shared" si="38"/>
        <v>730</v>
      </c>
    </row>
    <row r="835" spans="1:18" ht="12" customHeight="1" x14ac:dyDescent="0.35">
      <c r="A835" s="142"/>
      <c r="B835" s="142" t="s">
        <v>5277</v>
      </c>
      <c r="C835" s="142" t="s">
        <v>5278</v>
      </c>
      <c r="D835" s="142" t="s">
        <v>5477</v>
      </c>
      <c r="E835" s="142" t="s">
        <v>5279</v>
      </c>
      <c r="F835" s="145" t="s">
        <v>4276</v>
      </c>
      <c r="G835" s="146">
        <v>43110</v>
      </c>
      <c r="H835" s="125">
        <f t="shared" si="39"/>
        <v>2018</v>
      </c>
      <c r="I835" s="145" t="s">
        <v>5719</v>
      </c>
      <c r="J835" s="144">
        <v>1</v>
      </c>
      <c r="K835" s="115">
        <f>IF((G835+'Resale time'!$F$545)&lt;$U$3,1,0)</f>
        <v>1</v>
      </c>
      <c r="L835" s="144"/>
      <c r="M835" s="158">
        <v>0</v>
      </c>
      <c r="N835" s="162" t="str">
        <f t="shared" si="40"/>
        <v/>
      </c>
      <c r="O835" s="219">
        <f>MAX(IF($U$4-G835&gt;0,MIN((($U$4-$U$2))*J835,(($U$4-$G835)*J835)-'Resale time'!$F$545),0),0)</f>
        <v>274</v>
      </c>
      <c r="P835" s="162">
        <f>MAX(IF($U$5-G835&gt;0,MIN(($U$5-$U$4)*J835,(($U$5-$G835)*J835)-'Resale time'!$F$545),0),0)</f>
        <v>366</v>
      </c>
      <c r="Q835" s="162">
        <f>MAX(IF($U$3-G835&gt;0,MIN(($U$3-$U$5)*J835,(($U$3-$G835)*J835)-'Resale time'!$F$545),0),0)</f>
        <v>90</v>
      </c>
      <c r="R835" s="341">
        <f t="shared" ref="R835:R898" si="41">SUM(O835:Q835)</f>
        <v>730</v>
      </c>
    </row>
    <row r="836" spans="1:18" ht="12" customHeight="1" x14ac:dyDescent="0.35">
      <c r="A836" s="142"/>
      <c r="B836" s="142" t="s">
        <v>5277</v>
      </c>
      <c r="C836" s="142" t="s">
        <v>5278</v>
      </c>
      <c r="D836" s="142" t="s">
        <v>5477</v>
      </c>
      <c r="E836" s="142" t="s">
        <v>5279</v>
      </c>
      <c r="F836" s="145" t="s">
        <v>4276</v>
      </c>
      <c r="G836" s="146">
        <v>43109</v>
      </c>
      <c r="H836" s="125">
        <f t="shared" si="39"/>
        <v>2018</v>
      </c>
      <c r="I836" s="145" t="s">
        <v>5720</v>
      </c>
      <c r="J836" s="144">
        <v>1</v>
      </c>
      <c r="K836" s="115">
        <f>IF((G836+'Resale time'!$F$545)&lt;$U$3,1,0)</f>
        <v>1</v>
      </c>
      <c r="L836" s="144"/>
      <c r="M836" s="158">
        <v>0</v>
      </c>
      <c r="N836" s="162" t="str">
        <f t="shared" si="40"/>
        <v/>
      </c>
      <c r="O836" s="219">
        <f>MAX(IF($U$4-G836&gt;0,MIN((($U$4-$U$2))*J836,(($U$4-$G836)*J836)-'Resale time'!$F$545),0),0)</f>
        <v>274</v>
      </c>
      <c r="P836" s="162">
        <f>MAX(IF($U$5-G836&gt;0,MIN(($U$5-$U$4)*J836,(($U$5-$G836)*J836)-'Resale time'!$F$545),0),0)</f>
        <v>366</v>
      </c>
      <c r="Q836" s="162">
        <f>MAX(IF($U$3-G836&gt;0,MIN(($U$3-$U$5)*J836,(($U$3-$G836)*J836)-'Resale time'!$F$545),0),0)</f>
        <v>90</v>
      </c>
      <c r="R836" s="341">
        <f t="shared" si="41"/>
        <v>730</v>
      </c>
    </row>
    <row r="837" spans="1:18" ht="12" customHeight="1" x14ac:dyDescent="0.35">
      <c r="A837" s="142"/>
      <c r="B837" s="142" t="s">
        <v>5277</v>
      </c>
      <c r="C837" s="142" t="s">
        <v>5278</v>
      </c>
      <c r="D837" s="142" t="s">
        <v>5477</v>
      </c>
      <c r="E837" s="142" t="s">
        <v>5279</v>
      </c>
      <c r="F837" s="145" t="s">
        <v>4288</v>
      </c>
      <c r="G837" s="146">
        <v>43108</v>
      </c>
      <c r="H837" s="125">
        <f t="shared" si="39"/>
        <v>2018</v>
      </c>
      <c r="I837" s="145" t="s">
        <v>5721</v>
      </c>
      <c r="J837" s="144">
        <v>1</v>
      </c>
      <c r="K837" s="115">
        <f>IF((G837+'Resale time'!$F$545)&lt;$U$3,1,0)</f>
        <v>1</v>
      </c>
      <c r="L837" s="144"/>
      <c r="M837" s="158">
        <v>0</v>
      </c>
      <c r="N837" s="162" t="str">
        <f t="shared" si="40"/>
        <v/>
      </c>
      <c r="O837" s="219">
        <f>MAX(IF($U$4-G837&gt;0,MIN((($U$4-$U$2))*J837,(($U$4-$G837)*J837)-'Resale time'!$F$545),0),0)</f>
        <v>274</v>
      </c>
      <c r="P837" s="162">
        <f>MAX(IF($U$5-G837&gt;0,MIN(($U$5-$U$4)*J837,(($U$5-$G837)*J837)-'Resale time'!$F$545),0),0)</f>
        <v>366</v>
      </c>
      <c r="Q837" s="162">
        <f>MAX(IF($U$3-G837&gt;0,MIN(($U$3-$U$5)*J837,(($U$3-$G837)*J837)-'Resale time'!$F$545),0),0)</f>
        <v>90</v>
      </c>
      <c r="R837" s="341">
        <f t="shared" si="41"/>
        <v>730</v>
      </c>
    </row>
    <row r="838" spans="1:18" ht="12" customHeight="1" x14ac:dyDescent="0.35">
      <c r="A838" s="142"/>
      <c r="B838" s="142" t="s">
        <v>5277</v>
      </c>
      <c r="C838" s="142" t="s">
        <v>5278</v>
      </c>
      <c r="D838" s="142" t="s">
        <v>5477</v>
      </c>
      <c r="E838" s="142" t="s">
        <v>5279</v>
      </c>
      <c r="F838" s="145" t="s">
        <v>4276</v>
      </c>
      <c r="G838" s="146">
        <v>43108</v>
      </c>
      <c r="H838" s="125">
        <f t="shared" si="39"/>
        <v>2018</v>
      </c>
      <c r="I838" s="145" t="s">
        <v>5722</v>
      </c>
      <c r="J838" s="144">
        <v>1</v>
      </c>
      <c r="K838" s="115">
        <f>IF((G838+'Resale time'!$F$545)&lt;$U$3,1,0)</f>
        <v>1</v>
      </c>
      <c r="L838" s="144"/>
      <c r="M838" s="158">
        <v>0</v>
      </c>
      <c r="N838" s="162" t="str">
        <f t="shared" si="40"/>
        <v/>
      </c>
      <c r="O838" s="219">
        <f>MAX(IF($U$4-G838&gt;0,MIN((($U$4-$U$2))*J838,(($U$4-$G838)*J838)-'Resale time'!$F$545),0),0)</f>
        <v>274</v>
      </c>
      <c r="P838" s="162">
        <f>MAX(IF($U$5-G838&gt;0,MIN(($U$5-$U$4)*J838,(($U$5-$G838)*J838)-'Resale time'!$F$545),0),0)</f>
        <v>366</v>
      </c>
      <c r="Q838" s="162">
        <f>MAX(IF($U$3-G838&gt;0,MIN(($U$3-$U$5)*J838,(($U$3-$G838)*J838)-'Resale time'!$F$545),0),0)</f>
        <v>90</v>
      </c>
      <c r="R838" s="341">
        <f t="shared" si="41"/>
        <v>730</v>
      </c>
    </row>
    <row r="839" spans="1:18" ht="12" customHeight="1" x14ac:dyDescent="0.35">
      <c r="A839" s="142"/>
      <c r="B839" s="142" t="s">
        <v>5277</v>
      </c>
      <c r="C839" s="142" t="s">
        <v>5278</v>
      </c>
      <c r="D839" s="142" t="s">
        <v>5477</v>
      </c>
      <c r="E839" s="142" t="s">
        <v>5279</v>
      </c>
      <c r="F839" s="145" t="s">
        <v>4276</v>
      </c>
      <c r="G839" s="146">
        <v>43105</v>
      </c>
      <c r="H839" s="125">
        <f t="shared" si="39"/>
        <v>2018</v>
      </c>
      <c r="I839" s="145" t="s">
        <v>5723</v>
      </c>
      <c r="J839" s="144">
        <v>1</v>
      </c>
      <c r="K839" s="115">
        <f>IF((G839+'Resale time'!$F$545)&lt;$U$3,1,0)</f>
        <v>1</v>
      </c>
      <c r="L839" s="144"/>
      <c r="M839" s="158">
        <v>0</v>
      </c>
      <c r="N839" s="162" t="str">
        <f t="shared" si="40"/>
        <v/>
      </c>
      <c r="O839" s="219">
        <f>MAX(IF($U$4-G839&gt;0,MIN((($U$4-$U$2))*J839,(($U$4-$G839)*J839)-'Resale time'!$F$545),0),0)</f>
        <v>274</v>
      </c>
      <c r="P839" s="162">
        <f>MAX(IF($U$5-G839&gt;0,MIN(($U$5-$U$4)*J839,(($U$5-$G839)*J839)-'Resale time'!$F$545),0),0)</f>
        <v>366</v>
      </c>
      <c r="Q839" s="162">
        <f>MAX(IF($U$3-G839&gt;0,MIN(($U$3-$U$5)*J839,(($U$3-$G839)*J839)-'Resale time'!$F$545),0),0)</f>
        <v>90</v>
      </c>
      <c r="R839" s="341">
        <f t="shared" si="41"/>
        <v>730</v>
      </c>
    </row>
    <row r="840" spans="1:18" ht="12" customHeight="1" x14ac:dyDescent="0.35">
      <c r="A840" s="142" t="s">
        <v>5271</v>
      </c>
      <c r="B840" s="142" t="s">
        <v>5272</v>
      </c>
      <c r="C840" s="142" t="s">
        <v>5273</v>
      </c>
      <c r="D840" s="142" t="s">
        <v>5318</v>
      </c>
      <c r="E840" s="142">
        <v>50948926004</v>
      </c>
      <c r="F840" s="142" t="s">
        <v>4331</v>
      </c>
      <c r="G840" s="143">
        <v>43864</v>
      </c>
      <c r="H840" s="125">
        <f t="shared" si="39"/>
        <v>2020</v>
      </c>
      <c r="I840" s="142" t="s">
        <v>5724</v>
      </c>
      <c r="J840" s="142">
        <v>1</v>
      </c>
      <c r="K840" s="115">
        <f>IF((G840+'Resale time'!$F$545)&lt;$U$3,1,0)</f>
        <v>1</v>
      </c>
      <c r="L840" s="142"/>
      <c r="M840" s="159"/>
      <c r="N840" s="162" t="str">
        <f t="shared" si="40"/>
        <v/>
      </c>
      <c r="O840" s="219">
        <f>MAX(IF($U$4-G840&gt;0,MIN((($U$4-$U$2))*J840,(($U$4-$G840)*J840)-'Resale time'!$F$545),0),0)</f>
        <v>0</v>
      </c>
      <c r="P840" s="162">
        <f>MAX(IF($U$5-G840&gt;0,MIN(($U$5-$U$4)*J840,(($U$5-$G840)*J840)-'Resale time'!$F$545),0),0)</f>
        <v>269.87034401258165</v>
      </c>
      <c r="Q840" s="162">
        <f>MAX(IF($U$3-G840&gt;0,MIN(($U$3-$U$5)*J840,(($U$3-$G840)*J840)-'Resale time'!$F$545),0),0)</f>
        <v>90</v>
      </c>
      <c r="R840" s="341">
        <f t="shared" si="41"/>
        <v>359.87034401258165</v>
      </c>
    </row>
    <row r="841" spans="1:18" ht="12" customHeight="1" x14ac:dyDescent="0.35">
      <c r="A841" s="142" t="s">
        <v>5271</v>
      </c>
      <c r="B841" s="142" t="s">
        <v>5272</v>
      </c>
      <c r="C841" s="142" t="s">
        <v>5273</v>
      </c>
      <c r="D841" s="142" t="s">
        <v>5318</v>
      </c>
      <c r="E841" s="142">
        <v>50948926004</v>
      </c>
      <c r="F841" s="142" t="s">
        <v>5280</v>
      </c>
      <c r="G841" s="143">
        <v>43854</v>
      </c>
      <c r="H841" s="125">
        <f t="shared" si="39"/>
        <v>2020</v>
      </c>
      <c r="I841" s="142" t="s">
        <v>5725</v>
      </c>
      <c r="J841" s="142">
        <v>1</v>
      </c>
      <c r="K841" s="115">
        <f>IF((G841+'Resale time'!$F$545)&lt;$U$3,1,0)</f>
        <v>1</v>
      </c>
      <c r="L841" s="142"/>
      <c r="M841" s="159"/>
      <c r="N841" s="162" t="str">
        <f t="shared" si="40"/>
        <v/>
      </c>
      <c r="O841" s="219">
        <f>MAX(IF($U$4-G841&gt;0,MIN((($U$4-$U$2))*J841,(($U$4-$G841)*J841)-'Resale time'!$F$545),0),0)</f>
        <v>0</v>
      </c>
      <c r="P841" s="162">
        <f>MAX(IF($U$5-G841&gt;0,MIN(($U$5-$U$4)*J841,(($U$5-$G841)*J841)-'Resale time'!$F$545),0),0)</f>
        <v>279.87034401258165</v>
      </c>
      <c r="Q841" s="162">
        <f>MAX(IF($U$3-G841&gt;0,MIN(($U$3-$U$5)*J841,(($U$3-$G841)*J841)-'Resale time'!$F$545),0),0)</f>
        <v>90</v>
      </c>
      <c r="R841" s="341">
        <f t="shared" si="41"/>
        <v>369.87034401258165</v>
      </c>
    </row>
    <row r="842" spans="1:18" ht="12" customHeight="1" x14ac:dyDescent="0.35">
      <c r="A842" s="142" t="s">
        <v>5271</v>
      </c>
      <c r="B842" s="142" t="s">
        <v>5272</v>
      </c>
      <c r="C842" s="142" t="s">
        <v>5273</v>
      </c>
      <c r="D842" s="142" t="s">
        <v>5318</v>
      </c>
      <c r="E842" s="142">
        <v>50948926004</v>
      </c>
      <c r="F842" s="142" t="s">
        <v>4276</v>
      </c>
      <c r="G842" s="143">
        <v>43830</v>
      </c>
      <c r="H842" s="125">
        <f t="shared" si="39"/>
        <v>2019</v>
      </c>
      <c r="I842" s="142" t="s">
        <v>5726</v>
      </c>
      <c r="J842" s="142">
        <v>1</v>
      </c>
      <c r="K842" s="115">
        <f>IF((G842+'Resale time'!$F$545)&lt;$U$3,1,0)</f>
        <v>1</v>
      </c>
      <c r="L842" s="142"/>
      <c r="M842" s="159"/>
      <c r="N842" s="162" t="str">
        <f t="shared" si="40"/>
        <v/>
      </c>
      <c r="O842" s="219">
        <f>MAX(IF($U$4-G842&gt;0,MIN((($U$4-$U$2))*J842,(($U$4-$G842)*J842)-'Resale time'!$F$545),0),0)</f>
        <v>0</v>
      </c>
      <c r="P842" s="162">
        <f>MAX(IF($U$5-G842&gt;0,MIN(($U$5-$U$4)*J842,(($U$5-$G842)*J842)-'Resale time'!$F$545),0),0)</f>
        <v>303.87034401258165</v>
      </c>
      <c r="Q842" s="162">
        <f>MAX(IF($U$3-G842&gt;0,MIN(($U$3-$U$5)*J842,(($U$3-$G842)*J842)-'Resale time'!$F$545),0),0)</f>
        <v>90</v>
      </c>
      <c r="R842" s="341">
        <f t="shared" si="41"/>
        <v>393.87034401258165</v>
      </c>
    </row>
    <row r="843" spans="1:18" ht="12" customHeight="1" x14ac:dyDescent="0.35">
      <c r="A843" s="142" t="s">
        <v>5271</v>
      </c>
      <c r="B843" s="142" t="s">
        <v>5272</v>
      </c>
      <c r="C843" s="142" t="s">
        <v>5273</v>
      </c>
      <c r="D843" s="142" t="s">
        <v>5318</v>
      </c>
      <c r="E843" s="142">
        <v>50948926004</v>
      </c>
      <c r="F843" s="142" t="s">
        <v>4645</v>
      </c>
      <c r="G843" s="143">
        <v>43829</v>
      </c>
      <c r="H843" s="125">
        <f t="shared" si="39"/>
        <v>2019</v>
      </c>
      <c r="I843" s="142" t="s">
        <v>5727</v>
      </c>
      <c r="J843" s="142">
        <v>1</v>
      </c>
      <c r="K843" s="115">
        <f>IF((G843+'Resale time'!$F$545)&lt;$U$3,1,0)</f>
        <v>1</v>
      </c>
      <c r="L843" s="142"/>
      <c r="M843" s="159"/>
      <c r="N843" s="162" t="str">
        <f t="shared" si="40"/>
        <v/>
      </c>
      <c r="O843" s="219">
        <f>MAX(IF($U$4-G843&gt;0,MIN((($U$4-$U$2))*J843,(($U$4-$G843)*J843)-'Resale time'!$F$545),0),0)</f>
        <v>0</v>
      </c>
      <c r="P843" s="162">
        <f>MAX(IF($U$5-G843&gt;0,MIN(($U$5-$U$4)*J843,(($U$5-$G843)*J843)-'Resale time'!$F$545),0),0)</f>
        <v>304.87034401258165</v>
      </c>
      <c r="Q843" s="162">
        <f>MAX(IF($U$3-G843&gt;0,MIN(($U$3-$U$5)*J843,(($U$3-$G843)*J843)-'Resale time'!$F$545),0),0)</f>
        <v>90</v>
      </c>
      <c r="R843" s="341">
        <f t="shared" si="41"/>
        <v>394.87034401258165</v>
      </c>
    </row>
    <row r="844" spans="1:18" ht="12" customHeight="1" x14ac:dyDescent="0.35">
      <c r="A844" s="142" t="s">
        <v>5271</v>
      </c>
      <c r="B844" s="142" t="s">
        <v>5272</v>
      </c>
      <c r="C844" s="142" t="s">
        <v>5273</v>
      </c>
      <c r="D844" s="142" t="s">
        <v>5318</v>
      </c>
      <c r="E844" s="142">
        <v>50948926004</v>
      </c>
      <c r="F844" s="142" t="s">
        <v>4288</v>
      </c>
      <c r="G844" s="143">
        <v>43826</v>
      </c>
      <c r="H844" s="125">
        <f t="shared" si="39"/>
        <v>2019</v>
      </c>
      <c r="I844" s="142" t="s">
        <v>5728</v>
      </c>
      <c r="J844" s="142">
        <v>1</v>
      </c>
      <c r="K844" s="115">
        <f>IF((G844+'Resale time'!$F$545)&lt;$U$3,1,0)</f>
        <v>1</v>
      </c>
      <c r="L844" s="142"/>
      <c r="M844" s="159"/>
      <c r="N844" s="162" t="str">
        <f t="shared" si="40"/>
        <v/>
      </c>
      <c r="O844" s="219">
        <f>MAX(IF($U$4-G844&gt;0,MIN((($U$4-$U$2))*J844,(($U$4-$G844)*J844)-'Resale time'!$F$545),0),0)</f>
        <v>0</v>
      </c>
      <c r="P844" s="162">
        <f>MAX(IF($U$5-G844&gt;0,MIN(($U$5-$U$4)*J844,(($U$5-$G844)*J844)-'Resale time'!$F$545),0),0)</f>
        <v>307.87034401258165</v>
      </c>
      <c r="Q844" s="162">
        <f>MAX(IF($U$3-G844&gt;0,MIN(($U$3-$U$5)*J844,(($U$3-$G844)*J844)-'Resale time'!$F$545),0),0)</f>
        <v>90</v>
      </c>
      <c r="R844" s="341">
        <f t="shared" si="41"/>
        <v>397.87034401258165</v>
      </c>
    </row>
    <row r="845" spans="1:18" ht="12" customHeight="1" x14ac:dyDescent="0.35">
      <c r="A845" s="142" t="s">
        <v>5271</v>
      </c>
      <c r="B845" s="142" t="s">
        <v>5272</v>
      </c>
      <c r="C845" s="142" t="s">
        <v>5273</v>
      </c>
      <c r="D845" s="142" t="s">
        <v>5318</v>
      </c>
      <c r="E845" s="142">
        <v>50948926004</v>
      </c>
      <c r="F845" s="145" t="s">
        <v>4288</v>
      </c>
      <c r="G845" s="146">
        <v>43802</v>
      </c>
      <c r="H845" s="125">
        <f t="shared" si="39"/>
        <v>2019</v>
      </c>
      <c r="I845" s="145" t="s">
        <v>5729</v>
      </c>
      <c r="J845" s="144">
        <v>1</v>
      </c>
      <c r="K845" s="115">
        <f>IF((G845+'Resale time'!$F$545)&lt;$U$3,1,0)</f>
        <v>1</v>
      </c>
      <c r="L845" s="144"/>
      <c r="M845" s="158">
        <v>0</v>
      </c>
      <c r="N845" s="162" t="str">
        <f t="shared" si="40"/>
        <v/>
      </c>
      <c r="O845" s="219">
        <f>MAX(IF($U$4-G845&gt;0,MIN((($U$4-$U$2))*J845,(($U$4-$G845)*J845)-'Resale time'!$F$545),0),0)</f>
        <v>0</v>
      </c>
      <c r="P845" s="162">
        <f>MAX(IF($U$5-G845&gt;0,MIN(($U$5-$U$4)*J845,(($U$5-$G845)*J845)-'Resale time'!$F$545),0),0)</f>
        <v>331.87034401258165</v>
      </c>
      <c r="Q845" s="162">
        <f>MAX(IF($U$3-G845&gt;0,MIN(($U$3-$U$5)*J845,(($U$3-$G845)*J845)-'Resale time'!$F$545),0),0)</f>
        <v>90</v>
      </c>
      <c r="R845" s="341">
        <f t="shared" si="41"/>
        <v>421.87034401258165</v>
      </c>
    </row>
    <row r="846" spans="1:18" ht="12" customHeight="1" x14ac:dyDescent="0.35">
      <c r="A846" s="142" t="s">
        <v>5271</v>
      </c>
      <c r="B846" s="142" t="s">
        <v>5272</v>
      </c>
      <c r="C846" s="142" t="s">
        <v>5273</v>
      </c>
      <c r="D846" s="142" t="s">
        <v>5318</v>
      </c>
      <c r="E846" s="142">
        <v>50948926004</v>
      </c>
      <c r="F846" s="145" t="s">
        <v>5280</v>
      </c>
      <c r="G846" s="146">
        <v>43614</v>
      </c>
      <c r="H846" s="125">
        <f t="shared" si="39"/>
        <v>2019</v>
      </c>
      <c r="I846" s="145" t="s">
        <v>5730</v>
      </c>
      <c r="J846" s="144">
        <v>1</v>
      </c>
      <c r="K846" s="115">
        <f>IF((G846+'Resale time'!$F$545)&lt;$U$3,1,0)</f>
        <v>1</v>
      </c>
      <c r="L846" s="144"/>
      <c r="M846" s="158">
        <v>0</v>
      </c>
      <c r="N846" s="162" t="str">
        <f t="shared" si="40"/>
        <v/>
      </c>
      <c r="O846" s="219">
        <f>MAX(IF($U$4-G846&gt;0,MIN((($U$4-$U$2))*J846,(($U$4-$G846)*J846)-'Resale time'!$F$545),0),0)</f>
        <v>153.87034401258168</v>
      </c>
      <c r="P846" s="162">
        <f>MAX(IF($U$5-G846&gt;0,MIN(($U$5-$U$4)*J846,(($U$5-$G846)*J846)-'Resale time'!$F$545),0),0)</f>
        <v>366</v>
      </c>
      <c r="Q846" s="162">
        <f>MAX(IF($U$3-G846&gt;0,MIN(($U$3-$U$5)*J846,(($U$3-$G846)*J846)-'Resale time'!$F$545),0),0)</f>
        <v>90</v>
      </c>
      <c r="R846" s="341">
        <f t="shared" si="41"/>
        <v>609.87034401258165</v>
      </c>
    </row>
    <row r="847" spans="1:18" ht="12" customHeight="1" x14ac:dyDescent="0.35">
      <c r="A847" s="142" t="s">
        <v>5271</v>
      </c>
      <c r="B847" s="142" t="s">
        <v>5272</v>
      </c>
      <c r="C847" s="142" t="s">
        <v>5273</v>
      </c>
      <c r="D847" s="142" t="s">
        <v>5318</v>
      </c>
      <c r="E847" s="142">
        <v>50948926004</v>
      </c>
      <c r="F847" s="145" t="s">
        <v>5280</v>
      </c>
      <c r="G847" s="146">
        <v>43584</v>
      </c>
      <c r="H847" s="125">
        <f t="shared" si="39"/>
        <v>2019</v>
      </c>
      <c r="I847" s="145" t="s">
        <v>5731</v>
      </c>
      <c r="J847" s="144">
        <v>1</v>
      </c>
      <c r="K847" s="115">
        <f>IF((G847+'Resale time'!$F$545)&lt;$U$3,1,0)</f>
        <v>1</v>
      </c>
      <c r="L847" s="144"/>
      <c r="M847" s="158">
        <v>0</v>
      </c>
      <c r="N847" s="162" t="str">
        <f t="shared" si="40"/>
        <v/>
      </c>
      <c r="O847" s="219">
        <f>MAX(IF($U$4-G847&gt;0,MIN((($U$4-$U$2))*J847,(($U$4-$G847)*J847)-'Resale time'!$F$545),0),0)</f>
        <v>183.87034401258168</v>
      </c>
      <c r="P847" s="162">
        <f>MAX(IF($U$5-G847&gt;0,MIN(($U$5-$U$4)*J847,(($U$5-$G847)*J847)-'Resale time'!$F$545),0),0)</f>
        <v>366</v>
      </c>
      <c r="Q847" s="162">
        <f>MAX(IF($U$3-G847&gt;0,MIN(($U$3-$U$5)*J847,(($U$3-$G847)*J847)-'Resale time'!$F$545),0),0)</f>
        <v>90</v>
      </c>
      <c r="R847" s="341">
        <f t="shared" si="41"/>
        <v>639.87034401258165</v>
      </c>
    </row>
    <row r="848" spans="1:18" ht="12" customHeight="1" x14ac:dyDescent="0.35">
      <c r="A848" s="142" t="s">
        <v>5271</v>
      </c>
      <c r="B848" s="142" t="s">
        <v>5272</v>
      </c>
      <c r="C848" s="142" t="s">
        <v>5273</v>
      </c>
      <c r="D848" s="142" t="s">
        <v>5318</v>
      </c>
      <c r="E848" s="142">
        <v>50948926004</v>
      </c>
      <c r="F848" s="145" t="s">
        <v>4276</v>
      </c>
      <c r="G848" s="146">
        <v>43584</v>
      </c>
      <c r="H848" s="125">
        <f t="shared" si="39"/>
        <v>2019</v>
      </c>
      <c r="I848" s="145" t="s">
        <v>5731</v>
      </c>
      <c r="J848" s="144">
        <v>1</v>
      </c>
      <c r="K848" s="115">
        <f>IF((G848+'Resale time'!$F$545)&lt;$U$3,1,0)</f>
        <v>1</v>
      </c>
      <c r="L848" s="144"/>
      <c r="M848" s="158">
        <v>0</v>
      </c>
      <c r="N848" s="162" t="str">
        <f t="shared" si="40"/>
        <v/>
      </c>
      <c r="O848" s="219">
        <f>MAX(IF($U$4-G848&gt;0,MIN((($U$4-$U$2))*J848,(($U$4-$G848)*J848)-'Resale time'!$F$545),0),0)</f>
        <v>183.87034401258168</v>
      </c>
      <c r="P848" s="162">
        <f>MAX(IF($U$5-G848&gt;0,MIN(($U$5-$U$4)*J848,(($U$5-$G848)*J848)-'Resale time'!$F$545),0),0)</f>
        <v>366</v>
      </c>
      <c r="Q848" s="162">
        <f>MAX(IF($U$3-G848&gt;0,MIN(($U$3-$U$5)*J848,(($U$3-$G848)*J848)-'Resale time'!$F$545),0),0)</f>
        <v>90</v>
      </c>
      <c r="R848" s="341">
        <f t="shared" si="41"/>
        <v>639.87034401258165</v>
      </c>
    </row>
    <row r="849" spans="1:18" ht="12" customHeight="1" x14ac:dyDescent="0.35">
      <c r="A849" s="142" t="s">
        <v>5271</v>
      </c>
      <c r="B849" s="142" t="s">
        <v>5272</v>
      </c>
      <c r="C849" s="142" t="s">
        <v>5273</v>
      </c>
      <c r="D849" s="142" t="s">
        <v>5318</v>
      </c>
      <c r="E849" s="142">
        <v>50948926004</v>
      </c>
      <c r="F849" s="145" t="s">
        <v>5280</v>
      </c>
      <c r="G849" s="146">
        <v>43584</v>
      </c>
      <c r="H849" s="125">
        <f t="shared" si="39"/>
        <v>2019</v>
      </c>
      <c r="I849" s="145" t="s">
        <v>5732</v>
      </c>
      <c r="J849" s="144">
        <v>1</v>
      </c>
      <c r="K849" s="115">
        <f>IF((G849+'Resale time'!$F$545)&lt;$U$3,1,0)</f>
        <v>1</v>
      </c>
      <c r="L849" s="144"/>
      <c r="M849" s="158">
        <v>0</v>
      </c>
      <c r="N849" s="162" t="str">
        <f t="shared" si="40"/>
        <v/>
      </c>
      <c r="O849" s="219">
        <f>MAX(IF($U$4-G849&gt;0,MIN((($U$4-$U$2))*J849,(($U$4-$G849)*J849)-'Resale time'!$F$545),0),0)</f>
        <v>183.87034401258168</v>
      </c>
      <c r="P849" s="162">
        <f>MAX(IF($U$5-G849&gt;0,MIN(($U$5-$U$4)*J849,(($U$5-$G849)*J849)-'Resale time'!$F$545),0),0)</f>
        <v>366</v>
      </c>
      <c r="Q849" s="162">
        <f>MAX(IF($U$3-G849&gt;0,MIN(($U$3-$U$5)*J849,(($U$3-$G849)*J849)-'Resale time'!$F$545),0),0)</f>
        <v>90</v>
      </c>
      <c r="R849" s="341">
        <f t="shared" si="41"/>
        <v>639.87034401258165</v>
      </c>
    </row>
    <row r="850" spans="1:18" ht="12" customHeight="1" x14ac:dyDescent="0.35">
      <c r="A850" s="142" t="s">
        <v>5271</v>
      </c>
      <c r="B850" s="142" t="s">
        <v>5272</v>
      </c>
      <c r="C850" s="142" t="s">
        <v>5273</v>
      </c>
      <c r="D850" s="142" t="s">
        <v>5318</v>
      </c>
      <c r="E850" s="142">
        <v>50948926004</v>
      </c>
      <c r="F850" s="145" t="s">
        <v>5280</v>
      </c>
      <c r="G850" s="146">
        <v>43584</v>
      </c>
      <c r="H850" s="125">
        <f t="shared" si="39"/>
        <v>2019</v>
      </c>
      <c r="I850" s="145" t="s">
        <v>5733</v>
      </c>
      <c r="J850" s="144">
        <v>1</v>
      </c>
      <c r="K850" s="115">
        <f>IF((G850+'Resale time'!$F$545)&lt;$U$3,1,0)</f>
        <v>1</v>
      </c>
      <c r="L850" s="144"/>
      <c r="M850" s="158">
        <v>0</v>
      </c>
      <c r="N850" s="162" t="str">
        <f t="shared" si="40"/>
        <v/>
      </c>
      <c r="O850" s="219">
        <f>MAX(IF($U$4-G850&gt;0,MIN((($U$4-$U$2))*J850,(($U$4-$G850)*J850)-'Resale time'!$F$545),0),0)</f>
        <v>183.87034401258168</v>
      </c>
      <c r="P850" s="162">
        <f>MAX(IF($U$5-G850&gt;0,MIN(($U$5-$U$4)*J850,(($U$5-$G850)*J850)-'Resale time'!$F$545),0),0)</f>
        <v>366</v>
      </c>
      <c r="Q850" s="162">
        <f>MAX(IF($U$3-G850&gt;0,MIN(($U$3-$U$5)*J850,(($U$3-$G850)*J850)-'Resale time'!$F$545),0),0)</f>
        <v>90</v>
      </c>
      <c r="R850" s="341">
        <f t="shared" si="41"/>
        <v>639.87034401258165</v>
      </c>
    </row>
    <row r="851" spans="1:18" ht="12" customHeight="1" x14ac:dyDescent="0.35">
      <c r="A851" s="142" t="s">
        <v>5271</v>
      </c>
      <c r="B851" s="142" t="s">
        <v>5272</v>
      </c>
      <c r="C851" s="142" t="s">
        <v>5273</v>
      </c>
      <c r="D851" s="142" t="s">
        <v>5318</v>
      </c>
      <c r="E851" s="142">
        <v>50948926004</v>
      </c>
      <c r="F851" s="145" t="s">
        <v>5280</v>
      </c>
      <c r="G851" s="146">
        <v>43561</v>
      </c>
      <c r="H851" s="125">
        <f t="shared" si="39"/>
        <v>2019</v>
      </c>
      <c r="I851" s="145" t="s">
        <v>5734</v>
      </c>
      <c r="J851" s="144">
        <v>1</v>
      </c>
      <c r="K851" s="115">
        <f>IF((G851+'Resale time'!$F$545)&lt;$U$3,1,0)</f>
        <v>1</v>
      </c>
      <c r="L851" s="144"/>
      <c r="M851" s="158">
        <v>0</v>
      </c>
      <c r="N851" s="162" t="str">
        <f t="shared" si="40"/>
        <v/>
      </c>
      <c r="O851" s="219">
        <f>MAX(IF($U$4-G851&gt;0,MIN((($U$4-$U$2))*J851,(($U$4-$G851)*J851)-'Resale time'!$F$545),0),0)</f>
        <v>206.87034401258168</v>
      </c>
      <c r="P851" s="162">
        <f>MAX(IF($U$5-G851&gt;0,MIN(($U$5-$U$4)*J851,(($U$5-$G851)*J851)-'Resale time'!$F$545),0),0)</f>
        <v>366</v>
      </c>
      <c r="Q851" s="162">
        <f>MAX(IF($U$3-G851&gt;0,MIN(($U$3-$U$5)*J851,(($U$3-$G851)*J851)-'Resale time'!$F$545),0),0)</f>
        <v>90</v>
      </c>
      <c r="R851" s="341">
        <f t="shared" si="41"/>
        <v>662.87034401258165</v>
      </c>
    </row>
    <row r="852" spans="1:18" ht="12" customHeight="1" x14ac:dyDescent="0.35">
      <c r="A852" s="142" t="s">
        <v>5271</v>
      </c>
      <c r="B852" s="142" t="s">
        <v>5272</v>
      </c>
      <c r="C852" s="142" t="s">
        <v>5273</v>
      </c>
      <c r="D852" s="142" t="s">
        <v>5318</v>
      </c>
      <c r="E852" s="142">
        <v>50948926004</v>
      </c>
      <c r="F852" s="145" t="s">
        <v>4276</v>
      </c>
      <c r="G852" s="146">
        <v>43542</v>
      </c>
      <c r="H852" s="125">
        <f t="shared" si="39"/>
        <v>2019</v>
      </c>
      <c r="I852" s="145" t="s">
        <v>5735</v>
      </c>
      <c r="J852" s="144">
        <v>1</v>
      </c>
      <c r="K852" s="115">
        <f>IF((G852+'Resale time'!$F$545)&lt;$U$3,1,0)</f>
        <v>1</v>
      </c>
      <c r="L852" s="144"/>
      <c r="M852" s="158">
        <v>0</v>
      </c>
      <c r="N852" s="162" t="str">
        <f t="shared" si="40"/>
        <v/>
      </c>
      <c r="O852" s="219">
        <f>MAX(IF($U$4-G852&gt;0,MIN((($U$4-$U$2))*J852,(($U$4-$G852)*J852)-'Resale time'!$F$545),0),0)</f>
        <v>225.87034401258168</v>
      </c>
      <c r="P852" s="162">
        <f>MAX(IF($U$5-G852&gt;0,MIN(($U$5-$U$4)*J852,(($U$5-$G852)*J852)-'Resale time'!$F$545),0),0)</f>
        <v>366</v>
      </c>
      <c r="Q852" s="162">
        <f>MAX(IF($U$3-G852&gt;0,MIN(($U$3-$U$5)*J852,(($U$3-$G852)*J852)-'Resale time'!$F$545),0),0)</f>
        <v>90</v>
      </c>
      <c r="R852" s="341">
        <f t="shared" si="41"/>
        <v>681.87034401258165</v>
      </c>
    </row>
    <row r="853" spans="1:18" ht="12" customHeight="1" x14ac:dyDescent="0.35">
      <c r="A853" s="142" t="s">
        <v>5271</v>
      </c>
      <c r="B853" s="142" t="s">
        <v>5272</v>
      </c>
      <c r="C853" s="142" t="s">
        <v>5273</v>
      </c>
      <c r="D853" s="142" t="s">
        <v>5318</v>
      </c>
      <c r="E853" s="142">
        <v>50948926004</v>
      </c>
      <c r="F853" s="145" t="s">
        <v>4276</v>
      </c>
      <c r="G853" s="146">
        <v>43500</v>
      </c>
      <c r="H853" s="125">
        <f t="shared" si="39"/>
        <v>2019</v>
      </c>
      <c r="I853" s="145" t="s">
        <v>5736</v>
      </c>
      <c r="J853" s="144">
        <v>1</v>
      </c>
      <c r="K853" s="115">
        <f>IF((G853+'Resale time'!$F$545)&lt;$U$3,1,0)</f>
        <v>1</v>
      </c>
      <c r="L853" s="144"/>
      <c r="M853" s="158">
        <v>0</v>
      </c>
      <c r="N853" s="162" t="str">
        <f t="shared" si="40"/>
        <v/>
      </c>
      <c r="O853" s="219">
        <f>MAX(IF($U$4-G853&gt;0,MIN((($U$4-$U$2))*J853,(($U$4-$G853)*J853)-'Resale time'!$F$545),0),0)</f>
        <v>267.87034401258165</v>
      </c>
      <c r="P853" s="162">
        <f>MAX(IF($U$5-G853&gt;0,MIN(($U$5-$U$4)*J853,(($U$5-$G853)*J853)-'Resale time'!$F$545),0),0)</f>
        <v>366</v>
      </c>
      <c r="Q853" s="162">
        <f>MAX(IF($U$3-G853&gt;0,MIN(($U$3-$U$5)*J853,(($U$3-$G853)*J853)-'Resale time'!$F$545),0),0)</f>
        <v>90</v>
      </c>
      <c r="R853" s="341">
        <f t="shared" si="41"/>
        <v>723.87034401258165</v>
      </c>
    </row>
    <row r="854" spans="1:18" ht="12" customHeight="1" x14ac:dyDescent="0.35">
      <c r="A854" s="142" t="s">
        <v>5271</v>
      </c>
      <c r="B854" s="142" t="s">
        <v>5272</v>
      </c>
      <c r="C854" s="142" t="s">
        <v>5273</v>
      </c>
      <c r="D854" s="142" t="s">
        <v>5318</v>
      </c>
      <c r="E854" s="142">
        <v>50948926004</v>
      </c>
      <c r="F854" s="145" t="s">
        <v>4276</v>
      </c>
      <c r="G854" s="146">
        <v>43356</v>
      </c>
      <c r="H854" s="125">
        <f t="shared" si="39"/>
        <v>2018</v>
      </c>
      <c r="I854" s="145" t="s">
        <v>5737</v>
      </c>
      <c r="J854" s="144">
        <v>1</v>
      </c>
      <c r="K854" s="115">
        <f>IF((G854+'Resale time'!$F$545)&lt;$U$3,1,0)</f>
        <v>1</v>
      </c>
      <c r="L854" s="144"/>
      <c r="M854" s="158">
        <v>0</v>
      </c>
      <c r="N854" s="162" t="str">
        <f t="shared" si="40"/>
        <v/>
      </c>
      <c r="O854" s="219">
        <f>MAX(IF($U$4-G854&gt;0,MIN((($U$4-$U$2))*J854,(($U$4-$G854)*J854)-'Resale time'!$F$545),0),0)</f>
        <v>274</v>
      </c>
      <c r="P854" s="162">
        <f>MAX(IF($U$5-G854&gt;0,MIN(($U$5-$U$4)*J854,(($U$5-$G854)*J854)-'Resale time'!$F$545),0),0)</f>
        <v>366</v>
      </c>
      <c r="Q854" s="162">
        <f>MAX(IF($U$3-G854&gt;0,MIN(($U$3-$U$5)*J854,(($U$3-$G854)*J854)-'Resale time'!$F$545),0),0)</f>
        <v>90</v>
      </c>
      <c r="R854" s="341">
        <f t="shared" si="41"/>
        <v>730</v>
      </c>
    </row>
    <row r="855" spans="1:18" ht="12" customHeight="1" x14ac:dyDescent="0.35">
      <c r="A855" s="142" t="s">
        <v>5271</v>
      </c>
      <c r="B855" s="142" t="s">
        <v>5272</v>
      </c>
      <c r="C855" s="142" t="s">
        <v>5273</v>
      </c>
      <c r="D855" s="142" t="s">
        <v>5318</v>
      </c>
      <c r="E855" s="142">
        <v>50948926004</v>
      </c>
      <c r="F855" s="145" t="s">
        <v>4276</v>
      </c>
      <c r="G855" s="146">
        <v>43339</v>
      </c>
      <c r="H855" s="125">
        <f t="shared" si="39"/>
        <v>2018</v>
      </c>
      <c r="I855" s="145" t="s">
        <v>5738</v>
      </c>
      <c r="J855" s="144">
        <v>1</v>
      </c>
      <c r="K855" s="115">
        <f>IF((G855+'Resale time'!$F$545)&lt;$U$3,1,0)</f>
        <v>1</v>
      </c>
      <c r="L855" s="144"/>
      <c r="M855" s="158">
        <v>0</v>
      </c>
      <c r="N855" s="162" t="str">
        <f t="shared" si="40"/>
        <v/>
      </c>
      <c r="O855" s="219">
        <f>MAX(IF($U$4-G855&gt;0,MIN((($U$4-$U$2))*J855,(($U$4-$G855)*J855)-'Resale time'!$F$545),0),0)</f>
        <v>274</v>
      </c>
      <c r="P855" s="162">
        <f>MAX(IF($U$5-G855&gt;0,MIN(($U$5-$U$4)*J855,(($U$5-$G855)*J855)-'Resale time'!$F$545),0),0)</f>
        <v>366</v>
      </c>
      <c r="Q855" s="162">
        <f>MAX(IF($U$3-G855&gt;0,MIN(($U$3-$U$5)*J855,(($U$3-$G855)*J855)-'Resale time'!$F$545),0),0)</f>
        <v>90</v>
      </c>
      <c r="R855" s="341">
        <f t="shared" si="41"/>
        <v>730</v>
      </c>
    </row>
    <row r="856" spans="1:18" ht="12" customHeight="1" x14ac:dyDescent="0.35">
      <c r="A856" s="142" t="s">
        <v>5271</v>
      </c>
      <c r="B856" s="142" t="s">
        <v>5272</v>
      </c>
      <c r="C856" s="142" t="s">
        <v>5273</v>
      </c>
      <c r="D856" s="142" t="s">
        <v>5318</v>
      </c>
      <c r="E856" s="142">
        <v>50948926004</v>
      </c>
      <c r="F856" s="145" t="s">
        <v>4276</v>
      </c>
      <c r="G856" s="146">
        <v>43304</v>
      </c>
      <c r="H856" s="125">
        <f t="shared" si="39"/>
        <v>2018</v>
      </c>
      <c r="I856" s="145" t="s">
        <v>5739</v>
      </c>
      <c r="J856" s="144">
        <v>1</v>
      </c>
      <c r="K856" s="115">
        <f>IF((G856+'Resale time'!$F$545)&lt;$U$3,1,0)</f>
        <v>1</v>
      </c>
      <c r="L856" s="144"/>
      <c r="M856" s="158">
        <v>0</v>
      </c>
      <c r="N856" s="162" t="str">
        <f t="shared" si="40"/>
        <v/>
      </c>
      <c r="O856" s="219">
        <f>MAX(IF($U$4-G856&gt;0,MIN((($U$4-$U$2))*J856,(($U$4-$G856)*J856)-'Resale time'!$F$545),0),0)</f>
        <v>274</v>
      </c>
      <c r="P856" s="162">
        <f>MAX(IF($U$5-G856&gt;0,MIN(($U$5-$U$4)*J856,(($U$5-$G856)*J856)-'Resale time'!$F$545),0),0)</f>
        <v>366</v>
      </c>
      <c r="Q856" s="162">
        <f>MAX(IF($U$3-G856&gt;0,MIN(($U$3-$U$5)*J856,(($U$3-$G856)*J856)-'Resale time'!$F$545),0),0)</f>
        <v>90</v>
      </c>
      <c r="R856" s="341">
        <f t="shared" si="41"/>
        <v>730</v>
      </c>
    </row>
    <row r="857" spans="1:18" ht="12" customHeight="1" x14ac:dyDescent="0.35">
      <c r="A857" s="142" t="s">
        <v>5271</v>
      </c>
      <c r="B857" s="142" t="s">
        <v>5272</v>
      </c>
      <c r="C857" s="142" t="s">
        <v>5273</v>
      </c>
      <c r="D857" s="142" t="s">
        <v>5318</v>
      </c>
      <c r="E857" s="142">
        <v>50948926004</v>
      </c>
      <c r="F857" s="145" t="s">
        <v>4645</v>
      </c>
      <c r="G857" s="146">
        <v>43210</v>
      </c>
      <c r="H857" s="125">
        <f t="shared" si="39"/>
        <v>2018</v>
      </c>
      <c r="I857" s="145" t="s">
        <v>5740</v>
      </c>
      <c r="J857" s="144">
        <v>3</v>
      </c>
      <c r="K857" s="115">
        <f>IF((G857+'Resale time'!$F$545)&lt;$U$3,1,0)</f>
        <v>1</v>
      </c>
      <c r="L857" s="144"/>
      <c r="M857" s="158">
        <v>0</v>
      </c>
      <c r="N857" s="162" t="str">
        <f t="shared" si="40"/>
        <v/>
      </c>
      <c r="O857" s="219">
        <f>MAX(IF($U$4-G857&gt;0,MIN((($U$4-$U$2))*J857,(($U$4-$G857)*J857)-'Resale time'!$F$545),0),0)</f>
        <v>822</v>
      </c>
      <c r="P857" s="162">
        <f>MAX(IF($U$5-G857&gt;0,MIN(($U$5-$U$4)*J857,(($U$5-$G857)*J857)-'Resale time'!$F$545),0),0)</f>
        <v>1098</v>
      </c>
      <c r="Q857" s="162">
        <f>MAX(IF($U$3-G857&gt;0,MIN(($U$3-$U$5)*J857,(($U$3-$G857)*J857)-'Resale time'!$F$545),0),0)</f>
        <v>270</v>
      </c>
      <c r="R857" s="341">
        <f t="shared" si="41"/>
        <v>2190</v>
      </c>
    </row>
    <row r="858" spans="1:18" ht="12" customHeight="1" x14ac:dyDescent="0.35">
      <c r="A858" s="142" t="s">
        <v>5271</v>
      </c>
      <c r="B858" s="142" t="s">
        <v>5272</v>
      </c>
      <c r="C858" s="142" t="s">
        <v>5273</v>
      </c>
      <c r="D858" s="142" t="s">
        <v>5318</v>
      </c>
      <c r="E858" s="142">
        <v>50948926004</v>
      </c>
      <c r="F858" s="145" t="s">
        <v>4645</v>
      </c>
      <c r="G858" s="146">
        <v>43204</v>
      </c>
      <c r="H858" s="125">
        <f t="shared" si="39"/>
        <v>2018</v>
      </c>
      <c r="I858" s="145" t="s">
        <v>5741</v>
      </c>
      <c r="J858" s="144">
        <v>1</v>
      </c>
      <c r="K858" s="115">
        <f>IF((G858+'Resale time'!$F$545)&lt;$U$3,1,0)</f>
        <v>1</v>
      </c>
      <c r="L858" s="144"/>
      <c r="M858" s="158">
        <v>0</v>
      </c>
      <c r="N858" s="162" t="str">
        <f t="shared" si="40"/>
        <v/>
      </c>
      <c r="O858" s="219">
        <f>MAX(IF($U$4-G858&gt;0,MIN((($U$4-$U$2))*J858,(($U$4-$G858)*J858)-'Resale time'!$F$545),0),0)</f>
        <v>274</v>
      </c>
      <c r="P858" s="162">
        <f>MAX(IF($U$5-G858&gt;0,MIN(($U$5-$U$4)*J858,(($U$5-$G858)*J858)-'Resale time'!$F$545),0),0)</f>
        <v>366</v>
      </c>
      <c r="Q858" s="162">
        <f>MAX(IF($U$3-G858&gt;0,MIN(($U$3-$U$5)*J858,(($U$3-$G858)*J858)-'Resale time'!$F$545),0),0)</f>
        <v>90</v>
      </c>
      <c r="R858" s="341">
        <f t="shared" si="41"/>
        <v>730</v>
      </c>
    </row>
    <row r="859" spans="1:18" ht="12" customHeight="1" x14ac:dyDescent="0.35">
      <c r="A859" s="142" t="s">
        <v>5271</v>
      </c>
      <c r="B859" s="142" t="s">
        <v>5272</v>
      </c>
      <c r="C859" s="142" t="s">
        <v>5273</v>
      </c>
      <c r="D859" s="142" t="s">
        <v>5318</v>
      </c>
      <c r="E859" s="142">
        <v>50948926004</v>
      </c>
      <c r="F859" s="145" t="s">
        <v>4276</v>
      </c>
      <c r="G859" s="146">
        <v>43204</v>
      </c>
      <c r="H859" s="125">
        <f t="shared" si="39"/>
        <v>2018</v>
      </c>
      <c r="I859" s="145" t="s">
        <v>5742</v>
      </c>
      <c r="J859" s="144">
        <v>1</v>
      </c>
      <c r="K859" s="115">
        <f>IF((G859+'Resale time'!$F$545)&lt;$U$3,1,0)</f>
        <v>1</v>
      </c>
      <c r="L859" s="144"/>
      <c r="M859" s="158">
        <v>0</v>
      </c>
      <c r="N859" s="162" t="str">
        <f t="shared" si="40"/>
        <v/>
      </c>
      <c r="O859" s="219">
        <f>MAX(IF($U$4-G859&gt;0,MIN((($U$4-$U$2))*J859,(($U$4-$G859)*J859)-'Resale time'!$F$545),0),0)</f>
        <v>274</v>
      </c>
      <c r="P859" s="162">
        <f>MAX(IF($U$5-G859&gt;0,MIN(($U$5-$U$4)*J859,(($U$5-$G859)*J859)-'Resale time'!$F$545),0),0)</f>
        <v>366</v>
      </c>
      <c r="Q859" s="162">
        <f>MAX(IF($U$3-G859&gt;0,MIN(($U$3-$U$5)*J859,(($U$3-$G859)*J859)-'Resale time'!$F$545),0),0)</f>
        <v>90</v>
      </c>
      <c r="R859" s="341">
        <f t="shared" si="41"/>
        <v>730</v>
      </c>
    </row>
    <row r="860" spans="1:18" ht="12" customHeight="1" x14ac:dyDescent="0.35">
      <c r="A860" s="142" t="s">
        <v>5271</v>
      </c>
      <c r="B860" s="142" t="s">
        <v>5272</v>
      </c>
      <c r="C860" s="142" t="s">
        <v>5273</v>
      </c>
      <c r="D860" s="142" t="s">
        <v>5318</v>
      </c>
      <c r="E860" s="142">
        <v>50948926004</v>
      </c>
      <c r="F860" s="145" t="s">
        <v>4276</v>
      </c>
      <c r="G860" s="146">
        <v>43149</v>
      </c>
      <c r="H860" s="125">
        <f t="shared" si="39"/>
        <v>2018</v>
      </c>
      <c r="I860" s="145" t="s">
        <v>5743</v>
      </c>
      <c r="J860" s="144">
        <v>1</v>
      </c>
      <c r="K860" s="115">
        <f>IF((G860+'Resale time'!$F$545)&lt;$U$3,1,0)</f>
        <v>1</v>
      </c>
      <c r="L860" s="144"/>
      <c r="M860" s="158">
        <v>0</v>
      </c>
      <c r="N860" s="162" t="str">
        <f t="shared" si="40"/>
        <v/>
      </c>
      <c r="O860" s="219">
        <f>MAX(IF($U$4-G860&gt;0,MIN((($U$4-$U$2))*J860,(($U$4-$G860)*J860)-'Resale time'!$F$545),0),0)</f>
        <v>274</v>
      </c>
      <c r="P860" s="162">
        <f>MAX(IF($U$5-G860&gt;0,MIN(($U$5-$U$4)*J860,(($U$5-$G860)*J860)-'Resale time'!$F$545),0),0)</f>
        <v>366</v>
      </c>
      <c r="Q860" s="162">
        <f>MAX(IF($U$3-G860&gt;0,MIN(($U$3-$U$5)*J860,(($U$3-$G860)*J860)-'Resale time'!$F$545),0),0)</f>
        <v>90</v>
      </c>
      <c r="R860" s="341">
        <f t="shared" si="41"/>
        <v>730</v>
      </c>
    </row>
    <row r="861" spans="1:18" ht="12" customHeight="1" x14ac:dyDescent="0.35">
      <c r="A861" s="142" t="s">
        <v>5271</v>
      </c>
      <c r="B861" s="142" t="s">
        <v>5272</v>
      </c>
      <c r="C861" s="142" t="s">
        <v>5273</v>
      </c>
      <c r="D861" s="142" t="s">
        <v>5318</v>
      </c>
      <c r="E861" s="142">
        <v>50948926004</v>
      </c>
      <c r="F861" s="145" t="s">
        <v>4276</v>
      </c>
      <c r="G861" s="146">
        <v>43149</v>
      </c>
      <c r="H861" s="125">
        <f t="shared" si="39"/>
        <v>2018</v>
      </c>
      <c r="I861" s="145" t="s">
        <v>5744</v>
      </c>
      <c r="J861" s="144">
        <v>1</v>
      </c>
      <c r="K861" s="115">
        <f>IF((G861+'Resale time'!$F$545)&lt;$U$3,1,0)</f>
        <v>1</v>
      </c>
      <c r="L861" s="144"/>
      <c r="M861" s="158">
        <v>0</v>
      </c>
      <c r="N861" s="162" t="str">
        <f t="shared" si="40"/>
        <v/>
      </c>
      <c r="O861" s="219">
        <f>MAX(IF($U$4-G861&gt;0,MIN((($U$4-$U$2))*J861,(($U$4-$G861)*J861)-'Resale time'!$F$545),0),0)</f>
        <v>274</v>
      </c>
      <c r="P861" s="162">
        <f>MAX(IF($U$5-G861&gt;0,MIN(($U$5-$U$4)*J861,(($U$5-$G861)*J861)-'Resale time'!$F$545),0),0)</f>
        <v>366</v>
      </c>
      <c r="Q861" s="162">
        <f>MAX(IF($U$3-G861&gt;0,MIN(($U$3-$U$5)*J861,(($U$3-$G861)*J861)-'Resale time'!$F$545),0),0)</f>
        <v>90</v>
      </c>
      <c r="R861" s="341">
        <f t="shared" si="41"/>
        <v>730</v>
      </c>
    </row>
    <row r="862" spans="1:18" ht="12" customHeight="1" x14ac:dyDescent="0.35">
      <c r="A862" s="142" t="s">
        <v>5271</v>
      </c>
      <c r="B862" s="142" t="s">
        <v>5272</v>
      </c>
      <c r="C862" s="142" t="s">
        <v>5273</v>
      </c>
      <c r="D862" s="142" t="s">
        <v>5318</v>
      </c>
      <c r="E862" s="142">
        <v>50948926004</v>
      </c>
      <c r="F862" s="145" t="s">
        <v>5061</v>
      </c>
      <c r="G862" s="146">
        <v>43148</v>
      </c>
      <c r="H862" s="125">
        <f t="shared" si="39"/>
        <v>2018</v>
      </c>
      <c r="I862" s="145" t="s">
        <v>5745</v>
      </c>
      <c r="J862" s="144">
        <v>1</v>
      </c>
      <c r="K862" s="115">
        <f>IF((G862+'Resale time'!$F$545)&lt;$U$3,1,0)</f>
        <v>1</v>
      </c>
      <c r="L862" s="144"/>
      <c r="M862" s="158">
        <v>0</v>
      </c>
      <c r="N862" s="162" t="str">
        <f t="shared" si="40"/>
        <v/>
      </c>
      <c r="O862" s="219">
        <f>MAX(IF($U$4-G862&gt;0,MIN((($U$4-$U$2))*J862,(($U$4-$G862)*J862)-'Resale time'!$F$545),0),0)</f>
        <v>274</v>
      </c>
      <c r="P862" s="162">
        <f>MAX(IF($U$5-G862&gt;0,MIN(($U$5-$U$4)*J862,(($U$5-$G862)*J862)-'Resale time'!$F$545),0),0)</f>
        <v>366</v>
      </c>
      <c r="Q862" s="162">
        <f>MAX(IF($U$3-G862&gt;0,MIN(($U$3-$U$5)*J862,(($U$3-$G862)*J862)-'Resale time'!$F$545),0),0)</f>
        <v>90</v>
      </c>
      <c r="R862" s="341">
        <f t="shared" si="41"/>
        <v>730</v>
      </c>
    </row>
    <row r="863" spans="1:18" ht="12" customHeight="1" x14ac:dyDescent="0.35">
      <c r="A863" s="142" t="s">
        <v>5271</v>
      </c>
      <c r="B863" s="142" t="s">
        <v>5272</v>
      </c>
      <c r="C863" s="142" t="s">
        <v>5273</v>
      </c>
      <c r="D863" s="142" t="s">
        <v>5318</v>
      </c>
      <c r="E863" s="142">
        <v>50948926004</v>
      </c>
      <c r="F863" s="145" t="s">
        <v>4276</v>
      </c>
      <c r="G863" s="146">
        <v>43146</v>
      </c>
      <c r="H863" s="125">
        <f t="shared" si="39"/>
        <v>2018</v>
      </c>
      <c r="I863" s="145" t="s">
        <v>5746</v>
      </c>
      <c r="J863" s="144">
        <v>1</v>
      </c>
      <c r="K863" s="115">
        <f>IF((G863+'Resale time'!$F$545)&lt;$U$3,1,0)</f>
        <v>1</v>
      </c>
      <c r="L863" s="144"/>
      <c r="M863" s="158">
        <v>0</v>
      </c>
      <c r="N863" s="162" t="str">
        <f t="shared" si="40"/>
        <v/>
      </c>
      <c r="O863" s="219">
        <f>MAX(IF($U$4-G863&gt;0,MIN((($U$4-$U$2))*J863,(($U$4-$G863)*J863)-'Resale time'!$F$545),0),0)</f>
        <v>274</v>
      </c>
      <c r="P863" s="162">
        <f>MAX(IF($U$5-G863&gt;0,MIN(($U$5-$U$4)*J863,(($U$5-$G863)*J863)-'Resale time'!$F$545),0),0)</f>
        <v>366</v>
      </c>
      <c r="Q863" s="162">
        <f>MAX(IF($U$3-G863&gt;0,MIN(($U$3-$U$5)*J863,(($U$3-$G863)*J863)-'Resale time'!$F$545),0),0)</f>
        <v>90</v>
      </c>
      <c r="R863" s="341">
        <f t="shared" si="41"/>
        <v>730</v>
      </c>
    </row>
    <row r="864" spans="1:18" ht="12" customHeight="1" x14ac:dyDescent="0.35">
      <c r="A864" s="142" t="s">
        <v>5271</v>
      </c>
      <c r="B864" s="142" t="s">
        <v>5272</v>
      </c>
      <c r="C864" s="142" t="s">
        <v>5273</v>
      </c>
      <c r="D864" s="142" t="s">
        <v>5318</v>
      </c>
      <c r="E864" s="142">
        <v>50948926004</v>
      </c>
      <c r="F864" s="145" t="s">
        <v>4276</v>
      </c>
      <c r="G864" s="146">
        <v>43115</v>
      </c>
      <c r="H864" s="125">
        <f t="shared" si="39"/>
        <v>2018</v>
      </c>
      <c r="I864" s="145" t="s">
        <v>5747</v>
      </c>
      <c r="J864" s="144">
        <v>1</v>
      </c>
      <c r="K864" s="115">
        <f>IF((G864+'Resale time'!$F$545)&lt;$U$3,1,0)</f>
        <v>1</v>
      </c>
      <c r="L864" s="144"/>
      <c r="M864" s="158">
        <v>0</v>
      </c>
      <c r="N864" s="162" t="str">
        <f t="shared" si="40"/>
        <v/>
      </c>
      <c r="O864" s="219">
        <f>MAX(IF($U$4-G864&gt;0,MIN((($U$4-$U$2))*J864,(($U$4-$G864)*J864)-'Resale time'!$F$545),0),0)</f>
        <v>274</v>
      </c>
      <c r="P864" s="162">
        <f>MAX(IF($U$5-G864&gt;0,MIN(($U$5-$U$4)*J864,(($U$5-$G864)*J864)-'Resale time'!$F$545),0),0)</f>
        <v>366</v>
      </c>
      <c r="Q864" s="162">
        <f>MAX(IF($U$3-G864&gt;0,MIN(($U$3-$U$5)*J864,(($U$3-$G864)*J864)-'Resale time'!$F$545),0),0)</f>
        <v>90</v>
      </c>
      <c r="R864" s="341">
        <f t="shared" si="41"/>
        <v>730</v>
      </c>
    </row>
    <row r="865" spans="1:18" ht="12" customHeight="1" x14ac:dyDescent="0.35">
      <c r="A865" s="142" t="s">
        <v>5271</v>
      </c>
      <c r="B865" s="142" t="s">
        <v>5272</v>
      </c>
      <c r="C865" s="142" t="s">
        <v>5273</v>
      </c>
      <c r="D865" s="142" t="s">
        <v>5318</v>
      </c>
      <c r="E865" s="142">
        <v>50948926004</v>
      </c>
      <c r="F865" s="145" t="s">
        <v>4276</v>
      </c>
      <c r="G865" s="146">
        <v>43111</v>
      </c>
      <c r="H865" s="125">
        <f t="shared" si="39"/>
        <v>2018</v>
      </c>
      <c r="I865" s="145" t="s">
        <v>5748</v>
      </c>
      <c r="J865" s="144">
        <v>25</v>
      </c>
      <c r="K865" s="115">
        <f>IF((G865+'Resale time'!$F$545)&lt;$U$3,1,0)</f>
        <v>1</v>
      </c>
      <c r="L865" s="144"/>
      <c r="M865" s="158">
        <v>0</v>
      </c>
      <c r="N865" s="162" t="str">
        <f t="shared" si="40"/>
        <v/>
      </c>
      <c r="O865" s="219">
        <f>MAX(IF($U$4-G865&gt;0,MIN((($U$4-$U$2))*J865,(($U$4-$G865)*J865)-'Resale time'!$F$545),0),0)</f>
        <v>6850</v>
      </c>
      <c r="P865" s="162">
        <f>MAX(IF($U$5-G865&gt;0,MIN(($U$5-$U$4)*J865,(($U$5-$G865)*J865)-'Resale time'!$F$545),0),0)</f>
        <v>9150</v>
      </c>
      <c r="Q865" s="162">
        <f>MAX(IF($U$3-G865&gt;0,MIN(($U$3-$U$5)*J865,(($U$3-$G865)*J865)-'Resale time'!$F$545),0),0)</f>
        <v>2250</v>
      </c>
      <c r="R865" s="341">
        <f t="shared" si="41"/>
        <v>18250</v>
      </c>
    </row>
    <row r="866" spans="1:18" ht="12" customHeight="1" x14ac:dyDescent="0.35">
      <c r="A866" s="145" t="s">
        <v>5271</v>
      </c>
      <c r="B866" s="145" t="s">
        <v>5749</v>
      </c>
      <c r="C866" s="145" t="s">
        <v>5750</v>
      </c>
      <c r="D866" s="145" t="s">
        <v>5339</v>
      </c>
      <c r="E866" s="145" t="s">
        <v>5751</v>
      </c>
      <c r="F866" s="145" t="s">
        <v>4276</v>
      </c>
      <c r="G866" s="146">
        <v>43711</v>
      </c>
      <c r="H866" s="125">
        <f t="shared" si="39"/>
        <v>2019</v>
      </c>
      <c r="I866" s="145" t="s">
        <v>5752</v>
      </c>
      <c r="J866" s="144">
        <v>1</v>
      </c>
      <c r="K866" s="115">
        <f>IF((G866+'Resale time'!$F$545)&lt;$U$3,1,0)</f>
        <v>1</v>
      </c>
      <c r="L866" s="144"/>
      <c r="M866" s="158">
        <v>0</v>
      </c>
      <c r="N866" s="162" t="str">
        <f t="shared" si="40"/>
        <v/>
      </c>
      <c r="O866" s="219">
        <f>MAX(IF($U$4-G866&gt;0,MIN((($U$4-$U$2))*J866,(($U$4-$G866)*J866)-'Resale time'!$F$545),0),0)</f>
        <v>56.870344012581675</v>
      </c>
      <c r="P866" s="162">
        <f>MAX(IF($U$5-G866&gt;0,MIN(($U$5-$U$4)*J866,(($U$5-$G866)*J866)-'Resale time'!$F$545),0),0)</f>
        <v>366</v>
      </c>
      <c r="Q866" s="162">
        <f>MAX(IF($U$3-G866&gt;0,MIN(($U$3-$U$5)*J866,(($U$3-$G866)*J866)-'Resale time'!$F$545),0),0)</f>
        <v>90</v>
      </c>
      <c r="R866" s="341">
        <f t="shared" si="41"/>
        <v>512.87034401258165</v>
      </c>
    </row>
    <row r="867" spans="1:18" ht="12" customHeight="1" x14ac:dyDescent="0.35">
      <c r="A867" s="145" t="s">
        <v>5271</v>
      </c>
      <c r="B867" s="145" t="s">
        <v>5753</v>
      </c>
      <c r="C867" s="145" t="s">
        <v>5754</v>
      </c>
      <c r="D867" s="145" t="s">
        <v>5339</v>
      </c>
      <c r="E867" s="145" t="s">
        <v>5755</v>
      </c>
      <c r="F867" s="145" t="s">
        <v>4331</v>
      </c>
      <c r="G867" s="146">
        <v>43306</v>
      </c>
      <c r="H867" s="125">
        <f t="shared" si="39"/>
        <v>2018</v>
      </c>
      <c r="I867" s="145" t="s">
        <v>5756</v>
      </c>
      <c r="J867" s="144">
        <v>1</v>
      </c>
      <c r="K867" s="115">
        <f>IF((G867+'Resale time'!$F$545)&lt;$U$3,1,0)</f>
        <v>1</v>
      </c>
      <c r="L867" s="144"/>
      <c r="M867" s="158">
        <v>0</v>
      </c>
      <c r="N867" s="162" t="str">
        <f t="shared" si="40"/>
        <v/>
      </c>
      <c r="O867" s="219">
        <f>MAX(IF($U$4-G867&gt;0,MIN((($U$4-$U$2))*J867,(($U$4-$G867)*J867)-'Resale time'!$F$545),0),0)</f>
        <v>274</v>
      </c>
      <c r="P867" s="162">
        <f>MAX(IF($U$5-G867&gt;0,MIN(($U$5-$U$4)*J867,(($U$5-$G867)*J867)-'Resale time'!$F$545),0),0)</f>
        <v>366</v>
      </c>
      <c r="Q867" s="162">
        <f>MAX(IF($U$3-G867&gt;0,MIN(($U$3-$U$5)*J867,(($U$3-$G867)*J867)-'Resale time'!$F$545),0),0)</f>
        <v>90</v>
      </c>
      <c r="R867" s="341">
        <f t="shared" si="41"/>
        <v>730</v>
      </c>
    </row>
    <row r="868" spans="1:18" ht="12" customHeight="1" x14ac:dyDescent="0.35">
      <c r="A868" s="142" t="s">
        <v>5271</v>
      </c>
      <c r="B868" s="142" t="s">
        <v>5757</v>
      </c>
      <c r="C868" s="142" t="s">
        <v>5758</v>
      </c>
      <c r="D868" s="142" t="s">
        <v>5318</v>
      </c>
      <c r="E868" s="142" t="s">
        <v>5759</v>
      </c>
      <c r="F868" s="142" t="s">
        <v>5280</v>
      </c>
      <c r="G868" s="143">
        <v>43805</v>
      </c>
      <c r="H868" s="125">
        <f t="shared" si="39"/>
        <v>2019</v>
      </c>
      <c r="I868" s="142" t="s">
        <v>5760</v>
      </c>
      <c r="J868" s="142">
        <v>2</v>
      </c>
      <c r="K868" s="115">
        <f>IF((G868+'Resale time'!$F$545)&lt;$U$3,1,0)</f>
        <v>1</v>
      </c>
      <c r="L868" s="142"/>
      <c r="M868" s="159"/>
      <c r="N868" s="162" t="str">
        <f t="shared" si="40"/>
        <v/>
      </c>
      <c r="O868" s="219">
        <f>MAX(IF($U$4-G868&gt;0,MIN((($U$4-$U$2))*J868,(($U$4-$G868)*J868)-'Resale time'!$F$545),0),0)</f>
        <v>0</v>
      </c>
      <c r="P868" s="162">
        <f>MAX(IF($U$5-G868&gt;0,MIN(($U$5-$U$4)*J868,(($U$5-$G868)*J868)-'Resale time'!$F$545),0),0)</f>
        <v>719.87034401258165</v>
      </c>
      <c r="Q868" s="162">
        <f>MAX(IF($U$3-G868&gt;0,MIN(($U$3-$U$5)*J868,(($U$3-$G868)*J868)-'Resale time'!$F$545),0),0)</f>
        <v>180</v>
      </c>
      <c r="R868" s="341">
        <f t="shared" si="41"/>
        <v>899.87034401258165</v>
      </c>
    </row>
    <row r="869" spans="1:18" ht="12" customHeight="1" x14ac:dyDescent="0.35">
      <c r="A869" s="142" t="s">
        <v>5271</v>
      </c>
      <c r="B869" s="142" t="s">
        <v>5757</v>
      </c>
      <c r="C869" s="142" t="s">
        <v>5758</v>
      </c>
      <c r="D869" s="142" t="s">
        <v>5318</v>
      </c>
      <c r="E869" s="142" t="s">
        <v>5759</v>
      </c>
      <c r="F869" s="142" t="s">
        <v>5280</v>
      </c>
      <c r="G869" s="143">
        <v>43805</v>
      </c>
      <c r="H869" s="125">
        <f t="shared" si="39"/>
        <v>2019</v>
      </c>
      <c r="I869" s="142" t="s">
        <v>5760</v>
      </c>
      <c r="J869" s="144">
        <v>2</v>
      </c>
      <c r="K869" s="115">
        <f>IF((G869+'Resale time'!$F$545)&lt;$U$3,1,0)</f>
        <v>1</v>
      </c>
      <c r="L869" s="144"/>
      <c r="M869" s="159"/>
      <c r="N869" s="162" t="str">
        <f t="shared" si="40"/>
        <v/>
      </c>
      <c r="O869" s="219">
        <f>MAX(IF($U$4-G869&gt;0,MIN((($U$4-$U$2))*J869,(($U$4-$G869)*J869)-'Resale time'!$F$545),0),0)</f>
        <v>0</v>
      </c>
      <c r="P869" s="162">
        <f>MAX(IF($U$5-G869&gt;0,MIN(($U$5-$U$4)*J869,(($U$5-$G869)*J869)-'Resale time'!$F$545),0),0)</f>
        <v>719.87034401258165</v>
      </c>
      <c r="Q869" s="162">
        <f>MAX(IF($U$3-G869&gt;0,MIN(($U$3-$U$5)*J869,(($U$3-$G869)*J869)-'Resale time'!$F$545),0),0)</f>
        <v>180</v>
      </c>
      <c r="R869" s="341">
        <f t="shared" si="41"/>
        <v>899.87034401258165</v>
      </c>
    </row>
    <row r="870" spans="1:18" ht="12" customHeight="1" x14ac:dyDescent="0.35">
      <c r="A870" s="142" t="s">
        <v>5271</v>
      </c>
      <c r="B870" s="142" t="s">
        <v>5757</v>
      </c>
      <c r="C870" s="142" t="s">
        <v>5758</v>
      </c>
      <c r="D870" s="142" t="s">
        <v>5318</v>
      </c>
      <c r="E870" s="142" t="s">
        <v>5759</v>
      </c>
      <c r="F870" s="145" t="s">
        <v>4276</v>
      </c>
      <c r="G870" s="146">
        <v>43346</v>
      </c>
      <c r="H870" s="125">
        <f t="shared" si="39"/>
        <v>2018</v>
      </c>
      <c r="I870" s="145" t="s">
        <v>5761</v>
      </c>
      <c r="J870" s="144">
        <v>1</v>
      </c>
      <c r="K870" s="115">
        <f>IF((G870+'Resale time'!$F$545)&lt;$U$3,1,0)</f>
        <v>1</v>
      </c>
      <c r="L870" s="144"/>
      <c r="M870" s="158">
        <v>0</v>
      </c>
      <c r="N870" s="162" t="str">
        <f t="shared" si="40"/>
        <v/>
      </c>
      <c r="O870" s="219">
        <f>MAX(IF($U$4-G870&gt;0,MIN((($U$4-$U$2))*J870,(($U$4-$G870)*J870)-'Resale time'!$F$545),0),0)</f>
        <v>274</v>
      </c>
      <c r="P870" s="162">
        <f>MAX(IF($U$5-G870&gt;0,MIN(($U$5-$U$4)*J870,(($U$5-$G870)*J870)-'Resale time'!$F$545),0),0)</f>
        <v>366</v>
      </c>
      <c r="Q870" s="162">
        <f>MAX(IF($U$3-G870&gt;0,MIN(($U$3-$U$5)*J870,(($U$3-$G870)*J870)-'Resale time'!$F$545),0),0)</f>
        <v>90</v>
      </c>
      <c r="R870" s="341">
        <f t="shared" si="41"/>
        <v>730</v>
      </c>
    </row>
    <row r="871" spans="1:18" ht="12" customHeight="1" x14ac:dyDescent="0.35">
      <c r="A871" s="145" t="s">
        <v>5271</v>
      </c>
      <c r="B871" s="145" t="s">
        <v>5762</v>
      </c>
      <c r="C871" s="145" t="s">
        <v>5763</v>
      </c>
      <c r="D871" s="145" t="s">
        <v>5301</v>
      </c>
      <c r="E871" s="145" t="s">
        <v>5764</v>
      </c>
      <c r="F871" s="145" t="s">
        <v>4331</v>
      </c>
      <c r="G871" s="146">
        <v>43545</v>
      </c>
      <c r="H871" s="125">
        <f t="shared" si="39"/>
        <v>2019</v>
      </c>
      <c r="I871" s="145" t="s">
        <v>5765</v>
      </c>
      <c r="J871" s="144">
        <v>1</v>
      </c>
      <c r="K871" s="115">
        <f>IF((G871+'Resale time'!$F$545)&lt;$U$3,1,0)</f>
        <v>1</v>
      </c>
      <c r="L871" s="144"/>
      <c r="M871" s="158">
        <v>0</v>
      </c>
      <c r="N871" s="162" t="str">
        <f t="shared" si="40"/>
        <v/>
      </c>
      <c r="O871" s="219">
        <f>MAX(IF($U$4-G871&gt;0,MIN((($U$4-$U$2))*J871,(($U$4-$G871)*J871)-'Resale time'!$F$545),0),0)</f>
        <v>222.87034401258168</v>
      </c>
      <c r="P871" s="162">
        <f>MAX(IF($U$5-G871&gt;0,MIN(($U$5-$U$4)*J871,(($U$5-$G871)*J871)-'Resale time'!$F$545),0),0)</f>
        <v>366</v>
      </c>
      <c r="Q871" s="162">
        <f>MAX(IF($U$3-G871&gt;0,MIN(($U$3-$U$5)*J871,(($U$3-$G871)*J871)-'Resale time'!$F$545),0),0)</f>
        <v>90</v>
      </c>
      <c r="R871" s="341">
        <f t="shared" si="41"/>
        <v>678.87034401258165</v>
      </c>
    </row>
    <row r="872" spans="1:18" ht="12" customHeight="1" x14ac:dyDescent="0.35">
      <c r="A872" s="145" t="s">
        <v>5271</v>
      </c>
      <c r="B872" s="145" t="s">
        <v>5766</v>
      </c>
      <c r="C872" s="145" t="s">
        <v>5767</v>
      </c>
      <c r="D872" s="145" t="s">
        <v>394</v>
      </c>
      <c r="E872" s="145" t="s">
        <v>5768</v>
      </c>
      <c r="F872" s="145" t="s">
        <v>4276</v>
      </c>
      <c r="G872" s="146">
        <v>43312</v>
      </c>
      <c r="H872" s="125">
        <f t="shared" si="39"/>
        <v>2018</v>
      </c>
      <c r="I872" s="145" t="s">
        <v>5769</v>
      </c>
      <c r="J872" s="144">
        <v>1</v>
      </c>
      <c r="K872" s="115">
        <f>IF((G872+'Resale time'!$F$545)&lt;$U$3,1,0)</f>
        <v>1</v>
      </c>
      <c r="L872" s="144"/>
      <c r="M872" s="158">
        <v>0</v>
      </c>
      <c r="N872" s="162" t="str">
        <f t="shared" si="40"/>
        <v/>
      </c>
      <c r="O872" s="219">
        <f>MAX(IF($U$4-G872&gt;0,MIN((($U$4-$U$2))*J872,(($U$4-$G872)*J872)-'Resale time'!$F$545),0),0)</f>
        <v>274</v>
      </c>
      <c r="P872" s="162">
        <f>MAX(IF($U$5-G872&gt;0,MIN(($U$5-$U$4)*J872,(($U$5-$G872)*J872)-'Resale time'!$F$545),0),0)</f>
        <v>366</v>
      </c>
      <c r="Q872" s="162">
        <f>MAX(IF($U$3-G872&gt;0,MIN(($U$3-$U$5)*J872,(($U$3-$G872)*J872)-'Resale time'!$F$545),0),0)</f>
        <v>90</v>
      </c>
      <c r="R872" s="341">
        <f t="shared" si="41"/>
        <v>730</v>
      </c>
    </row>
    <row r="873" spans="1:18" ht="12" customHeight="1" x14ac:dyDescent="0.35">
      <c r="A873" s="145" t="s">
        <v>5271</v>
      </c>
      <c r="B873" s="145" t="s">
        <v>4991</v>
      </c>
      <c r="C873" s="145"/>
      <c r="D873" s="145" t="s">
        <v>5770</v>
      </c>
      <c r="E873" s="145" t="s">
        <v>4839</v>
      </c>
      <c r="F873" s="145" t="s">
        <v>4645</v>
      </c>
      <c r="G873" s="146">
        <v>43299</v>
      </c>
      <c r="H873" s="125">
        <f t="shared" si="39"/>
        <v>2018</v>
      </c>
      <c r="I873" s="145" t="s">
        <v>5771</v>
      </c>
      <c r="J873" s="144">
        <v>1</v>
      </c>
      <c r="K873" s="115">
        <f>IF((G873+'Resale time'!$F$545)&lt;$U$3,1,0)</f>
        <v>1</v>
      </c>
      <c r="L873" s="144"/>
      <c r="M873" s="158">
        <v>0</v>
      </c>
      <c r="N873" s="162" t="str">
        <f t="shared" si="40"/>
        <v/>
      </c>
      <c r="O873" s="219">
        <f>MAX(IF($U$4-G873&gt;0,MIN((($U$4-$U$2))*J873,(($U$4-$G873)*J873)-'Resale time'!$F$545),0),0)</f>
        <v>274</v>
      </c>
      <c r="P873" s="162">
        <f>MAX(IF($U$5-G873&gt;0,MIN(($U$5-$U$4)*J873,(($U$5-$G873)*J873)-'Resale time'!$F$545),0),0)</f>
        <v>366</v>
      </c>
      <c r="Q873" s="162">
        <f>MAX(IF($U$3-G873&gt;0,MIN(($U$3-$U$5)*J873,(($U$3-$G873)*J873)-'Resale time'!$F$545),0),0)</f>
        <v>90</v>
      </c>
      <c r="R873" s="341">
        <f t="shared" si="41"/>
        <v>730</v>
      </c>
    </row>
    <row r="874" spans="1:18" ht="12" customHeight="1" x14ac:dyDescent="0.35">
      <c r="A874" s="145" t="s">
        <v>5271</v>
      </c>
      <c r="B874" s="145" t="s">
        <v>5772</v>
      </c>
      <c r="C874" s="145" t="s">
        <v>5773</v>
      </c>
      <c r="D874" s="145" t="s">
        <v>5339</v>
      </c>
      <c r="E874" s="145" t="s">
        <v>5774</v>
      </c>
      <c r="F874" s="145" t="s">
        <v>5280</v>
      </c>
      <c r="G874" s="146">
        <v>43566</v>
      </c>
      <c r="H874" s="125">
        <f t="shared" si="39"/>
        <v>2019</v>
      </c>
      <c r="I874" s="145" t="s">
        <v>5775</v>
      </c>
      <c r="J874" s="144">
        <v>1</v>
      </c>
      <c r="K874" s="115">
        <f>IF((G874+'Resale time'!$F$545)&lt;$U$3,1,0)</f>
        <v>1</v>
      </c>
      <c r="L874" s="144"/>
      <c r="M874" s="158">
        <v>0</v>
      </c>
      <c r="N874" s="162" t="str">
        <f t="shared" si="40"/>
        <v/>
      </c>
      <c r="O874" s="219">
        <f>MAX(IF($U$4-G874&gt;0,MIN((($U$4-$U$2))*J874,(($U$4-$G874)*J874)-'Resale time'!$F$545),0),0)</f>
        <v>201.87034401258168</v>
      </c>
      <c r="P874" s="162">
        <f>MAX(IF($U$5-G874&gt;0,MIN(($U$5-$U$4)*J874,(($U$5-$G874)*J874)-'Resale time'!$F$545),0),0)</f>
        <v>366</v>
      </c>
      <c r="Q874" s="162">
        <f>MAX(IF($U$3-G874&gt;0,MIN(($U$3-$U$5)*J874,(($U$3-$G874)*J874)-'Resale time'!$F$545),0),0)</f>
        <v>90</v>
      </c>
      <c r="R874" s="341">
        <f t="shared" si="41"/>
        <v>657.87034401258165</v>
      </c>
    </row>
    <row r="875" spans="1:18" ht="12" customHeight="1" x14ac:dyDescent="0.35">
      <c r="A875" s="160" t="s">
        <v>5776</v>
      </c>
      <c r="B875" s="145" t="s">
        <v>5777</v>
      </c>
      <c r="C875" s="145" t="s">
        <v>5778</v>
      </c>
      <c r="D875" s="145" t="s">
        <v>5286</v>
      </c>
      <c r="E875" s="145" t="s">
        <v>5779</v>
      </c>
      <c r="F875" s="145" t="s">
        <v>4331</v>
      </c>
      <c r="G875" s="146">
        <v>43262</v>
      </c>
      <c r="H875" s="125">
        <f t="shared" si="39"/>
        <v>2018</v>
      </c>
      <c r="I875" s="145" t="s">
        <v>5780</v>
      </c>
      <c r="J875" s="144">
        <v>1</v>
      </c>
      <c r="K875" s="115">
        <f>IF((G875+'Resale time'!$F$545)&lt;$U$3,1,0)</f>
        <v>1</v>
      </c>
      <c r="L875" s="144"/>
      <c r="M875" s="158">
        <v>1</v>
      </c>
      <c r="N875" s="162">
        <f t="shared" si="40"/>
        <v>1</v>
      </c>
      <c r="O875" s="219">
        <f>MAX(IF($U$4-G875&gt;0,MIN((($U$4-$U$2))*J875,(($U$4-$G875)*J875)-'Resale time'!$F$545),0),0)</f>
        <v>274</v>
      </c>
      <c r="P875" s="162">
        <f>MAX(IF($U$5-G875&gt;0,MIN(($U$5-$U$4)*J875,(($U$5-$G875)*J875)-'Resale time'!$F$545),0),0)</f>
        <v>366</v>
      </c>
      <c r="Q875" s="162">
        <f>MAX(IF($U$3-G875&gt;0,MIN(($U$3-$U$5)*J875,(($U$3-$G875)*J875)-'Resale time'!$F$545),0),0)</f>
        <v>90</v>
      </c>
      <c r="R875" s="341">
        <f t="shared" si="41"/>
        <v>730</v>
      </c>
    </row>
    <row r="876" spans="1:18" ht="12" customHeight="1" x14ac:dyDescent="0.35">
      <c r="A876" s="145" t="s">
        <v>5781</v>
      </c>
      <c r="B876" s="145" t="s">
        <v>5782</v>
      </c>
      <c r="C876" s="145" t="s">
        <v>5783</v>
      </c>
      <c r="D876" s="145" t="s">
        <v>5318</v>
      </c>
      <c r="E876" s="145" t="s">
        <v>5784</v>
      </c>
      <c r="F876" s="145" t="s">
        <v>4645</v>
      </c>
      <c r="G876" s="146">
        <v>43210</v>
      </c>
      <c r="H876" s="125">
        <f t="shared" si="39"/>
        <v>2018</v>
      </c>
      <c r="I876" s="145" t="s">
        <v>5740</v>
      </c>
      <c r="J876" s="144">
        <v>3</v>
      </c>
      <c r="K876" s="115">
        <f>IF((G876+'Resale time'!$F$545)&lt;$U$3,1,0)</f>
        <v>1</v>
      </c>
      <c r="L876" s="144"/>
      <c r="M876" s="158">
        <v>1</v>
      </c>
      <c r="N876" s="162">
        <f t="shared" si="40"/>
        <v>3</v>
      </c>
      <c r="O876" s="219">
        <f>MAX(IF($U$4-G876&gt;0,MIN((($U$4-$U$2))*J876,(($U$4-$G876)*J876)-'Resale time'!$F$545),0),0)</f>
        <v>822</v>
      </c>
      <c r="P876" s="162">
        <f>MAX(IF($U$5-G876&gt;0,MIN(($U$5-$U$4)*J876,(($U$5-$G876)*J876)-'Resale time'!$F$545),0),0)</f>
        <v>1098</v>
      </c>
      <c r="Q876" s="162">
        <f>MAX(IF($U$3-G876&gt;0,MIN(($U$3-$U$5)*J876,(($U$3-$G876)*J876)-'Resale time'!$F$545),0),0)</f>
        <v>270</v>
      </c>
      <c r="R876" s="341">
        <f t="shared" si="41"/>
        <v>2190</v>
      </c>
    </row>
    <row r="877" spans="1:18" ht="12" customHeight="1" x14ac:dyDescent="0.35">
      <c r="A877" s="142" t="s">
        <v>5785</v>
      </c>
      <c r="B877" s="142" t="s">
        <v>5786</v>
      </c>
      <c r="C877" s="142" t="s">
        <v>5787</v>
      </c>
      <c r="D877" s="142" t="s">
        <v>5301</v>
      </c>
      <c r="E877" s="142" t="s">
        <v>5788</v>
      </c>
      <c r="F877" s="142" t="s">
        <v>4645</v>
      </c>
      <c r="G877" s="143">
        <v>43882</v>
      </c>
      <c r="H877" s="125">
        <f t="shared" si="39"/>
        <v>2020</v>
      </c>
      <c r="I877" s="142" t="s">
        <v>5789</v>
      </c>
      <c r="J877" s="144">
        <v>1</v>
      </c>
      <c r="K877" s="115">
        <f>IF((G877+'Resale time'!$F$545)&lt;$U$3,1,0)</f>
        <v>1</v>
      </c>
      <c r="L877" s="144"/>
      <c r="M877" s="159"/>
      <c r="N877" s="162" t="str">
        <f t="shared" si="40"/>
        <v/>
      </c>
      <c r="O877" s="219">
        <f>MAX(IF($U$4-G877&gt;0,MIN((($U$4-$U$2))*J877,(($U$4-$G877)*J877)-'Resale time'!$F$545),0),0)</f>
        <v>0</v>
      </c>
      <c r="P877" s="162">
        <f>MAX(IF($U$5-G877&gt;0,MIN(($U$5-$U$4)*J877,(($U$5-$G877)*J877)-'Resale time'!$F$545),0),0)</f>
        <v>251.87034401258168</v>
      </c>
      <c r="Q877" s="162">
        <f>MAX(IF($U$3-G877&gt;0,MIN(($U$3-$U$5)*J877,(($U$3-$G877)*J877)-'Resale time'!$F$545),0),0)</f>
        <v>90</v>
      </c>
      <c r="R877" s="341">
        <f t="shared" si="41"/>
        <v>341.87034401258165</v>
      </c>
    </row>
    <row r="878" spans="1:18" ht="12" customHeight="1" x14ac:dyDescent="0.35">
      <c r="A878" s="142" t="s">
        <v>5785</v>
      </c>
      <c r="B878" s="142" t="s">
        <v>5786</v>
      </c>
      <c r="C878" s="142" t="s">
        <v>5787</v>
      </c>
      <c r="D878" s="142" t="s">
        <v>5301</v>
      </c>
      <c r="E878" s="142" t="s">
        <v>5788</v>
      </c>
      <c r="F878" s="145" t="s">
        <v>5491</v>
      </c>
      <c r="G878" s="146">
        <v>43664</v>
      </c>
      <c r="H878" s="125">
        <f t="shared" si="39"/>
        <v>2019</v>
      </c>
      <c r="I878" s="145" t="s">
        <v>5790</v>
      </c>
      <c r="J878" s="144">
        <v>2</v>
      </c>
      <c r="K878" s="115">
        <f>IF((G878+'Resale time'!$F$545)&lt;$U$3,1,0)</f>
        <v>1</v>
      </c>
      <c r="L878" s="144"/>
      <c r="M878" s="158">
        <v>1</v>
      </c>
      <c r="N878" s="162">
        <f t="shared" si="40"/>
        <v>2</v>
      </c>
      <c r="O878" s="219">
        <f>MAX(IF($U$4-G878&gt;0,MIN((($U$4-$U$2))*J878,(($U$4-$G878)*J878)-'Resale time'!$F$545),0),0)</f>
        <v>269.87034401258165</v>
      </c>
      <c r="P878" s="162">
        <f>MAX(IF($U$5-G878&gt;0,MIN(($U$5-$U$4)*J878,(($U$5-$G878)*J878)-'Resale time'!$F$545),0),0)</f>
        <v>732</v>
      </c>
      <c r="Q878" s="162">
        <f>MAX(IF($U$3-G878&gt;0,MIN(($U$3-$U$5)*J878,(($U$3-$G878)*J878)-'Resale time'!$F$545),0),0)</f>
        <v>180</v>
      </c>
      <c r="R878" s="341">
        <f t="shared" si="41"/>
        <v>1181.8703440125817</v>
      </c>
    </row>
    <row r="879" spans="1:18" ht="12" customHeight="1" x14ac:dyDescent="0.35">
      <c r="A879" s="142" t="s">
        <v>5785</v>
      </c>
      <c r="B879" s="142" t="s">
        <v>5786</v>
      </c>
      <c r="C879" s="142" t="s">
        <v>5787</v>
      </c>
      <c r="D879" s="142" t="s">
        <v>5301</v>
      </c>
      <c r="E879" s="142" t="s">
        <v>5788</v>
      </c>
      <c r="F879" s="145" t="s">
        <v>4276</v>
      </c>
      <c r="G879" s="146">
        <v>43661</v>
      </c>
      <c r="H879" s="125">
        <f t="shared" si="39"/>
        <v>2019</v>
      </c>
      <c r="I879" s="145" t="s">
        <v>5791</v>
      </c>
      <c r="J879" s="144">
        <v>1</v>
      </c>
      <c r="K879" s="115">
        <f>IF((G879+'Resale time'!$F$545)&lt;$U$3,1,0)</f>
        <v>1</v>
      </c>
      <c r="L879" s="144"/>
      <c r="M879" s="158">
        <v>1</v>
      </c>
      <c r="N879" s="162">
        <f t="shared" si="40"/>
        <v>1</v>
      </c>
      <c r="O879" s="219">
        <f>MAX(IF($U$4-G879&gt;0,MIN((($U$4-$U$2))*J879,(($U$4-$G879)*J879)-'Resale time'!$F$545),0),0)</f>
        <v>106.87034401258168</v>
      </c>
      <c r="P879" s="162">
        <f>MAX(IF($U$5-G879&gt;0,MIN(($U$5-$U$4)*J879,(($U$5-$G879)*J879)-'Resale time'!$F$545),0),0)</f>
        <v>366</v>
      </c>
      <c r="Q879" s="162">
        <f>MAX(IF($U$3-G879&gt;0,MIN(($U$3-$U$5)*J879,(($U$3-$G879)*J879)-'Resale time'!$F$545),0),0)</f>
        <v>90</v>
      </c>
      <c r="R879" s="341">
        <f t="shared" si="41"/>
        <v>562.87034401258165</v>
      </c>
    </row>
    <row r="880" spans="1:18" ht="12" customHeight="1" x14ac:dyDescent="0.35">
      <c r="A880" s="142" t="s">
        <v>5785</v>
      </c>
      <c r="B880" s="142" t="s">
        <v>5786</v>
      </c>
      <c r="C880" s="142" t="s">
        <v>5787</v>
      </c>
      <c r="D880" s="142" t="s">
        <v>5301</v>
      </c>
      <c r="E880" s="142" t="s">
        <v>5788</v>
      </c>
      <c r="F880" s="145" t="s">
        <v>5491</v>
      </c>
      <c r="G880" s="146">
        <v>43641</v>
      </c>
      <c r="H880" s="125">
        <f t="shared" si="39"/>
        <v>2019</v>
      </c>
      <c r="I880" s="145" t="s">
        <v>5792</v>
      </c>
      <c r="J880" s="144">
        <v>1</v>
      </c>
      <c r="K880" s="115">
        <f>IF((G880+'Resale time'!$F$545)&lt;$U$3,1,0)</f>
        <v>1</v>
      </c>
      <c r="L880" s="144"/>
      <c r="M880" s="158">
        <v>1</v>
      </c>
      <c r="N880" s="162">
        <f t="shared" si="40"/>
        <v>1</v>
      </c>
      <c r="O880" s="219">
        <f>MAX(IF($U$4-G880&gt;0,MIN((($U$4-$U$2))*J880,(($U$4-$G880)*J880)-'Resale time'!$F$545),0),0)</f>
        <v>126.87034401258168</v>
      </c>
      <c r="P880" s="162">
        <f>MAX(IF($U$5-G880&gt;0,MIN(($U$5-$U$4)*J880,(($U$5-$G880)*J880)-'Resale time'!$F$545),0),0)</f>
        <v>366</v>
      </c>
      <c r="Q880" s="162">
        <f>MAX(IF($U$3-G880&gt;0,MIN(($U$3-$U$5)*J880,(($U$3-$G880)*J880)-'Resale time'!$F$545),0),0)</f>
        <v>90</v>
      </c>
      <c r="R880" s="341">
        <f t="shared" si="41"/>
        <v>582.87034401258165</v>
      </c>
    </row>
    <row r="881" spans="1:18" ht="12" customHeight="1" x14ac:dyDescent="0.35">
      <c r="A881" s="142" t="s">
        <v>5785</v>
      </c>
      <c r="B881" s="142" t="s">
        <v>5786</v>
      </c>
      <c r="C881" s="142" t="s">
        <v>5787</v>
      </c>
      <c r="D881" s="142" t="s">
        <v>5301</v>
      </c>
      <c r="E881" s="142" t="s">
        <v>5788</v>
      </c>
      <c r="F881" s="145" t="s">
        <v>4276</v>
      </c>
      <c r="G881" s="146">
        <v>43553</v>
      </c>
      <c r="H881" s="125">
        <f t="shared" si="39"/>
        <v>2019</v>
      </c>
      <c r="I881" s="145" t="s">
        <v>5793</v>
      </c>
      <c r="J881" s="144">
        <v>1</v>
      </c>
      <c r="K881" s="115">
        <f>IF((G881+'Resale time'!$F$545)&lt;$U$3,1,0)</f>
        <v>1</v>
      </c>
      <c r="L881" s="144"/>
      <c r="M881" s="158">
        <v>1</v>
      </c>
      <c r="N881" s="162">
        <f t="shared" si="40"/>
        <v>1</v>
      </c>
      <c r="O881" s="219">
        <f>MAX(IF($U$4-G881&gt;0,MIN((($U$4-$U$2))*J881,(($U$4-$G881)*J881)-'Resale time'!$F$545),0),0)</f>
        <v>214.87034401258168</v>
      </c>
      <c r="P881" s="162">
        <f>MAX(IF($U$5-G881&gt;0,MIN(($U$5-$U$4)*J881,(($U$5-$G881)*J881)-'Resale time'!$F$545),0),0)</f>
        <v>366</v>
      </c>
      <c r="Q881" s="162">
        <f>MAX(IF($U$3-G881&gt;0,MIN(($U$3-$U$5)*J881,(($U$3-$G881)*J881)-'Resale time'!$F$545),0),0)</f>
        <v>90</v>
      </c>
      <c r="R881" s="341">
        <f t="shared" si="41"/>
        <v>670.87034401258165</v>
      </c>
    </row>
    <row r="882" spans="1:18" ht="12" customHeight="1" x14ac:dyDescent="0.35">
      <c r="A882" s="142" t="s">
        <v>5785</v>
      </c>
      <c r="B882" s="142" t="s">
        <v>5786</v>
      </c>
      <c r="C882" s="142" t="s">
        <v>5787</v>
      </c>
      <c r="D882" s="142" t="s">
        <v>5301</v>
      </c>
      <c r="E882" s="142" t="s">
        <v>5788</v>
      </c>
      <c r="F882" s="145" t="s">
        <v>4645</v>
      </c>
      <c r="G882" s="146">
        <v>43523</v>
      </c>
      <c r="H882" s="125">
        <f t="shared" si="39"/>
        <v>2019</v>
      </c>
      <c r="I882" s="145" t="s">
        <v>5794</v>
      </c>
      <c r="J882" s="144">
        <v>1</v>
      </c>
      <c r="K882" s="115">
        <f>IF((G882+'Resale time'!$F$545)&lt;$U$3,1,0)</f>
        <v>1</v>
      </c>
      <c r="L882" s="144"/>
      <c r="M882" s="158">
        <v>1</v>
      </c>
      <c r="N882" s="162">
        <f t="shared" si="40"/>
        <v>1</v>
      </c>
      <c r="O882" s="219">
        <f>MAX(IF($U$4-G882&gt;0,MIN((($U$4-$U$2))*J882,(($U$4-$G882)*J882)-'Resale time'!$F$545),0),0)</f>
        <v>244.87034401258168</v>
      </c>
      <c r="P882" s="162">
        <f>MAX(IF($U$5-G882&gt;0,MIN(($U$5-$U$4)*J882,(($U$5-$G882)*J882)-'Resale time'!$F$545),0),0)</f>
        <v>366</v>
      </c>
      <c r="Q882" s="162">
        <f>MAX(IF($U$3-G882&gt;0,MIN(($U$3-$U$5)*J882,(($U$3-$G882)*J882)-'Resale time'!$F$545),0),0)</f>
        <v>90</v>
      </c>
      <c r="R882" s="341">
        <f t="shared" si="41"/>
        <v>700.87034401258165</v>
      </c>
    </row>
    <row r="883" spans="1:18" ht="12" customHeight="1" x14ac:dyDescent="0.35">
      <c r="A883" s="142" t="s">
        <v>5785</v>
      </c>
      <c r="B883" s="142" t="s">
        <v>5786</v>
      </c>
      <c r="C883" s="142" t="s">
        <v>5787</v>
      </c>
      <c r="D883" s="142" t="s">
        <v>5301</v>
      </c>
      <c r="E883" s="142" t="s">
        <v>5788</v>
      </c>
      <c r="F883" s="145" t="s">
        <v>4645</v>
      </c>
      <c r="G883" s="146">
        <v>43348</v>
      </c>
      <c r="H883" s="125">
        <f t="shared" si="39"/>
        <v>2018</v>
      </c>
      <c r="I883" s="145" t="s">
        <v>5795</v>
      </c>
      <c r="J883" s="144">
        <v>1</v>
      </c>
      <c r="K883" s="115">
        <f>IF((G883+'Resale time'!$F$545)&lt;$U$3,1,0)</f>
        <v>1</v>
      </c>
      <c r="L883" s="144"/>
      <c r="M883" s="158">
        <v>1</v>
      </c>
      <c r="N883" s="162">
        <f t="shared" si="40"/>
        <v>1</v>
      </c>
      <c r="O883" s="219">
        <f>MAX(IF($U$4-G883&gt;0,MIN((($U$4-$U$2))*J883,(($U$4-$G883)*J883)-'Resale time'!$F$545),0),0)</f>
        <v>274</v>
      </c>
      <c r="P883" s="162">
        <f>MAX(IF($U$5-G883&gt;0,MIN(($U$5-$U$4)*J883,(($U$5-$G883)*J883)-'Resale time'!$F$545),0),0)</f>
        <v>366</v>
      </c>
      <c r="Q883" s="162">
        <f>MAX(IF($U$3-G883&gt;0,MIN(($U$3-$U$5)*J883,(($U$3-$G883)*J883)-'Resale time'!$F$545),0),0)</f>
        <v>90</v>
      </c>
      <c r="R883" s="341">
        <f t="shared" si="41"/>
        <v>730</v>
      </c>
    </row>
    <row r="884" spans="1:18" ht="12" customHeight="1" x14ac:dyDescent="0.35">
      <c r="A884" s="142" t="s">
        <v>5785</v>
      </c>
      <c r="B884" s="142" t="s">
        <v>5786</v>
      </c>
      <c r="C884" s="142" t="s">
        <v>5787</v>
      </c>
      <c r="D884" s="142" t="s">
        <v>5301</v>
      </c>
      <c r="E884" s="142" t="s">
        <v>5788</v>
      </c>
      <c r="F884" s="145" t="s">
        <v>4645</v>
      </c>
      <c r="G884" s="146">
        <v>43258</v>
      </c>
      <c r="H884" s="125">
        <f t="shared" si="39"/>
        <v>2018</v>
      </c>
      <c r="I884" s="145" t="s">
        <v>5796</v>
      </c>
      <c r="J884" s="144">
        <v>1</v>
      </c>
      <c r="K884" s="115">
        <f>IF((G884+'Resale time'!$F$545)&lt;$U$3,1,0)</f>
        <v>1</v>
      </c>
      <c r="L884" s="144"/>
      <c r="M884" s="158">
        <v>1</v>
      </c>
      <c r="N884" s="162">
        <f t="shared" si="40"/>
        <v>1</v>
      </c>
      <c r="O884" s="219">
        <f>MAX(IF($U$4-G884&gt;0,MIN((($U$4-$U$2))*J884,(($U$4-$G884)*J884)-'Resale time'!$F$545),0),0)</f>
        <v>274</v>
      </c>
      <c r="P884" s="162">
        <f>MAX(IF($U$5-G884&gt;0,MIN(($U$5-$U$4)*J884,(($U$5-$G884)*J884)-'Resale time'!$F$545),0),0)</f>
        <v>366</v>
      </c>
      <c r="Q884" s="162">
        <f>MAX(IF($U$3-G884&gt;0,MIN(($U$3-$U$5)*J884,(($U$3-$G884)*J884)-'Resale time'!$F$545),0),0)</f>
        <v>90</v>
      </c>
      <c r="R884" s="341">
        <f t="shared" si="41"/>
        <v>730</v>
      </c>
    </row>
    <row r="885" spans="1:18" ht="12" customHeight="1" x14ac:dyDescent="0.35">
      <c r="A885" s="142" t="s">
        <v>5785</v>
      </c>
      <c r="B885" s="142" t="s">
        <v>5786</v>
      </c>
      <c r="C885" s="142" t="s">
        <v>5787</v>
      </c>
      <c r="D885" s="142" t="s">
        <v>5301</v>
      </c>
      <c r="E885" s="142" t="s">
        <v>5788</v>
      </c>
      <c r="F885" s="145" t="s">
        <v>4645</v>
      </c>
      <c r="G885" s="146">
        <v>43187</v>
      </c>
      <c r="H885" s="125">
        <f t="shared" si="39"/>
        <v>2018</v>
      </c>
      <c r="I885" s="145" t="s">
        <v>5797</v>
      </c>
      <c r="J885" s="144">
        <v>1</v>
      </c>
      <c r="K885" s="115">
        <f>IF((G885+'Resale time'!$F$545)&lt;$U$3,1,0)</f>
        <v>1</v>
      </c>
      <c r="L885" s="144"/>
      <c r="M885" s="158">
        <v>1</v>
      </c>
      <c r="N885" s="162">
        <f t="shared" si="40"/>
        <v>1</v>
      </c>
      <c r="O885" s="219">
        <f>MAX(IF($U$4-G885&gt;0,MIN((($U$4-$U$2))*J885,(($U$4-$G885)*J885)-'Resale time'!$F$545),0),0)</f>
        <v>274</v>
      </c>
      <c r="P885" s="162">
        <f>MAX(IF($U$5-G885&gt;0,MIN(($U$5-$U$4)*J885,(($U$5-$G885)*J885)-'Resale time'!$F$545),0),0)</f>
        <v>366</v>
      </c>
      <c r="Q885" s="162">
        <f>MAX(IF($U$3-G885&gt;0,MIN(($U$3-$U$5)*J885,(($U$3-$G885)*J885)-'Resale time'!$F$545),0),0)</f>
        <v>90</v>
      </c>
      <c r="R885" s="341">
        <f t="shared" si="41"/>
        <v>730</v>
      </c>
    </row>
    <row r="886" spans="1:18" ht="12" customHeight="1" x14ac:dyDescent="0.35">
      <c r="A886" s="142" t="s">
        <v>5785</v>
      </c>
      <c r="B886" s="142" t="s">
        <v>5786</v>
      </c>
      <c r="C886" s="142" t="s">
        <v>5787</v>
      </c>
      <c r="D886" s="142" t="s">
        <v>5301</v>
      </c>
      <c r="E886" s="142" t="s">
        <v>5788</v>
      </c>
      <c r="F886" s="145" t="s">
        <v>4276</v>
      </c>
      <c r="G886" s="146">
        <v>43112</v>
      </c>
      <c r="H886" s="125">
        <f t="shared" si="39"/>
        <v>2018</v>
      </c>
      <c r="I886" s="145" t="s">
        <v>5798</v>
      </c>
      <c r="J886" s="144">
        <v>2</v>
      </c>
      <c r="K886" s="115">
        <f>IF((G886+'Resale time'!$F$545)&lt;$U$3,1,0)</f>
        <v>1</v>
      </c>
      <c r="L886" s="144"/>
      <c r="M886" s="158">
        <v>1</v>
      </c>
      <c r="N886" s="162">
        <f t="shared" si="40"/>
        <v>2</v>
      </c>
      <c r="O886" s="219">
        <f>MAX(IF($U$4-G886&gt;0,MIN((($U$4-$U$2))*J886,(($U$4-$G886)*J886)-'Resale time'!$F$545),0),0)</f>
        <v>548</v>
      </c>
      <c r="P886" s="162">
        <f>MAX(IF($U$5-G886&gt;0,MIN(($U$5-$U$4)*J886,(($U$5-$G886)*J886)-'Resale time'!$F$545),0),0)</f>
        <v>732</v>
      </c>
      <c r="Q886" s="162">
        <f>MAX(IF($U$3-G886&gt;0,MIN(($U$3-$U$5)*J886,(($U$3-$G886)*J886)-'Resale time'!$F$545),0),0)</f>
        <v>180</v>
      </c>
      <c r="R886" s="341">
        <f t="shared" si="41"/>
        <v>1460</v>
      </c>
    </row>
    <row r="887" spans="1:18" ht="12" customHeight="1" x14ac:dyDescent="0.35">
      <c r="A887" s="142" t="s">
        <v>5785</v>
      </c>
      <c r="B887" s="142" t="s">
        <v>5786</v>
      </c>
      <c r="C887" s="142" t="s">
        <v>5787</v>
      </c>
      <c r="D887" s="142" t="s">
        <v>5301</v>
      </c>
      <c r="E887" s="142" t="s">
        <v>5788</v>
      </c>
      <c r="F887" s="145" t="s">
        <v>4331</v>
      </c>
      <c r="G887" s="146">
        <v>43112</v>
      </c>
      <c r="H887" s="125">
        <f t="shared" si="39"/>
        <v>2018</v>
      </c>
      <c r="I887" s="145" t="s">
        <v>5799</v>
      </c>
      <c r="J887" s="144">
        <v>1</v>
      </c>
      <c r="K887" s="115">
        <f>IF((G887+'Resale time'!$F$545)&lt;$U$3,1,0)</f>
        <v>1</v>
      </c>
      <c r="L887" s="144"/>
      <c r="M887" s="158">
        <v>1</v>
      </c>
      <c r="N887" s="162">
        <f t="shared" si="40"/>
        <v>1</v>
      </c>
      <c r="O887" s="219">
        <f>MAX(IF($U$4-G887&gt;0,MIN((($U$4-$U$2))*J887,(($U$4-$G887)*J887)-'Resale time'!$F$545),0),0)</f>
        <v>274</v>
      </c>
      <c r="P887" s="162">
        <f>MAX(IF($U$5-G887&gt;0,MIN(($U$5-$U$4)*J887,(($U$5-$G887)*J887)-'Resale time'!$F$545),0),0)</f>
        <v>366</v>
      </c>
      <c r="Q887" s="162">
        <f>MAX(IF($U$3-G887&gt;0,MIN(($U$3-$U$5)*J887,(($U$3-$G887)*J887)-'Resale time'!$F$545),0),0)</f>
        <v>90</v>
      </c>
      <c r="R887" s="341">
        <f t="shared" si="41"/>
        <v>730</v>
      </c>
    </row>
    <row r="888" spans="1:18" ht="12" customHeight="1" x14ac:dyDescent="0.35">
      <c r="A888" s="142" t="s">
        <v>5800</v>
      </c>
      <c r="B888" s="142" t="s">
        <v>5801</v>
      </c>
      <c r="C888" s="144" t="s">
        <v>5802</v>
      </c>
      <c r="D888" s="142" t="b">
        <v>0</v>
      </c>
      <c r="E888" s="142" t="s">
        <v>5803</v>
      </c>
      <c r="F888" s="142" t="s">
        <v>4276</v>
      </c>
      <c r="G888" s="143">
        <v>43882</v>
      </c>
      <c r="H888" s="125">
        <f t="shared" ref="H888:H951" si="42">YEAR(G888)</f>
        <v>2020</v>
      </c>
      <c r="I888" s="142" t="s">
        <v>5804</v>
      </c>
      <c r="J888" s="144">
        <v>1</v>
      </c>
      <c r="K888" s="115">
        <f>IF((G888+'Resale time'!$F$545)&lt;$U$3,1,0)</f>
        <v>1</v>
      </c>
      <c r="L888" s="144"/>
      <c r="M888" s="159"/>
      <c r="N888" s="162" t="str">
        <f t="shared" si="40"/>
        <v/>
      </c>
      <c r="O888" s="219">
        <f>MAX(IF($U$4-G888&gt;0,MIN((($U$4-$U$2))*J888,(($U$4-$G888)*J888)-'Resale time'!$F$545),0),0)</f>
        <v>0</v>
      </c>
      <c r="P888" s="162">
        <f>MAX(IF($U$5-G888&gt;0,MIN(($U$5-$U$4)*J888,(($U$5-$G888)*J888)-'Resale time'!$F$545),0),0)</f>
        <v>251.87034401258168</v>
      </c>
      <c r="Q888" s="162">
        <f>MAX(IF($U$3-G888&gt;0,MIN(($U$3-$U$5)*J888,(($U$3-$G888)*J888)-'Resale time'!$F$545),0),0)</f>
        <v>90</v>
      </c>
      <c r="R888" s="341">
        <f t="shared" si="41"/>
        <v>341.87034401258165</v>
      </c>
    </row>
    <row r="889" spans="1:18" ht="12" customHeight="1" x14ac:dyDescent="0.35">
      <c r="A889" s="142" t="s">
        <v>5371</v>
      </c>
      <c r="B889" s="142" t="s">
        <v>4832</v>
      </c>
      <c r="C889" s="142" t="s">
        <v>5372</v>
      </c>
      <c r="D889" s="142" t="s">
        <v>5770</v>
      </c>
      <c r="E889" s="142" t="s">
        <v>4834</v>
      </c>
      <c r="F889" s="142" t="s">
        <v>4276</v>
      </c>
      <c r="G889" s="143">
        <v>43860</v>
      </c>
      <c r="H889" s="125">
        <f t="shared" si="42"/>
        <v>2020</v>
      </c>
      <c r="I889" s="142" t="s">
        <v>5805</v>
      </c>
      <c r="J889" s="144">
        <v>6</v>
      </c>
      <c r="K889" s="115">
        <f>IF((G889+'Resale time'!$F$545)&lt;$U$3,1,0)</f>
        <v>1</v>
      </c>
      <c r="L889" s="144"/>
      <c r="M889" s="159"/>
      <c r="N889" s="162" t="str">
        <f t="shared" si="40"/>
        <v/>
      </c>
      <c r="O889" s="219">
        <f>MAX(IF($U$4-G889&gt;0,MIN((($U$4-$U$2))*J889,(($U$4-$G889)*J889)-'Resale time'!$F$545),0),0)</f>
        <v>0</v>
      </c>
      <c r="P889" s="162">
        <f>MAX(IF($U$5-G889&gt;0,MIN(($U$5-$U$4)*J889,(($U$5-$G889)*J889)-'Resale time'!$F$545),0),0)</f>
        <v>1953.8703440125817</v>
      </c>
      <c r="Q889" s="162">
        <f>MAX(IF($U$3-G889&gt;0,MIN(($U$3-$U$5)*J889,(($U$3-$G889)*J889)-'Resale time'!$F$545),0),0)</f>
        <v>540</v>
      </c>
      <c r="R889" s="341">
        <f t="shared" si="41"/>
        <v>2493.8703440125819</v>
      </c>
    </row>
    <row r="890" spans="1:18" ht="12" customHeight="1" x14ac:dyDescent="0.35">
      <c r="A890" s="142" t="s">
        <v>5371</v>
      </c>
      <c r="B890" s="142" t="s">
        <v>4832</v>
      </c>
      <c r="C890" s="142" t="s">
        <v>5372</v>
      </c>
      <c r="D890" s="142" t="s">
        <v>5770</v>
      </c>
      <c r="E890" s="142" t="s">
        <v>4834</v>
      </c>
      <c r="F890" s="145" t="s">
        <v>4288</v>
      </c>
      <c r="G890" s="146">
        <v>43816</v>
      </c>
      <c r="H890" s="125">
        <f t="shared" si="42"/>
        <v>2019</v>
      </c>
      <c r="I890" s="145" t="s">
        <v>5806</v>
      </c>
      <c r="J890" s="144">
        <v>1</v>
      </c>
      <c r="K890" s="115">
        <f>IF((G890+'Resale time'!$F$545)&lt;$U$3,1,0)</f>
        <v>1</v>
      </c>
      <c r="L890" s="144"/>
      <c r="M890" s="158">
        <v>1</v>
      </c>
      <c r="N890" s="162">
        <f t="shared" si="40"/>
        <v>1</v>
      </c>
      <c r="O890" s="219">
        <f>MAX(IF($U$4-G890&gt;0,MIN((($U$4-$U$2))*J890,(($U$4-$G890)*J890)-'Resale time'!$F$545),0),0)</f>
        <v>0</v>
      </c>
      <c r="P890" s="162">
        <f>MAX(IF($U$5-G890&gt;0,MIN(($U$5-$U$4)*J890,(($U$5-$G890)*J890)-'Resale time'!$F$545),0),0)</f>
        <v>317.87034401258165</v>
      </c>
      <c r="Q890" s="162">
        <f>MAX(IF($U$3-G890&gt;0,MIN(($U$3-$U$5)*J890,(($U$3-$G890)*J890)-'Resale time'!$F$545),0),0)</f>
        <v>90</v>
      </c>
      <c r="R890" s="341">
        <f t="shared" si="41"/>
        <v>407.87034401258165</v>
      </c>
    </row>
    <row r="891" spans="1:18" ht="12" customHeight="1" x14ac:dyDescent="0.35">
      <c r="A891" s="142" t="s">
        <v>5371</v>
      </c>
      <c r="B891" s="142" t="s">
        <v>4832</v>
      </c>
      <c r="C891" s="142" t="s">
        <v>5372</v>
      </c>
      <c r="D891" s="142" t="s">
        <v>5770</v>
      </c>
      <c r="E891" s="142" t="s">
        <v>4834</v>
      </c>
      <c r="F891" s="145" t="s">
        <v>4276</v>
      </c>
      <c r="G891" s="146">
        <v>43704</v>
      </c>
      <c r="H891" s="125">
        <f t="shared" si="42"/>
        <v>2019</v>
      </c>
      <c r="I891" s="145" t="s">
        <v>5807</v>
      </c>
      <c r="J891" s="144">
        <v>1</v>
      </c>
      <c r="K891" s="115">
        <f>IF((G891+'Resale time'!$F$545)&lt;$U$3,1,0)</f>
        <v>1</v>
      </c>
      <c r="L891" s="144"/>
      <c r="M891" s="158">
        <v>1</v>
      </c>
      <c r="N891" s="162">
        <f t="shared" si="40"/>
        <v>1</v>
      </c>
      <c r="O891" s="219">
        <f>MAX(IF($U$4-G891&gt;0,MIN((($U$4-$U$2))*J891,(($U$4-$G891)*J891)-'Resale time'!$F$545),0),0)</f>
        <v>63.870344012581675</v>
      </c>
      <c r="P891" s="162">
        <f>MAX(IF($U$5-G891&gt;0,MIN(($U$5-$U$4)*J891,(($U$5-$G891)*J891)-'Resale time'!$F$545),0),0)</f>
        <v>366</v>
      </c>
      <c r="Q891" s="162">
        <f>MAX(IF($U$3-G891&gt;0,MIN(($U$3-$U$5)*J891,(($U$3-$G891)*J891)-'Resale time'!$F$545),0),0)</f>
        <v>90</v>
      </c>
      <c r="R891" s="341">
        <f t="shared" si="41"/>
        <v>519.87034401258165</v>
      </c>
    </row>
    <row r="892" spans="1:18" ht="12" customHeight="1" x14ac:dyDescent="0.35">
      <c r="A892" s="142" t="s">
        <v>5371</v>
      </c>
      <c r="B892" s="142" t="s">
        <v>4832</v>
      </c>
      <c r="C892" s="142" t="s">
        <v>5372</v>
      </c>
      <c r="D892" s="142" t="s">
        <v>5770</v>
      </c>
      <c r="E892" s="142" t="s">
        <v>4834</v>
      </c>
      <c r="F892" s="145" t="s">
        <v>4276</v>
      </c>
      <c r="G892" s="146">
        <v>43691</v>
      </c>
      <c r="H892" s="125">
        <f t="shared" si="42"/>
        <v>2019</v>
      </c>
      <c r="I892" s="145" t="s">
        <v>5808</v>
      </c>
      <c r="J892" s="144">
        <v>2</v>
      </c>
      <c r="K892" s="115">
        <f>IF((G892+'Resale time'!$F$545)&lt;$U$3,1,0)</f>
        <v>1</v>
      </c>
      <c r="L892" s="144"/>
      <c r="M892" s="158">
        <v>1</v>
      </c>
      <c r="N892" s="162">
        <f t="shared" si="40"/>
        <v>2</v>
      </c>
      <c r="O892" s="219">
        <f>MAX(IF($U$4-G892&gt;0,MIN((($U$4-$U$2))*J892,(($U$4-$G892)*J892)-'Resale time'!$F$545),0),0)</f>
        <v>215.87034401258168</v>
      </c>
      <c r="P892" s="162">
        <f>MAX(IF($U$5-G892&gt;0,MIN(($U$5-$U$4)*J892,(($U$5-$G892)*J892)-'Resale time'!$F$545),0),0)</f>
        <v>732</v>
      </c>
      <c r="Q892" s="162">
        <f>MAX(IF($U$3-G892&gt;0,MIN(($U$3-$U$5)*J892,(($U$3-$G892)*J892)-'Resale time'!$F$545),0),0)</f>
        <v>180</v>
      </c>
      <c r="R892" s="341">
        <f t="shared" si="41"/>
        <v>1127.8703440125817</v>
      </c>
    </row>
    <row r="893" spans="1:18" ht="12" customHeight="1" x14ac:dyDescent="0.35">
      <c r="A893" s="142" t="s">
        <v>5371</v>
      </c>
      <c r="B893" s="142" t="s">
        <v>4832</v>
      </c>
      <c r="C893" s="142" t="s">
        <v>5372</v>
      </c>
      <c r="D893" s="142" t="s">
        <v>5770</v>
      </c>
      <c r="E893" s="142" t="s">
        <v>4834</v>
      </c>
      <c r="F893" s="145" t="s">
        <v>4645</v>
      </c>
      <c r="G893" s="146">
        <v>43582</v>
      </c>
      <c r="H893" s="125">
        <f t="shared" si="42"/>
        <v>2019</v>
      </c>
      <c r="I893" s="145" t="s">
        <v>5809</v>
      </c>
      <c r="J893" s="144">
        <v>1</v>
      </c>
      <c r="K893" s="115">
        <f>IF((G893+'Resale time'!$F$545)&lt;$U$3,1,0)</f>
        <v>1</v>
      </c>
      <c r="L893" s="144"/>
      <c r="M893" s="158">
        <v>1</v>
      </c>
      <c r="N893" s="162">
        <f t="shared" si="40"/>
        <v>1</v>
      </c>
      <c r="O893" s="219">
        <f>MAX(IF($U$4-G893&gt;0,MIN((($U$4-$U$2))*J893,(($U$4-$G893)*J893)-'Resale time'!$F$545),0),0)</f>
        <v>185.87034401258168</v>
      </c>
      <c r="P893" s="162">
        <f>MAX(IF($U$5-G893&gt;0,MIN(($U$5-$U$4)*J893,(($U$5-$G893)*J893)-'Resale time'!$F$545),0),0)</f>
        <v>366</v>
      </c>
      <c r="Q893" s="162">
        <f>MAX(IF($U$3-G893&gt;0,MIN(($U$3-$U$5)*J893,(($U$3-$G893)*J893)-'Resale time'!$F$545),0),0)</f>
        <v>90</v>
      </c>
      <c r="R893" s="341">
        <f t="shared" si="41"/>
        <v>641.87034401258165</v>
      </c>
    </row>
    <row r="894" spans="1:18" ht="12" customHeight="1" x14ac:dyDescent="0.35">
      <c r="A894" s="142" t="s">
        <v>5371</v>
      </c>
      <c r="B894" s="142" t="s">
        <v>4832</v>
      </c>
      <c r="C894" s="142" t="s">
        <v>5372</v>
      </c>
      <c r="D894" s="142" t="s">
        <v>5770</v>
      </c>
      <c r="E894" s="142" t="s">
        <v>4834</v>
      </c>
      <c r="F894" s="145" t="s">
        <v>5491</v>
      </c>
      <c r="G894" s="146">
        <v>43572</v>
      </c>
      <c r="H894" s="125">
        <f t="shared" si="42"/>
        <v>2019</v>
      </c>
      <c r="I894" s="145" t="s">
        <v>5810</v>
      </c>
      <c r="J894" s="144">
        <v>1</v>
      </c>
      <c r="K894" s="115">
        <f>IF((G894+'Resale time'!$F$545)&lt;$U$3,1,0)</f>
        <v>1</v>
      </c>
      <c r="L894" s="144"/>
      <c r="M894" s="158">
        <v>1</v>
      </c>
      <c r="N894" s="162">
        <f t="shared" si="40"/>
        <v>1</v>
      </c>
      <c r="O894" s="219">
        <f>MAX(IF($U$4-G894&gt;0,MIN((($U$4-$U$2))*J894,(($U$4-$G894)*J894)-'Resale time'!$F$545),0),0)</f>
        <v>195.87034401258168</v>
      </c>
      <c r="P894" s="162">
        <f>MAX(IF($U$5-G894&gt;0,MIN(($U$5-$U$4)*J894,(($U$5-$G894)*J894)-'Resale time'!$F$545),0),0)</f>
        <v>366</v>
      </c>
      <c r="Q894" s="162">
        <f>MAX(IF($U$3-G894&gt;0,MIN(($U$3-$U$5)*J894,(($U$3-$G894)*J894)-'Resale time'!$F$545),0),0)</f>
        <v>90</v>
      </c>
      <c r="R894" s="341">
        <f t="shared" si="41"/>
        <v>651.87034401258165</v>
      </c>
    </row>
    <row r="895" spans="1:18" ht="12" customHeight="1" x14ac:dyDescent="0.35">
      <c r="A895" s="142" t="s">
        <v>5371</v>
      </c>
      <c r="B895" s="142" t="s">
        <v>4832</v>
      </c>
      <c r="C895" s="142" t="s">
        <v>5372</v>
      </c>
      <c r="D895" s="142" t="s">
        <v>5770</v>
      </c>
      <c r="E895" s="142" t="s">
        <v>4834</v>
      </c>
      <c r="F895" s="145" t="s">
        <v>4276</v>
      </c>
      <c r="G895" s="146">
        <v>43522</v>
      </c>
      <c r="H895" s="125">
        <f t="shared" si="42"/>
        <v>2019</v>
      </c>
      <c r="I895" s="145" t="s">
        <v>5811</v>
      </c>
      <c r="J895" s="144">
        <v>2</v>
      </c>
      <c r="K895" s="115">
        <f>IF((G895+'Resale time'!$F$545)&lt;$U$3,1,0)</f>
        <v>1</v>
      </c>
      <c r="L895" s="144"/>
      <c r="M895" s="158">
        <v>1</v>
      </c>
      <c r="N895" s="162">
        <f t="shared" si="40"/>
        <v>2</v>
      </c>
      <c r="O895" s="219">
        <f>MAX(IF($U$4-G895&gt;0,MIN((($U$4-$U$2))*J895,(($U$4-$G895)*J895)-'Resale time'!$F$545),0),0)</f>
        <v>548</v>
      </c>
      <c r="P895" s="162">
        <f>MAX(IF($U$5-G895&gt;0,MIN(($U$5-$U$4)*J895,(($U$5-$G895)*J895)-'Resale time'!$F$545),0),0)</f>
        <v>732</v>
      </c>
      <c r="Q895" s="162">
        <f>MAX(IF($U$3-G895&gt;0,MIN(($U$3-$U$5)*J895,(($U$3-$G895)*J895)-'Resale time'!$F$545),0),0)</f>
        <v>180</v>
      </c>
      <c r="R895" s="341">
        <f t="shared" si="41"/>
        <v>1460</v>
      </c>
    </row>
    <row r="896" spans="1:18" ht="12" customHeight="1" x14ac:dyDescent="0.35">
      <c r="A896" s="142" t="s">
        <v>5371</v>
      </c>
      <c r="B896" s="142" t="s">
        <v>4832</v>
      </c>
      <c r="C896" s="142" t="s">
        <v>5372</v>
      </c>
      <c r="D896" s="142" t="s">
        <v>5770</v>
      </c>
      <c r="E896" s="142" t="s">
        <v>4834</v>
      </c>
      <c r="F896" s="145" t="s">
        <v>5491</v>
      </c>
      <c r="G896" s="146">
        <v>43493</v>
      </c>
      <c r="H896" s="125">
        <f t="shared" si="42"/>
        <v>2019</v>
      </c>
      <c r="I896" s="145" t="s">
        <v>5812</v>
      </c>
      <c r="J896" s="144">
        <v>1</v>
      </c>
      <c r="K896" s="115">
        <f>IF((G896+'Resale time'!$F$545)&lt;$U$3,1,0)</f>
        <v>1</v>
      </c>
      <c r="L896" s="144"/>
      <c r="M896" s="158">
        <v>1</v>
      </c>
      <c r="N896" s="162">
        <f t="shared" si="40"/>
        <v>1</v>
      </c>
      <c r="O896" s="219">
        <f>MAX(IF($U$4-G896&gt;0,MIN((($U$4-$U$2))*J896,(($U$4-$G896)*J896)-'Resale time'!$F$545),0),0)</f>
        <v>274</v>
      </c>
      <c r="P896" s="162">
        <f>MAX(IF($U$5-G896&gt;0,MIN(($U$5-$U$4)*J896,(($U$5-$G896)*J896)-'Resale time'!$F$545),0),0)</f>
        <v>366</v>
      </c>
      <c r="Q896" s="162">
        <f>MAX(IF($U$3-G896&gt;0,MIN(($U$3-$U$5)*J896,(($U$3-$G896)*J896)-'Resale time'!$F$545),0),0)</f>
        <v>90</v>
      </c>
      <c r="R896" s="341">
        <f t="shared" si="41"/>
        <v>730</v>
      </c>
    </row>
    <row r="897" spans="1:18" ht="12" customHeight="1" x14ac:dyDescent="0.35">
      <c r="A897" s="142" t="s">
        <v>5371</v>
      </c>
      <c r="B897" s="142" t="s">
        <v>4832</v>
      </c>
      <c r="C897" s="142" t="s">
        <v>5372</v>
      </c>
      <c r="D897" s="142" t="s">
        <v>5770</v>
      </c>
      <c r="E897" s="142" t="s">
        <v>4834</v>
      </c>
      <c r="F897" s="145" t="s">
        <v>4276</v>
      </c>
      <c r="G897" s="146">
        <v>43490</v>
      </c>
      <c r="H897" s="125">
        <f t="shared" si="42"/>
        <v>2019</v>
      </c>
      <c r="I897" s="145" t="s">
        <v>5813</v>
      </c>
      <c r="J897" s="144">
        <v>1</v>
      </c>
      <c r="K897" s="115">
        <f>IF((G897+'Resale time'!$F$545)&lt;$U$3,1,0)</f>
        <v>1</v>
      </c>
      <c r="L897" s="144"/>
      <c r="M897" s="158">
        <v>1</v>
      </c>
      <c r="N897" s="162">
        <f t="shared" ref="N897:N960" si="43">IF(M897=1,J897,"")</f>
        <v>1</v>
      </c>
      <c r="O897" s="219">
        <f>MAX(IF($U$4-G897&gt;0,MIN((($U$4-$U$2))*J897,(($U$4-$G897)*J897)-'Resale time'!$F$545),0),0)</f>
        <v>274</v>
      </c>
      <c r="P897" s="162">
        <f>MAX(IF($U$5-G897&gt;0,MIN(($U$5-$U$4)*J897,(($U$5-$G897)*J897)-'Resale time'!$F$545),0),0)</f>
        <v>366</v>
      </c>
      <c r="Q897" s="162">
        <f>MAX(IF($U$3-G897&gt;0,MIN(($U$3-$U$5)*J897,(($U$3-$G897)*J897)-'Resale time'!$F$545),0),0)</f>
        <v>90</v>
      </c>
      <c r="R897" s="341">
        <f t="shared" si="41"/>
        <v>730</v>
      </c>
    </row>
    <row r="898" spans="1:18" ht="12" customHeight="1" x14ac:dyDescent="0.35">
      <c r="A898" s="142" t="s">
        <v>5371</v>
      </c>
      <c r="B898" s="142" t="s">
        <v>4832</v>
      </c>
      <c r="C898" s="142" t="s">
        <v>5372</v>
      </c>
      <c r="D898" s="142" t="s">
        <v>5770</v>
      </c>
      <c r="E898" s="142" t="s">
        <v>4834</v>
      </c>
      <c r="F898" s="145" t="s">
        <v>4645</v>
      </c>
      <c r="G898" s="146">
        <v>43398</v>
      </c>
      <c r="H898" s="125">
        <f t="shared" si="42"/>
        <v>2018</v>
      </c>
      <c r="I898" s="145" t="s">
        <v>5814</v>
      </c>
      <c r="J898" s="144">
        <v>1</v>
      </c>
      <c r="K898" s="115">
        <f>IF((G898+'Resale time'!$F$545)&lt;$U$3,1,0)</f>
        <v>1</v>
      </c>
      <c r="L898" s="144"/>
      <c r="M898" s="158">
        <v>1</v>
      </c>
      <c r="N898" s="162">
        <f t="shared" si="43"/>
        <v>1</v>
      </c>
      <c r="O898" s="219">
        <f>MAX(IF($U$4-G898&gt;0,MIN((($U$4-$U$2))*J898,(($U$4-$G898)*J898)-'Resale time'!$F$545),0),0)</f>
        <v>274</v>
      </c>
      <c r="P898" s="162">
        <f>MAX(IF($U$5-G898&gt;0,MIN(($U$5-$U$4)*J898,(($U$5-$G898)*J898)-'Resale time'!$F$545),0),0)</f>
        <v>366</v>
      </c>
      <c r="Q898" s="162">
        <f>MAX(IF($U$3-G898&gt;0,MIN(($U$3-$U$5)*J898,(($U$3-$G898)*J898)-'Resale time'!$F$545),0),0)</f>
        <v>90</v>
      </c>
      <c r="R898" s="341">
        <f t="shared" si="41"/>
        <v>730</v>
      </c>
    </row>
    <row r="899" spans="1:18" ht="12" customHeight="1" x14ac:dyDescent="0.35">
      <c r="A899" s="142" t="s">
        <v>5371</v>
      </c>
      <c r="B899" s="142" t="s">
        <v>4832</v>
      </c>
      <c r="C899" s="142" t="s">
        <v>5372</v>
      </c>
      <c r="D899" s="142" t="s">
        <v>5770</v>
      </c>
      <c r="E899" s="142" t="s">
        <v>4834</v>
      </c>
      <c r="F899" s="145" t="s">
        <v>4276</v>
      </c>
      <c r="G899" s="146">
        <v>43347</v>
      </c>
      <c r="H899" s="125">
        <f t="shared" si="42"/>
        <v>2018</v>
      </c>
      <c r="I899" s="145" t="s">
        <v>5815</v>
      </c>
      <c r="J899" s="144">
        <v>3</v>
      </c>
      <c r="K899" s="115">
        <f>IF((G899+'Resale time'!$F$545)&lt;$U$3,1,0)</f>
        <v>1</v>
      </c>
      <c r="L899" s="144"/>
      <c r="M899" s="158">
        <v>1</v>
      </c>
      <c r="N899" s="162">
        <f t="shared" si="43"/>
        <v>3</v>
      </c>
      <c r="O899" s="219">
        <f>MAX(IF($U$4-G899&gt;0,MIN((($U$4-$U$2))*J899,(($U$4-$G899)*J899)-'Resale time'!$F$545),0),0)</f>
        <v>822</v>
      </c>
      <c r="P899" s="162">
        <f>MAX(IF($U$5-G899&gt;0,MIN(($U$5-$U$4)*J899,(($U$5-$G899)*J899)-'Resale time'!$F$545),0),0)</f>
        <v>1098</v>
      </c>
      <c r="Q899" s="162">
        <f>MAX(IF($U$3-G899&gt;0,MIN(($U$3-$U$5)*J899,(($U$3-$G899)*J899)-'Resale time'!$F$545),0),0)</f>
        <v>270</v>
      </c>
      <c r="R899" s="341">
        <f t="shared" ref="R899:R962" si="44">SUM(O899:Q899)</f>
        <v>2190</v>
      </c>
    </row>
    <row r="900" spans="1:18" ht="12" customHeight="1" x14ac:dyDescent="0.35">
      <c r="A900" s="142" t="s">
        <v>5371</v>
      </c>
      <c r="B900" s="142" t="s">
        <v>4832</v>
      </c>
      <c r="C900" s="142" t="s">
        <v>5372</v>
      </c>
      <c r="D900" s="142" t="s">
        <v>5770</v>
      </c>
      <c r="E900" s="142" t="s">
        <v>4834</v>
      </c>
      <c r="F900" s="145" t="s">
        <v>5280</v>
      </c>
      <c r="G900" s="146">
        <v>43347</v>
      </c>
      <c r="H900" s="125">
        <f t="shared" si="42"/>
        <v>2018</v>
      </c>
      <c r="I900" s="145" t="s">
        <v>5815</v>
      </c>
      <c r="J900" s="144">
        <v>1</v>
      </c>
      <c r="K900" s="115">
        <f>IF((G900+'Resale time'!$F$545)&lt;$U$3,1,0)</f>
        <v>1</v>
      </c>
      <c r="L900" s="144"/>
      <c r="M900" s="158">
        <v>1</v>
      </c>
      <c r="N900" s="162">
        <f t="shared" si="43"/>
        <v>1</v>
      </c>
      <c r="O900" s="219">
        <f>MAX(IF($U$4-G900&gt;0,MIN((($U$4-$U$2))*J900,(($U$4-$G900)*J900)-'Resale time'!$F$545),0),0)</f>
        <v>274</v>
      </c>
      <c r="P900" s="162">
        <f>MAX(IF($U$5-G900&gt;0,MIN(($U$5-$U$4)*J900,(($U$5-$G900)*J900)-'Resale time'!$F$545),0),0)</f>
        <v>366</v>
      </c>
      <c r="Q900" s="162">
        <f>MAX(IF($U$3-G900&gt;0,MIN(($U$3-$U$5)*J900,(($U$3-$G900)*J900)-'Resale time'!$F$545),0),0)</f>
        <v>90</v>
      </c>
      <c r="R900" s="341">
        <f t="shared" si="44"/>
        <v>730</v>
      </c>
    </row>
    <row r="901" spans="1:18" ht="12" customHeight="1" x14ac:dyDescent="0.35">
      <c r="A901" s="142" t="s">
        <v>5371</v>
      </c>
      <c r="B901" s="142" t="s">
        <v>4832</v>
      </c>
      <c r="C901" s="142" t="s">
        <v>5372</v>
      </c>
      <c r="D901" s="142" t="s">
        <v>5770</v>
      </c>
      <c r="E901" s="142" t="s">
        <v>4834</v>
      </c>
      <c r="F901" s="145" t="s">
        <v>4645</v>
      </c>
      <c r="G901" s="146">
        <v>43347</v>
      </c>
      <c r="H901" s="125">
        <f t="shared" si="42"/>
        <v>2018</v>
      </c>
      <c r="I901" s="145" t="s">
        <v>5815</v>
      </c>
      <c r="J901" s="144">
        <v>1</v>
      </c>
      <c r="K901" s="115">
        <f>IF((G901+'Resale time'!$F$545)&lt;$U$3,1,0)</f>
        <v>1</v>
      </c>
      <c r="L901" s="144"/>
      <c r="M901" s="158">
        <v>1</v>
      </c>
      <c r="N901" s="162">
        <f t="shared" si="43"/>
        <v>1</v>
      </c>
      <c r="O901" s="219">
        <f>MAX(IF($U$4-G901&gt;0,MIN((($U$4-$U$2))*J901,(($U$4-$G901)*J901)-'Resale time'!$F$545),0),0)</f>
        <v>274</v>
      </c>
      <c r="P901" s="162">
        <f>MAX(IF($U$5-G901&gt;0,MIN(($U$5-$U$4)*J901,(($U$5-$G901)*J901)-'Resale time'!$F$545),0),0)</f>
        <v>366</v>
      </c>
      <c r="Q901" s="162">
        <f>MAX(IF($U$3-G901&gt;0,MIN(($U$3-$U$5)*J901,(($U$3-$G901)*J901)-'Resale time'!$F$545),0),0)</f>
        <v>90</v>
      </c>
      <c r="R901" s="341">
        <f t="shared" si="44"/>
        <v>730</v>
      </c>
    </row>
    <row r="902" spans="1:18" ht="12" customHeight="1" x14ac:dyDescent="0.35">
      <c r="A902" s="142" t="s">
        <v>5371</v>
      </c>
      <c r="B902" s="142" t="s">
        <v>4832</v>
      </c>
      <c r="C902" s="142" t="s">
        <v>5372</v>
      </c>
      <c r="D902" s="142" t="s">
        <v>5770</v>
      </c>
      <c r="E902" s="142" t="s">
        <v>4834</v>
      </c>
      <c r="F902" s="145" t="s">
        <v>4331</v>
      </c>
      <c r="G902" s="146">
        <v>43347</v>
      </c>
      <c r="H902" s="125">
        <f t="shared" si="42"/>
        <v>2018</v>
      </c>
      <c r="I902" s="145" t="s">
        <v>5815</v>
      </c>
      <c r="J902" s="144">
        <v>1</v>
      </c>
      <c r="K902" s="115">
        <f>IF((G902+'Resale time'!$F$545)&lt;$U$3,1,0)</f>
        <v>1</v>
      </c>
      <c r="L902" s="144"/>
      <c r="M902" s="158">
        <v>1</v>
      </c>
      <c r="N902" s="162">
        <f t="shared" si="43"/>
        <v>1</v>
      </c>
      <c r="O902" s="219">
        <f>MAX(IF($U$4-G902&gt;0,MIN((($U$4-$U$2))*J902,(($U$4-$G902)*J902)-'Resale time'!$F$545),0),0)</f>
        <v>274</v>
      </c>
      <c r="P902" s="162">
        <f>MAX(IF($U$5-G902&gt;0,MIN(($U$5-$U$4)*J902,(($U$5-$G902)*J902)-'Resale time'!$F$545),0),0)</f>
        <v>366</v>
      </c>
      <c r="Q902" s="162">
        <f>MAX(IF($U$3-G902&gt;0,MIN(($U$3-$U$5)*J902,(($U$3-$G902)*J902)-'Resale time'!$F$545),0),0)</f>
        <v>90</v>
      </c>
      <c r="R902" s="341">
        <f t="shared" si="44"/>
        <v>730</v>
      </c>
    </row>
    <row r="903" spans="1:18" ht="12" customHeight="1" x14ac:dyDescent="0.35">
      <c r="A903" s="142" t="s">
        <v>5371</v>
      </c>
      <c r="B903" s="142" t="s">
        <v>4832</v>
      </c>
      <c r="C903" s="142" t="s">
        <v>5372</v>
      </c>
      <c r="D903" s="142" t="s">
        <v>5770</v>
      </c>
      <c r="E903" s="142" t="s">
        <v>4834</v>
      </c>
      <c r="F903" s="145" t="s">
        <v>4645</v>
      </c>
      <c r="G903" s="146">
        <v>43298</v>
      </c>
      <c r="H903" s="125">
        <f t="shared" si="42"/>
        <v>2018</v>
      </c>
      <c r="I903" s="145" t="s">
        <v>5816</v>
      </c>
      <c r="J903" s="144">
        <v>1</v>
      </c>
      <c r="K903" s="115">
        <f>IF((G903+'Resale time'!$F$545)&lt;$U$3,1,0)</f>
        <v>1</v>
      </c>
      <c r="L903" s="144"/>
      <c r="M903" s="158">
        <v>1</v>
      </c>
      <c r="N903" s="162">
        <f t="shared" si="43"/>
        <v>1</v>
      </c>
      <c r="O903" s="219">
        <f>MAX(IF($U$4-G903&gt;0,MIN((($U$4-$U$2))*J903,(($U$4-$G903)*J903)-'Resale time'!$F$545),0),0)</f>
        <v>274</v>
      </c>
      <c r="P903" s="162">
        <f>MAX(IF($U$5-G903&gt;0,MIN(($U$5-$U$4)*J903,(($U$5-$G903)*J903)-'Resale time'!$F$545),0),0)</f>
        <v>366</v>
      </c>
      <c r="Q903" s="162">
        <f>MAX(IF($U$3-G903&gt;0,MIN(($U$3-$U$5)*J903,(($U$3-$G903)*J903)-'Resale time'!$F$545),0),0)</f>
        <v>90</v>
      </c>
      <c r="R903" s="341">
        <f t="shared" si="44"/>
        <v>730</v>
      </c>
    </row>
    <row r="904" spans="1:18" ht="12" customHeight="1" x14ac:dyDescent="0.35">
      <c r="A904" s="142" t="s">
        <v>5371</v>
      </c>
      <c r="B904" s="142" t="s">
        <v>4832</v>
      </c>
      <c r="C904" s="142" t="s">
        <v>5372</v>
      </c>
      <c r="D904" s="142" t="s">
        <v>5770</v>
      </c>
      <c r="E904" s="142" t="s">
        <v>4834</v>
      </c>
      <c r="F904" s="145" t="s">
        <v>4276</v>
      </c>
      <c r="G904" s="146">
        <v>43285</v>
      </c>
      <c r="H904" s="125">
        <f t="shared" si="42"/>
        <v>2018</v>
      </c>
      <c r="I904" s="145" t="s">
        <v>5817</v>
      </c>
      <c r="J904" s="144">
        <v>1</v>
      </c>
      <c r="K904" s="115">
        <f>IF((G904+'Resale time'!$F$545)&lt;$U$3,1,0)</f>
        <v>1</v>
      </c>
      <c r="L904" s="144"/>
      <c r="M904" s="158">
        <v>1</v>
      </c>
      <c r="N904" s="162">
        <f t="shared" si="43"/>
        <v>1</v>
      </c>
      <c r="O904" s="219">
        <f>MAX(IF($U$4-G904&gt;0,MIN((($U$4-$U$2))*J904,(($U$4-$G904)*J904)-'Resale time'!$F$545),0),0)</f>
        <v>274</v>
      </c>
      <c r="P904" s="162">
        <f>MAX(IF($U$5-G904&gt;0,MIN(($U$5-$U$4)*J904,(($U$5-$G904)*J904)-'Resale time'!$F$545),0),0)</f>
        <v>366</v>
      </c>
      <c r="Q904" s="162">
        <f>MAX(IF($U$3-G904&gt;0,MIN(($U$3-$U$5)*J904,(($U$3-$G904)*J904)-'Resale time'!$F$545),0),0)</f>
        <v>90</v>
      </c>
      <c r="R904" s="341">
        <f t="shared" si="44"/>
        <v>730</v>
      </c>
    </row>
    <row r="905" spans="1:18" ht="12" customHeight="1" x14ac:dyDescent="0.35">
      <c r="A905" s="142" t="s">
        <v>5371</v>
      </c>
      <c r="B905" s="142" t="s">
        <v>4832</v>
      </c>
      <c r="C905" s="142" t="s">
        <v>5372</v>
      </c>
      <c r="D905" s="142" t="s">
        <v>5770</v>
      </c>
      <c r="E905" s="142" t="s">
        <v>4834</v>
      </c>
      <c r="F905" s="145" t="s">
        <v>4276</v>
      </c>
      <c r="G905" s="146">
        <v>43273</v>
      </c>
      <c r="H905" s="125">
        <f t="shared" si="42"/>
        <v>2018</v>
      </c>
      <c r="I905" s="145" t="s">
        <v>5818</v>
      </c>
      <c r="J905" s="144">
        <v>1</v>
      </c>
      <c r="K905" s="115">
        <f>IF((G905+'Resale time'!$F$545)&lt;$U$3,1,0)</f>
        <v>1</v>
      </c>
      <c r="L905" s="144"/>
      <c r="M905" s="158">
        <v>1</v>
      </c>
      <c r="N905" s="162">
        <f t="shared" si="43"/>
        <v>1</v>
      </c>
      <c r="O905" s="219">
        <f>MAX(IF($U$4-G905&gt;0,MIN((($U$4-$U$2))*J905,(($U$4-$G905)*J905)-'Resale time'!$F$545),0),0)</f>
        <v>274</v>
      </c>
      <c r="P905" s="162">
        <f>MAX(IF($U$5-G905&gt;0,MIN(($U$5-$U$4)*J905,(($U$5-$G905)*J905)-'Resale time'!$F$545),0),0)</f>
        <v>366</v>
      </c>
      <c r="Q905" s="162">
        <f>MAX(IF($U$3-G905&gt;0,MIN(($U$3-$U$5)*J905,(($U$3-$G905)*J905)-'Resale time'!$F$545),0),0)</f>
        <v>90</v>
      </c>
      <c r="R905" s="341">
        <f t="shared" si="44"/>
        <v>730</v>
      </c>
    </row>
    <row r="906" spans="1:18" ht="12" customHeight="1" x14ac:dyDescent="0.35">
      <c r="A906" s="142" t="s">
        <v>5371</v>
      </c>
      <c r="B906" s="142" t="s">
        <v>4832</v>
      </c>
      <c r="C906" s="142" t="s">
        <v>5372</v>
      </c>
      <c r="D906" s="142" t="s">
        <v>5770</v>
      </c>
      <c r="E906" s="142" t="s">
        <v>4834</v>
      </c>
      <c r="F906" s="145" t="s">
        <v>4276</v>
      </c>
      <c r="G906" s="146">
        <v>43242</v>
      </c>
      <c r="H906" s="125">
        <f t="shared" si="42"/>
        <v>2018</v>
      </c>
      <c r="I906" s="145" t="s">
        <v>5819</v>
      </c>
      <c r="J906" s="144">
        <v>1</v>
      </c>
      <c r="K906" s="115">
        <f>IF((G906+'Resale time'!$F$545)&lt;$U$3,1,0)</f>
        <v>1</v>
      </c>
      <c r="L906" s="144"/>
      <c r="M906" s="158">
        <v>1</v>
      </c>
      <c r="N906" s="162">
        <f t="shared" si="43"/>
        <v>1</v>
      </c>
      <c r="O906" s="219">
        <f>MAX(IF($U$4-G906&gt;0,MIN((($U$4-$U$2))*J906,(($U$4-$G906)*J906)-'Resale time'!$F$545),0),0)</f>
        <v>274</v>
      </c>
      <c r="P906" s="162">
        <f>MAX(IF($U$5-G906&gt;0,MIN(($U$5-$U$4)*J906,(($U$5-$G906)*J906)-'Resale time'!$F$545),0),0)</f>
        <v>366</v>
      </c>
      <c r="Q906" s="162">
        <f>MAX(IF($U$3-G906&gt;0,MIN(($U$3-$U$5)*J906,(($U$3-$G906)*J906)-'Resale time'!$F$545),0),0)</f>
        <v>90</v>
      </c>
      <c r="R906" s="341">
        <f t="shared" si="44"/>
        <v>730</v>
      </c>
    </row>
    <row r="907" spans="1:18" ht="12" customHeight="1" x14ac:dyDescent="0.35">
      <c r="A907" s="142" t="s">
        <v>5371</v>
      </c>
      <c r="B907" s="142" t="s">
        <v>4832</v>
      </c>
      <c r="C907" s="142" t="s">
        <v>5372</v>
      </c>
      <c r="D907" s="142" t="s">
        <v>5770</v>
      </c>
      <c r="E907" s="142" t="s">
        <v>4834</v>
      </c>
      <c r="F907" s="145" t="s">
        <v>4645</v>
      </c>
      <c r="G907" s="146">
        <v>43143</v>
      </c>
      <c r="H907" s="125">
        <f t="shared" si="42"/>
        <v>2018</v>
      </c>
      <c r="I907" s="145" t="s">
        <v>5820</v>
      </c>
      <c r="J907" s="144">
        <v>1</v>
      </c>
      <c r="K907" s="115">
        <f>IF((G907+'Resale time'!$F$545)&lt;$U$3,1,0)</f>
        <v>1</v>
      </c>
      <c r="L907" s="144"/>
      <c r="M907" s="158">
        <v>1</v>
      </c>
      <c r="N907" s="162">
        <f t="shared" si="43"/>
        <v>1</v>
      </c>
      <c r="O907" s="219">
        <f>MAX(IF($U$4-G907&gt;0,MIN((($U$4-$U$2))*J907,(($U$4-$G907)*J907)-'Resale time'!$F$545),0),0)</f>
        <v>274</v>
      </c>
      <c r="P907" s="162">
        <f>MAX(IF($U$5-G907&gt;0,MIN(($U$5-$U$4)*J907,(($U$5-$G907)*J907)-'Resale time'!$F$545),0),0)</f>
        <v>366</v>
      </c>
      <c r="Q907" s="162">
        <f>MAX(IF($U$3-G907&gt;0,MIN(($U$3-$U$5)*J907,(($U$3-$G907)*J907)-'Resale time'!$F$545),0),0)</f>
        <v>90</v>
      </c>
      <c r="R907" s="341">
        <f t="shared" si="44"/>
        <v>730</v>
      </c>
    </row>
    <row r="908" spans="1:18" ht="12" customHeight="1" x14ac:dyDescent="0.35">
      <c r="A908" s="142" t="s">
        <v>5371</v>
      </c>
      <c r="B908" s="142" t="s">
        <v>4832</v>
      </c>
      <c r="C908" s="142" t="s">
        <v>5372</v>
      </c>
      <c r="D908" s="142" t="s">
        <v>5770</v>
      </c>
      <c r="E908" s="142" t="s">
        <v>4834</v>
      </c>
      <c r="F908" s="145" t="s">
        <v>4276</v>
      </c>
      <c r="G908" s="146">
        <v>43140</v>
      </c>
      <c r="H908" s="125">
        <f t="shared" si="42"/>
        <v>2018</v>
      </c>
      <c r="I908" s="145" t="s">
        <v>5821</v>
      </c>
      <c r="J908" s="144">
        <v>1</v>
      </c>
      <c r="K908" s="115">
        <f>IF((G908+'Resale time'!$F$545)&lt;$U$3,1,0)</f>
        <v>1</v>
      </c>
      <c r="L908" s="144"/>
      <c r="M908" s="158">
        <v>1</v>
      </c>
      <c r="N908" s="162">
        <f t="shared" si="43"/>
        <v>1</v>
      </c>
      <c r="O908" s="219">
        <f>MAX(IF($U$4-G908&gt;0,MIN((($U$4-$U$2))*J908,(($U$4-$G908)*J908)-'Resale time'!$F$545),0),0)</f>
        <v>274</v>
      </c>
      <c r="P908" s="162">
        <f>MAX(IF($U$5-G908&gt;0,MIN(($U$5-$U$4)*J908,(($U$5-$G908)*J908)-'Resale time'!$F$545),0),0)</f>
        <v>366</v>
      </c>
      <c r="Q908" s="162">
        <f>MAX(IF($U$3-G908&gt;0,MIN(($U$3-$U$5)*J908,(($U$3-$G908)*J908)-'Resale time'!$F$545),0),0)</f>
        <v>90</v>
      </c>
      <c r="R908" s="341">
        <f t="shared" si="44"/>
        <v>730</v>
      </c>
    </row>
    <row r="909" spans="1:18" ht="12" customHeight="1" x14ac:dyDescent="0.35">
      <c r="A909" s="142" t="s">
        <v>5371</v>
      </c>
      <c r="B909" s="142" t="s">
        <v>4832</v>
      </c>
      <c r="C909" s="142" t="s">
        <v>5372</v>
      </c>
      <c r="D909" s="142" t="s">
        <v>5770</v>
      </c>
      <c r="E909" s="142" t="s">
        <v>4834</v>
      </c>
      <c r="F909" s="145" t="s">
        <v>4276</v>
      </c>
      <c r="G909" s="146">
        <v>43139</v>
      </c>
      <c r="H909" s="125">
        <f t="shared" si="42"/>
        <v>2018</v>
      </c>
      <c r="I909" s="145" t="s">
        <v>5822</v>
      </c>
      <c r="J909" s="144">
        <v>1</v>
      </c>
      <c r="K909" s="115">
        <f>IF((G909+'Resale time'!$F$545)&lt;$U$3,1,0)</f>
        <v>1</v>
      </c>
      <c r="L909" s="144"/>
      <c r="M909" s="158">
        <v>1</v>
      </c>
      <c r="N909" s="162">
        <f t="shared" si="43"/>
        <v>1</v>
      </c>
      <c r="O909" s="219">
        <f>MAX(IF($U$4-G909&gt;0,MIN((($U$4-$U$2))*J909,(($U$4-$G909)*J909)-'Resale time'!$F$545),0),0)</f>
        <v>274</v>
      </c>
      <c r="P909" s="162">
        <f>MAX(IF($U$5-G909&gt;0,MIN(($U$5-$U$4)*J909,(($U$5-$G909)*J909)-'Resale time'!$F$545),0),0)</f>
        <v>366</v>
      </c>
      <c r="Q909" s="162">
        <f>MAX(IF($U$3-G909&gt;0,MIN(($U$3-$U$5)*J909,(($U$3-$G909)*J909)-'Resale time'!$F$545),0),0)</f>
        <v>90</v>
      </c>
      <c r="R909" s="341">
        <f t="shared" si="44"/>
        <v>730</v>
      </c>
    </row>
    <row r="910" spans="1:18" ht="12" customHeight="1" x14ac:dyDescent="0.35">
      <c r="A910" s="406" t="s">
        <v>5823</v>
      </c>
      <c r="B910" s="406" t="s">
        <v>5824</v>
      </c>
      <c r="C910" s="406" t="s">
        <v>5825</v>
      </c>
      <c r="D910" s="406" t="s">
        <v>5826</v>
      </c>
      <c r="E910" s="406" t="s">
        <v>5827</v>
      </c>
      <c r="F910" s="145" t="s">
        <v>4288</v>
      </c>
      <c r="G910" s="146">
        <v>43585</v>
      </c>
      <c r="H910" s="125">
        <f t="shared" si="42"/>
        <v>2019</v>
      </c>
      <c r="I910" s="145" t="s">
        <v>5828</v>
      </c>
      <c r="J910" s="144">
        <v>3</v>
      </c>
      <c r="K910" s="115">
        <f>IF((G910+'Resale time'!$F$545)&lt;$U$3,1,0)</f>
        <v>1</v>
      </c>
      <c r="L910" s="144"/>
      <c r="M910" s="158">
        <v>1</v>
      </c>
      <c r="N910" s="162">
        <f t="shared" si="43"/>
        <v>3</v>
      </c>
      <c r="O910" s="219">
        <f>MAX(IF($U$4-G910&gt;0,MIN((($U$4-$U$2))*J910,(($U$4-$G910)*J910)-'Resale time'!$F$545),0),0)</f>
        <v>672.87034401258165</v>
      </c>
      <c r="P910" s="162">
        <f>MAX(IF($U$5-G910&gt;0,MIN(($U$5-$U$4)*J910,(($U$5-$G910)*J910)-'Resale time'!$F$545),0),0)</f>
        <v>1098</v>
      </c>
      <c r="Q910" s="162">
        <f>MAX(IF($U$3-G910&gt;0,MIN(($U$3-$U$5)*J910,(($U$3-$G910)*J910)-'Resale time'!$F$545),0),0)</f>
        <v>270</v>
      </c>
      <c r="R910" s="341">
        <f t="shared" si="44"/>
        <v>2040.8703440125817</v>
      </c>
    </row>
    <row r="911" spans="1:18" ht="12" customHeight="1" x14ac:dyDescent="0.35">
      <c r="A911" s="400" t="s">
        <v>5823</v>
      </c>
      <c r="B911" s="400"/>
      <c r="C911" s="400" t="s">
        <v>5825</v>
      </c>
      <c r="D911" s="400" t="b">
        <v>0</v>
      </c>
      <c r="E911" s="400" t="s">
        <v>5827</v>
      </c>
      <c r="F911" s="145" t="s">
        <v>5280</v>
      </c>
      <c r="G911" s="146">
        <v>43572</v>
      </c>
      <c r="H911" s="125">
        <f t="shared" si="42"/>
        <v>2019</v>
      </c>
      <c r="I911" s="145" t="s">
        <v>5829</v>
      </c>
      <c r="J911" s="144">
        <v>2</v>
      </c>
      <c r="K911" s="115">
        <f>IF((G911+'Resale time'!$F$545)&lt;$U$3,1,0)</f>
        <v>1</v>
      </c>
      <c r="L911" s="144"/>
      <c r="M911" s="158">
        <v>1</v>
      </c>
      <c r="N911" s="162">
        <f t="shared" si="43"/>
        <v>2</v>
      </c>
      <c r="O911" s="219">
        <f>MAX(IF($U$4-G911&gt;0,MIN((($U$4-$U$2))*J911,(($U$4-$G911)*J911)-'Resale time'!$F$545),0),0)</f>
        <v>453.87034401258165</v>
      </c>
      <c r="P911" s="162">
        <f>MAX(IF($U$5-G911&gt;0,MIN(($U$5-$U$4)*J911,(($U$5-$G911)*J911)-'Resale time'!$F$545),0),0)</f>
        <v>732</v>
      </c>
      <c r="Q911" s="162">
        <f>MAX(IF($U$3-G911&gt;0,MIN(($U$3-$U$5)*J911,(($U$3-$G911)*J911)-'Resale time'!$F$545),0),0)</f>
        <v>180</v>
      </c>
      <c r="R911" s="341">
        <f t="shared" si="44"/>
        <v>1365.8703440125817</v>
      </c>
    </row>
    <row r="912" spans="1:18" ht="12" customHeight="1" x14ac:dyDescent="0.35">
      <c r="A912" s="142" t="s">
        <v>5830</v>
      </c>
      <c r="B912" s="142" t="s">
        <v>5831</v>
      </c>
      <c r="C912" s="142" t="s">
        <v>5832</v>
      </c>
      <c r="D912" s="142" t="s">
        <v>321</v>
      </c>
      <c r="E912" s="142" t="s">
        <v>5833</v>
      </c>
      <c r="F912" s="142" t="s">
        <v>4331</v>
      </c>
      <c r="G912" s="143">
        <v>43882</v>
      </c>
      <c r="H912" s="125">
        <f t="shared" si="42"/>
        <v>2020</v>
      </c>
      <c r="I912" s="142" t="s">
        <v>5834</v>
      </c>
      <c r="J912" s="144">
        <v>1</v>
      </c>
      <c r="K912" s="115">
        <f>IF((G912+'Resale time'!$F$545)&lt;$U$3,1,0)</f>
        <v>1</v>
      </c>
      <c r="L912" s="144"/>
      <c r="M912" s="159"/>
      <c r="N912" s="162" t="str">
        <f t="shared" si="43"/>
        <v/>
      </c>
      <c r="O912" s="219">
        <f>MAX(IF($U$4-G912&gt;0,MIN((($U$4-$U$2))*J912,(($U$4-$G912)*J912)-'Resale time'!$F$545),0),0)</f>
        <v>0</v>
      </c>
      <c r="P912" s="162">
        <f>MAX(IF($U$5-G912&gt;0,MIN(($U$5-$U$4)*J912,(($U$5-$G912)*J912)-'Resale time'!$F$545),0),0)</f>
        <v>251.87034401258168</v>
      </c>
      <c r="Q912" s="162">
        <f>MAX(IF($U$3-G912&gt;0,MIN(($U$3-$U$5)*J912,(($U$3-$G912)*J912)-'Resale time'!$F$545),0),0)</f>
        <v>90</v>
      </c>
      <c r="R912" s="341">
        <f t="shared" si="44"/>
        <v>341.87034401258165</v>
      </c>
    </row>
    <row r="913" spans="1:18" ht="12" customHeight="1" x14ac:dyDescent="0.35">
      <c r="A913" s="142" t="s">
        <v>5830</v>
      </c>
      <c r="B913" s="142" t="s">
        <v>5831</v>
      </c>
      <c r="C913" s="142" t="s">
        <v>5832</v>
      </c>
      <c r="D913" s="142" t="s">
        <v>321</v>
      </c>
      <c r="E913" s="142" t="s">
        <v>5833</v>
      </c>
      <c r="F913" s="142" t="s">
        <v>4331</v>
      </c>
      <c r="G913" s="143">
        <v>43854</v>
      </c>
      <c r="H913" s="125">
        <f t="shared" si="42"/>
        <v>2020</v>
      </c>
      <c r="I913" s="142" t="s">
        <v>5835</v>
      </c>
      <c r="J913" s="144">
        <v>1</v>
      </c>
      <c r="K913" s="115">
        <f>IF((G913+'Resale time'!$F$545)&lt;$U$3,1,0)</f>
        <v>1</v>
      </c>
      <c r="L913" s="144"/>
      <c r="M913" s="159"/>
      <c r="N913" s="162" t="str">
        <f t="shared" si="43"/>
        <v/>
      </c>
      <c r="O913" s="219">
        <f>MAX(IF($U$4-G913&gt;0,MIN((($U$4-$U$2))*J913,(($U$4-$G913)*J913)-'Resale time'!$F$545),0),0)</f>
        <v>0</v>
      </c>
      <c r="P913" s="162">
        <f>MAX(IF($U$5-G913&gt;0,MIN(($U$5-$U$4)*J913,(($U$5-$G913)*J913)-'Resale time'!$F$545),0),0)</f>
        <v>279.87034401258165</v>
      </c>
      <c r="Q913" s="162">
        <f>MAX(IF($U$3-G913&gt;0,MIN(($U$3-$U$5)*J913,(($U$3-$G913)*J913)-'Resale time'!$F$545),0),0)</f>
        <v>90</v>
      </c>
      <c r="R913" s="341">
        <f t="shared" si="44"/>
        <v>369.87034401258165</v>
      </c>
    </row>
    <row r="914" spans="1:18" ht="12" customHeight="1" x14ac:dyDescent="0.35">
      <c r="A914" s="142" t="s">
        <v>5830</v>
      </c>
      <c r="B914" s="142" t="s">
        <v>5831</v>
      </c>
      <c r="C914" s="142" t="s">
        <v>5832</v>
      </c>
      <c r="D914" s="142" t="s">
        <v>321</v>
      </c>
      <c r="E914" s="142" t="s">
        <v>5833</v>
      </c>
      <c r="F914" s="142" t="s">
        <v>5346</v>
      </c>
      <c r="G914" s="143">
        <v>43854</v>
      </c>
      <c r="H914" s="125">
        <f t="shared" si="42"/>
        <v>2020</v>
      </c>
      <c r="I914" s="142" t="s">
        <v>5836</v>
      </c>
      <c r="J914" s="144">
        <v>1</v>
      </c>
      <c r="K914" s="115">
        <f>IF((G914+'Resale time'!$F$545)&lt;$U$3,1,0)</f>
        <v>1</v>
      </c>
      <c r="L914" s="144"/>
      <c r="M914" s="159"/>
      <c r="N914" s="162" t="str">
        <f t="shared" si="43"/>
        <v/>
      </c>
      <c r="O914" s="219">
        <f>MAX(IF($U$4-G914&gt;0,MIN((($U$4-$U$2))*J914,(($U$4-$G914)*J914)-'Resale time'!$F$545),0),0)</f>
        <v>0</v>
      </c>
      <c r="P914" s="162">
        <f>MAX(IF($U$5-G914&gt;0,MIN(($U$5-$U$4)*J914,(($U$5-$G914)*J914)-'Resale time'!$F$545),0),0)</f>
        <v>279.87034401258165</v>
      </c>
      <c r="Q914" s="162">
        <f>MAX(IF($U$3-G914&gt;0,MIN(($U$3-$U$5)*J914,(($U$3-$G914)*J914)-'Resale time'!$F$545),0),0)</f>
        <v>90</v>
      </c>
      <c r="R914" s="341">
        <f t="shared" si="44"/>
        <v>369.87034401258165</v>
      </c>
    </row>
    <row r="915" spans="1:18" ht="12" customHeight="1" x14ac:dyDescent="0.35">
      <c r="A915" s="142" t="s">
        <v>5830</v>
      </c>
      <c r="B915" s="142" t="s">
        <v>5831</v>
      </c>
      <c r="C915" s="142" t="s">
        <v>5832</v>
      </c>
      <c r="D915" s="142" t="s">
        <v>321</v>
      </c>
      <c r="E915" s="142" t="s">
        <v>5833</v>
      </c>
      <c r="F915" s="145" t="s">
        <v>4288</v>
      </c>
      <c r="G915" s="146">
        <v>43794</v>
      </c>
      <c r="H915" s="125">
        <f t="shared" si="42"/>
        <v>2019</v>
      </c>
      <c r="I915" s="145" t="s">
        <v>5837</v>
      </c>
      <c r="J915" s="144">
        <v>1</v>
      </c>
      <c r="K915" s="115">
        <f>IF((G915+'Resale time'!$F$545)&lt;$U$3,1,0)</f>
        <v>1</v>
      </c>
      <c r="L915" s="144"/>
      <c r="M915" s="158">
        <v>1</v>
      </c>
      <c r="N915" s="162">
        <f t="shared" si="43"/>
        <v>1</v>
      </c>
      <c r="O915" s="219">
        <f>MAX(IF($U$4-G915&gt;0,MIN((($U$4-$U$2))*J915,(($U$4-$G915)*J915)-'Resale time'!$F$545),0),0)</f>
        <v>0</v>
      </c>
      <c r="P915" s="162">
        <f>MAX(IF($U$5-G915&gt;0,MIN(($U$5-$U$4)*J915,(($U$5-$G915)*J915)-'Resale time'!$F$545),0),0)</f>
        <v>339.87034401258165</v>
      </c>
      <c r="Q915" s="162">
        <f>MAX(IF($U$3-G915&gt;0,MIN(($U$3-$U$5)*J915,(($U$3-$G915)*J915)-'Resale time'!$F$545),0),0)</f>
        <v>90</v>
      </c>
      <c r="R915" s="341">
        <f t="shared" si="44"/>
        <v>429.87034401258165</v>
      </c>
    </row>
    <row r="916" spans="1:18" ht="12" customHeight="1" x14ac:dyDescent="0.35">
      <c r="A916" s="142" t="s">
        <v>5830</v>
      </c>
      <c r="B916" s="142" t="s">
        <v>5831</v>
      </c>
      <c r="C916" s="142" t="s">
        <v>5832</v>
      </c>
      <c r="D916" s="142" t="s">
        <v>321</v>
      </c>
      <c r="E916" s="142" t="s">
        <v>5833</v>
      </c>
      <c r="F916" s="145" t="s">
        <v>5280</v>
      </c>
      <c r="G916" s="146">
        <v>43756</v>
      </c>
      <c r="H916" s="125">
        <f t="shared" si="42"/>
        <v>2019</v>
      </c>
      <c r="I916" s="145" t="s">
        <v>5838</v>
      </c>
      <c r="J916" s="144">
        <v>1</v>
      </c>
      <c r="K916" s="115">
        <f>IF((G916+'Resale time'!$F$545)&lt;$U$3,1,0)</f>
        <v>1</v>
      </c>
      <c r="L916" s="144"/>
      <c r="M916" s="158">
        <v>1</v>
      </c>
      <c r="N916" s="162">
        <f t="shared" si="43"/>
        <v>1</v>
      </c>
      <c r="O916" s="219">
        <f>MAX(IF($U$4-G916&gt;0,MIN((($U$4-$U$2))*J916,(($U$4-$G916)*J916)-'Resale time'!$F$545),0),0)</f>
        <v>11.870344012581675</v>
      </c>
      <c r="P916" s="162">
        <f>MAX(IF($U$5-G916&gt;0,MIN(($U$5-$U$4)*J916,(($U$5-$G916)*J916)-'Resale time'!$F$545),0),0)</f>
        <v>366</v>
      </c>
      <c r="Q916" s="162">
        <f>MAX(IF($U$3-G916&gt;0,MIN(($U$3-$U$5)*J916,(($U$3-$G916)*J916)-'Resale time'!$F$545),0),0)</f>
        <v>90</v>
      </c>
      <c r="R916" s="341">
        <f t="shared" si="44"/>
        <v>467.87034401258165</v>
      </c>
    </row>
    <row r="917" spans="1:18" ht="12" customHeight="1" x14ac:dyDescent="0.35">
      <c r="A917" s="142" t="s">
        <v>5830</v>
      </c>
      <c r="B917" s="142" t="s">
        <v>5831</v>
      </c>
      <c r="C917" s="142" t="s">
        <v>5832</v>
      </c>
      <c r="D917" s="142" t="s">
        <v>321</v>
      </c>
      <c r="E917" s="142" t="s">
        <v>5833</v>
      </c>
      <c r="F917" s="145" t="s">
        <v>5280</v>
      </c>
      <c r="G917" s="146">
        <v>43741</v>
      </c>
      <c r="H917" s="125">
        <f t="shared" si="42"/>
        <v>2019</v>
      </c>
      <c r="I917" s="145" t="s">
        <v>5839</v>
      </c>
      <c r="J917" s="144">
        <v>1</v>
      </c>
      <c r="K917" s="115">
        <f>IF((G917+'Resale time'!$F$545)&lt;$U$3,1,0)</f>
        <v>1</v>
      </c>
      <c r="L917" s="144"/>
      <c r="M917" s="158">
        <v>1</v>
      </c>
      <c r="N917" s="162">
        <f t="shared" si="43"/>
        <v>1</v>
      </c>
      <c r="O917" s="219">
        <f>MAX(IF($U$4-G917&gt;0,MIN((($U$4-$U$2))*J917,(($U$4-$G917)*J917)-'Resale time'!$F$545),0),0)</f>
        <v>26.870344012581675</v>
      </c>
      <c r="P917" s="162">
        <f>MAX(IF($U$5-G917&gt;0,MIN(($U$5-$U$4)*J917,(($U$5-$G917)*J917)-'Resale time'!$F$545),0),0)</f>
        <v>366</v>
      </c>
      <c r="Q917" s="162">
        <f>MAX(IF($U$3-G917&gt;0,MIN(($U$3-$U$5)*J917,(($U$3-$G917)*J917)-'Resale time'!$F$545),0),0)</f>
        <v>90</v>
      </c>
      <c r="R917" s="341">
        <f t="shared" si="44"/>
        <v>482.87034401258165</v>
      </c>
    </row>
    <row r="918" spans="1:18" ht="12" customHeight="1" x14ac:dyDescent="0.35">
      <c r="A918" s="142" t="s">
        <v>5830</v>
      </c>
      <c r="B918" s="142" t="s">
        <v>5831</v>
      </c>
      <c r="C918" s="142" t="s">
        <v>5832</v>
      </c>
      <c r="D918" s="142" t="s">
        <v>321</v>
      </c>
      <c r="E918" s="142" t="s">
        <v>5833</v>
      </c>
      <c r="F918" s="145" t="s">
        <v>5346</v>
      </c>
      <c r="G918" s="146">
        <v>43697</v>
      </c>
      <c r="H918" s="125">
        <f t="shared" si="42"/>
        <v>2019</v>
      </c>
      <c r="I918" s="145" t="s">
        <v>5840</v>
      </c>
      <c r="J918" s="144">
        <v>1</v>
      </c>
      <c r="K918" s="115">
        <f>IF((G918+'Resale time'!$F$545)&lt;$U$3,1,0)</f>
        <v>1</v>
      </c>
      <c r="L918" s="144"/>
      <c r="M918" s="158">
        <v>1</v>
      </c>
      <c r="N918" s="162">
        <f t="shared" si="43"/>
        <v>1</v>
      </c>
      <c r="O918" s="219">
        <f>MAX(IF($U$4-G918&gt;0,MIN((($U$4-$U$2))*J918,(($U$4-$G918)*J918)-'Resale time'!$F$545),0),0)</f>
        <v>70.870344012581683</v>
      </c>
      <c r="P918" s="162">
        <f>MAX(IF($U$5-G918&gt;0,MIN(($U$5-$U$4)*J918,(($U$5-$G918)*J918)-'Resale time'!$F$545),0),0)</f>
        <v>366</v>
      </c>
      <c r="Q918" s="162">
        <f>MAX(IF($U$3-G918&gt;0,MIN(($U$3-$U$5)*J918,(($U$3-$G918)*J918)-'Resale time'!$F$545),0),0)</f>
        <v>90</v>
      </c>
      <c r="R918" s="341">
        <f t="shared" si="44"/>
        <v>526.87034401258165</v>
      </c>
    </row>
    <row r="919" spans="1:18" ht="12" customHeight="1" x14ac:dyDescent="0.35">
      <c r="A919" s="142" t="s">
        <v>5830</v>
      </c>
      <c r="B919" s="142" t="s">
        <v>5831</v>
      </c>
      <c r="C919" s="142" t="s">
        <v>5832</v>
      </c>
      <c r="D919" s="142" t="s">
        <v>321</v>
      </c>
      <c r="E919" s="142" t="s">
        <v>5833</v>
      </c>
      <c r="F919" s="145" t="s">
        <v>4276</v>
      </c>
      <c r="G919" s="146">
        <v>43690</v>
      </c>
      <c r="H919" s="125">
        <f t="shared" si="42"/>
        <v>2019</v>
      </c>
      <c r="I919" s="145" t="s">
        <v>5841</v>
      </c>
      <c r="J919" s="144">
        <v>1</v>
      </c>
      <c r="K919" s="115">
        <f>IF((G919+'Resale time'!$F$545)&lt;$U$3,1,0)</f>
        <v>1</v>
      </c>
      <c r="L919" s="144"/>
      <c r="M919" s="158">
        <v>1</v>
      </c>
      <c r="N919" s="162">
        <f t="shared" si="43"/>
        <v>1</v>
      </c>
      <c r="O919" s="219">
        <f>MAX(IF($U$4-G919&gt;0,MIN((($U$4-$U$2))*J919,(($U$4-$G919)*J919)-'Resale time'!$F$545),0),0)</f>
        <v>77.870344012581683</v>
      </c>
      <c r="P919" s="162">
        <f>MAX(IF($U$5-G919&gt;0,MIN(($U$5-$U$4)*J919,(($U$5-$G919)*J919)-'Resale time'!$F$545),0),0)</f>
        <v>366</v>
      </c>
      <c r="Q919" s="162">
        <f>MAX(IF($U$3-G919&gt;0,MIN(($U$3-$U$5)*J919,(($U$3-$G919)*J919)-'Resale time'!$F$545),0),0)</f>
        <v>90</v>
      </c>
      <c r="R919" s="341">
        <f t="shared" si="44"/>
        <v>533.87034401258165</v>
      </c>
    </row>
    <row r="920" spans="1:18" ht="12" customHeight="1" x14ac:dyDescent="0.35">
      <c r="A920" s="142" t="s">
        <v>5830</v>
      </c>
      <c r="B920" s="142" t="s">
        <v>5831</v>
      </c>
      <c r="C920" s="142" t="s">
        <v>5832</v>
      </c>
      <c r="D920" s="142" t="s">
        <v>321</v>
      </c>
      <c r="E920" s="142" t="s">
        <v>5833</v>
      </c>
      <c r="F920" s="145" t="s">
        <v>5280</v>
      </c>
      <c r="G920" s="146">
        <v>43658</v>
      </c>
      <c r="H920" s="125">
        <f t="shared" si="42"/>
        <v>2019</v>
      </c>
      <c r="I920" s="145" t="s">
        <v>5842</v>
      </c>
      <c r="J920" s="144">
        <v>1</v>
      </c>
      <c r="K920" s="115">
        <f>IF((G920+'Resale time'!$F$545)&lt;$U$3,1,0)</f>
        <v>1</v>
      </c>
      <c r="L920" s="144"/>
      <c r="M920" s="158">
        <v>1</v>
      </c>
      <c r="N920" s="162">
        <f t="shared" si="43"/>
        <v>1</v>
      </c>
      <c r="O920" s="219">
        <f>MAX(IF($U$4-G920&gt;0,MIN((($U$4-$U$2))*J920,(($U$4-$G920)*J920)-'Resale time'!$F$545),0),0)</f>
        <v>109.87034401258168</v>
      </c>
      <c r="P920" s="162">
        <f>MAX(IF($U$5-G920&gt;0,MIN(($U$5-$U$4)*J920,(($U$5-$G920)*J920)-'Resale time'!$F$545),0),0)</f>
        <v>366</v>
      </c>
      <c r="Q920" s="162">
        <f>MAX(IF($U$3-G920&gt;0,MIN(($U$3-$U$5)*J920,(($U$3-$G920)*J920)-'Resale time'!$F$545),0),0)</f>
        <v>90</v>
      </c>
      <c r="R920" s="341">
        <f t="shared" si="44"/>
        <v>565.87034401258165</v>
      </c>
    </row>
    <row r="921" spans="1:18" ht="12" customHeight="1" x14ac:dyDescent="0.35">
      <c r="A921" s="142" t="s">
        <v>5830</v>
      </c>
      <c r="B921" s="142" t="s">
        <v>5831</v>
      </c>
      <c r="C921" s="142" t="s">
        <v>5832</v>
      </c>
      <c r="D921" s="142" t="s">
        <v>321</v>
      </c>
      <c r="E921" s="142" t="s">
        <v>5833</v>
      </c>
      <c r="F921" s="145" t="s">
        <v>4276</v>
      </c>
      <c r="G921" s="146">
        <v>43637</v>
      </c>
      <c r="H921" s="125">
        <f t="shared" si="42"/>
        <v>2019</v>
      </c>
      <c r="I921" s="145" t="s">
        <v>5843</v>
      </c>
      <c r="J921" s="144">
        <v>3</v>
      </c>
      <c r="K921" s="115">
        <f>IF((G921+'Resale time'!$F$545)&lt;$U$3,1,0)</f>
        <v>1</v>
      </c>
      <c r="L921" s="144"/>
      <c r="M921" s="158">
        <v>1</v>
      </c>
      <c r="N921" s="162">
        <f t="shared" si="43"/>
        <v>3</v>
      </c>
      <c r="O921" s="219">
        <f>MAX(IF($U$4-G921&gt;0,MIN((($U$4-$U$2))*J921,(($U$4-$G921)*J921)-'Resale time'!$F$545),0),0)</f>
        <v>516.87034401258165</v>
      </c>
      <c r="P921" s="162">
        <f>MAX(IF($U$5-G921&gt;0,MIN(($U$5-$U$4)*J921,(($U$5-$G921)*J921)-'Resale time'!$F$545),0),0)</f>
        <v>1098</v>
      </c>
      <c r="Q921" s="162">
        <f>MAX(IF($U$3-G921&gt;0,MIN(($U$3-$U$5)*J921,(($U$3-$G921)*J921)-'Resale time'!$F$545),0),0)</f>
        <v>270</v>
      </c>
      <c r="R921" s="341">
        <f t="shared" si="44"/>
        <v>1884.8703440125817</v>
      </c>
    </row>
    <row r="922" spans="1:18" ht="12" customHeight="1" x14ac:dyDescent="0.35">
      <c r="A922" s="142" t="s">
        <v>5830</v>
      </c>
      <c r="B922" s="142" t="s">
        <v>5831</v>
      </c>
      <c r="C922" s="142" t="s">
        <v>5832</v>
      </c>
      <c r="D922" s="142" t="s">
        <v>321</v>
      </c>
      <c r="E922" s="142" t="s">
        <v>5833</v>
      </c>
      <c r="F922" s="145" t="s">
        <v>5491</v>
      </c>
      <c r="G922" s="146">
        <v>43572</v>
      </c>
      <c r="H922" s="125">
        <f t="shared" si="42"/>
        <v>2019</v>
      </c>
      <c r="I922" s="145" t="s">
        <v>5844</v>
      </c>
      <c r="J922" s="144">
        <v>1</v>
      </c>
      <c r="K922" s="115">
        <f>IF((G922+'Resale time'!$F$545)&lt;$U$3,1,0)</f>
        <v>1</v>
      </c>
      <c r="L922" s="144"/>
      <c r="M922" s="158">
        <v>1</v>
      </c>
      <c r="N922" s="162">
        <f t="shared" si="43"/>
        <v>1</v>
      </c>
      <c r="O922" s="219">
        <f>MAX(IF($U$4-G922&gt;0,MIN((($U$4-$U$2))*J922,(($U$4-$G922)*J922)-'Resale time'!$F$545),0),0)</f>
        <v>195.87034401258168</v>
      </c>
      <c r="P922" s="162">
        <f>MAX(IF($U$5-G922&gt;0,MIN(($U$5-$U$4)*J922,(($U$5-$G922)*J922)-'Resale time'!$F$545),0),0)</f>
        <v>366</v>
      </c>
      <c r="Q922" s="162">
        <f>MAX(IF($U$3-G922&gt;0,MIN(($U$3-$U$5)*J922,(($U$3-$G922)*J922)-'Resale time'!$F$545),0),0)</f>
        <v>90</v>
      </c>
      <c r="R922" s="341">
        <f t="shared" si="44"/>
        <v>651.87034401258165</v>
      </c>
    </row>
    <row r="923" spans="1:18" ht="12" customHeight="1" x14ac:dyDescent="0.35">
      <c r="A923" s="142" t="s">
        <v>5830</v>
      </c>
      <c r="B923" s="142" t="s">
        <v>5831</v>
      </c>
      <c r="C923" s="142" t="s">
        <v>5832</v>
      </c>
      <c r="D923" s="142" t="s">
        <v>321</v>
      </c>
      <c r="E923" s="142" t="s">
        <v>5833</v>
      </c>
      <c r="F923" s="145" t="s">
        <v>5346</v>
      </c>
      <c r="G923" s="146">
        <v>43474</v>
      </c>
      <c r="H923" s="125">
        <f t="shared" si="42"/>
        <v>2019</v>
      </c>
      <c r="I923" s="145" t="s">
        <v>5845</v>
      </c>
      <c r="J923" s="144">
        <v>1</v>
      </c>
      <c r="K923" s="115">
        <f>IF((G923+'Resale time'!$F$545)&lt;$U$3,1,0)</f>
        <v>1</v>
      </c>
      <c r="L923" s="144"/>
      <c r="M923" s="158">
        <v>1</v>
      </c>
      <c r="N923" s="162">
        <f t="shared" si="43"/>
        <v>1</v>
      </c>
      <c r="O923" s="219">
        <f>MAX(IF($U$4-G923&gt;0,MIN((($U$4-$U$2))*J923,(($U$4-$G923)*J923)-'Resale time'!$F$545),0),0)</f>
        <v>274</v>
      </c>
      <c r="P923" s="162">
        <f>MAX(IF($U$5-G923&gt;0,MIN(($U$5-$U$4)*J923,(($U$5-$G923)*J923)-'Resale time'!$F$545),0),0)</f>
        <v>366</v>
      </c>
      <c r="Q923" s="162">
        <f>MAX(IF($U$3-G923&gt;0,MIN(($U$3-$U$5)*J923,(($U$3-$G923)*J923)-'Resale time'!$F$545),0),0)</f>
        <v>90</v>
      </c>
      <c r="R923" s="341">
        <f t="shared" si="44"/>
        <v>730</v>
      </c>
    </row>
    <row r="924" spans="1:18" ht="12" customHeight="1" x14ac:dyDescent="0.35">
      <c r="A924" s="142" t="s">
        <v>5830</v>
      </c>
      <c r="B924" s="142" t="s">
        <v>5831</v>
      </c>
      <c r="C924" s="142" t="s">
        <v>5832</v>
      </c>
      <c r="D924" s="142" t="s">
        <v>321</v>
      </c>
      <c r="E924" s="142" t="s">
        <v>5833</v>
      </c>
      <c r="F924" s="145" t="s">
        <v>4645</v>
      </c>
      <c r="G924" s="146">
        <v>43463</v>
      </c>
      <c r="H924" s="125">
        <f t="shared" si="42"/>
        <v>2018</v>
      </c>
      <c r="I924" s="145" t="s">
        <v>5846</v>
      </c>
      <c r="J924" s="144">
        <v>1</v>
      </c>
      <c r="K924" s="115">
        <f>IF((G924+'Resale time'!$F$545)&lt;$U$3,1,0)</f>
        <v>1</v>
      </c>
      <c r="L924" s="144"/>
      <c r="M924" s="158">
        <v>1</v>
      </c>
      <c r="N924" s="162">
        <f t="shared" si="43"/>
        <v>1</v>
      </c>
      <c r="O924" s="219">
        <f>MAX(IF($U$4-G924&gt;0,MIN((($U$4-$U$2))*J924,(($U$4-$G924)*J924)-'Resale time'!$F$545),0),0)</f>
        <v>274</v>
      </c>
      <c r="P924" s="162">
        <f>MAX(IF($U$5-G924&gt;0,MIN(($U$5-$U$4)*J924,(($U$5-$G924)*J924)-'Resale time'!$F$545),0),0)</f>
        <v>366</v>
      </c>
      <c r="Q924" s="162">
        <f>MAX(IF($U$3-G924&gt;0,MIN(($U$3-$U$5)*J924,(($U$3-$G924)*J924)-'Resale time'!$F$545),0),0)</f>
        <v>90</v>
      </c>
      <c r="R924" s="341">
        <f t="shared" si="44"/>
        <v>730</v>
      </c>
    </row>
    <row r="925" spans="1:18" ht="12" customHeight="1" x14ac:dyDescent="0.35">
      <c r="A925" s="142" t="s">
        <v>5830</v>
      </c>
      <c r="B925" s="142" t="s">
        <v>5831</v>
      </c>
      <c r="C925" s="142" t="s">
        <v>5832</v>
      </c>
      <c r="D925" s="142" t="s">
        <v>321</v>
      </c>
      <c r="E925" s="142" t="s">
        <v>5833</v>
      </c>
      <c r="F925" s="145" t="s">
        <v>4645</v>
      </c>
      <c r="G925" s="146">
        <v>43444</v>
      </c>
      <c r="H925" s="125">
        <f t="shared" si="42"/>
        <v>2018</v>
      </c>
      <c r="I925" s="145" t="s">
        <v>5847</v>
      </c>
      <c r="J925" s="144">
        <v>1</v>
      </c>
      <c r="K925" s="115">
        <f>IF((G925+'Resale time'!$F$545)&lt;$U$3,1,0)</f>
        <v>1</v>
      </c>
      <c r="L925" s="144"/>
      <c r="M925" s="158">
        <v>1</v>
      </c>
      <c r="N925" s="162">
        <f t="shared" si="43"/>
        <v>1</v>
      </c>
      <c r="O925" s="219">
        <f>MAX(IF($U$4-G925&gt;0,MIN((($U$4-$U$2))*J925,(($U$4-$G925)*J925)-'Resale time'!$F$545),0),0)</f>
        <v>274</v>
      </c>
      <c r="P925" s="162">
        <f>MAX(IF($U$5-G925&gt;0,MIN(($U$5-$U$4)*J925,(($U$5-$G925)*J925)-'Resale time'!$F$545),0),0)</f>
        <v>366</v>
      </c>
      <c r="Q925" s="162">
        <f>MAX(IF($U$3-G925&gt;0,MIN(($U$3-$U$5)*J925,(($U$3-$G925)*J925)-'Resale time'!$F$545),0),0)</f>
        <v>90</v>
      </c>
      <c r="R925" s="341">
        <f t="shared" si="44"/>
        <v>730</v>
      </c>
    </row>
    <row r="926" spans="1:18" ht="12" customHeight="1" x14ac:dyDescent="0.35">
      <c r="A926" s="142" t="s">
        <v>5830</v>
      </c>
      <c r="B926" s="142" t="s">
        <v>5831</v>
      </c>
      <c r="C926" s="142" t="s">
        <v>5832</v>
      </c>
      <c r="D926" s="142" t="s">
        <v>321</v>
      </c>
      <c r="E926" s="142" t="s">
        <v>5833</v>
      </c>
      <c r="F926" s="145" t="s">
        <v>4276</v>
      </c>
      <c r="G926" s="146">
        <v>43427</v>
      </c>
      <c r="H926" s="125">
        <f t="shared" si="42"/>
        <v>2018</v>
      </c>
      <c r="I926" s="145" t="s">
        <v>5848</v>
      </c>
      <c r="J926" s="144">
        <v>1</v>
      </c>
      <c r="K926" s="115">
        <f>IF((G926+'Resale time'!$F$545)&lt;$U$3,1,0)</f>
        <v>1</v>
      </c>
      <c r="L926" s="144"/>
      <c r="M926" s="158">
        <v>1</v>
      </c>
      <c r="N926" s="162">
        <f t="shared" si="43"/>
        <v>1</v>
      </c>
      <c r="O926" s="219">
        <f>MAX(IF($U$4-G926&gt;0,MIN((($U$4-$U$2))*J926,(($U$4-$G926)*J926)-'Resale time'!$F$545),0),0)</f>
        <v>274</v>
      </c>
      <c r="P926" s="162">
        <f>MAX(IF($U$5-G926&gt;0,MIN(($U$5-$U$4)*J926,(($U$5-$G926)*J926)-'Resale time'!$F$545),0),0)</f>
        <v>366</v>
      </c>
      <c r="Q926" s="162">
        <f>MAX(IF($U$3-G926&gt;0,MIN(($U$3-$U$5)*J926,(($U$3-$G926)*J926)-'Resale time'!$F$545),0),0)</f>
        <v>90</v>
      </c>
      <c r="R926" s="341">
        <f t="shared" si="44"/>
        <v>730</v>
      </c>
    </row>
    <row r="927" spans="1:18" ht="12" customHeight="1" x14ac:dyDescent="0.35">
      <c r="A927" s="142" t="s">
        <v>5830</v>
      </c>
      <c r="B927" s="142" t="s">
        <v>5831</v>
      </c>
      <c r="C927" s="142" t="s">
        <v>5832</v>
      </c>
      <c r="D927" s="142" t="s">
        <v>321</v>
      </c>
      <c r="E927" s="142" t="s">
        <v>5833</v>
      </c>
      <c r="F927" s="145" t="s">
        <v>4645</v>
      </c>
      <c r="G927" s="146">
        <v>43368</v>
      </c>
      <c r="H927" s="125">
        <f t="shared" si="42"/>
        <v>2018</v>
      </c>
      <c r="I927" s="145" t="s">
        <v>5849</v>
      </c>
      <c r="J927" s="144">
        <v>1</v>
      </c>
      <c r="K927" s="115">
        <f>IF((G927+'Resale time'!$F$545)&lt;$U$3,1,0)</f>
        <v>1</v>
      </c>
      <c r="L927" s="144"/>
      <c r="M927" s="158">
        <v>1</v>
      </c>
      <c r="N927" s="162">
        <f t="shared" si="43"/>
        <v>1</v>
      </c>
      <c r="O927" s="219">
        <f>MAX(IF($U$4-G927&gt;0,MIN((($U$4-$U$2))*J927,(($U$4-$G927)*J927)-'Resale time'!$F$545),0),0)</f>
        <v>274</v>
      </c>
      <c r="P927" s="162">
        <f>MAX(IF($U$5-G927&gt;0,MIN(($U$5-$U$4)*J927,(($U$5-$G927)*J927)-'Resale time'!$F$545),0),0)</f>
        <v>366</v>
      </c>
      <c r="Q927" s="162">
        <f>MAX(IF($U$3-G927&gt;0,MIN(($U$3-$U$5)*J927,(($U$3-$G927)*J927)-'Resale time'!$F$545),0),0)</f>
        <v>90</v>
      </c>
      <c r="R927" s="341">
        <f t="shared" si="44"/>
        <v>730</v>
      </c>
    </row>
    <row r="928" spans="1:18" ht="12" customHeight="1" x14ac:dyDescent="0.35">
      <c r="A928" s="142" t="s">
        <v>5830</v>
      </c>
      <c r="B928" s="142" t="s">
        <v>5831</v>
      </c>
      <c r="C928" s="142" t="s">
        <v>5832</v>
      </c>
      <c r="D928" s="142" t="s">
        <v>321</v>
      </c>
      <c r="E928" s="142" t="s">
        <v>5833</v>
      </c>
      <c r="F928" s="145" t="s">
        <v>4645</v>
      </c>
      <c r="G928" s="146">
        <v>43367</v>
      </c>
      <c r="H928" s="125">
        <f t="shared" si="42"/>
        <v>2018</v>
      </c>
      <c r="I928" s="145" t="s">
        <v>5850</v>
      </c>
      <c r="J928" s="144">
        <v>1</v>
      </c>
      <c r="K928" s="115">
        <f>IF((G928+'Resale time'!$F$545)&lt;$U$3,1,0)</f>
        <v>1</v>
      </c>
      <c r="L928" s="144"/>
      <c r="M928" s="158">
        <v>1</v>
      </c>
      <c r="N928" s="162">
        <f t="shared" si="43"/>
        <v>1</v>
      </c>
      <c r="O928" s="219">
        <f>MAX(IF($U$4-G928&gt;0,MIN((($U$4-$U$2))*J928,(($U$4-$G928)*J928)-'Resale time'!$F$545),0),0)</f>
        <v>274</v>
      </c>
      <c r="P928" s="162">
        <f>MAX(IF($U$5-G928&gt;0,MIN(($U$5-$U$4)*J928,(($U$5-$G928)*J928)-'Resale time'!$F$545),0),0)</f>
        <v>366</v>
      </c>
      <c r="Q928" s="162">
        <f>MAX(IF($U$3-G928&gt;0,MIN(($U$3-$U$5)*J928,(($U$3-$G928)*J928)-'Resale time'!$F$545),0),0)</f>
        <v>90</v>
      </c>
      <c r="R928" s="341">
        <f t="shared" si="44"/>
        <v>730</v>
      </c>
    </row>
    <row r="929" spans="1:18" ht="12" customHeight="1" x14ac:dyDescent="0.35">
      <c r="A929" s="142" t="s">
        <v>5830</v>
      </c>
      <c r="B929" s="142" t="s">
        <v>5831</v>
      </c>
      <c r="C929" s="142" t="s">
        <v>5832</v>
      </c>
      <c r="D929" s="142" t="s">
        <v>321</v>
      </c>
      <c r="E929" s="142" t="s">
        <v>5833</v>
      </c>
      <c r="F929" s="145" t="s">
        <v>4331</v>
      </c>
      <c r="G929" s="146">
        <v>43347</v>
      </c>
      <c r="H929" s="125">
        <f t="shared" si="42"/>
        <v>2018</v>
      </c>
      <c r="I929" s="145" t="s">
        <v>5851</v>
      </c>
      <c r="J929" s="144">
        <v>1</v>
      </c>
      <c r="K929" s="115">
        <f>IF((G929+'Resale time'!$F$545)&lt;$U$3,1,0)</f>
        <v>1</v>
      </c>
      <c r="L929" s="144"/>
      <c r="M929" s="158">
        <v>1</v>
      </c>
      <c r="N929" s="162">
        <f t="shared" si="43"/>
        <v>1</v>
      </c>
      <c r="O929" s="219">
        <f>MAX(IF($U$4-G929&gt;0,MIN((($U$4-$U$2))*J929,(($U$4-$G929)*J929)-'Resale time'!$F$545),0),0)</f>
        <v>274</v>
      </c>
      <c r="P929" s="162">
        <f>MAX(IF($U$5-G929&gt;0,MIN(($U$5-$U$4)*J929,(($U$5-$G929)*J929)-'Resale time'!$F$545),0),0)</f>
        <v>366</v>
      </c>
      <c r="Q929" s="162">
        <f>MAX(IF($U$3-G929&gt;0,MIN(($U$3-$U$5)*J929,(($U$3-$G929)*J929)-'Resale time'!$F$545),0),0)</f>
        <v>90</v>
      </c>
      <c r="R929" s="341">
        <f t="shared" si="44"/>
        <v>730</v>
      </c>
    </row>
    <row r="930" spans="1:18" ht="12" customHeight="1" x14ac:dyDescent="0.35">
      <c r="A930" s="142" t="s">
        <v>5830</v>
      </c>
      <c r="B930" s="142" t="s">
        <v>5831</v>
      </c>
      <c r="C930" s="142" t="s">
        <v>5832</v>
      </c>
      <c r="D930" s="142" t="s">
        <v>321</v>
      </c>
      <c r="E930" s="142" t="s">
        <v>5833</v>
      </c>
      <c r="F930" s="145" t="s">
        <v>4331</v>
      </c>
      <c r="G930" s="146">
        <v>43307</v>
      </c>
      <c r="H930" s="125">
        <f t="shared" si="42"/>
        <v>2018</v>
      </c>
      <c r="I930" s="145" t="s">
        <v>5852</v>
      </c>
      <c r="J930" s="144">
        <v>1</v>
      </c>
      <c r="K930" s="115">
        <f>IF((G930+'Resale time'!$F$545)&lt;$U$3,1,0)</f>
        <v>1</v>
      </c>
      <c r="L930" s="144"/>
      <c r="M930" s="158">
        <v>1</v>
      </c>
      <c r="N930" s="162">
        <f t="shared" si="43"/>
        <v>1</v>
      </c>
      <c r="O930" s="219">
        <f>MAX(IF($U$4-G930&gt;0,MIN((($U$4-$U$2))*J930,(($U$4-$G930)*J930)-'Resale time'!$F$545),0),0)</f>
        <v>274</v>
      </c>
      <c r="P930" s="162">
        <f>MAX(IF($U$5-G930&gt;0,MIN(($U$5-$U$4)*J930,(($U$5-$G930)*J930)-'Resale time'!$F$545),0),0)</f>
        <v>366</v>
      </c>
      <c r="Q930" s="162">
        <f>MAX(IF($U$3-G930&gt;0,MIN(($U$3-$U$5)*J930,(($U$3-$G930)*J930)-'Resale time'!$F$545),0),0)</f>
        <v>90</v>
      </c>
      <c r="R930" s="341">
        <f t="shared" si="44"/>
        <v>730</v>
      </c>
    </row>
    <row r="931" spans="1:18" ht="12" customHeight="1" x14ac:dyDescent="0.35">
      <c r="A931" s="142" t="s">
        <v>5830</v>
      </c>
      <c r="B931" s="142" t="s">
        <v>5831</v>
      </c>
      <c r="C931" s="142" t="s">
        <v>5832</v>
      </c>
      <c r="D931" s="142" t="s">
        <v>321</v>
      </c>
      <c r="E931" s="142" t="s">
        <v>5833</v>
      </c>
      <c r="F931" s="145" t="s">
        <v>4331</v>
      </c>
      <c r="G931" s="146">
        <v>43258</v>
      </c>
      <c r="H931" s="125">
        <f t="shared" si="42"/>
        <v>2018</v>
      </c>
      <c r="I931" s="145" t="s">
        <v>5853</v>
      </c>
      <c r="J931" s="144">
        <v>1</v>
      </c>
      <c r="K931" s="115">
        <f>IF((G931+'Resale time'!$F$545)&lt;$U$3,1,0)</f>
        <v>1</v>
      </c>
      <c r="L931" s="144"/>
      <c r="M931" s="158">
        <v>1</v>
      </c>
      <c r="N931" s="162">
        <f t="shared" si="43"/>
        <v>1</v>
      </c>
      <c r="O931" s="219">
        <f>MAX(IF($U$4-G931&gt;0,MIN((($U$4-$U$2))*J931,(($U$4-$G931)*J931)-'Resale time'!$F$545),0),0)</f>
        <v>274</v>
      </c>
      <c r="P931" s="162">
        <f>MAX(IF($U$5-G931&gt;0,MIN(($U$5-$U$4)*J931,(($U$5-$G931)*J931)-'Resale time'!$F$545),0),0)</f>
        <v>366</v>
      </c>
      <c r="Q931" s="162">
        <f>MAX(IF($U$3-G931&gt;0,MIN(($U$3-$U$5)*J931,(($U$3-$G931)*J931)-'Resale time'!$F$545),0),0)</f>
        <v>90</v>
      </c>
      <c r="R931" s="341">
        <f t="shared" si="44"/>
        <v>730</v>
      </c>
    </row>
    <row r="932" spans="1:18" ht="12" customHeight="1" x14ac:dyDescent="0.35">
      <c r="A932" s="142" t="s">
        <v>5830</v>
      </c>
      <c r="B932" s="142" t="s">
        <v>5831</v>
      </c>
      <c r="C932" s="142" t="s">
        <v>5832</v>
      </c>
      <c r="D932" s="142" t="s">
        <v>321</v>
      </c>
      <c r="E932" s="142" t="s">
        <v>5833</v>
      </c>
      <c r="F932" s="145" t="s">
        <v>4331</v>
      </c>
      <c r="G932" s="146">
        <v>43249</v>
      </c>
      <c r="H932" s="125">
        <f t="shared" si="42"/>
        <v>2018</v>
      </c>
      <c r="I932" s="145" t="s">
        <v>5854</v>
      </c>
      <c r="J932" s="144">
        <v>1</v>
      </c>
      <c r="K932" s="115">
        <f>IF((G932+'Resale time'!$F$545)&lt;$U$3,1,0)</f>
        <v>1</v>
      </c>
      <c r="L932" s="144"/>
      <c r="M932" s="158">
        <v>1</v>
      </c>
      <c r="N932" s="162">
        <f t="shared" si="43"/>
        <v>1</v>
      </c>
      <c r="O932" s="219">
        <f>MAX(IF($U$4-G932&gt;0,MIN((($U$4-$U$2))*J932,(($U$4-$G932)*J932)-'Resale time'!$F$545),0),0)</f>
        <v>274</v>
      </c>
      <c r="P932" s="162">
        <f>MAX(IF($U$5-G932&gt;0,MIN(($U$5-$U$4)*J932,(($U$5-$G932)*J932)-'Resale time'!$F$545),0),0)</f>
        <v>366</v>
      </c>
      <c r="Q932" s="162">
        <f>MAX(IF($U$3-G932&gt;0,MIN(($U$3-$U$5)*J932,(($U$3-$G932)*J932)-'Resale time'!$F$545),0),0)</f>
        <v>90</v>
      </c>
      <c r="R932" s="341">
        <f t="shared" si="44"/>
        <v>730</v>
      </c>
    </row>
    <row r="933" spans="1:18" ht="12" customHeight="1" x14ac:dyDescent="0.35">
      <c r="A933" s="142" t="s">
        <v>5830</v>
      </c>
      <c r="B933" s="142" t="s">
        <v>5831</v>
      </c>
      <c r="C933" s="142" t="s">
        <v>5832</v>
      </c>
      <c r="D933" s="142" t="s">
        <v>321</v>
      </c>
      <c r="E933" s="142" t="s">
        <v>5833</v>
      </c>
      <c r="F933" s="145" t="s">
        <v>5275</v>
      </c>
      <c r="G933" s="146">
        <v>43231</v>
      </c>
      <c r="H933" s="125">
        <f t="shared" si="42"/>
        <v>2018</v>
      </c>
      <c r="I933" s="145" t="s">
        <v>5855</v>
      </c>
      <c r="J933" s="144">
        <v>1</v>
      </c>
      <c r="K933" s="115">
        <f>IF((G933+'Resale time'!$F$545)&lt;$U$3,1,0)</f>
        <v>1</v>
      </c>
      <c r="L933" s="144"/>
      <c r="M933" s="158">
        <v>1</v>
      </c>
      <c r="N933" s="162">
        <f t="shared" si="43"/>
        <v>1</v>
      </c>
      <c r="O933" s="219">
        <f>MAX(IF($U$4-G933&gt;0,MIN((($U$4-$U$2))*J933,(($U$4-$G933)*J933)-'Resale time'!$F$545),0),0)</f>
        <v>274</v>
      </c>
      <c r="P933" s="162">
        <f>MAX(IF($U$5-G933&gt;0,MIN(($U$5-$U$4)*J933,(($U$5-$G933)*J933)-'Resale time'!$F$545),0),0)</f>
        <v>366</v>
      </c>
      <c r="Q933" s="162">
        <f>MAX(IF($U$3-G933&gt;0,MIN(($U$3-$U$5)*J933,(($U$3-$G933)*J933)-'Resale time'!$F$545),0),0)</f>
        <v>90</v>
      </c>
      <c r="R933" s="341">
        <f t="shared" si="44"/>
        <v>730</v>
      </c>
    </row>
    <row r="934" spans="1:18" ht="12" customHeight="1" x14ac:dyDescent="0.35">
      <c r="A934" s="142" t="s">
        <v>5830</v>
      </c>
      <c r="B934" s="142" t="s">
        <v>5831</v>
      </c>
      <c r="C934" s="142" t="s">
        <v>5832</v>
      </c>
      <c r="D934" s="142" t="s">
        <v>321</v>
      </c>
      <c r="E934" s="142" t="s">
        <v>5833</v>
      </c>
      <c r="F934" s="145" t="s">
        <v>4645</v>
      </c>
      <c r="G934" s="146">
        <v>43157</v>
      </c>
      <c r="H934" s="125">
        <f t="shared" si="42"/>
        <v>2018</v>
      </c>
      <c r="I934" s="145" t="s">
        <v>5856</v>
      </c>
      <c r="J934" s="144">
        <v>1</v>
      </c>
      <c r="K934" s="115">
        <f>IF((G934+'Resale time'!$F$545)&lt;$U$3,1,0)</f>
        <v>1</v>
      </c>
      <c r="L934" s="144"/>
      <c r="M934" s="158">
        <v>1</v>
      </c>
      <c r="N934" s="162">
        <f t="shared" si="43"/>
        <v>1</v>
      </c>
      <c r="O934" s="219">
        <f>MAX(IF($U$4-G934&gt;0,MIN((($U$4-$U$2))*J934,(($U$4-$G934)*J934)-'Resale time'!$F$545),0),0)</f>
        <v>274</v>
      </c>
      <c r="P934" s="162">
        <f>MAX(IF($U$5-G934&gt;0,MIN(($U$5-$U$4)*J934,(($U$5-$G934)*J934)-'Resale time'!$F$545),0),0)</f>
        <v>366</v>
      </c>
      <c r="Q934" s="162">
        <f>MAX(IF($U$3-G934&gt;0,MIN(($U$3-$U$5)*J934,(($U$3-$G934)*J934)-'Resale time'!$F$545),0),0)</f>
        <v>90</v>
      </c>
      <c r="R934" s="341">
        <f t="shared" si="44"/>
        <v>730</v>
      </c>
    </row>
    <row r="935" spans="1:18" ht="12" customHeight="1" x14ac:dyDescent="0.35">
      <c r="A935" s="145">
        <v>244</v>
      </c>
      <c r="B935" s="145" t="s">
        <v>4827</v>
      </c>
      <c r="C935" s="145" t="s">
        <v>5857</v>
      </c>
      <c r="D935" s="145" t="s">
        <v>5301</v>
      </c>
      <c r="E935" s="145" t="s">
        <v>4829</v>
      </c>
      <c r="F935" s="145" t="s">
        <v>4645</v>
      </c>
      <c r="G935" s="146">
        <v>43284</v>
      </c>
      <c r="H935" s="125">
        <f t="shared" si="42"/>
        <v>2018</v>
      </c>
      <c r="I935" s="145" t="s">
        <v>5858</v>
      </c>
      <c r="J935" s="144">
        <v>1</v>
      </c>
      <c r="K935" s="115">
        <f>IF((G935+'Resale time'!$F$545)&lt;$U$3,1,0)</f>
        <v>1</v>
      </c>
      <c r="L935" s="144"/>
      <c r="M935" s="158">
        <v>1</v>
      </c>
      <c r="N935" s="162">
        <f t="shared" si="43"/>
        <v>1</v>
      </c>
      <c r="O935" s="219">
        <f>MAX(IF($U$4-G935&gt;0,MIN((($U$4-$U$2))*J935,(($U$4-$G935)*J935)-'Resale time'!$F$545),0),0)</f>
        <v>274</v>
      </c>
      <c r="P935" s="162">
        <f>MAX(IF($U$5-G935&gt;0,MIN(($U$5-$U$4)*J935,(($U$5-$G935)*J935)-'Resale time'!$F$545),0),0)</f>
        <v>366</v>
      </c>
      <c r="Q935" s="162">
        <f>MAX(IF($U$3-G935&gt;0,MIN(($U$3-$U$5)*J935,(($U$3-$G935)*J935)-'Resale time'!$F$545),0),0)</f>
        <v>90</v>
      </c>
      <c r="R935" s="341">
        <f t="shared" si="44"/>
        <v>730</v>
      </c>
    </row>
    <row r="936" spans="1:18" ht="12" customHeight="1" x14ac:dyDescent="0.35">
      <c r="A936" s="142" t="s">
        <v>802</v>
      </c>
      <c r="B936" s="142" t="s">
        <v>5859</v>
      </c>
      <c r="C936" s="142" t="s">
        <v>5860</v>
      </c>
      <c r="D936" s="142" t="s">
        <v>5318</v>
      </c>
      <c r="E936" s="142" t="s">
        <v>5861</v>
      </c>
      <c r="F936" s="142" t="s">
        <v>4645</v>
      </c>
      <c r="G936" s="143">
        <v>43818</v>
      </c>
      <c r="H936" s="125">
        <f t="shared" si="42"/>
        <v>2019</v>
      </c>
      <c r="I936" s="142" t="s">
        <v>5862</v>
      </c>
      <c r="J936" s="144">
        <v>5</v>
      </c>
      <c r="K936" s="115">
        <f>IF((G936+'Resale time'!$F$545)&lt;$U$3,1,0)</f>
        <v>1</v>
      </c>
      <c r="L936" s="144"/>
      <c r="M936" s="159"/>
      <c r="N936" s="162" t="str">
        <f t="shared" si="43"/>
        <v/>
      </c>
      <c r="O936" s="219">
        <f>MAX(IF($U$4-G936&gt;0,MIN((($U$4-$U$2))*J936,(($U$4-$G936)*J936)-'Resale time'!$F$545),0),0)</f>
        <v>0</v>
      </c>
      <c r="P936" s="162">
        <f>MAX(IF($U$5-G936&gt;0,MIN(($U$5-$U$4)*J936,(($U$5-$G936)*J936)-'Resale time'!$F$545),0),0)</f>
        <v>1827.8703440125817</v>
      </c>
      <c r="Q936" s="162">
        <f>MAX(IF($U$3-G936&gt;0,MIN(($U$3-$U$5)*J936,(($U$3-$G936)*J936)-'Resale time'!$F$545),0),0)</f>
        <v>450</v>
      </c>
      <c r="R936" s="341">
        <f t="shared" si="44"/>
        <v>2277.8703440125819</v>
      </c>
    </row>
    <row r="937" spans="1:18" ht="12" customHeight="1" x14ac:dyDescent="0.35">
      <c r="A937" s="142" t="s">
        <v>802</v>
      </c>
      <c r="B937" s="142" t="s">
        <v>5859</v>
      </c>
      <c r="C937" s="142" t="s">
        <v>5860</v>
      </c>
      <c r="D937" s="142" t="s">
        <v>5318</v>
      </c>
      <c r="E937" s="142" t="s">
        <v>5861</v>
      </c>
      <c r="F937" s="142" t="s">
        <v>4331</v>
      </c>
      <c r="G937" s="143">
        <v>43818</v>
      </c>
      <c r="H937" s="125">
        <f t="shared" si="42"/>
        <v>2019</v>
      </c>
      <c r="I937" s="142" t="s">
        <v>5862</v>
      </c>
      <c r="J937" s="144">
        <v>3</v>
      </c>
      <c r="K937" s="115">
        <f>IF((G937+'Resale time'!$F$545)&lt;$U$3,1,0)</f>
        <v>1</v>
      </c>
      <c r="L937" s="144"/>
      <c r="M937" s="159"/>
      <c r="N937" s="162" t="str">
        <f t="shared" si="43"/>
        <v/>
      </c>
      <c r="O937" s="219">
        <f>MAX(IF($U$4-G937&gt;0,MIN((($U$4-$U$2))*J937,(($U$4-$G937)*J937)-'Resale time'!$F$545),0),0)</f>
        <v>0</v>
      </c>
      <c r="P937" s="162">
        <f>MAX(IF($U$5-G937&gt;0,MIN(($U$5-$U$4)*J937,(($U$5-$G937)*J937)-'Resale time'!$F$545),0),0)</f>
        <v>1071.8703440125817</v>
      </c>
      <c r="Q937" s="162">
        <f>MAX(IF($U$3-G937&gt;0,MIN(($U$3-$U$5)*J937,(($U$3-$G937)*J937)-'Resale time'!$F$545),0),0)</f>
        <v>270</v>
      </c>
      <c r="R937" s="341">
        <f t="shared" si="44"/>
        <v>1341.8703440125817</v>
      </c>
    </row>
    <row r="938" spans="1:18" ht="12" customHeight="1" x14ac:dyDescent="0.35">
      <c r="A938" s="142" t="s">
        <v>802</v>
      </c>
      <c r="B938" s="142" t="s">
        <v>5859</v>
      </c>
      <c r="C938" s="142" t="s">
        <v>5860</v>
      </c>
      <c r="D938" s="142" t="s">
        <v>5318</v>
      </c>
      <c r="E938" s="142" t="s">
        <v>5861</v>
      </c>
      <c r="F938" s="145" t="s">
        <v>4276</v>
      </c>
      <c r="G938" s="146">
        <v>43616</v>
      </c>
      <c r="H938" s="125">
        <f t="shared" si="42"/>
        <v>2019</v>
      </c>
      <c r="I938" s="145" t="s">
        <v>5863</v>
      </c>
      <c r="J938" s="144">
        <v>50</v>
      </c>
      <c r="K938" s="115">
        <f>IF((G938+'Resale time'!$F$545)&lt;$U$3,1,0)</f>
        <v>1</v>
      </c>
      <c r="L938" s="144"/>
      <c r="M938" s="158">
        <v>1</v>
      </c>
      <c r="N938" s="162">
        <f t="shared" si="43"/>
        <v>50</v>
      </c>
      <c r="O938" s="219">
        <f>MAX(IF($U$4-G938&gt;0,MIN((($U$4-$U$2))*J938,(($U$4-$G938)*J938)-'Resale time'!$F$545),0),0)</f>
        <v>10637.870344012581</v>
      </c>
      <c r="P938" s="162">
        <f>MAX(IF($U$5-G938&gt;0,MIN(($U$5-$U$4)*J938,(($U$5-$G938)*J938)-'Resale time'!$F$545),0),0)</f>
        <v>18300</v>
      </c>
      <c r="Q938" s="162">
        <f>MAX(IF($U$3-G938&gt;0,MIN(($U$3-$U$5)*J938,(($U$3-$G938)*J938)-'Resale time'!$F$545),0),0)</f>
        <v>4500</v>
      </c>
      <c r="R938" s="341">
        <f t="shared" si="44"/>
        <v>33437.870344012583</v>
      </c>
    </row>
    <row r="939" spans="1:18" ht="12" customHeight="1" x14ac:dyDescent="0.35">
      <c r="A939" s="142" t="s">
        <v>802</v>
      </c>
      <c r="B939" s="142" t="s">
        <v>5859</v>
      </c>
      <c r="C939" s="142" t="s">
        <v>5860</v>
      </c>
      <c r="D939" s="142" t="s">
        <v>5318</v>
      </c>
      <c r="E939" s="142" t="s">
        <v>5861</v>
      </c>
      <c r="F939" s="145" t="s">
        <v>5280</v>
      </c>
      <c r="G939" s="146">
        <v>43616</v>
      </c>
      <c r="H939" s="125">
        <f t="shared" si="42"/>
        <v>2019</v>
      </c>
      <c r="I939" s="145" t="s">
        <v>5863</v>
      </c>
      <c r="J939" s="144">
        <v>20</v>
      </c>
      <c r="K939" s="115">
        <f>IF((G939+'Resale time'!$F$545)&lt;$U$3,1,0)</f>
        <v>1</v>
      </c>
      <c r="L939" s="144"/>
      <c r="M939" s="158">
        <v>1</v>
      </c>
      <c r="N939" s="162">
        <f t="shared" si="43"/>
        <v>20</v>
      </c>
      <c r="O939" s="219">
        <f>MAX(IF($U$4-G939&gt;0,MIN((($U$4-$U$2))*J939,(($U$4-$G939)*J939)-'Resale time'!$F$545),0),0)</f>
        <v>4217.8703440125819</v>
      </c>
      <c r="P939" s="162">
        <f>MAX(IF($U$5-G939&gt;0,MIN(($U$5-$U$4)*J939,(($U$5-$G939)*J939)-'Resale time'!$F$545),0),0)</f>
        <v>7320</v>
      </c>
      <c r="Q939" s="162">
        <f>MAX(IF($U$3-G939&gt;0,MIN(($U$3-$U$5)*J939,(($U$3-$G939)*J939)-'Resale time'!$F$545),0),0)</f>
        <v>1800</v>
      </c>
      <c r="R939" s="341">
        <f t="shared" si="44"/>
        <v>13337.870344012583</v>
      </c>
    </row>
    <row r="940" spans="1:18" ht="12" customHeight="1" x14ac:dyDescent="0.35">
      <c r="A940" s="142" t="s">
        <v>802</v>
      </c>
      <c r="B940" s="142" t="s">
        <v>5859</v>
      </c>
      <c r="C940" s="142" t="s">
        <v>5860</v>
      </c>
      <c r="D940" s="142" t="s">
        <v>5318</v>
      </c>
      <c r="E940" s="142" t="s">
        <v>5861</v>
      </c>
      <c r="F940" s="145" t="s">
        <v>4645</v>
      </c>
      <c r="G940" s="146">
        <v>43616</v>
      </c>
      <c r="H940" s="125">
        <f t="shared" si="42"/>
        <v>2019</v>
      </c>
      <c r="I940" s="145" t="s">
        <v>5863</v>
      </c>
      <c r="J940" s="144">
        <v>3</v>
      </c>
      <c r="K940" s="115">
        <f>IF((G940+'Resale time'!$F$545)&lt;$U$3,1,0)</f>
        <v>1</v>
      </c>
      <c r="L940" s="144"/>
      <c r="M940" s="158">
        <v>1</v>
      </c>
      <c r="N940" s="162">
        <f t="shared" si="43"/>
        <v>3</v>
      </c>
      <c r="O940" s="219">
        <f>MAX(IF($U$4-G940&gt;0,MIN((($U$4-$U$2))*J940,(($U$4-$G940)*J940)-'Resale time'!$F$545),0),0)</f>
        <v>579.87034401258165</v>
      </c>
      <c r="P940" s="162">
        <f>MAX(IF($U$5-G940&gt;0,MIN(($U$5-$U$4)*J940,(($U$5-$G940)*J940)-'Resale time'!$F$545),0),0)</f>
        <v>1098</v>
      </c>
      <c r="Q940" s="162">
        <f>MAX(IF($U$3-G940&gt;0,MIN(($U$3-$U$5)*J940,(($U$3-$G940)*J940)-'Resale time'!$F$545),0),0)</f>
        <v>270</v>
      </c>
      <c r="R940" s="341">
        <f t="shared" si="44"/>
        <v>1947.8703440125817</v>
      </c>
    </row>
    <row r="941" spans="1:18" ht="12" customHeight="1" x14ac:dyDescent="0.35">
      <c r="A941" s="142" t="s">
        <v>802</v>
      </c>
      <c r="B941" s="142" t="s">
        <v>5859</v>
      </c>
      <c r="C941" s="142" t="s">
        <v>5860</v>
      </c>
      <c r="D941" s="142" t="s">
        <v>5318</v>
      </c>
      <c r="E941" s="142" t="s">
        <v>5861</v>
      </c>
      <c r="F941" s="145" t="s">
        <v>4276</v>
      </c>
      <c r="G941" s="146">
        <v>43539</v>
      </c>
      <c r="H941" s="125">
        <f t="shared" si="42"/>
        <v>2019</v>
      </c>
      <c r="I941" s="145" t="s">
        <v>5864</v>
      </c>
      <c r="J941" s="144">
        <v>50</v>
      </c>
      <c r="K941" s="115">
        <f>IF((G941+'Resale time'!$F$545)&lt;$U$3,1,0)</f>
        <v>1</v>
      </c>
      <c r="L941" s="144"/>
      <c r="M941" s="158">
        <v>1</v>
      </c>
      <c r="N941" s="162">
        <f t="shared" si="43"/>
        <v>50</v>
      </c>
      <c r="O941" s="219">
        <f>MAX(IF($U$4-G941&gt;0,MIN((($U$4-$U$2))*J941,(($U$4-$G941)*J941)-'Resale time'!$F$545),0),0)</f>
        <v>13700</v>
      </c>
      <c r="P941" s="162">
        <f>MAX(IF($U$5-G941&gt;0,MIN(($U$5-$U$4)*J941,(($U$5-$G941)*J941)-'Resale time'!$F$545),0),0)</f>
        <v>18300</v>
      </c>
      <c r="Q941" s="162">
        <f>MAX(IF($U$3-G941&gt;0,MIN(($U$3-$U$5)*J941,(($U$3-$G941)*J941)-'Resale time'!$F$545),0),0)</f>
        <v>4500</v>
      </c>
      <c r="R941" s="341">
        <f t="shared" si="44"/>
        <v>36500</v>
      </c>
    </row>
    <row r="942" spans="1:18" ht="12" customHeight="1" x14ac:dyDescent="0.35">
      <c r="A942" s="142" t="s">
        <v>802</v>
      </c>
      <c r="B942" s="142" t="s">
        <v>5859</v>
      </c>
      <c r="C942" s="142" t="s">
        <v>5860</v>
      </c>
      <c r="D942" s="142" t="s">
        <v>5318</v>
      </c>
      <c r="E942" s="142" t="s">
        <v>5861</v>
      </c>
      <c r="F942" s="145" t="s">
        <v>5280</v>
      </c>
      <c r="G942" s="146">
        <v>43539</v>
      </c>
      <c r="H942" s="125">
        <f t="shared" si="42"/>
        <v>2019</v>
      </c>
      <c r="I942" s="145" t="s">
        <v>5864</v>
      </c>
      <c r="J942" s="144">
        <v>15</v>
      </c>
      <c r="K942" s="115">
        <f>IF((G942+'Resale time'!$F$545)&lt;$U$3,1,0)</f>
        <v>1</v>
      </c>
      <c r="L942" s="144"/>
      <c r="M942" s="158">
        <v>1</v>
      </c>
      <c r="N942" s="162">
        <f t="shared" si="43"/>
        <v>15</v>
      </c>
      <c r="O942" s="219">
        <f>MAX(IF($U$4-G942&gt;0,MIN((($U$4-$U$2))*J942,(($U$4-$G942)*J942)-'Resale time'!$F$545),0),0)</f>
        <v>4110</v>
      </c>
      <c r="P942" s="162">
        <f>MAX(IF($U$5-G942&gt;0,MIN(($U$5-$U$4)*J942,(($U$5-$G942)*J942)-'Resale time'!$F$545),0),0)</f>
        <v>5490</v>
      </c>
      <c r="Q942" s="162">
        <f>MAX(IF($U$3-G942&gt;0,MIN(($U$3-$U$5)*J942,(($U$3-$G942)*J942)-'Resale time'!$F$545),0),0)</f>
        <v>1350</v>
      </c>
      <c r="R942" s="341">
        <f t="shared" si="44"/>
        <v>10950</v>
      </c>
    </row>
    <row r="943" spans="1:18" ht="12" customHeight="1" x14ac:dyDescent="0.35">
      <c r="A943" s="142" t="s">
        <v>802</v>
      </c>
      <c r="B943" s="142" t="s">
        <v>5859</v>
      </c>
      <c r="C943" s="142" t="s">
        <v>5860</v>
      </c>
      <c r="D943" s="142" t="s">
        <v>5318</v>
      </c>
      <c r="E943" s="142" t="s">
        <v>5861</v>
      </c>
      <c r="F943" s="145" t="s">
        <v>4645</v>
      </c>
      <c r="G943" s="146">
        <v>43452</v>
      </c>
      <c r="H943" s="125">
        <f t="shared" si="42"/>
        <v>2018</v>
      </c>
      <c r="I943" s="145" t="s">
        <v>5865</v>
      </c>
      <c r="J943" s="144">
        <v>5</v>
      </c>
      <c r="K943" s="115">
        <f>IF((G943+'Resale time'!$F$545)&lt;$U$3,1,0)</f>
        <v>1</v>
      </c>
      <c r="L943" s="144"/>
      <c r="M943" s="158">
        <v>1</v>
      </c>
      <c r="N943" s="162">
        <f t="shared" si="43"/>
        <v>5</v>
      </c>
      <c r="O943" s="219">
        <f>MAX(IF($U$4-G943&gt;0,MIN((($U$4-$U$2))*J943,(($U$4-$G943)*J943)-'Resale time'!$F$545),0),0)</f>
        <v>1370</v>
      </c>
      <c r="P943" s="162">
        <f>MAX(IF($U$5-G943&gt;0,MIN(($U$5-$U$4)*J943,(($U$5-$G943)*J943)-'Resale time'!$F$545),0),0)</f>
        <v>1830</v>
      </c>
      <c r="Q943" s="162">
        <f>MAX(IF($U$3-G943&gt;0,MIN(($U$3-$U$5)*J943,(($U$3-$G943)*J943)-'Resale time'!$F$545),0),0)</f>
        <v>450</v>
      </c>
      <c r="R943" s="341">
        <f t="shared" si="44"/>
        <v>3650</v>
      </c>
    </row>
    <row r="944" spans="1:18" ht="12" customHeight="1" x14ac:dyDescent="0.35">
      <c r="A944" s="142" t="s">
        <v>802</v>
      </c>
      <c r="B944" s="142" t="s">
        <v>5859</v>
      </c>
      <c r="C944" s="142" t="s">
        <v>5860</v>
      </c>
      <c r="D944" s="142" t="s">
        <v>5318</v>
      </c>
      <c r="E944" s="142" t="s">
        <v>5861</v>
      </c>
      <c r="F944" s="145" t="s">
        <v>4288</v>
      </c>
      <c r="G944" s="146">
        <v>43452</v>
      </c>
      <c r="H944" s="125">
        <f t="shared" si="42"/>
        <v>2018</v>
      </c>
      <c r="I944" s="145" t="s">
        <v>5865</v>
      </c>
      <c r="J944" s="144">
        <v>15</v>
      </c>
      <c r="K944" s="115">
        <f>IF((G944+'Resale time'!$F$545)&lt;$U$3,1,0)</f>
        <v>1</v>
      </c>
      <c r="L944" s="144"/>
      <c r="M944" s="158">
        <v>1</v>
      </c>
      <c r="N944" s="162">
        <f t="shared" si="43"/>
        <v>15</v>
      </c>
      <c r="O944" s="219">
        <f>MAX(IF($U$4-G944&gt;0,MIN((($U$4-$U$2))*J944,(($U$4-$G944)*J944)-'Resale time'!$F$545),0),0)</f>
        <v>4110</v>
      </c>
      <c r="P944" s="162">
        <f>MAX(IF($U$5-G944&gt;0,MIN(($U$5-$U$4)*J944,(($U$5-$G944)*J944)-'Resale time'!$F$545),0),0)</f>
        <v>5490</v>
      </c>
      <c r="Q944" s="162">
        <f>MAX(IF($U$3-G944&gt;0,MIN(($U$3-$U$5)*J944,(($U$3-$G944)*J944)-'Resale time'!$F$545),0),0)</f>
        <v>1350</v>
      </c>
      <c r="R944" s="341">
        <f t="shared" si="44"/>
        <v>10950</v>
      </c>
    </row>
    <row r="945" spans="1:18" ht="12" customHeight="1" x14ac:dyDescent="0.35">
      <c r="A945" s="142" t="s">
        <v>802</v>
      </c>
      <c r="B945" s="142" t="s">
        <v>5859</v>
      </c>
      <c r="C945" s="142" t="s">
        <v>5860</v>
      </c>
      <c r="D945" s="142" t="s">
        <v>5318</v>
      </c>
      <c r="E945" s="142" t="s">
        <v>5861</v>
      </c>
      <c r="F945" s="145" t="s">
        <v>4276</v>
      </c>
      <c r="G945" s="146">
        <v>43402</v>
      </c>
      <c r="H945" s="125">
        <f t="shared" si="42"/>
        <v>2018</v>
      </c>
      <c r="I945" s="145" t="s">
        <v>5866</v>
      </c>
      <c r="J945" s="144">
        <v>50</v>
      </c>
      <c r="K945" s="115">
        <f>IF((G945+'Resale time'!$F$545)&lt;$U$3,1,0)</f>
        <v>1</v>
      </c>
      <c r="L945" s="144"/>
      <c r="M945" s="158">
        <v>1</v>
      </c>
      <c r="N945" s="162">
        <f t="shared" si="43"/>
        <v>50</v>
      </c>
      <c r="O945" s="219">
        <f>MAX(IF($U$4-G945&gt;0,MIN((($U$4-$U$2))*J945,(($U$4-$G945)*J945)-'Resale time'!$F$545),0),0)</f>
        <v>13700</v>
      </c>
      <c r="P945" s="162">
        <f>MAX(IF($U$5-G945&gt;0,MIN(($U$5-$U$4)*J945,(($U$5-$G945)*J945)-'Resale time'!$F$545),0),0)</f>
        <v>18300</v>
      </c>
      <c r="Q945" s="162">
        <f>MAX(IF($U$3-G945&gt;0,MIN(($U$3-$U$5)*J945,(($U$3-$G945)*J945)-'Resale time'!$F$545),0),0)</f>
        <v>4500</v>
      </c>
      <c r="R945" s="341">
        <f t="shared" si="44"/>
        <v>36500</v>
      </c>
    </row>
    <row r="946" spans="1:18" ht="12" customHeight="1" x14ac:dyDescent="0.35">
      <c r="A946" s="142" t="s">
        <v>802</v>
      </c>
      <c r="B946" s="142" t="s">
        <v>5859</v>
      </c>
      <c r="C946" s="142" t="s">
        <v>5860</v>
      </c>
      <c r="D946" s="142" t="s">
        <v>5318</v>
      </c>
      <c r="E946" s="142" t="s">
        <v>5861</v>
      </c>
      <c r="F946" s="145" t="s">
        <v>4288</v>
      </c>
      <c r="G946" s="146">
        <v>43361</v>
      </c>
      <c r="H946" s="125">
        <f t="shared" si="42"/>
        <v>2018</v>
      </c>
      <c r="I946" s="145" t="s">
        <v>5867</v>
      </c>
      <c r="J946" s="144">
        <v>5</v>
      </c>
      <c r="K946" s="115">
        <f>IF((G946+'Resale time'!$F$545)&lt;$U$3,1,0)</f>
        <v>1</v>
      </c>
      <c r="L946" s="144"/>
      <c r="M946" s="158">
        <v>1</v>
      </c>
      <c r="N946" s="162">
        <f t="shared" si="43"/>
        <v>5</v>
      </c>
      <c r="O946" s="219">
        <f>MAX(IF($U$4-G946&gt;0,MIN((($U$4-$U$2))*J946,(($U$4-$G946)*J946)-'Resale time'!$F$545),0),0)</f>
        <v>1370</v>
      </c>
      <c r="P946" s="162">
        <f>MAX(IF($U$5-G946&gt;0,MIN(($U$5-$U$4)*J946,(($U$5-$G946)*J946)-'Resale time'!$F$545),0),0)</f>
        <v>1830</v>
      </c>
      <c r="Q946" s="162">
        <f>MAX(IF($U$3-G946&gt;0,MIN(($U$3-$U$5)*J946,(($U$3-$G946)*J946)-'Resale time'!$F$545),0),0)</f>
        <v>450</v>
      </c>
      <c r="R946" s="341">
        <f t="shared" si="44"/>
        <v>3650</v>
      </c>
    </row>
    <row r="947" spans="1:18" ht="12" customHeight="1" x14ac:dyDescent="0.35">
      <c r="A947" s="142" t="s">
        <v>802</v>
      </c>
      <c r="B947" s="142" t="s">
        <v>5859</v>
      </c>
      <c r="C947" s="142" t="s">
        <v>5860</v>
      </c>
      <c r="D947" s="142" t="s">
        <v>5318</v>
      </c>
      <c r="E947" s="142" t="s">
        <v>5861</v>
      </c>
      <c r="F947" s="145" t="s">
        <v>4645</v>
      </c>
      <c r="G947" s="146">
        <v>43361</v>
      </c>
      <c r="H947" s="125">
        <f t="shared" si="42"/>
        <v>2018</v>
      </c>
      <c r="I947" s="145" t="s">
        <v>5867</v>
      </c>
      <c r="J947" s="144">
        <v>4</v>
      </c>
      <c r="K947" s="115">
        <f>IF((G947+'Resale time'!$F$545)&lt;$U$3,1,0)</f>
        <v>1</v>
      </c>
      <c r="L947" s="144"/>
      <c r="M947" s="158">
        <v>1</v>
      </c>
      <c r="N947" s="162">
        <f t="shared" si="43"/>
        <v>4</v>
      </c>
      <c r="O947" s="219">
        <f>MAX(IF($U$4-G947&gt;0,MIN((($U$4-$U$2))*J947,(($U$4-$G947)*J947)-'Resale time'!$F$545),0),0)</f>
        <v>1096</v>
      </c>
      <c r="P947" s="162">
        <f>MAX(IF($U$5-G947&gt;0,MIN(($U$5-$U$4)*J947,(($U$5-$G947)*J947)-'Resale time'!$F$545),0),0)</f>
        <v>1464</v>
      </c>
      <c r="Q947" s="162">
        <f>MAX(IF($U$3-G947&gt;0,MIN(($U$3-$U$5)*J947,(($U$3-$G947)*J947)-'Resale time'!$F$545),0),0)</f>
        <v>360</v>
      </c>
      <c r="R947" s="341">
        <f t="shared" si="44"/>
        <v>2920</v>
      </c>
    </row>
    <row r="948" spans="1:18" ht="12" customHeight="1" x14ac:dyDescent="0.35">
      <c r="A948" s="142" t="s">
        <v>802</v>
      </c>
      <c r="B948" s="142" t="s">
        <v>5859</v>
      </c>
      <c r="C948" s="142" t="s">
        <v>5860</v>
      </c>
      <c r="D948" s="142" t="s">
        <v>5318</v>
      </c>
      <c r="E948" s="142" t="s">
        <v>5861</v>
      </c>
      <c r="F948" s="145" t="s">
        <v>4331</v>
      </c>
      <c r="G948" s="146">
        <v>43361</v>
      </c>
      <c r="H948" s="125">
        <f t="shared" si="42"/>
        <v>2018</v>
      </c>
      <c r="I948" s="145" t="s">
        <v>5867</v>
      </c>
      <c r="J948" s="144">
        <v>2</v>
      </c>
      <c r="K948" s="115">
        <f>IF((G948+'Resale time'!$F$545)&lt;$U$3,1,0)</f>
        <v>1</v>
      </c>
      <c r="L948" s="144"/>
      <c r="M948" s="158">
        <v>1</v>
      </c>
      <c r="N948" s="162">
        <f t="shared" si="43"/>
        <v>2</v>
      </c>
      <c r="O948" s="219">
        <f>MAX(IF($U$4-G948&gt;0,MIN((($U$4-$U$2))*J948,(($U$4-$G948)*J948)-'Resale time'!$F$545),0),0)</f>
        <v>548</v>
      </c>
      <c r="P948" s="162">
        <f>MAX(IF($U$5-G948&gt;0,MIN(($U$5-$U$4)*J948,(($U$5-$G948)*J948)-'Resale time'!$F$545),0),0)</f>
        <v>732</v>
      </c>
      <c r="Q948" s="162">
        <f>MAX(IF($U$3-G948&gt;0,MIN(($U$3-$U$5)*J948,(($U$3-$G948)*J948)-'Resale time'!$F$545),0),0)</f>
        <v>180</v>
      </c>
      <c r="R948" s="341">
        <f t="shared" si="44"/>
        <v>1460</v>
      </c>
    </row>
    <row r="949" spans="1:18" ht="12" customHeight="1" x14ac:dyDescent="0.35">
      <c r="A949" s="142" t="s">
        <v>802</v>
      </c>
      <c r="B949" s="142" t="s">
        <v>5859</v>
      </c>
      <c r="C949" s="142" t="s">
        <v>5860</v>
      </c>
      <c r="D949" s="142" t="s">
        <v>5318</v>
      </c>
      <c r="E949" s="142" t="s">
        <v>5861</v>
      </c>
      <c r="F949" s="145" t="s">
        <v>4276</v>
      </c>
      <c r="G949" s="146">
        <v>43361</v>
      </c>
      <c r="H949" s="125">
        <f t="shared" si="42"/>
        <v>2018</v>
      </c>
      <c r="I949" s="145" t="s">
        <v>5867</v>
      </c>
      <c r="J949" s="144">
        <v>20</v>
      </c>
      <c r="K949" s="115">
        <f>IF((G949+'Resale time'!$F$545)&lt;$U$3,1,0)</f>
        <v>1</v>
      </c>
      <c r="L949" s="144"/>
      <c r="M949" s="158">
        <v>1</v>
      </c>
      <c r="N949" s="162">
        <f t="shared" si="43"/>
        <v>20</v>
      </c>
      <c r="O949" s="219">
        <f>MAX(IF($U$4-G949&gt;0,MIN((($U$4-$U$2))*J949,(($U$4-$G949)*J949)-'Resale time'!$F$545),0),0)</f>
        <v>5480</v>
      </c>
      <c r="P949" s="162">
        <f>MAX(IF($U$5-G949&gt;0,MIN(($U$5-$U$4)*J949,(($U$5-$G949)*J949)-'Resale time'!$F$545),0),0)</f>
        <v>7320</v>
      </c>
      <c r="Q949" s="162">
        <f>MAX(IF($U$3-G949&gt;0,MIN(($U$3-$U$5)*J949,(($U$3-$G949)*J949)-'Resale time'!$F$545),0),0)</f>
        <v>1800</v>
      </c>
      <c r="R949" s="341">
        <f t="shared" si="44"/>
        <v>14600</v>
      </c>
    </row>
    <row r="950" spans="1:18" ht="12" customHeight="1" x14ac:dyDescent="0.35">
      <c r="A950" s="142" t="s">
        <v>802</v>
      </c>
      <c r="B950" s="142" t="s">
        <v>5859</v>
      </c>
      <c r="C950" s="142" t="s">
        <v>5860</v>
      </c>
      <c r="D950" s="142" t="s">
        <v>5318</v>
      </c>
      <c r="E950" s="142" t="s">
        <v>5861</v>
      </c>
      <c r="F950" s="145" t="s">
        <v>4331</v>
      </c>
      <c r="G950" s="146">
        <v>43278</v>
      </c>
      <c r="H950" s="125">
        <f t="shared" si="42"/>
        <v>2018</v>
      </c>
      <c r="I950" s="145" t="s">
        <v>5868</v>
      </c>
      <c r="J950" s="144">
        <v>2</v>
      </c>
      <c r="K950" s="115">
        <f>IF((G950+'Resale time'!$F$545)&lt;$U$3,1,0)</f>
        <v>1</v>
      </c>
      <c r="L950" s="144"/>
      <c r="M950" s="158">
        <v>1</v>
      </c>
      <c r="N950" s="162">
        <f t="shared" si="43"/>
        <v>2</v>
      </c>
      <c r="O950" s="219">
        <f>MAX(IF($U$4-G950&gt;0,MIN((($U$4-$U$2))*J950,(($U$4-$G950)*J950)-'Resale time'!$F$545),0),0)</f>
        <v>548</v>
      </c>
      <c r="P950" s="162">
        <f>MAX(IF($U$5-G950&gt;0,MIN(($U$5-$U$4)*J950,(($U$5-$G950)*J950)-'Resale time'!$F$545),0),0)</f>
        <v>732</v>
      </c>
      <c r="Q950" s="162">
        <f>MAX(IF($U$3-G950&gt;0,MIN(($U$3-$U$5)*J950,(($U$3-$G950)*J950)-'Resale time'!$F$545),0),0)</f>
        <v>180</v>
      </c>
      <c r="R950" s="341">
        <f t="shared" si="44"/>
        <v>1460</v>
      </c>
    </row>
    <row r="951" spans="1:18" ht="12" customHeight="1" x14ac:dyDescent="0.35">
      <c r="A951" s="142" t="s">
        <v>802</v>
      </c>
      <c r="B951" s="142" t="s">
        <v>5859</v>
      </c>
      <c r="C951" s="142" t="s">
        <v>5860</v>
      </c>
      <c r="D951" s="142" t="s">
        <v>5318</v>
      </c>
      <c r="E951" s="142" t="s">
        <v>5861</v>
      </c>
      <c r="F951" s="145" t="s">
        <v>4276</v>
      </c>
      <c r="G951" s="146">
        <v>43278</v>
      </c>
      <c r="H951" s="125">
        <f t="shared" si="42"/>
        <v>2018</v>
      </c>
      <c r="I951" s="145" t="s">
        <v>5868</v>
      </c>
      <c r="J951" s="144">
        <v>20</v>
      </c>
      <c r="K951" s="115">
        <f>IF((G951+'Resale time'!$F$545)&lt;$U$3,1,0)</f>
        <v>1</v>
      </c>
      <c r="L951" s="144"/>
      <c r="M951" s="158">
        <v>1</v>
      </c>
      <c r="N951" s="162">
        <f t="shared" si="43"/>
        <v>20</v>
      </c>
      <c r="O951" s="219">
        <f>MAX(IF($U$4-G951&gt;0,MIN((($U$4-$U$2))*J951,(($U$4-$G951)*J951)-'Resale time'!$F$545),0),0)</f>
        <v>5480</v>
      </c>
      <c r="P951" s="162">
        <f>MAX(IF($U$5-G951&gt;0,MIN(($U$5-$U$4)*J951,(($U$5-$G951)*J951)-'Resale time'!$F$545),0),0)</f>
        <v>7320</v>
      </c>
      <c r="Q951" s="162">
        <f>MAX(IF($U$3-G951&gt;0,MIN(($U$3-$U$5)*J951,(($U$3-$G951)*J951)-'Resale time'!$F$545),0),0)</f>
        <v>1800</v>
      </c>
      <c r="R951" s="341">
        <f t="shared" si="44"/>
        <v>14600</v>
      </c>
    </row>
    <row r="952" spans="1:18" ht="12" customHeight="1" x14ac:dyDescent="0.35">
      <c r="A952" s="142" t="s">
        <v>802</v>
      </c>
      <c r="B952" s="142" t="s">
        <v>5859</v>
      </c>
      <c r="C952" s="142" t="s">
        <v>5860</v>
      </c>
      <c r="D952" s="142" t="s">
        <v>5318</v>
      </c>
      <c r="E952" s="142" t="s">
        <v>5861</v>
      </c>
      <c r="F952" s="145" t="s">
        <v>4276</v>
      </c>
      <c r="G952" s="146">
        <v>43215</v>
      </c>
      <c r="H952" s="125">
        <f t="shared" ref="H952:H1015" si="45">YEAR(G952)</f>
        <v>2018</v>
      </c>
      <c r="I952" s="145" t="s">
        <v>5869</v>
      </c>
      <c r="J952" s="144">
        <v>24</v>
      </c>
      <c r="K952" s="115">
        <f>IF((G952+'Resale time'!$F$545)&lt;$U$3,1,0)</f>
        <v>1</v>
      </c>
      <c r="L952" s="144"/>
      <c r="M952" s="158">
        <v>1</v>
      </c>
      <c r="N952" s="162">
        <f t="shared" si="43"/>
        <v>24</v>
      </c>
      <c r="O952" s="219">
        <f>MAX(IF($U$4-G952&gt;0,MIN((($U$4-$U$2))*J952,(($U$4-$G952)*J952)-'Resale time'!$F$545),0),0)</f>
        <v>6576</v>
      </c>
      <c r="P952" s="162">
        <f>MAX(IF($U$5-G952&gt;0,MIN(($U$5-$U$4)*J952,(($U$5-$G952)*J952)-'Resale time'!$F$545),0),0)</f>
        <v>8784</v>
      </c>
      <c r="Q952" s="162">
        <f>MAX(IF($U$3-G952&gt;0,MIN(($U$3-$U$5)*J952,(($U$3-$G952)*J952)-'Resale time'!$F$545),0),0)</f>
        <v>2160</v>
      </c>
      <c r="R952" s="341">
        <f t="shared" si="44"/>
        <v>17520</v>
      </c>
    </row>
    <row r="953" spans="1:18" ht="12" customHeight="1" x14ac:dyDescent="0.35">
      <c r="A953" s="142" t="s">
        <v>802</v>
      </c>
      <c r="B953" s="142" t="s">
        <v>5859</v>
      </c>
      <c r="C953" s="142" t="s">
        <v>5860</v>
      </c>
      <c r="D953" s="142" t="s">
        <v>5318</v>
      </c>
      <c r="E953" s="142" t="s">
        <v>5861</v>
      </c>
      <c r="F953" s="145" t="s">
        <v>4276</v>
      </c>
      <c r="G953" s="146">
        <v>43140</v>
      </c>
      <c r="H953" s="125">
        <f t="shared" si="45"/>
        <v>2018</v>
      </c>
      <c r="I953" s="145" t="s">
        <v>5870</v>
      </c>
      <c r="J953" s="144">
        <v>12</v>
      </c>
      <c r="K953" s="115">
        <f>IF((G953+'Resale time'!$F$545)&lt;$U$3,1,0)</f>
        <v>1</v>
      </c>
      <c r="L953" s="144"/>
      <c r="M953" s="158">
        <v>1</v>
      </c>
      <c r="N953" s="162">
        <f t="shared" si="43"/>
        <v>12</v>
      </c>
      <c r="O953" s="219">
        <f>MAX(IF($U$4-G953&gt;0,MIN((($U$4-$U$2))*J953,(($U$4-$G953)*J953)-'Resale time'!$F$545),0),0)</f>
        <v>3288</v>
      </c>
      <c r="P953" s="162">
        <f>MAX(IF($U$5-G953&gt;0,MIN(($U$5-$U$4)*J953,(($U$5-$G953)*J953)-'Resale time'!$F$545),0),0)</f>
        <v>4392</v>
      </c>
      <c r="Q953" s="162">
        <f>MAX(IF($U$3-G953&gt;0,MIN(($U$3-$U$5)*J953,(($U$3-$G953)*J953)-'Resale time'!$F$545),0),0)</f>
        <v>1080</v>
      </c>
      <c r="R953" s="341">
        <f t="shared" si="44"/>
        <v>8760</v>
      </c>
    </row>
    <row r="954" spans="1:18" ht="12" customHeight="1" x14ac:dyDescent="0.35">
      <c r="A954" s="145" t="s">
        <v>5871</v>
      </c>
      <c r="B954" s="145" t="s">
        <v>5872</v>
      </c>
      <c r="C954" s="145" t="s">
        <v>5873</v>
      </c>
      <c r="D954" s="145" t="s">
        <v>5477</v>
      </c>
      <c r="E954" s="145" t="s">
        <v>5874</v>
      </c>
      <c r="F954" s="145" t="s">
        <v>4288</v>
      </c>
      <c r="G954" s="146">
        <v>43572</v>
      </c>
      <c r="H954" s="125">
        <f t="shared" si="45"/>
        <v>2019</v>
      </c>
      <c r="I954" s="145" t="s">
        <v>5875</v>
      </c>
      <c r="J954" s="144">
        <v>14</v>
      </c>
      <c r="K954" s="115">
        <f>IF((G954+'Resale time'!$F$545)&lt;$U$3,1,0)</f>
        <v>1</v>
      </c>
      <c r="L954" s="144"/>
      <c r="M954" s="158">
        <v>1</v>
      </c>
      <c r="N954" s="162">
        <f t="shared" si="43"/>
        <v>14</v>
      </c>
      <c r="O954" s="219">
        <f>MAX(IF($U$4-G954&gt;0,MIN((($U$4-$U$2))*J954,(($U$4-$G954)*J954)-'Resale time'!$F$545),0),0)</f>
        <v>3549.8703440125819</v>
      </c>
      <c r="P954" s="162">
        <f>MAX(IF($U$5-G954&gt;0,MIN(($U$5-$U$4)*J954,(($U$5-$G954)*J954)-'Resale time'!$F$545),0),0)</f>
        <v>5124</v>
      </c>
      <c r="Q954" s="162">
        <f>MAX(IF($U$3-G954&gt;0,MIN(($U$3-$U$5)*J954,(($U$3-$G954)*J954)-'Resale time'!$F$545),0),0)</f>
        <v>1260</v>
      </c>
      <c r="R954" s="341">
        <f t="shared" si="44"/>
        <v>9933.8703440125828</v>
      </c>
    </row>
    <row r="955" spans="1:18" ht="12" customHeight="1" x14ac:dyDescent="0.35">
      <c r="A955" s="145" t="s">
        <v>5876</v>
      </c>
      <c r="B955" s="145" t="s">
        <v>4908</v>
      </c>
      <c r="C955" s="145" t="s">
        <v>4909</v>
      </c>
      <c r="D955" s="145" t="s">
        <v>394</v>
      </c>
      <c r="E955" s="145" t="s">
        <v>4910</v>
      </c>
      <c r="F955" s="145" t="s">
        <v>4288</v>
      </c>
      <c r="G955" s="146">
        <v>43206</v>
      </c>
      <c r="H955" s="125">
        <f t="shared" si="45"/>
        <v>2018</v>
      </c>
      <c r="I955" s="145" t="s">
        <v>5877</v>
      </c>
      <c r="J955" s="144">
        <v>1</v>
      </c>
      <c r="K955" s="115">
        <f>IF((G955+'Resale time'!$F$545)&lt;$U$3,1,0)</f>
        <v>1</v>
      </c>
      <c r="L955" s="144"/>
      <c r="M955" s="158">
        <v>1</v>
      </c>
      <c r="N955" s="162">
        <f t="shared" si="43"/>
        <v>1</v>
      </c>
      <c r="O955" s="219">
        <f>MAX(IF($U$4-G955&gt;0,MIN((($U$4-$U$2))*J955,(($U$4-$G955)*J955)-'Resale time'!$F$545),0),0)</f>
        <v>274</v>
      </c>
      <c r="P955" s="162">
        <f>MAX(IF($U$5-G955&gt;0,MIN(($U$5-$U$4)*J955,(($U$5-$G955)*J955)-'Resale time'!$F$545),0),0)</f>
        <v>366</v>
      </c>
      <c r="Q955" s="162">
        <f>MAX(IF($U$3-G955&gt;0,MIN(($U$3-$U$5)*J955,(($U$3-$G955)*J955)-'Resale time'!$F$545),0),0)</f>
        <v>90</v>
      </c>
      <c r="R955" s="341">
        <f t="shared" si="44"/>
        <v>730</v>
      </c>
    </row>
    <row r="956" spans="1:18" ht="12" customHeight="1" x14ac:dyDescent="0.35">
      <c r="A956" s="142" t="s">
        <v>5878</v>
      </c>
      <c r="B956" s="142" t="s">
        <v>5879</v>
      </c>
      <c r="C956" s="142" t="s">
        <v>5880</v>
      </c>
      <c r="D956" s="142" t="s">
        <v>5318</v>
      </c>
      <c r="E956" s="142" t="s">
        <v>5881</v>
      </c>
      <c r="F956" s="145" t="s">
        <v>4276</v>
      </c>
      <c r="G956" s="146">
        <v>43641</v>
      </c>
      <c r="H956" s="125">
        <f t="shared" si="45"/>
        <v>2019</v>
      </c>
      <c r="I956" s="145" t="s">
        <v>5882</v>
      </c>
      <c r="J956" s="144">
        <v>1</v>
      </c>
      <c r="K956" s="115">
        <f>IF((G956+'Resale time'!$F$545)&lt;$U$3,1,0)</f>
        <v>1</v>
      </c>
      <c r="L956" s="144"/>
      <c r="M956" s="158">
        <v>1</v>
      </c>
      <c r="N956" s="162">
        <f t="shared" si="43"/>
        <v>1</v>
      </c>
      <c r="O956" s="219">
        <f>MAX(IF($U$4-G956&gt;0,MIN((($U$4-$U$2))*J956,(($U$4-$G956)*J956)-'Resale time'!$F$545),0),0)</f>
        <v>126.87034401258168</v>
      </c>
      <c r="P956" s="162">
        <f>MAX(IF($U$5-G956&gt;0,MIN(($U$5-$U$4)*J956,(($U$5-$G956)*J956)-'Resale time'!$F$545),0),0)</f>
        <v>366</v>
      </c>
      <c r="Q956" s="162">
        <f>MAX(IF($U$3-G956&gt;0,MIN(($U$3-$U$5)*J956,(($U$3-$G956)*J956)-'Resale time'!$F$545),0),0)</f>
        <v>90</v>
      </c>
      <c r="R956" s="341">
        <f t="shared" si="44"/>
        <v>582.87034401258165</v>
      </c>
    </row>
    <row r="957" spans="1:18" ht="12" customHeight="1" x14ac:dyDescent="0.35">
      <c r="A957" s="151" t="s">
        <v>5878</v>
      </c>
      <c r="B957" s="142" t="s">
        <v>5879</v>
      </c>
      <c r="C957" s="151" t="s">
        <v>5880</v>
      </c>
      <c r="D957" s="151" t="s">
        <v>5318</v>
      </c>
      <c r="E957" s="151" t="s">
        <v>5881</v>
      </c>
      <c r="F957" s="145" t="s">
        <v>4331</v>
      </c>
      <c r="G957" s="146">
        <v>43330</v>
      </c>
      <c r="H957" s="125">
        <f t="shared" si="45"/>
        <v>2018</v>
      </c>
      <c r="I957" s="145" t="s">
        <v>5883</v>
      </c>
      <c r="J957" s="144">
        <v>1</v>
      </c>
      <c r="K957" s="115">
        <f>IF((G957+'Resale time'!$F$545)&lt;$U$3,1,0)</f>
        <v>1</v>
      </c>
      <c r="L957" s="144"/>
      <c r="M957" s="158">
        <v>1</v>
      </c>
      <c r="N957" s="162">
        <f t="shared" si="43"/>
        <v>1</v>
      </c>
      <c r="O957" s="219">
        <f>MAX(IF($U$4-G957&gt;0,MIN((($U$4-$U$2))*J957,(($U$4-$G957)*J957)-'Resale time'!$F$545),0),0)</f>
        <v>274</v>
      </c>
      <c r="P957" s="162">
        <f>MAX(IF($U$5-G957&gt;0,MIN(($U$5-$U$4)*J957,(($U$5-$G957)*J957)-'Resale time'!$F$545),0),0)</f>
        <v>366</v>
      </c>
      <c r="Q957" s="162">
        <f>MAX(IF($U$3-G957&gt;0,MIN(($U$3-$U$5)*J957,(($U$3-$G957)*J957)-'Resale time'!$F$545),0),0)</f>
        <v>90</v>
      </c>
      <c r="R957" s="341">
        <f t="shared" si="44"/>
        <v>730</v>
      </c>
    </row>
    <row r="958" spans="1:18" ht="12" customHeight="1" x14ac:dyDescent="0.35">
      <c r="A958" s="142" t="s">
        <v>5884</v>
      </c>
      <c r="B958" s="142" t="s">
        <v>5003</v>
      </c>
      <c r="C958" s="142" t="s">
        <v>5885</v>
      </c>
      <c r="D958" s="142" t="s">
        <v>5286</v>
      </c>
      <c r="E958" s="142" t="s">
        <v>5005</v>
      </c>
      <c r="F958" s="142" t="s">
        <v>4645</v>
      </c>
      <c r="G958" s="143">
        <v>43829</v>
      </c>
      <c r="H958" s="125">
        <f t="shared" si="45"/>
        <v>2019</v>
      </c>
      <c r="I958" s="142" t="s">
        <v>5886</v>
      </c>
      <c r="J958" s="144">
        <v>1</v>
      </c>
      <c r="K958" s="115">
        <f>IF((G958+'Resale time'!$F$545)&lt;$U$3,1,0)</f>
        <v>1</v>
      </c>
      <c r="L958" s="144"/>
      <c r="M958" s="159"/>
      <c r="N958" s="162" t="str">
        <f t="shared" si="43"/>
        <v/>
      </c>
      <c r="O958" s="219">
        <f>MAX(IF($U$4-G958&gt;0,MIN((($U$4-$U$2))*J958,(($U$4-$G958)*J958)-'Resale time'!$F$545),0),0)</f>
        <v>0</v>
      </c>
      <c r="P958" s="162">
        <f>MAX(IF($U$5-G958&gt;0,MIN(($U$5-$U$4)*J958,(($U$5-$G958)*J958)-'Resale time'!$F$545),0),0)</f>
        <v>304.87034401258165</v>
      </c>
      <c r="Q958" s="162">
        <f>MAX(IF($U$3-G958&gt;0,MIN(($U$3-$U$5)*J958,(($U$3-$G958)*J958)-'Resale time'!$F$545),0),0)</f>
        <v>90</v>
      </c>
      <c r="R958" s="341">
        <f t="shared" si="44"/>
        <v>394.87034401258165</v>
      </c>
    </row>
    <row r="959" spans="1:18" ht="12" customHeight="1" x14ac:dyDescent="0.35">
      <c r="A959" s="145" t="s">
        <v>5887</v>
      </c>
      <c r="B959" s="145" t="s">
        <v>5888</v>
      </c>
      <c r="C959" s="145" t="s">
        <v>5889</v>
      </c>
      <c r="D959" s="145" t="s">
        <v>5826</v>
      </c>
      <c r="E959" s="145" t="s">
        <v>5890</v>
      </c>
      <c r="F959" s="145" t="s">
        <v>5280</v>
      </c>
      <c r="G959" s="146">
        <v>43544</v>
      </c>
      <c r="H959" s="125">
        <f t="shared" si="45"/>
        <v>2019</v>
      </c>
      <c r="I959" s="145" t="s">
        <v>5891</v>
      </c>
      <c r="J959" s="144">
        <v>2</v>
      </c>
      <c r="K959" s="115">
        <f>IF((G959+'Resale time'!$F$545)&lt;$U$3,1,0)</f>
        <v>1</v>
      </c>
      <c r="L959" s="144"/>
      <c r="M959" s="158">
        <v>1</v>
      </c>
      <c r="N959" s="162">
        <f t="shared" si="43"/>
        <v>2</v>
      </c>
      <c r="O959" s="219">
        <f>MAX(IF($U$4-G959&gt;0,MIN((($U$4-$U$2))*J959,(($U$4-$G959)*J959)-'Resale time'!$F$545),0),0)</f>
        <v>509.87034401258165</v>
      </c>
      <c r="P959" s="162">
        <f>MAX(IF($U$5-G959&gt;0,MIN(($U$5-$U$4)*J959,(($U$5-$G959)*J959)-'Resale time'!$F$545),0),0)</f>
        <v>732</v>
      </c>
      <c r="Q959" s="162">
        <f>MAX(IF($U$3-G959&gt;0,MIN(($U$3-$U$5)*J959,(($U$3-$G959)*J959)-'Resale time'!$F$545),0),0)</f>
        <v>180</v>
      </c>
      <c r="R959" s="341">
        <f t="shared" si="44"/>
        <v>1421.8703440125817</v>
      </c>
    </row>
    <row r="960" spans="1:18" ht="12" customHeight="1" x14ac:dyDescent="0.35">
      <c r="A960" s="142" t="s">
        <v>5357</v>
      </c>
      <c r="B960" s="142" t="s">
        <v>5892</v>
      </c>
      <c r="C960" s="142" t="s">
        <v>5893</v>
      </c>
      <c r="D960" s="142" t="s">
        <v>394</v>
      </c>
      <c r="E960" s="142" t="s">
        <v>5894</v>
      </c>
      <c r="F960" s="145" t="s">
        <v>4276</v>
      </c>
      <c r="G960" s="146">
        <v>43630</v>
      </c>
      <c r="H960" s="125">
        <f t="shared" si="45"/>
        <v>2019</v>
      </c>
      <c r="I960" s="145" t="s">
        <v>5895</v>
      </c>
      <c r="J960" s="144">
        <v>6</v>
      </c>
      <c r="K960" s="115">
        <f>IF((G960+'Resale time'!$F$545)&lt;$U$3,1,0)</f>
        <v>1</v>
      </c>
      <c r="L960" s="144"/>
      <c r="M960" s="158">
        <v>1</v>
      </c>
      <c r="N960" s="162">
        <f t="shared" si="43"/>
        <v>6</v>
      </c>
      <c r="O960" s="219">
        <f>MAX(IF($U$4-G960&gt;0,MIN((($U$4-$U$2))*J960,(($U$4-$G960)*J960)-'Resale time'!$F$545),0),0)</f>
        <v>1137.8703440125817</v>
      </c>
      <c r="P960" s="162">
        <f>MAX(IF($U$5-G960&gt;0,MIN(($U$5-$U$4)*J960,(($U$5-$G960)*J960)-'Resale time'!$F$545),0),0)</f>
        <v>2196</v>
      </c>
      <c r="Q960" s="162">
        <f>MAX(IF($U$3-G960&gt;0,MIN(($U$3-$U$5)*J960,(($U$3-$G960)*J960)-'Resale time'!$F$545),0),0)</f>
        <v>540</v>
      </c>
      <c r="R960" s="341">
        <f t="shared" si="44"/>
        <v>3873.8703440125819</v>
      </c>
    </row>
    <row r="961" spans="1:18" ht="12" customHeight="1" x14ac:dyDescent="0.35">
      <c r="A961" s="151" t="s">
        <v>5357</v>
      </c>
      <c r="B961" s="142" t="s">
        <v>5892</v>
      </c>
      <c r="C961" s="151" t="s">
        <v>5896</v>
      </c>
      <c r="D961" s="142" t="s">
        <v>394</v>
      </c>
      <c r="E961" s="151" t="s">
        <v>5894</v>
      </c>
      <c r="F961" s="145" t="s">
        <v>5280</v>
      </c>
      <c r="G961" s="146">
        <v>43630</v>
      </c>
      <c r="H961" s="125">
        <f t="shared" si="45"/>
        <v>2019</v>
      </c>
      <c r="I961" s="145" t="s">
        <v>5895</v>
      </c>
      <c r="J961" s="144">
        <v>6</v>
      </c>
      <c r="K961" s="115">
        <f>IF((G961+'Resale time'!$F$545)&lt;$U$3,1,0)</f>
        <v>1</v>
      </c>
      <c r="L961" s="144"/>
      <c r="M961" s="158">
        <v>1</v>
      </c>
      <c r="N961" s="162">
        <f t="shared" ref="N961:N1024" si="46">IF(M961=1,J961,"")</f>
        <v>6</v>
      </c>
      <c r="O961" s="219">
        <f>MAX(IF($U$4-G961&gt;0,MIN((($U$4-$U$2))*J961,(($U$4-$G961)*J961)-'Resale time'!$F$545),0),0)</f>
        <v>1137.8703440125817</v>
      </c>
      <c r="P961" s="162">
        <f>MAX(IF($U$5-G961&gt;0,MIN(($U$5-$U$4)*J961,(($U$5-$G961)*J961)-'Resale time'!$F$545),0),0)</f>
        <v>2196</v>
      </c>
      <c r="Q961" s="162">
        <f>MAX(IF($U$3-G961&gt;0,MIN(($U$3-$U$5)*J961,(($U$3-$G961)*J961)-'Resale time'!$F$545),0),0)</f>
        <v>540</v>
      </c>
      <c r="R961" s="341">
        <f t="shared" si="44"/>
        <v>3873.8703440125819</v>
      </c>
    </row>
    <row r="962" spans="1:18" ht="12" customHeight="1" x14ac:dyDescent="0.35">
      <c r="A962" s="145" t="s">
        <v>5897</v>
      </c>
      <c r="B962" s="145" t="s">
        <v>4298</v>
      </c>
      <c r="C962" s="145" t="s">
        <v>5898</v>
      </c>
      <c r="D962" s="145" t="s">
        <v>5339</v>
      </c>
      <c r="E962" s="145" t="s">
        <v>5899</v>
      </c>
      <c r="F962" s="145" t="s">
        <v>4276</v>
      </c>
      <c r="G962" s="146">
        <v>43763</v>
      </c>
      <c r="H962" s="125">
        <f t="shared" si="45"/>
        <v>2019</v>
      </c>
      <c r="I962" s="145" t="s">
        <v>5900</v>
      </c>
      <c r="J962" s="144">
        <v>3</v>
      </c>
      <c r="K962" s="115">
        <f>IF((G962+'Resale time'!$F$545)&lt;$U$3,1,0)</f>
        <v>1</v>
      </c>
      <c r="L962" s="144"/>
      <c r="M962" s="158">
        <v>1</v>
      </c>
      <c r="N962" s="162">
        <f t="shared" si="46"/>
        <v>3</v>
      </c>
      <c r="O962" s="219">
        <f>MAX(IF($U$4-G962&gt;0,MIN((($U$4-$U$2))*J962,(($U$4-$G962)*J962)-'Resale time'!$F$545),0),0)</f>
        <v>138.87034401258168</v>
      </c>
      <c r="P962" s="162">
        <f>MAX(IF($U$5-G962&gt;0,MIN(($U$5-$U$4)*J962,(($U$5-$G962)*J962)-'Resale time'!$F$545),0),0)</f>
        <v>1098</v>
      </c>
      <c r="Q962" s="162">
        <f>MAX(IF($U$3-G962&gt;0,MIN(($U$3-$U$5)*J962,(($U$3-$G962)*J962)-'Resale time'!$F$545),0),0)</f>
        <v>270</v>
      </c>
      <c r="R962" s="341">
        <f t="shared" si="44"/>
        <v>1506.8703440125817</v>
      </c>
    </row>
    <row r="963" spans="1:18" ht="12" customHeight="1" x14ac:dyDescent="0.35">
      <c r="A963" s="142" t="s">
        <v>5901</v>
      </c>
      <c r="B963" s="142" t="s">
        <v>5902</v>
      </c>
      <c r="C963" s="142" t="s">
        <v>5903</v>
      </c>
      <c r="D963" s="142" t="s">
        <v>5826</v>
      </c>
      <c r="E963" s="142" t="s">
        <v>5904</v>
      </c>
      <c r="F963" s="145" t="s">
        <v>5280</v>
      </c>
      <c r="G963" s="146">
        <v>43546</v>
      </c>
      <c r="H963" s="125">
        <f t="shared" si="45"/>
        <v>2019</v>
      </c>
      <c r="I963" s="145" t="s">
        <v>5905</v>
      </c>
      <c r="J963" s="144">
        <v>1</v>
      </c>
      <c r="K963" s="115">
        <f>IF((G963+'Resale time'!$F$545)&lt;$U$3,1,0)</f>
        <v>1</v>
      </c>
      <c r="L963" s="144"/>
      <c r="M963" s="158">
        <v>1</v>
      </c>
      <c r="N963" s="162">
        <f t="shared" si="46"/>
        <v>1</v>
      </c>
      <c r="O963" s="219">
        <f>MAX(IF($U$4-G963&gt;0,MIN((($U$4-$U$2))*J963,(($U$4-$G963)*J963)-'Resale time'!$F$545),0),0)</f>
        <v>221.87034401258168</v>
      </c>
      <c r="P963" s="162">
        <f>MAX(IF($U$5-G963&gt;0,MIN(($U$5-$U$4)*J963,(($U$5-$G963)*J963)-'Resale time'!$F$545),0),0)</f>
        <v>366</v>
      </c>
      <c r="Q963" s="162">
        <f>MAX(IF($U$3-G963&gt;0,MIN(($U$3-$U$5)*J963,(($U$3-$G963)*J963)-'Resale time'!$F$545),0),0)</f>
        <v>90</v>
      </c>
      <c r="R963" s="341">
        <f t="shared" ref="R963:R1026" si="47">SUM(O963:Q963)</f>
        <v>677.87034401258165</v>
      </c>
    </row>
    <row r="964" spans="1:18" ht="12" customHeight="1" x14ac:dyDescent="0.35">
      <c r="A964" s="142" t="s">
        <v>5901</v>
      </c>
      <c r="B964" s="142" t="s">
        <v>5902</v>
      </c>
      <c r="C964" s="142" t="s">
        <v>5903</v>
      </c>
      <c r="D964" s="142" t="s">
        <v>5826</v>
      </c>
      <c r="E964" s="142" t="s">
        <v>5904</v>
      </c>
      <c r="F964" s="145" t="s">
        <v>5491</v>
      </c>
      <c r="G964" s="146">
        <v>43546</v>
      </c>
      <c r="H964" s="125">
        <f t="shared" si="45"/>
        <v>2019</v>
      </c>
      <c r="I964" s="145" t="s">
        <v>5906</v>
      </c>
      <c r="J964" s="144">
        <v>1</v>
      </c>
      <c r="K964" s="115">
        <f>IF((G964+'Resale time'!$F$545)&lt;$U$3,1,0)</f>
        <v>1</v>
      </c>
      <c r="L964" s="144"/>
      <c r="M964" s="158">
        <v>1</v>
      </c>
      <c r="N964" s="162">
        <f t="shared" si="46"/>
        <v>1</v>
      </c>
      <c r="O964" s="219">
        <f>MAX(IF($U$4-G964&gt;0,MIN((($U$4-$U$2))*J964,(($U$4-$G964)*J964)-'Resale time'!$F$545),0),0)</f>
        <v>221.87034401258168</v>
      </c>
      <c r="P964" s="162">
        <f>MAX(IF($U$5-G964&gt;0,MIN(($U$5-$U$4)*J964,(($U$5-$G964)*J964)-'Resale time'!$F$545),0),0)</f>
        <v>366</v>
      </c>
      <c r="Q964" s="162">
        <f>MAX(IF($U$3-G964&gt;0,MIN(($U$3-$U$5)*J964,(($U$3-$G964)*J964)-'Resale time'!$F$545),0),0)</f>
        <v>90</v>
      </c>
      <c r="R964" s="341">
        <f t="shared" si="47"/>
        <v>677.87034401258165</v>
      </c>
    </row>
    <row r="965" spans="1:18" ht="12" customHeight="1" x14ac:dyDescent="0.35">
      <c r="A965" s="142" t="s">
        <v>5901</v>
      </c>
      <c r="B965" s="142" t="s">
        <v>5902</v>
      </c>
      <c r="C965" s="142" t="s">
        <v>5903</v>
      </c>
      <c r="D965" s="142" t="s">
        <v>5826</v>
      </c>
      <c r="E965" s="142" t="s">
        <v>5904</v>
      </c>
      <c r="F965" s="145" t="s">
        <v>4276</v>
      </c>
      <c r="G965" s="146">
        <v>43342</v>
      </c>
      <c r="H965" s="125">
        <f t="shared" si="45"/>
        <v>2018</v>
      </c>
      <c r="I965" s="145" t="s">
        <v>5907</v>
      </c>
      <c r="J965" s="144">
        <v>1</v>
      </c>
      <c r="K965" s="115">
        <f>IF((G965+'Resale time'!$F$545)&lt;$U$3,1,0)</f>
        <v>1</v>
      </c>
      <c r="L965" s="144"/>
      <c r="M965" s="158">
        <v>1</v>
      </c>
      <c r="N965" s="162">
        <f t="shared" si="46"/>
        <v>1</v>
      </c>
      <c r="O965" s="219">
        <f>MAX(IF($U$4-G965&gt;0,MIN((($U$4-$U$2))*J965,(($U$4-$G965)*J965)-'Resale time'!$F$545),0),0)</f>
        <v>274</v>
      </c>
      <c r="P965" s="162">
        <f>MAX(IF($U$5-G965&gt;0,MIN(($U$5-$U$4)*J965,(($U$5-$G965)*J965)-'Resale time'!$F$545),0),0)</f>
        <v>366</v>
      </c>
      <c r="Q965" s="162">
        <f>MAX(IF($U$3-G965&gt;0,MIN(($U$3-$U$5)*J965,(($U$3-$G965)*J965)-'Resale time'!$F$545),0),0)</f>
        <v>90</v>
      </c>
      <c r="R965" s="341">
        <f t="shared" si="47"/>
        <v>730</v>
      </c>
    </row>
    <row r="966" spans="1:18" ht="12" customHeight="1" x14ac:dyDescent="0.35">
      <c r="A966" s="142" t="s">
        <v>5908</v>
      </c>
      <c r="B966" s="142" t="s">
        <v>4860</v>
      </c>
      <c r="C966" s="142" t="s">
        <v>5909</v>
      </c>
      <c r="D966" s="142" t="s">
        <v>5286</v>
      </c>
      <c r="E966" s="142" t="s">
        <v>5910</v>
      </c>
      <c r="F966" s="145" t="s">
        <v>4276</v>
      </c>
      <c r="G966" s="146">
        <v>43762</v>
      </c>
      <c r="H966" s="125">
        <f t="shared" si="45"/>
        <v>2019</v>
      </c>
      <c r="I966" s="145" t="s">
        <v>5911</v>
      </c>
      <c r="J966" s="144">
        <v>1</v>
      </c>
      <c r="K966" s="115">
        <f>IF((G966+'Resale time'!$F$545)&lt;$U$3,1,0)</f>
        <v>1</v>
      </c>
      <c r="L966" s="144"/>
      <c r="M966" s="158">
        <v>1</v>
      </c>
      <c r="N966" s="162">
        <f t="shared" si="46"/>
        <v>1</v>
      </c>
      <c r="O966" s="219">
        <f>MAX(IF($U$4-G966&gt;0,MIN((($U$4-$U$2))*J966,(($U$4-$G966)*J966)-'Resale time'!$F$545),0),0)</f>
        <v>5.8703440125816755</v>
      </c>
      <c r="P966" s="162">
        <f>MAX(IF($U$5-G966&gt;0,MIN(($U$5-$U$4)*J966,(($U$5-$G966)*J966)-'Resale time'!$F$545),0),0)</f>
        <v>366</v>
      </c>
      <c r="Q966" s="162">
        <f>MAX(IF($U$3-G966&gt;0,MIN(($U$3-$U$5)*J966,(($U$3-$G966)*J966)-'Resale time'!$F$545),0),0)</f>
        <v>90</v>
      </c>
      <c r="R966" s="341">
        <f t="shared" si="47"/>
        <v>461.87034401258165</v>
      </c>
    </row>
    <row r="967" spans="1:18" ht="12" customHeight="1" x14ac:dyDescent="0.35">
      <c r="A967" s="151" t="s">
        <v>5908</v>
      </c>
      <c r="B967" s="142" t="s">
        <v>4860</v>
      </c>
      <c r="C967" s="151" t="s">
        <v>5909</v>
      </c>
      <c r="D967" s="142" t="s">
        <v>5286</v>
      </c>
      <c r="E967" s="151" t="s">
        <v>5910</v>
      </c>
      <c r="F967" s="145" t="s">
        <v>4276</v>
      </c>
      <c r="G967" s="146">
        <v>43741</v>
      </c>
      <c r="H967" s="125">
        <f t="shared" si="45"/>
        <v>2019</v>
      </c>
      <c r="I967" s="145" t="s">
        <v>5912</v>
      </c>
      <c r="J967" s="144">
        <v>1</v>
      </c>
      <c r="K967" s="115">
        <f>IF((G967+'Resale time'!$F$545)&lt;$U$3,1,0)</f>
        <v>1</v>
      </c>
      <c r="L967" s="144"/>
      <c r="M967" s="158">
        <v>1</v>
      </c>
      <c r="N967" s="162">
        <f t="shared" si="46"/>
        <v>1</v>
      </c>
      <c r="O967" s="219">
        <f>MAX(IF($U$4-G967&gt;0,MIN((($U$4-$U$2))*J967,(($U$4-$G967)*J967)-'Resale time'!$F$545),0),0)</f>
        <v>26.870344012581675</v>
      </c>
      <c r="P967" s="162">
        <f>MAX(IF($U$5-G967&gt;0,MIN(($U$5-$U$4)*J967,(($U$5-$G967)*J967)-'Resale time'!$F$545),0),0)</f>
        <v>366</v>
      </c>
      <c r="Q967" s="162">
        <f>MAX(IF($U$3-G967&gt;0,MIN(($U$3-$U$5)*J967,(($U$3-$G967)*J967)-'Resale time'!$F$545),0),0)</f>
        <v>90</v>
      </c>
      <c r="R967" s="341">
        <f t="shared" si="47"/>
        <v>482.87034401258165</v>
      </c>
    </row>
    <row r="968" spans="1:18" ht="12" customHeight="1" x14ac:dyDescent="0.35">
      <c r="A968" s="151" t="s">
        <v>5908</v>
      </c>
      <c r="B968" s="142" t="s">
        <v>4860</v>
      </c>
      <c r="C968" s="151" t="s">
        <v>5909</v>
      </c>
      <c r="D968" s="142" t="s">
        <v>5286</v>
      </c>
      <c r="E968" s="151" t="s">
        <v>5910</v>
      </c>
      <c r="F968" s="145" t="s">
        <v>5280</v>
      </c>
      <c r="G968" s="146">
        <v>43559</v>
      </c>
      <c r="H968" s="125">
        <f t="shared" si="45"/>
        <v>2019</v>
      </c>
      <c r="I968" s="145" t="s">
        <v>5913</v>
      </c>
      <c r="J968" s="144">
        <v>1</v>
      </c>
      <c r="K968" s="115">
        <f>IF((G968+'Resale time'!$F$545)&lt;$U$3,1,0)</f>
        <v>1</v>
      </c>
      <c r="L968" s="144"/>
      <c r="M968" s="158">
        <v>1</v>
      </c>
      <c r="N968" s="162">
        <f t="shared" si="46"/>
        <v>1</v>
      </c>
      <c r="O968" s="219">
        <f>MAX(IF($U$4-G968&gt;0,MIN((($U$4-$U$2))*J968,(($U$4-$G968)*J968)-'Resale time'!$F$545),0),0)</f>
        <v>208.87034401258168</v>
      </c>
      <c r="P968" s="162">
        <f>MAX(IF($U$5-G968&gt;0,MIN(($U$5-$U$4)*J968,(($U$5-$G968)*J968)-'Resale time'!$F$545),0),0)</f>
        <v>366</v>
      </c>
      <c r="Q968" s="162">
        <f>MAX(IF($U$3-G968&gt;0,MIN(($U$3-$U$5)*J968,(($U$3-$G968)*J968)-'Resale time'!$F$545),0),0)</f>
        <v>90</v>
      </c>
      <c r="R968" s="341">
        <f t="shared" si="47"/>
        <v>664.87034401258165</v>
      </c>
    </row>
    <row r="969" spans="1:18" ht="12" customHeight="1" x14ac:dyDescent="0.35">
      <c r="A969" s="151" t="s">
        <v>5908</v>
      </c>
      <c r="B969" s="142" t="s">
        <v>4860</v>
      </c>
      <c r="C969" s="151" t="s">
        <v>5909</v>
      </c>
      <c r="D969" s="142" t="s">
        <v>5286</v>
      </c>
      <c r="E969" s="151" t="s">
        <v>5910</v>
      </c>
      <c r="F969" s="145" t="s">
        <v>5280</v>
      </c>
      <c r="G969" s="146">
        <v>43392</v>
      </c>
      <c r="H969" s="125">
        <f t="shared" si="45"/>
        <v>2018</v>
      </c>
      <c r="I969" s="145" t="s">
        <v>5914</v>
      </c>
      <c r="J969" s="144">
        <v>1</v>
      </c>
      <c r="K969" s="115">
        <f>IF((G969+'Resale time'!$F$545)&lt;$U$3,1,0)</f>
        <v>1</v>
      </c>
      <c r="L969" s="144"/>
      <c r="M969" s="158">
        <v>1</v>
      </c>
      <c r="N969" s="162">
        <f t="shared" si="46"/>
        <v>1</v>
      </c>
      <c r="O969" s="219">
        <f>MAX(IF($U$4-G969&gt;0,MIN((($U$4-$U$2))*J969,(($U$4-$G969)*J969)-'Resale time'!$F$545),0),0)</f>
        <v>274</v>
      </c>
      <c r="P969" s="162">
        <f>MAX(IF($U$5-G969&gt;0,MIN(($U$5-$U$4)*J969,(($U$5-$G969)*J969)-'Resale time'!$F$545),0),0)</f>
        <v>366</v>
      </c>
      <c r="Q969" s="162">
        <f>MAX(IF($U$3-G969&gt;0,MIN(($U$3-$U$5)*J969,(($U$3-$G969)*J969)-'Resale time'!$F$545),0),0)</f>
        <v>90</v>
      </c>
      <c r="R969" s="341">
        <f t="shared" si="47"/>
        <v>730</v>
      </c>
    </row>
    <row r="970" spans="1:18" ht="12" customHeight="1" x14ac:dyDescent="0.35">
      <c r="A970" s="151" t="s">
        <v>5908</v>
      </c>
      <c r="B970" s="142" t="s">
        <v>4860</v>
      </c>
      <c r="C970" s="151" t="s">
        <v>5909</v>
      </c>
      <c r="D970" s="142" t="s">
        <v>5286</v>
      </c>
      <c r="E970" s="151" t="s">
        <v>5910</v>
      </c>
      <c r="F970" s="145" t="s">
        <v>4276</v>
      </c>
      <c r="G970" s="146">
        <v>43392</v>
      </c>
      <c r="H970" s="125">
        <f t="shared" si="45"/>
        <v>2018</v>
      </c>
      <c r="I970" s="145" t="s">
        <v>5914</v>
      </c>
      <c r="J970" s="144">
        <v>1</v>
      </c>
      <c r="K970" s="115">
        <f>IF((G970+'Resale time'!$F$545)&lt;$U$3,1,0)</f>
        <v>1</v>
      </c>
      <c r="L970" s="144"/>
      <c r="M970" s="158">
        <v>1</v>
      </c>
      <c r="N970" s="162">
        <f t="shared" si="46"/>
        <v>1</v>
      </c>
      <c r="O970" s="219">
        <f>MAX(IF($U$4-G970&gt;0,MIN((($U$4-$U$2))*J970,(($U$4-$G970)*J970)-'Resale time'!$F$545),0),0)</f>
        <v>274</v>
      </c>
      <c r="P970" s="162">
        <f>MAX(IF($U$5-G970&gt;0,MIN(($U$5-$U$4)*J970,(($U$5-$G970)*J970)-'Resale time'!$F$545),0),0)</f>
        <v>366</v>
      </c>
      <c r="Q970" s="162">
        <f>MAX(IF($U$3-G970&gt;0,MIN(($U$3-$U$5)*J970,(($U$3-$G970)*J970)-'Resale time'!$F$545),0),0)</f>
        <v>90</v>
      </c>
      <c r="R970" s="341">
        <f t="shared" si="47"/>
        <v>730</v>
      </c>
    </row>
    <row r="971" spans="1:18" ht="12" customHeight="1" x14ac:dyDescent="0.35">
      <c r="A971" s="151" t="s">
        <v>5908</v>
      </c>
      <c r="B971" s="142" t="s">
        <v>4860</v>
      </c>
      <c r="C971" s="151" t="s">
        <v>5909</v>
      </c>
      <c r="D971" s="151" t="s">
        <v>5286</v>
      </c>
      <c r="E971" s="151" t="s">
        <v>5910</v>
      </c>
      <c r="F971" s="145" t="s">
        <v>5275</v>
      </c>
      <c r="G971" s="146">
        <v>43193</v>
      </c>
      <c r="H971" s="125">
        <f t="shared" si="45"/>
        <v>2018</v>
      </c>
      <c r="I971" s="145" t="s">
        <v>5915</v>
      </c>
      <c r="J971" s="144">
        <v>1</v>
      </c>
      <c r="K971" s="115">
        <f>IF((G971+'Resale time'!$F$545)&lt;$U$3,1,0)</f>
        <v>1</v>
      </c>
      <c r="L971" s="144"/>
      <c r="M971" s="158">
        <v>1</v>
      </c>
      <c r="N971" s="162">
        <f t="shared" si="46"/>
        <v>1</v>
      </c>
      <c r="O971" s="219">
        <f>MAX(IF($U$4-G971&gt;0,MIN((($U$4-$U$2))*J971,(($U$4-$G971)*J971)-'Resale time'!$F$545),0),0)</f>
        <v>274</v>
      </c>
      <c r="P971" s="162">
        <f>MAX(IF($U$5-G971&gt;0,MIN(($U$5-$U$4)*J971,(($U$5-$G971)*J971)-'Resale time'!$F$545),0),0)</f>
        <v>366</v>
      </c>
      <c r="Q971" s="162">
        <f>MAX(IF($U$3-G971&gt;0,MIN(($U$3-$U$5)*J971,(($U$3-$G971)*J971)-'Resale time'!$F$545),0),0)</f>
        <v>90</v>
      </c>
      <c r="R971" s="341">
        <f t="shared" si="47"/>
        <v>730</v>
      </c>
    </row>
    <row r="972" spans="1:18" ht="12" customHeight="1" x14ac:dyDescent="0.35">
      <c r="A972" s="142" t="s">
        <v>5294</v>
      </c>
      <c r="B972" s="142" t="s">
        <v>5295</v>
      </c>
      <c r="C972" s="142" t="s">
        <v>5296</v>
      </c>
      <c r="D972" s="142" t="s">
        <v>5916</v>
      </c>
      <c r="E972" s="142" t="s">
        <v>5297</v>
      </c>
      <c r="F972" s="142" t="s">
        <v>5280</v>
      </c>
      <c r="G972" s="143">
        <v>43854</v>
      </c>
      <c r="H972" s="125">
        <f t="shared" si="45"/>
        <v>2020</v>
      </c>
      <c r="I972" s="142" t="s">
        <v>5917</v>
      </c>
      <c r="J972" s="144">
        <v>2</v>
      </c>
      <c r="K972" s="115">
        <f>IF((G972+'Resale time'!$F$545)&lt;$U$3,1,0)</f>
        <v>1</v>
      </c>
      <c r="L972" s="144"/>
      <c r="M972" s="159"/>
      <c r="N972" s="162" t="str">
        <f t="shared" si="46"/>
        <v/>
      </c>
      <c r="O972" s="219">
        <f>MAX(IF($U$4-G972&gt;0,MIN((($U$4-$U$2))*J972,(($U$4-$G972)*J972)-'Resale time'!$F$545),0),0)</f>
        <v>0</v>
      </c>
      <c r="P972" s="162">
        <f>MAX(IF($U$5-G972&gt;0,MIN(($U$5-$U$4)*J972,(($U$5-$G972)*J972)-'Resale time'!$F$545),0),0)</f>
        <v>621.87034401258165</v>
      </c>
      <c r="Q972" s="162">
        <f>MAX(IF($U$3-G972&gt;0,MIN(($U$3-$U$5)*J972,(($U$3-$G972)*J972)-'Resale time'!$F$545),0),0)</f>
        <v>180</v>
      </c>
      <c r="R972" s="341">
        <f t="shared" si="47"/>
        <v>801.87034401258165</v>
      </c>
    </row>
    <row r="973" spans="1:18" ht="12" customHeight="1" x14ac:dyDescent="0.35">
      <c r="A973" s="142" t="s">
        <v>5294</v>
      </c>
      <c r="B973" s="142" t="s">
        <v>5295</v>
      </c>
      <c r="C973" s="142" t="s">
        <v>5296</v>
      </c>
      <c r="D973" s="142" t="s">
        <v>5916</v>
      </c>
      <c r="E973" s="142" t="s">
        <v>5297</v>
      </c>
      <c r="F973" s="142" t="s">
        <v>4276</v>
      </c>
      <c r="G973" s="143">
        <v>43861</v>
      </c>
      <c r="H973" s="125">
        <f t="shared" si="45"/>
        <v>2020</v>
      </c>
      <c r="I973" s="142" t="s">
        <v>5918</v>
      </c>
      <c r="J973" s="144">
        <v>1</v>
      </c>
      <c r="K973" s="115">
        <f>IF((G973+'Resale time'!$F$545)&lt;$U$3,1,0)</f>
        <v>1</v>
      </c>
      <c r="L973" s="144"/>
      <c r="M973" s="159"/>
      <c r="N973" s="162" t="str">
        <f t="shared" si="46"/>
        <v/>
      </c>
      <c r="O973" s="219">
        <f>MAX(IF($U$4-G973&gt;0,MIN((($U$4-$U$2))*J973,(($U$4-$G973)*J973)-'Resale time'!$F$545),0),0)</f>
        <v>0</v>
      </c>
      <c r="P973" s="162">
        <f>MAX(IF($U$5-G973&gt;0,MIN(($U$5-$U$4)*J973,(($U$5-$G973)*J973)-'Resale time'!$F$545),0),0)</f>
        <v>272.87034401258165</v>
      </c>
      <c r="Q973" s="162">
        <f>MAX(IF($U$3-G973&gt;0,MIN(($U$3-$U$5)*J973,(($U$3-$G973)*J973)-'Resale time'!$F$545),0),0)</f>
        <v>90</v>
      </c>
      <c r="R973" s="341">
        <f t="shared" si="47"/>
        <v>362.87034401258165</v>
      </c>
    </row>
    <row r="974" spans="1:18" ht="12" customHeight="1" x14ac:dyDescent="0.35">
      <c r="A974" s="142" t="s">
        <v>5294</v>
      </c>
      <c r="B974" s="142" t="s">
        <v>5295</v>
      </c>
      <c r="C974" s="142" t="s">
        <v>5296</v>
      </c>
      <c r="D974" s="142" t="s">
        <v>5916</v>
      </c>
      <c r="E974" s="142" t="s">
        <v>5297</v>
      </c>
      <c r="F974" s="142" t="s">
        <v>5280</v>
      </c>
      <c r="G974" s="143">
        <v>43882</v>
      </c>
      <c r="H974" s="125">
        <f t="shared" si="45"/>
        <v>2020</v>
      </c>
      <c r="I974" s="142" t="s">
        <v>5919</v>
      </c>
      <c r="J974" s="144">
        <v>1</v>
      </c>
      <c r="K974" s="115">
        <f>IF((G974+'Resale time'!$F$545)&lt;$U$3,1,0)</f>
        <v>1</v>
      </c>
      <c r="L974" s="144"/>
      <c r="M974" s="159"/>
      <c r="N974" s="162" t="str">
        <f t="shared" si="46"/>
        <v/>
      </c>
      <c r="O974" s="219">
        <f>MAX(IF($U$4-G974&gt;0,MIN((($U$4-$U$2))*J974,(($U$4-$G974)*J974)-'Resale time'!$F$545),0),0)</f>
        <v>0</v>
      </c>
      <c r="P974" s="162">
        <f>MAX(IF($U$5-G974&gt;0,MIN(($U$5-$U$4)*J974,(($U$5-$G974)*J974)-'Resale time'!$F$545),0),0)</f>
        <v>251.87034401258168</v>
      </c>
      <c r="Q974" s="162">
        <f>MAX(IF($U$3-G974&gt;0,MIN(($U$3-$U$5)*J974,(($U$3-$G974)*J974)-'Resale time'!$F$545),0),0)</f>
        <v>90</v>
      </c>
      <c r="R974" s="341">
        <f t="shared" si="47"/>
        <v>341.87034401258165</v>
      </c>
    </row>
    <row r="975" spans="1:18" ht="12" customHeight="1" x14ac:dyDescent="0.35">
      <c r="A975" s="142" t="s">
        <v>5294</v>
      </c>
      <c r="B975" s="142" t="s">
        <v>5295</v>
      </c>
      <c r="C975" s="142" t="s">
        <v>5296</v>
      </c>
      <c r="D975" s="142" t="s">
        <v>5916</v>
      </c>
      <c r="E975" s="142" t="s">
        <v>5297</v>
      </c>
      <c r="F975" s="145" t="s">
        <v>4276</v>
      </c>
      <c r="G975" s="146">
        <v>43690</v>
      </c>
      <c r="H975" s="125">
        <f>YEAR(G975)</f>
        <v>2019</v>
      </c>
      <c r="I975" s="145" t="s">
        <v>5920</v>
      </c>
      <c r="J975" s="144">
        <v>3</v>
      </c>
      <c r="K975" s="115">
        <f>IF((G975+'Resale time'!$F$545)&lt;$U$3,1,0)</f>
        <v>1</v>
      </c>
      <c r="L975" s="144"/>
      <c r="M975" s="158">
        <v>1</v>
      </c>
      <c r="N975" s="162">
        <f t="shared" si="46"/>
        <v>3</v>
      </c>
      <c r="O975" s="219">
        <f>MAX(IF($U$4-G975&gt;0,MIN((($U$4-$U$2))*J975,(($U$4-$G975)*J975)-'Resale time'!$F$545),0),0)</f>
        <v>357.87034401258165</v>
      </c>
      <c r="P975" s="162">
        <f>MAX(IF($U$5-G975&gt;0,MIN(($U$5-$U$4)*J975,(($U$5-$G975)*J975)-'Resale time'!$F$545),0),0)</f>
        <v>1098</v>
      </c>
      <c r="Q975" s="162">
        <f>MAX(IF($U$3-G975&gt;0,MIN(($U$3-$U$5)*J975,(($U$3-$G975)*J975)-'Resale time'!$F$545),0),0)</f>
        <v>270</v>
      </c>
      <c r="R975" s="341">
        <f t="shared" si="47"/>
        <v>1725.8703440125817</v>
      </c>
    </row>
    <row r="976" spans="1:18" ht="12" customHeight="1" x14ac:dyDescent="0.35">
      <c r="A976" s="142" t="s">
        <v>5294</v>
      </c>
      <c r="B976" s="142" t="s">
        <v>5295</v>
      </c>
      <c r="C976" s="142" t="s">
        <v>5296</v>
      </c>
      <c r="D976" s="142" t="s">
        <v>5916</v>
      </c>
      <c r="E976" s="142" t="s">
        <v>5297</v>
      </c>
      <c r="F976" s="145" t="s">
        <v>4276</v>
      </c>
      <c r="G976" s="146">
        <v>43690</v>
      </c>
      <c r="H976" s="125">
        <f>YEAR(G976)</f>
        <v>2019</v>
      </c>
      <c r="I976" s="145" t="s">
        <v>5921</v>
      </c>
      <c r="J976" s="144">
        <v>1</v>
      </c>
      <c r="K976" s="115">
        <f>IF((G976+'Resale time'!$F$545)&lt;$U$3,1,0)</f>
        <v>1</v>
      </c>
      <c r="L976" s="144"/>
      <c r="M976" s="158">
        <v>1</v>
      </c>
      <c r="N976" s="162">
        <f t="shared" si="46"/>
        <v>1</v>
      </c>
      <c r="O976" s="219">
        <f>MAX(IF($U$4-G976&gt;0,MIN((($U$4-$U$2))*J976,(($U$4-$G976)*J976)-'Resale time'!$F$545),0),0)</f>
        <v>77.870344012581683</v>
      </c>
      <c r="P976" s="162">
        <f>MAX(IF($U$5-G976&gt;0,MIN(($U$5-$U$4)*J976,(($U$5-$G976)*J976)-'Resale time'!$F$545),0),0)</f>
        <v>366</v>
      </c>
      <c r="Q976" s="162">
        <f>MAX(IF($U$3-G976&gt;0,MIN(($U$3-$U$5)*J976,(($U$3-$G976)*J976)-'Resale time'!$F$545),0),0)</f>
        <v>90</v>
      </c>
      <c r="R976" s="341">
        <f t="shared" si="47"/>
        <v>533.87034401258165</v>
      </c>
    </row>
    <row r="977" spans="1:18" ht="12" customHeight="1" x14ac:dyDescent="0.35">
      <c r="A977" s="142" t="s">
        <v>5294</v>
      </c>
      <c r="B977" s="142" t="s">
        <v>5295</v>
      </c>
      <c r="C977" s="142" t="s">
        <v>5296</v>
      </c>
      <c r="D977" s="142" t="s">
        <v>5916</v>
      </c>
      <c r="E977" s="142" t="s">
        <v>5297</v>
      </c>
      <c r="F977" s="145" t="s">
        <v>5280</v>
      </c>
      <c r="G977" s="146">
        <v>43655</v>
      </c>
      <c r="H977" s="125">
        <f t="shared" ref="H977:H979" si="48">YEAR(G977)</f>
        <v>2019</v>
      </c>
      <c r="I977" s="145" t="s">
        <v>5922</v>
      </c>
      <c r="J977" s="144">
        <v>1</v>
      </c>
      <c r="K977" s="115">
        <f>IF((G977+'Resale time'!$F$545)&lt;$U$3,1,0)</f>
        <v>1</v>
      </c>
      <c r="L977" s="144"/>
      <c r="M977" s="158">
        <v>1</v>
      </c>
      <c r="N977" s="162">
        <f t="shared" si="46"/>
        <v>1</v>
      </c>
      <c r="O977" s="219">
        <f>MAX(IF($U$4-G977&gt;0,MIN((($U$4-$U$2))*J977,(($U$4-$G977)*J977)-'Resale time'!$F$545),0),0)</f>
        <v>112.87034401258168</v>
      </c>
      <c r="P977" s="162">
        <f>MAX(IF($U$5-G977&gt;0,MIN(($U$5-$U$4)*J977,(($U$5-$G977)*J977)-'Resale time'!$F$545),0),0)</f>
        <v>366</v>
      </c>
      <c r="Q977" s="162">
        <f>MAX(IF($U$3-G977&gt;0,MIN(($U$3-$U$5)*J977,(($U$3-$G977)*J977)-'Resale time'!$F$545),0),0)</f>
        <v>90</v>
      </c>
      <c r="R977" s="341">
        <f t="shared" si="47"/>
        <v>568.87034401258165</v>
      </c>
    </row>
    <row r="978" spans="1:18" ht="12" customHeight="1" x14ac:dyDescent="0.35">
      <c r="A978" s="142" t="s">
        <v>5294</v>
      </c>
      <c r="B978" s="142" t="s">
        <v>5295</v>
      </c>
      <c r="C978" s="142" t="s">
        <v>5296</v>
      </c>
      <c r="D978" s="142" t="s">
        <v>5916</v>
      </c>
      <c r="E978" s="142" t="s">
        <v>5297</v>
      </c>
      <c r="F978" s="145" t="s">
        <v>4276</v>
      </c>
      <c r="G978" s="146">
        <v>43655</v>
      </c>
      <c r="H978" s="125">
        <f t="shared" si="48"/>
        <v>2019</v>
      </c>
      <c r="I978" s="145" t="s">
        <v>5922</v>
      </c>
      <c r="J978" s="144">
        <v>1</v>
      </c>
      <c r="K978" s="115">
        <f>IF((G978+'Resale time'!$F$545)&lt;$U$3,1,0)</f>
        <v>1</v>
      </c>
      <c r="L978" s="144"/>
      <c r="M978" s="158">
        <v>1</v>
      </c>
      <c r="N978" s="162">
        <f t="shared" si="46"/>
        <v>1</v>
      </c>
      <c r="O978" s="219">
        <f>MAX(IF($U$4-G978&gt;0,MIN((($U$4-$U$2))*J978,(($U$4-$G978)*J978)-'Resale time'!$F$545),0),0)</f>
        <v>112.87034401258168</v>
      </c>
      <c r="P978" s="162">
        <f>MAX(IF($U$5-G978&gt;0,MIN(($U$5-$U$4)*J978,(($U$5-$G978)*J978)-'Resale time'!$F$545),0),0)</f>
        <v>366</v>
      </c>
      <c r="Q978" s="162">
        <f>MAX(IF($U$3-G978&gt;0,MIN(($U$3-$U$5)*J978,(($U$3-$G978)*J978)-'Resale time'!$F$545),0),0)</f>
        <v>90</v>
      </c>
      <c r="R978" s="341">
        <f t="shared" si="47"/>
        <v>568.87034401258165</v>
      </c>
    </row>
    <row r="979" spans="1:18" ht="12" customHeight="1" x14ac:dyDescent="0.35">
      <c r="A979" s="142" t="s">
        <v>5294</v>
      </c>
      <c r="B979" s="142" t="s">
        <v>5295</v>
      </c>
      <c r="C979" s="142" t="s">
        <v>5296</v>
      </c>
      <c r="D979" s="142" t="s">
        <v>5916</v>
      </c>
      <c r="E979" s="142" t="s">
        <v>5297</v>
      </c>
      <c r="F979" s="145" t="s">
        <v>4276</v>
      </c>
      <c r="G979" s="146">
        <v>43484</v>
      </c>
      <c r="H979" s="125">
        <f t="shared" si="48"/>
        <v>2019</v>
      </c>
      <c r="I979" s="145" t="s">
        <v>5923</v>
      </c>
      <c r="J979" s="144">
        <v>1</v>
      </c>
      <c r="K979" s="115">
        <f>IF((G979+'Resale time'!$F$545)&lt;$U$3,1,0)</f>
        <v>1</v>
      </c>
      <c r="L979" s="144"/>
      <c r="M979" s="158">
        <v>1</v>
      </c>
      <c r="N979" s="162">
        <f t="shared" si="46"/>
        <v>1</v>
      </c>
      <c r="O979" s="219">
        <f>MAX(IF($U$4-G979&gt;0,MIN((($U$4-$U$2))*J979,(($U$4-$G979)*J979)-'Resale time'!$F$545),0),0)</f>
        <v>274</v>
      </c>
      <c r="P979" s="162">
        <f>MAX(IF($U$5-G979&gt;0,MIN(($U$5-$U$4)*J979,(($U$5-$G979)*J979)-'Resale time'!$F$545),0),0)</f>
        <v>366</v>
      </c>
      <c r="Q979" s="162">
        <f>MAX(IF($U$3-G979&gt;0,MIN(($U$3-$U$5)*J979,(($U$3-$G979)*J979)-'Resale time'!$F$545),0),0)</f>
        <v>90</v>
      </c>
      <c r="R979" s="341">
        <f t="shared" si="47"/>
        <v>730</v>
      </c>
    </row>
    <row r="980" spans="1:18" ht="12" customHeight="1" x14ac:dyDescent="0.35">
      <c r="A980" s="142" t="s">
        <v>5294</v>
      </c>
      <c r="B980" s="142" t="s">
        <v>5295</v>
      </c>
      <c r="C980" s="142" t="s">
        <v>5296</v>
      </c>
      <c r="D980" s="142" t="s">
        <v>5916</v>
      </c>
      <c r="E980" s="142" t="s">
        <v>5297</v>
      </c>
      <c r="F980" s="145" t="s">
        <v>4695</v>
      </c>
      <c r="G980" s="146">
        <v>43255</v>
      </c>
      <c r="H980" s="125">
        <f>YEAR(G980)</f>
        <v>2018</v>
      </c>
      <c r="I980" s="145" t="s">
        <v>5924</v>
      </c>
      <c r="J980" s="144">
        <v>1</v>
      </c>
      <c r="K980" s="115">
        <f>IF((G980+'Resale time'!$F$545)&lt;$U$3,1,0)</f>
        <v>1</v>
      </c>
      <c r="L980" s="144"/>
      <c r="M980" s="158">
        <v>1</v>
      </c>
      <c r="N980" s="162">
        <f t="shared" si="46"/>
        <v>1</v>
      </c>
      <c r="O980" s="219">
        <f>MAX(IF($U$4-G980&gt;0,MIN((($U$4-$U$2))*J980,(($U$4-$G980)*J980)-'Resale time'!$F$545),0),0)</f>
        <v>274</v>
      </c>
      <c r="P980" s="162">
        <f>MAX(IF($U$5-G980&gt;0,MIN(($U$5-$U$4)*J980,(($U$5-$G980)*J980)-'Resale time'!$F$545),0),0)</f>
        <v>366</v>
      </c>
      <c r="Q980" s="162">
        <f>MAX(IF($U$3-G980&gt;0,MIN(($U$3-$U$5)*J980,(($U$3-$G980)*J980)-'Resale time'!$F$545),0),0)</f>
        <v>90</v>
      </c>
      <c r="R980" s="341">
        <f t="shared" si="47"/>
        <v>730</v>
      </c>
    </row>
    <row r="981" spans="1:18" ht="12" customHeight="1" x14ac:dyDescent="0.35">
      <c r="A981" s="142" t="s">
        <v>5294</v>
      </c>
      <c r="B981" s="142" t="s">
        <v>5295</v>
      </c>
      <c r="C981" s="142" t="s">
        <v>5296</v>
      </c>
      <c r="D981" s="142" t="s">
        <v>5916</v>
      </c>
      <c r="E981" s="142" t="s">
        <v>5297</v>
      </c>
      <c r="F981" s="145" t="s">
        <v>4276</v>
      </c>
      <c r="G981" s="146">
        <v>43140</v>
      </c>
      <c r="H981" s="125">
        <f t="shared" si="45"/>
        <v>2018</v>
      </c>
      <c r="I981" s="145" t="s">
        <v>5925</v>
      </c>
      <c r="J981" s="144">
        <v>1</v>
      </c>
      <c r="K981" s="115">
        <f>IF((G981+'Resale time'!$F$545)&lt;$U$3,1,0)</f>
        <v>1</v>
      </c>
      <c r="L981" s="144"/>
      <c r="M981" s="158">
        <v>1</v>
      </c>
      <c r="N981" s="162">
        <f t="shared" si="46"/>
        <v>1</v>
      </c>
      <c r="O981" s="219">
        <f>MAX(IF($U$4-G981&gt;0,MIN((($U$4-$U$2))*J981,(($U$4-$G981)*J981)-'Resale time'!$F$545),0),0)</f>
        <v>274</v>
      </c>
      <c r="P981" s="162">
        <f>MAX(IF($U$5-G981&gt;0,MIN(($U$5-$U$4)*J981,(($U$5-$G981)*J981)-'Resale time'!$F$545),0),0)</f>
        <v>366</v>
      </c>
      <c r="Q981" s="162">
        <f>MAX(IF($U$3-G981&gt;0,MIN(($U$3-$U$5)*J981,(($U$3-$G981)*J981)-'Resale time'!$F$545),0),0)</f>
        <v>90</v>
      </c>
      <c r="R981" s="341">
        <f t="shared" si="47"/>
        <v>730</v>
      </c>
    </row>
    <row r="982" spans="1:18" ht="12" customHeight="1" x14ac:dyDescent="0.35">
      <c r="A982" s="142" t="s">
        <v>5294</v>
      </c>
      <c r="B982" s="142" t="s">
        <v>5295</v>
      </c>
      <c r="C982" s="142" t="s">
        <v>5296</v>
      </c>
      <c r="D982" s="142" t="s">
        <v>5916</v>
      </c>
      <c r="E982" s="142" t="s">
        <v>5297</v>
      </c>
      <c r="F982" s="145" t="s">
        <v>5061</v>
      </c>
      <c r="G982" s="146">
        <v>43124</v>
      </c>
      <c r="H982" s="125">
        <f t="shared" si="45"/>
        <v>2018</v>
      </c>
      <c r="I982" s="145" t="s">
        <v>5926</v>
      </c>
      <c r="J982" s="144">
        <v>1</v>
      </c>
      <c r="K982" s="115">
        <f>IF((G982+'Resale time'!$F$545)&lt;$U$3,1,0)</f>
        <v>1</v>
      </c>
      <c r="L982" s="144"/>
      <c r="M982" s="158">
        <v>1</v>
      </c>
      <c r="N982" s="162">
        <f t="shared" si="46"/>
        <v>1</v>
      </c>
      <c r="O982" s="219">
        <f>MAX(IF($U$4-G982&gt;0,MIN((($U$4-$U$2))*J982,(($U$4-$G982)*J982)-'Resale time'!$F$545),0),0)</f>
        <v>274</v>
      </c>
      <c r="P982" s="162">
        <f>MAX(IF($U$5-G982&gt;0,MIN(($U$5-$U$4)*J982,(($U$5-$G982)*J982)-'Resale time'!$F$545),0),0)</f>
        <v>366</v>
      </c>
      <c r="Q982" s="162">
        <f>MAX(IF($U$3-G982&gt;0,MIN(($U$3-$U$5)*J982,(($U$3-$G982)*J982)-'Resale time'!$F$545),0),0)</f>
        <v>90</v>
      </c>
      <c r="R982" s="341">
        <f t="shared" si="47"/>
        <v>730</v>
      </c>
    </row>
    <row r="983" spans="1:18" ht="12" customHeight="1" x14ac:dyDescent="0.35">
      <c r="A983" s="142" t="s">
        <v>275</v>
      </c>
      <c r="B983" s="142" t="s">
        <v>5927</v>
      </c>
      <c r="C983" s="142" t="s">
        <v>5928</v>
      </c>
      <c r="D983" s="142" t="s">
        <v>5286</v>
      </c>
      <c r="E983" s="142" t="s">
        <v>5929</v>
      </c>
      <c r="F983" s="145" t="s">
        <v>5280</v>
      </c>
      <c r="G983" s="146">
        <v>43782</v>
      </c>
      <c r="H983" s="125">
        <f t="shared" si="45"/>
        <v>2019</v>
      </c>
      <c r="I983" s="145" t="s">
        <v>5930</v>
      </c>
      <c r="J983" s="144">
        <v>5</v>
      </c>
      <c r="K983" s="115">
        <f>IF((G983+'Resale time'!$F$545)&lt;$U$3,1,0)</f>
        <v>1</v>
      </c>
      <c r="L983" s="144"/>
      <c r="M983" s="158">
        <v>1</v>
      </c>
      <c r="N983" s="162">
        <f t="shared" si="46"/>
        <v>5</v>
      </c>
      <c r="O983" s="219">
        <f>MAX(IF($U$4-G983&gt;0,MIN((($U$4-$U$2))*J983,(($U$4-$G983)*J983)-'Resale time'!$F$545),0),0)</f>
        <v>177.87034401258168</v>
      </c>
      <c r="P983" s="162">
        <f>MAX(IF($U$5-G983&gt;0,MIN(($U$5-$U$4)*J983,(($U$5-$G983)*J983)-'Resale time'!$F$545),0),0)</f>
        <v>1830</v>
      </c>
      <c r="Q983" s="162">
        <f>MAX(IF($U$3-G983&gt;0,MIN(($U$3-$U$5)*J983,(($U$3-$G983)*J983)-'Resale time'!$F$545),0),0)</f>
        <v>450</v>
      </c>
      <c r="R983" s="341">
        <f t="shared" si="47"/>
        <v>2457.8703440125819</v>
      </c>
    </row>
    <row r="984" spans="1:18" ht="12" customHeight="1" x14ac:dyDescent="0.35">
      <c r="A984" s="142" t="s">
        <v>275</v>
      </c>
      <c r="B984" s="151" t="s">
        <v>5927</v>
      </c>
      <c r="C984" s="151" t="s">
        <v>5928</v>
      </c>
      <c r="D984" s="151" t="s">
        <v>5286</v>
      </c>
      <c r="E984" s="151" t="s">
        <v>5929</v>
      </c>
      <c r="F984" s="145" t="s">
        <v>4276</v>
      </c>
      <c r="G984" s="146">
        <v>43782</v>
      </c>
      <c r="H984" s="125">
        <f t="shared" si="45"/>
        <v>2019</v>
      </c>
      <c r="I984" s="145" t="s">
        <v>5930</v>
      </c>
      <c r="J984" s="144">
        <v>6</v>
      </c>
      <c r="K984" s="115">
        <f>IF((G984+'Resale time'!$F$545)&lt;$U$3,1,0)</f>
        <v>1</v>
      </c>
      <c r="L984" s="144"/>
      <c r="M984" s="158">
        <v>1</v>
      </c>
      <c r="N984" s="162">
        <f t="shared" si="46"/>
        <v>6</v>
      </c>
      <c r="O984" s="219">
        <f>MAX(IF($U$4-G984&gt;0,MIN((($U$4-$U$2))*J984,(($U$4-$G984)*J984)-'Resale time'!$F$545),0),0)</f>
        <v>225.87034401258168</v>
      </c>
      <c r="P984" s="162">
        <f>MAX(IF($U$5-G984&gt;0,MIN(($U$5-$U$4)*J984,(($U$5-$G984)*J984)-'Resale time'!$F$545),0),0)</f>
        <v>2196</v>
      </c>
      <c r="Q984" s="162">
        <f>MAX(IF($U$3-G984&gt;0,MIN(($U$3-$U$5)*J984,(($U$3-$G984)*J984)-'Resale time'!$F$545),0),0)</f>
        <v>540</v>
      </c>
      <c r="R984" s="341">
        <f t="shared" si="47"/>
        <v>2961.8703440125819</v>
      </c>
    </row>
    <row r="985" spans="1:18" ht="12" customHeight="1" x14ac:dyDescent="0.35">
      <c r="A985" s="142" t="s">
        <v>275</v>
      </c>
      <c r="B985" s="151" t="s">
        <v>5927</v>
      </c>
      <c r="C985" s="151" t="s">
        <v>5928</v>
      </c>
      <c r="D985" s="151" t="s">
        <v>5286</v>
      </c>
      <c r="E985" s="151" t="s">
        <v>5929</v>
      </c>
      <c r="F985" s="145" t="s">
        <v>4276</v>
      </c>
      <c r="G985" s="146">
        <v>43489</v>
      </c>
      <c r="H985" s="125">
        <f t="shared" si="45"/>
        <v>2019</v>
      </c>
      <c r="I985" s="145" t="s">
        <v>5931</v>
      </c>
      <c r="J985" s="144">
        <v>10</v>
      </c>
      <c r="K985" s="115">
        <f>IF((G985+'Resale time'!$F$545)&lt;$U$3,1,0)</f>
        <v>1</v>
      </c>
      <c r="L985" s="144"/>
      <c r="M985" s="158">
        <v>1</v>
      </c>
      <c r="N985" s="162">
        <f t="shared" si="46"/>
        <v>10</v>
      </c>
      <c r="O985" s="219">
        <f>MAX(IF($U$4-G985&gt;0,MIN((($U$4-$U$2))*J985,(($U$4-$G985)*J985)-'Resale time'!$F$545),0),0)</f>
        <v>2740</v>
      </c>
      <c r="P985" s="162">
        <f>MAX(IF($U$5-G985&gt;0,MIN(($U$5-$U$4)*J985,(($U$5-$G985)*J985)-'Resale time'!$F$545),0),0)</f>
        <v>3660</v>
      </c>
      <c r="Q985" s="162">
        <f>MAX(IF($U$3-G985&gt;0,MIN(($U$3-$U$5)*J985,(($U$3-$G985)*J985)-'Resale time'!$F$545),0),0)</f>
        <v>900</v>
      </c>
      <c r="R985" s="341">
        <f t="shared" si="47"/>
        <v>7300</v>
      </c>
    </row>
    <row r="986" spans="1:18" ht="12" customHeight="1" x14ac:dyDescent="0.35">
      <c r="A986" s="142" t="s">
        <v>275</v>
      </c>
      <c r="B986" s="151" t="s">
        <v>5927</v>
      </c>
      <c r="C986" s="151" t="s">
        <v>5928</v>
      </c>
      <c r="D986" s="151" t="s">
        <v>5286</v>
      </c>
      <c r="E986" s="151" t="s">
        <v>5929</v>
      </c>
      <c r="F986" s="145" t="s">
        <v>5280</v>
      </c>
      <c r="G986" s="146">
        <v>43402</v>
      </c>
      <c r="H986" s="125">
        <f t="shared" si="45"/>
        <v>2018</v>
      </c>
      <c r="I986" s="145" t="s">
        <v>5932</v>
      </c>
      <c r="J986" s="144">
        <v>10</v>
      </c>
      <c r="K986" s="115">
        <f>IF((G986+'Resale time'!$F$545)&lt;$U$3,1,0)</f>
        <v>1</v>
      </c>
      <c r="L986" s="144"/>
      <c r="M986" s="158">
        <v>1</v>
      </c>
      <c r="N986" s="162">
        <f t="shared" si="46"/>
        <v>10</v>
      </c>
      <c r="O986" s="219">
        <f>MAX(IF($U$4-G986&gt;0,MIN((($U$4-$U$2))*J986,(($U$4-$G986)*J986)-'Resale time'!$F$545),0),0)</f>
        <v>2740</v>
      </c>
      <c r="P986" s="162">
        <f>MAX(IF($U$5-G986&gt;0,MIN(($U$5-$U$4)*J986,(($U$5-$G986)*J986)-'Resale time'!$F$545),0),0)</f>
        <v>3660</v>
      </c>
      <c r="Q986" s="162">
        <f>MAX(IF($U$3-G986&gt;0,MIN(($U$3-$U$5)*J986,(($U$3-$G986)*J986)-'Resale time'!$F$545),0),0)</f>
        <v>900</v>
      </c>
      <c r="R986" s="341">
        <f t="shared" si="47"/>
        <v>7300</v>
      </c>
    </row>
    <row r="987" spans="1:18" ht="12" customHeight="1" x14ac:dyDescent="0.35">
      <c r="A987" s="142" t="s">
        <v>275</v>
      </c>
      <c r="B987" s="151" t="s">
        <v>5927</v>
      </c>
      <c r="C987" s="151" t="s">
        <v>5928</v>
      </c>
      <c r="D987" s="151" t="s">
        <v>5286</v>
      </c>
      <c r="E987" s="151" t="s">
        <v>5929</v>
      </c>
      <c r="F987" s="145" t="s">
        <v>4276</v>
      </c>
      <c r="G987" s="146">
        <v>43258</v>
      </c>
      <c r="H987" s="125">
        <f t="shared" si="45"/>
        <v>2018</v>
      </c>
      <c r="I987" s="145" t="s">
        <v>5933</v>
      </c>
      <c r="J987" s="144">
        <v>10</v>
      </c>
      <c r="K987" s="115">
        <f>IF((G987+'Resale time'!$F$545)&lt;$U$3,1,0)</f>
        <v>1</v>
      </c>
      <c r="L987" s="144"/>
      <c r="M987" s="158">
        <v>1</v>
      </c>
      <c r="N987" s="162">
        <f t="shared" si="46"/>
        <v>10</v>
      </c>
      <c r="O987" s="219">
        <f>MAX(IF($U$4-G987&gt;0,MIN((($U$4-$U$2))*J987,(($U$4-$G987)*J987)-'Resale time'!$F$545),0),0)</f>
        <v>2740</v>
      </c>
      <c r="P987" s="162">
        <f>MAX(IF($U$5-G987&gt;0,MIN(($U$5-$U$4)*J987,(($U$5-$G987)*J987)-'Resale time'!$F$545),0),0)</f>
        <v>3660</v>
      </c>
      <c r="Q987" s="162">
        <f>MAX(IF($U$3-G987&gt;0,MIN(($U$3-$U$5)*J987,(($U$3-$G987)*J987)-'Resale time'!$F$545),0),0)</f>
        <v>900</v>
      </c>
      <c r="R987" s="341">
        <f t="shared" si="47"/>
        <v>7300</v>
      </c>
    </row>
    <row r="988" spans="1:18" ht="12" customHeight="1" x14ac:dyDescent="0.35">
      <c r="A988" s="142" t="s">
        <v>275</v>
      </c>
      <c r="B988" s="151" t="s">
        <v>5927</v>
      </c>
      <c r="C988" s="151" t="s">
        <v>5928</v>
      </c>
      <c r="D988" s="151" t="s">
        <v>5286</v>
      </c>
      <c r="E988" s="151" t="s">
        <v>5929</v>
      </c>
      <c r="F988" s="145" t="s">
        <v>5275</v>
      </c>
      <c r="G988" s="146">
        <v>43258</v>
      </c>
      <c r="H988" s="125">
        <f t="shared" si="45"/>
        <v>2018</v>
      </c>
      <c r="I988" s="145" t="s">
        <v>5933</v>
      </c>
      <c r="J988" s="144">
        <v>3</v>
      </c>
      <c r="K988" s="115">
        <f>IF((G988+'Resale time'!$F$545)&lt;$U$3,1,0)</f>
        <v>1</v>
      </c>
      <c r="L988" s="144"/>
      <c r="M988" s="158">
        <v>1</v>
      </c>
      <c r="N988" s="162">
        <f t="shared" si="46"/>
        <v>3</v>
      </c>
      <c r="O988" s="219">
        <f>MAX(IF($U$4-G988&gt;0,MIN((($U$4-$U$2))*J988,(($U$4-$G988)*J988)-'Resale time'!$F$545),0),0)</f>
        <v>822</v>
      </c>
      <c r="P988" s="162">
        <f>MAX(IF($U$5-G988&gt;0,MIN(($U$5-$U$4)*J988,(($U$5-$G988)*J988)-'Resale time'!$F$545),0),0)</f>
        <v>1098</v>
      </c>
      <c r="Q988" s="162">
        <f>MAX(IF($U$3-G988&gt;0,MIN(($U$3-$U$5)*J988,(($U$3-$G988)*J988)-'Resale time'!$F$545),0),0)</f>
        <v>270</v>
      </c>
      <c r="R988" s="341">
        <f t="shared" si="47"/>
        <v>2190</v>
      </c>
    </row>
    <row r="989" spans="1:18" ht="12" customHeight="1" x14ac:dyDescent="0.35">
      <c r="A989" s="142" t="s">
        <v>275</v>
      </c>
      <c r="B989" s="151" t="s">
        <v>5927</v>
      </c>
      <c r="C989" s="151" t="s">
        <v>5928</v>
      </c>
      <c r="D989" s="151" t="s">
        <v>5286</v>
      </c>
      <c r="E989" s="151" t="s">
        <v>5929</v>
      </c>
      <c r="F989" s="145" t="s">
        <v>4288</v>
      </c>
      <c r="G989" s="146">
        <v>43258</v>
      </c>
      <c r="H989" s="125">
        <f t="shared" si="45"/>
        <v>2018</v>
      </c>
      <c r="I989" s="145" t="s">
        <v>5933</v>
      </c>
      <c r="J989" s="144">
        <v>3</v>
      </c>
      <c r="K989" s="115">
        <f>IF((G989+'Resale time'!$F$545)&lt;$U$3,1,0)</f>
        <v>1</v>
      </c>
      <c r="L989" s="144"/>
      <c r="M989" s="158">
        <v>1</v>
      </c>
      <c r="N989" s="162">
        <f t="shared" si="46"/>
        <v>3</v>
      </c>
      <c r="O989" s="219">
        <f>MAX(IF($U$4-G989&gt;0,MIN((($U$4-$U$2))*J989,(($U$4-$G989)*J989)-'Resale time'!$F$545),0),0)</f>
        <v>822</v>
      </c>
      <c r="P989" s="162">
        <f>MAX(IF($U$5-G989&gt;0,MIN(($U$5-$U$4)*J989,(($U$5-$G989)*J989)-'Resale time'!$F$545),0),0)</f>
        <v>1098</v>
      </c>
      <c r="Q989" s="162">
        <f>MAX(IF($U$3-G989&gt;0,MIN(($U$3-$U$5)*J989,(($U$3-$G989)*J989)-'Resale time'!$F$545),0),0)</f>
        <v>270</v>
      </c>
      <c r="R989" s="341">
        <f t="shared" si="47"/>
        <v>2190</v>
      </c>
    </row>
    <row r="990" spans="1:18" ht="12" customHeight="1" x14ac:dyDescent="0.35">
      <c r="A990" s="142" t="s">
        <v>275</v>
      </c>
      <c r="B990" s="151" t="s">
        <v>5927</v>
      </c>
      <c r="C990" s="151" t="s">
        <v>5928</v>
      </c>
      <c r="D990" s="151" t="s">
        <v>5286</v>
      </c>
      <c r="E990" s="151" t="s">
        <v>5929</v>
      </c>
      <c r="F990" s="145" t="s">
        <v>4331</v>
      </c>
      <c r="G990" s="146">
        <v>43258</v>
      </c>
      <c r="H990" s="125">
        <f t="shared" si="45"/>
        <v>2018</v>
      </c>
      <c r="I990" s="145" t="s">
        <v>5933</v>
      </c>
      <c r="J990" s="144">
        <v>1</v>
      </c>
      <c r="K990" s="115">
        <f>IF((G990+'Resale time'!$F$545)&lt;$U$3,1,0)</f>
        <v>1</v>
      </c>
      <c r="L990" s="144"/>
      <c r="M990" s="158">
        <v>1</v>
      </c>
      <c r="N990" s="162">
        <f t="shared" si="46"/>
        <v>1</v>
      </c>
      <c r="O990" s="219">
        <f>MAX(IF($U$4-G990&gt;0,MIN((($U$4-$U$2))*J990,(($U$4-$G990)*J990)-'Resale time'!$F$545),0),0)</f>
        <v>274</v>
      </c>
      <c r="P990" s="162">
        <f>MAX(IF($U$5-G990&gt;0,MIN(($U$5-$U$4)*J990,(($U$5-$G990)*J990)-'Resale time'!$F$545),0),0)</f>
        <v>366</v>
      </c>
      <c r="Q990" s="162">
        <f>MAX(IF($U$3-G990&gt;0,MIN(($U$3-$U$5)*J990,(($U$3-$G990)*J990)-'Resale time'!$F$545),0),0)</f>
        <v>90</v>
      </c>
      <c r="R990" s="341">
        <f t="shared" si="47"/>
        <v>730</v>
      </c>
    </row>
    <row r="991" spans="1:18" ht="12" customHeight="1" x14ac:dyDescent="0.35">
      <c r="A991" s="142" t="s">
        <v>275</v>
      </c>
      <c r="B991" s="151" t="s">
        <v>5927</v>
      </c>
      <c r="C991" s="151" t="s">
        <v>5928</v>
      </c>
      <c r="D991" s="151" t="s">
        <v>5286</v>
      </c>
      <c r="E991" s="151" t="s">
        <v>5929</v>
      </c>
      <c r="F991" s="145" t="s">
        <v>4331</v>
      </c>
      <c r="G991" s="146">
        <v>43140</v>
      </c>
      <c r="H991" s="125">
        <f t="shared" si="45"/>
        <v>2018</v>
      </c>
      <c r="I991" s="145" t="s">
        <v>5934</v>
      </c>
      <c r="J991" s="144">
        <v>1</v>
      </c>
      <c r="K991" s="115">
        <f>IF((G991+'Resale time'!$F$545)&lt;$U$3,1,0)</f>
        <v>1</v>
      </c>
      <c r="L991" s="144"/>
      <c r="M991" s="158">
        <v>1</v>
      </c>
      <c r="N991" s="162">
        <f t="shared" si="46"/>
        <v>1</v>
      </c>
      <c r="O991" s="219">
        <f>MAX(IF($U$4-G991&gt;0,MIN((($U$4-$U$2))*J991,(($U$4-$G991)*J991)-'Resale time'!$F$545),0),0)</f>
        <v>274</v>
      </c>
      <c r="P991" s="162">
        <f>MAX(IF($U$5-G991&gt;0,MIN(($U$5-$U$4)*J991,(($U$5-$G991)*J991)-'Resale time'!$F$545),0),0)</f>
        <v>366</v>
      </c>
      <c r="Q991" s="162">
        <f>MAX(IF($U$3-G991&gt;0,MIN(($U$3-$U$5)*J991,(($U$3-$G991)*J991)-'Resale time'!$F$545),0),0)</f>
        <v>90</v>
      </c>
      <c r="R991" s="341">
        <f t="shared" si="47"/>
        <v>730</v>
      </c>
    </row>
    <row r="992" spans="1:18" ht="12" customHeight="1" x14ac:dyDescent="0.35">
      <c r="A992" s="142" t="s">
        <v>275</v>
      </c>
      <c r="B992" s="151" t="s">
        <v>5927</v>
      </c>
      <c r="C992" s="151" t="s">
        <v>5928</v>
      </c>
      <c r="D992" s="151" t="s">
        <v>5286</v>
      </c>
      <c r="E992" s="151" t="s">
        <v>5929</v>
      </c>
      <c r="F992" s="145" t="s">
        <v>4645</v>
      </c>
      <c r="G992" s="146">
        <v>43140</v>
      </c>
      <c r="H992" s="125">
        <f t="shared" si="45"/>
        <v>2018</v>
      </c>
      <c r="I992" s="145" t="s">
        <v>5934</v>
      </c>
      <c r="J992" s="144">
        <v>1</v>
      </c>
      <c r="K992" s="115">
        <f>IF((G992+'Resale time'!$F$545)&lt;$U$3,1,0)</f>
        <v>1</v>
      </c>
      <c r="L992" s="144"/>
      <c r="M992" s="158">
        <v>1</v>
      </c>
      <c r="N992" s="162">
        <f t="shared" si="46"/>
        <v>1</v>
      </c>
      <c r="O992" s="219">
        <f>MAX(IF($U$4-G992&gt;0,MIN((($U$4-$U$2))*J992,(($U$4-$G992)*J992)-'Resale time'!$F$545),0),0)</f>
        <v>274</v>
      </c>
      <c r="P992" s="162">
        <f>MAX(IF($U$5-G992&gt;0,MIN(($U$5-$U$4)*J992,(($U$5-$G992)*J992)-'Resale time'!$F$545),0),0)</f>
        <v>366</v>
      </c>
      <c r="Q992" s="162">
        <f>MAX(IF($U$3-G992&gt;0,MIN(($U$3-$U$5)*J992,(($U$3-$G992)*J992)-'Resale time'!$F$545),0),0)</f>
        <v>90</v>
      </c>
      <c r="R992" s="341">
        <f t="shared" si="47"/>
        <v>730</v>
      </c>
    </row>
    <row r="993" spans="1:18" ht="12" customHeight="1" x14ac:dyDescent="0.35">
      <c r="A993" s="142" t="s">
        <v>275</v>
      </c>
      <c r="B993" s="151" t="s">
        <v>5927</v>
      </c>
      <c r="C993" s="151" t="s">
        <v>5928</v>
      </c>
      <c r="D993" s="151" t="s">
        <v>5286</v>
      </c>
      <c r="E993" s="151" t="s">
        <v>5929</v>
      </c>
      <c r="F993" s="145" t="s">
        <v>4276</v>
      </c>
      <c r="G993" s="146">
        <v>43140</v>
      </c>
      <c r="H993" s="125">
        <f t="shared" si="45"/>
        <v>2018</v>
      </c>
      <c r="I993" s="145" t="s">
        <v>5934</v>
      </c>
      <c r="J993" s="144">
        <v>5</v>
      </c>
      <c r="K993" s="115">
        <f>IF((G993+'Resale time'!$F$545)&lt;$U$3,1,0)</f>
        <v>1</v>
      </c>
      <c r="L993" s="144"/>
      <c r="M993" s="158">
        <v>1</v>
      </c>
      <c r="N993" s="162">
        <f t="shared" si="46"/>
        <v>5</v>
      </c>
      <c r="O993" s="219">
        <f>MAX(IF($U$4-G993&gt;0,MIN((($U$4-$U$2))*J993,(($U$4-$G993)*J993)-'Resale time'!$F$545),0),0)</f>
        <v>1370</v>
      </c>
      <c r="P993" s="162">
        <f>MAX(IF($U$5-G993&gt;0,MIN(($U$5-$U$4)*J993,(($U$5-$G993)*J993)-'Resale time'!$F$545),0),0)</f>
        <v>1830</v>
      </c>
      <c r="Q993" s="162">
        <f>MAX(IF($U$3-G993&gt;0,MIN(($U$3-$U$5)*J993,(($U$3-$G993)*J993)-'Resale time'!$F$545),0),0)</f>
        <v>450</v>
      </c>
      <c r="R993" s="341">
        <f t="shared" si="47"/>
        <v>3650</v>
      </c>
    </row>
    <row r="994" spans="1:18" ht="12" customHeight="1" x14ac:dyDescent="0.35">
      <c r="A994" s="142" t="s">
        <v>275</v>
      </c>
      <c r="B994" s="151" t="s">
        <v>5927</v>
      </c>
      <c r="C994" s="151" t="s">
        <v>5928</v>
      </c>
      <c r="D994" s="151" t="s">
        <v>5286</v>
      </c>
      <c r="E994" s="151" t="s">
        <v>5929</v>
      </c>
      <c r="F994" s="145" t="s">
        <v>4726</v>
      </c>
      <c r="G994" s="146">
        <v>43140</v>
      </c>
      <c r="H994" s="125">
        <f t="shared" si="45"/>
        <v>2018</v>
      </c>
      <c r="I994" s="145" t="s">
        <v>5934</v>
      </c>
      <c r="J994" s="144">
        <v>2</v>
      </c>
      <c r="K994" s="115">
        <f>IF((G994+'Resale time'!$F$545)&lt;$U$3,1,0)</f>
        <v>1</v>
      </c>
      <c r="L994" s="144"/>
      <c r="M994" s="158">
        <v>1</v>
      </c>
      <c r="N994" s="162">
        <f t="shared" si="46"/>
        <v>2</v>
      </c>
      <c r="O994" s="219">
        <f>MAX(IF($U$4-G994&gt;0,MIN((($U$4-$U$2))*J994,(($U$4-$G994)*J994)-'Resale time'!$F$545),0),0)</f>
        <v>548</v>
      </c>
      <c r="P994" s="162">
        <f>MAX(IF($U$5-G994&gt;0,MIN(($U$5-$U$4)*J994,(($U$5-$G994)*J994)-'Resale time'!$F$545),0),0)</f>
        <v>732</v>
      </c>
      <c r="Q994" s="162">
        <f>MAX(IF($U$3-G994&gt;0,MIN(($U$3-$U$5)*J994,(($U$3-$G994)*J994)-'Resale time'!$F$545),0),0)</f>
        <v>180</v>
      </c>
      <c r="R994" s="341">
        <f t="shared" si="47"/>
        <v>1460</v>
      </c>
    </row>
    <row r="995" spans="1:18" ht="12" customHeight="1" x14ac:dyDescent="0.35">
      <c r="A995" s="142" t="s">
        <v>275</v>
      </c>
      <c r="B995" s="151" t="s">
        <v>5927</v>
      </c>
      <c r="C995" s="151" t="s">
        <v>5928</v>
      </c>
      <c r="D995" s="151" t="s">
        <v>5286</v>
      </c>
      <c r="E995" s="151" t="s">
        <v>5929</v>
      </c>
      <c r="F995" s="145" t="s">
        <v>4331</v>
      </c>
      <c r="G995" s="146">
        <v>43119</v>
      </c>
      <c r="H995" s="125">
        <f t="shared" si="45"/>
        <v>2018</v>
      </c>
      <c r="I995" s="145" t="s">
        <v>5935</v>
      </c>
      <c r="J995" s="144">
        <v>1</v>
      </c>
      <c r="K995" s="115">
        <f>IF((G995+'Resale time'!$F$545)&lt;$U$3,1,0)</f>
        <v>1</v>
      </c>
      <c r="L995" s="144"/>
      <c r="M995" s="158">
        <v>1</v>
      </c>
      <c r="N995" s="162">
        <f t="shared" si="46"/>
        <v>1</v>
      </c>
      <c r="O995" s="219">
        <f>MAX(IF($U$4-G995&gt;0,MIN((($U$4-$U$2))*J995,(($U$4-$G995)*J995)-'Resale time'!$F$545),0),0)</f>
        <v>274</v>
      </c>
      <c r="P995" s="162">
        <f>MAX(IF($U$5-G995&gt;0,MIN(($U$5-$U$4)*J995,(($U$5-$G995)*J995)-'Resale time'!$F$545),0),0)</f>
        <v>366</v>
      </c>
      <c r="Q995" s="162">
        <f>MAX(IF($U$3-G995&gt;0,MIN(($U$3-$U$5)*J995,(($U$3-$G995)*J995)-'Resale time'!$F$545),0),0)</f>
        <v>90</v>
      </c>
      <c r="R995" s="341">
        <f t="shared" si="47"/>
        <v>730</v>
      </c>
    </row>
    <row r="996" spans="1:18" ht="12" customHeight="1" x14ac:dyDescent="0.35">
      <c r="A996" s="145" t="s">
        <v>5936</v>
      </c>
      <c r="B996" s="145" t="s">
        <v>4326</v>
      </c>
      <c r="C996" s="145" t="s">
        <v>5937</v>
      </c>
      <c r="D996" s="145" t="s">
        <v>5301</v>
      </c>
      <c r="E996" s="145" t="s">
        <v>4328</v>
      </c>
      <c r="F996" s="145" t="s">
        <v>4288</v>
      </c>
      <c r="G996" s="146">
        <v>43230</v>
      </c>
      <c r="H996" s="125">
        <f t="shared" si="45"/>
        <v>2018</v>
      </c>
      <c r="I996" s="145" t="s">
        <v>5938</v>
      </c>
      <c r="J996" s="144">
        <v>3</v>
      </c>
      <c r="K996" s="115">
        <f>IF((G996+'Resale time'!$F$545)&lt;$U$3,1,0)</f>
        <v>1</v>
      </c>
      <c r="L996" s="144"/>
      <c r="M996" s="158">
        <v>1</v>
      </c>
      <c r="N996" s="162">
        <f t="shared" si="46"/>
        <v>3</v>
      </c>
      <c r="O996" s="219">
        <f>MAX(IF($U$4-G996&gt;0,MIN((($U$4-$U$2))*J996,(($U$4-$G996)*J996)-'Resale time'!$F$545),0),0)</f>
        <v>822</v>
      </c>
      <c r="P996" s="162">
        <f>MAX(IF($U$5-G996&gt;0,MIN(($U$5-$U$4)*J996,(($U$5-$G996)*J996)-'Resale time'!$F$545),0),0)</f>
        <v>1098</v>
      </c>
      <c r="Q996" s="162">
        <f>MAX(IF($U$3-G996&gt;0,MIN(($U$3-$U$5)*J996,(($U$3-$G996)*J996)-'Resale time'!$F$545),0),0)</f>
        <v>270</v>
      </c>
      <c r="R996" s="341">
        <f t="shared" si="47"/>
        <v>2190</v>
      </c>
    </row>
    <row r="997" spans="1:18" ht="12" customHeight="1" x14ac:dyDescent="0.35">
      <c r="A997" s="142" t="s">
        <v>5939</v>
      </c>
      <c r="B997" s="142" t="s">
        <v>4877</v>
      </c>
      <c r="C997" s="142" t="s">
        <v>5940</v>
      </c>
      <c r="D997" s="142" t="s">
        <v>5301</v>
      </c>
      <c r="E997" s="142" t="s">
        <v>4879</v>
      </c>
      <c r="F997" s="145" t="s">
        <v>4288</v>
      </c>
      <c r="G997" s="146">
        <v>43549</v>
      </c>
      <c r="H997" s="125">
        <f t="shared" si="45"/>
        <v>2019</v>
      </c>
      <c r="I997" s="145" t="s">
        <v>5941</v>
      </c>
      <c r="J997" s="144">
        <v>3</v>
      </c>
      <c r="K997" s="115">
        <f>IF((G997+'Resale time'!$F$545)&lt;$U$3,1,0)</f>
        <v>1</v>
      </c>
      <c r="L997" s="144"/>
      <c r="M997" s="158">
        <v>1</v>
      </c>
      <c r="N997" s="162">
        <f t="shared" si="46"/>
        <v>3</v>
      </c>
      <c r="O997" s="219">
        <f>MAX(IF($U$4-G997&gt;0,MIN((($U$4-$U$2))*J997,(($U$4-$G997)*J997)-'Resale time'!$F$545),0),0)</f>
        <v>780.87034401258165</v>
      </c>
      <c r="P997" s="162">
        <f>MAX(IF($U$5-G997&gt;0,MIN(($U$5-$U$4)*J997,(($U$5-$G997)*J997)-'Resale time'!$F$545),0),0)</f>
        <v>1098</v>
      </c>
      <c r="Q997" s="162">
        <f>MAX(IF($U$3-G997&gt;0,MIN(($U$3-$U$5)*J997,(($U$3-$G997)*J997)-'Resale time'!$F$545),0),0)</f>
        <v>270</v>
      </c>
      <c r="R997" s="341">
        <f t="shared" si="47"/>
        <v>2148.8703440125819</v>
      </c>
    </row>
    <row r="998" spans="1:18" ht="12" customHeight="1" x14ac:dyDescent="0.35">
      <c r="A998" s="142" t="s">
        <v>5939</v>
      </c>
      <c r="B998" s="151" t="s">
        <v>4877</v>
      </c>
      <c r="C998" s="151" t="s">
        <v>5940</v>
      </c>
      <c r="D998" s="151" t="s">
        <v>5301</v>
      </c>
      <c r="E998" s="151" t="s">
        <v>4879</v>
      </c>
      <c r="F998" s="145" t="s">
        <v>4276</v>
      </c>
      <c r="G998" s="146">
        <v>43549</v>
      </c>
      <c r="H998" s="125">
        <f t="shared" si="45"/>
        <v>2019</v>
      </c>
      <c r="I998" s="145" t="s">
        <v>5941</v>
      </c>
      <c r="J998" s="144">
        <v>5</v>
      </c>
      <c r="K998" s="115">
        <f>IF((G998+'Resale time'!$F$545)&lt;$U$3,1,0)</f>
        <v>1</v>
      </c>
      <c r="L998" s="144"/>
      <c r="M998" s="158">
        <v>1</v>
      </c>
      <c r="N998" s="162">
        <f t="shared" si="46"/>
        <v>5</v>
      </c>
      <c r="O998" s="219">
        <f>MAX(IF($U$4-G998&gt;0,MIN((($U$4-$U$2))*J998,(($U$4-$G998)*J998)-'Resale time'!$F$545),0),0)</f>
        <v>1342.8703440125817</v>
      </c>
      <c r="P998" s="162">
        <f>MAX(IF($U$5-G998&gt;0,MIN(($U$5-$U$4)*J998,(($U$5-$G998)*J998)-'Resale time'!$F$545),0),0)</f>
        <v>1830</v>
      </c>
      <c r="Q998" s="162">
        <f>MAX(IF($U$3-G998&gt;0,MIN(($U$3-$U$5)*J998,(($U$3-$G998)*J998)-'Resale time'!$F$545),0),0)</f>
        <v>450</v>
      </c>
      <c r="R998" s="341">
        <f t="shared" si="47"/>
        <v>3622.8703440125819</v>
      </c>
    </row>
    <row r="999" spans="1:18" ht="12" customHeight="1" x14ac:dyDescent="0.35">
      <c r="A999" s="142" t="s">
        <v>5939</v>
      </c>
      <c r="B999" s="151" t="s">
        <v>4877</v>
      </c>
      <c r="C999" s="151" t="s">
        <v>5940</v>
      </c>
      <c r="D999" s="151" t="s">
        <v>5301</v>
      </c>
      <c r="E999" s="151" t="s">
        <v>4879</v>
      </c>
      <c r="F999" s="145" t="s">
        <v>5280</v>
      </c>
      <c r="G999" s="146">
        <v>43549</v>
      </c>
      <c r="H999" s="125">
        <f t="shared" si="45"/>
        <v>2019</v>
      </c>
      <c r="I999" s="145" t="s">
        <v>5941</v>
      </c>
      <c r="J999" s="144">
        <v>3</v>
      </c>
      <c r="K999" s="115">
        <f>IF((G999+'Resale time'!$F$545)&lt;$U$3,1,0)</f>
        <v>1</v>
      </c>
      <c r="L999" s="144"/>
      <c r="M999" s="158">
        <v>1</v>
      </c>
      <c r="N999" s="162">
        <f t="shared" si="46"/>
        <v>3</v>
      </c>
      <c r="O999" s="219">
        <f>MAX(IF($U$4-G999&gt;0,MIN((($U$4-$U$2))*J999,(($U$4-$G999)*J999)-'Resale time'!$F$545),0),0)</f>
        <v>780.87034401258165</v>
      </c>
      <c r="P999" s="162">
        <f>MAX(IF($U$5-G999&gt;0,MIN(($U$5-$U$4)*J999,(($U$5-$G999)*J999)-'Resale time'!$F$545),0),0)</f>
        <v>1098</v>
      </c>
      <c r="Q999" s="162">
        <f>MAX(IF($U$3-G999&gt;0,MIN(($U$3-$U$5)*J999,(($U$3-$G999)*J999)-'Resale time'!$F$545),0),0)</f>
        <v>270</v>
      </c>
      <c r="R999" s="341">
        <f t="shared" si="47"/>
        <v>2148.8703440125819</v>
      </c>
    </row>
    <row r="1000" spans="1:18" ht="12" customHeight="1" x14ac:dyDescent="0.35">
      <c r="A1000" s="142" t="s">
        <v>5939</v>
      </c>
      <c r="B1000" s="151" t="s">
        <v>4877</v>
      </c>
      <c r="C1000" s="151" t="s">
        <v>5940</v>
      </c>
      <c r="D1000" s="151" t="s">
        <v>5301</v>
      </c>
      <c r="E1000" s="151" t="s">
        <v>4879</v>
      </c>
      <c r="F1000" s="145" t="s">
        <v>4276</v>
      </c>
      <c r="G1000" s="146">
        <v>43530</v>
      </c>
      <c r="H1000" s="125">
        <f t="shared" si="45"/>
        <v>2019</v>
      </c>
      <c r="I1000" s="145" t="s">
        <v>5942</v>
      </c>
      <c r="J1000" s="144">
        <v>11</v>
      </c>
      <c r="K1000" s="115">
        <f>IF((G1000+'Resale time'!$F$545)&lt;$U$3,1,0)</f>
        <v>1</v>
      </c>
      <c r="L1000" s="144"/>
      <c r="M1000" s="158">
        <v>1</v>
      </c>
      <c r="N1000" s="162">
        <f t="shared" si="46"/>
        <v>11</v>
      </c>
      <c r="O1000" s="219">
        <f>MAX(IF($U$4-G1000&gt;0,MIN((($U$4-$U$2))*J1000,(($U$4-$G1000)*J1000)-'Resale time'!$F$545),0),0)</f>
        <v>3014</v>
      </c>
      <c r="P1000" s="162">
        <f>MAX(IF($U$5-G1000&gt;0,MIN(($U$5-$U$4)*J1000,(($U$5-$G1000)*J1000)-'Resale time'!$F$545),0),0)</f>
        <v>4026</v>
      </c>
      <c r="Q1000" s="162">
        <f>MAX(IF($U$3-G1000&gt;0,MIN(($U$3-$U$5)*J1000,(($U$3-$G1000)*J1000)-'Resale time'!$F$545),0),0)</f>
        <v>990</v>
      </c>
      <c r="R1000" s="341">
        <f t="shared" si="47"/>
        <v>8030</v>
      </c>
    </row>
    <row r="1001" spans="1:18" ht="12" customHeight="1" x14ac:dyDescent="0.35">
      <c r="A1001" s="142" t="s">
        <v>5939</v>
      </c>
      <c r="B1001" s="151" t="s">
        <v>4877</v>
      </c>
      <c r="C1001" s="151" t="s">
        <v>5940</v>
      </c>
      <c r="D1001" s="151" t="s">
        <v>5301</v>
      </c>
      <c r="E1001" s="151" t="s">
        <v>4879</v>
      </c>
      <c r="F1001" s="145" t="s">
        <v>4276</v>
      </c>
      <c r="G1001" s="146">
        <v>43419</v>
      </c>
      <c r="H1001" s="125">
        <f t="shared" si="45"/>
        <v>2018</v>
      </c>
      <c r="I1001" s="145" t="s">
        <v>5943</v>
      </c>
      <c r="J1001" s="144">
        <v>15</v>
      </c>
      <c r="K1001" s="115">
        <f>IF((G1001+'Resale time'!$F$545)&lt;$U$3,1,0)</f>
        <v>1</v>
      </c>
      <c r="L1001" s="144"/>
      <c r="M1001" s="158">
        <v>1</v>
      </c>
      <c r="N1001" s="162">
        <f t="shared" si="46"/>
        <v>15</v>
      </c>
      <c r="O1001" s="219">
        <f>MAX(IF($U$4-G1001&gt;0,MIN((($U$4-$U$2))*J1001,(($U$4-$G1001)*J1001)-'Resale time'!$F$545),0),0)</f>
        <v>4110</v>
      </c>
      <c r="P1001" s="162">
        <f>MAX(IF($U$5-G1001&gt;0,MIN(($U$5-$U$4)*J1001,(($U$5-$G1001)*J1001)-'Resale time'!$F$545),0),0)</f>
        <v>5490</v>
      </c>
      <c r="Q1001" s="162">
        <f>MAX(IF($U$3-G1001&gt;0,MIN(($U$3-$U$5)*J1001,(($U$3-$G1001)*J1001)-'Resale time'!$F$545),0),0)</f>
        <v>1350</v>
      </c>
      <c r="R1001" s="341">
        <f t="shared" si="47"/>
        <v>10950</v>
      </c>
    </row>
    <row r="1002" spans="1:18" ht="12" customHeight="1" x14ac:dyDescent="0.35">
      <c r="A1002" s="142" t="s">
        <v>5939</v>
      </c>
      <c r="B1002" s="151" t="s">
        <v>4877</v>
      </c>
      <c r="C1002" s="151" t="s">
        <v>5940</v>
      </c>
      <c r="D1002" s="151" t="s">
        <v>5301</v>
      </c>
      <c r="E1002" s="151" t="s">
        <v>4879</v>
      </c>
      <c r="F1002" s="145" t="s">
        <v>4276</v>
      </c>
      <c r="G1002" s="146">
        <v>43199</v>
      </c>
      <c r="H1002" s="125">
        <f t="shared" si="45"/>
        <v>2018</v>
      </c>
      <c r="I1002" s="145" t="s">
        <v>5944</v>
      </c>
      <c r="J1002" s="144">
        <v>30</v>
      </c>
      <c r="K1002" s="115">
        <f>IF((G1002+'Resale time'!$F$545)&lt;$U$3,1,0)</f>
        <v>1</v>
      </c>
      <c r="L1002" s="144"/>
      <c r="M1002" s="158">
        <v>1</v>
      </c>
      <c r="N1002" s="162">
        <f t="shared" si="46"/>
        <v>30</v>
      </c>
      <c r="O1002" s="219">
        <f>MAX(IF($U$4-G1002&gt;0,MIN((($U$4-$U$2))*J1002,(($U$4-$G1002)*J1002)-'Resale time'!$F$545),0),0)</f>
        <v>8220</v>
      </c>
      <c r="P1002" s="162">
        <f>MAX(IF($U$5-G1002&gt;0,MIN(($U$5-$U$4)*J1002,(($U$5-$G1002)*J1002)-'Resale time'!$F$545),0),0)</f>
        <v>10980</v>
      </c>
      <c r="Q1002" s="162">
        <f>MAX(IF($U$3-G1002&gt;0,MIN(($U$3-$U$5)*J1002,(($U$3-$G1002)*J1002)-'Resale time'!$F$545),0),0)</f>
        <v>2700</v>
      </c>
      <c r="R1002" s="341">
        <f t="shared" si="47"/>
        <v>21900</v>
      </c>
    </row>
    <row r="1003" spans="1:18" ht="12" customHeight="1" x14ac:dyDescent="0.35">
      <c r="A1003" s="142" t="s">
        <v>5939</v>
      </c>
      <c r="B1003" s="151" t="s">
        <v>4877</v>
      </c>
      <c r="C1003" s="151" t="s">
        <v>5940</v>
      </c>
      <c r="D1003" s="151" t="s">
        <v>5301</v>
      </c>
      <c r="E1003" s="151" t="s">
        <v>4879</v>
      </c>
      <c r="F1003" s="145" t="s">
        <v>4645</v>
      </c>
      <c r="G1003" s="146">
        <v>43159</v>
      </c>
      <c r="H1003" s="125">
        <f t="shared" si="45"/>
        <v>2018</v>
      </c>
      <c r="I1003" s="145" t="s">
        <v>5945</v>
      </c>
      <c r="J1003" s="144">
        <v>1</v>
      </c>
      <c r="K1003" s="115">
        <f>IF((G1003+'Resale time'!$F$545)&lt;$U$3,1,0)</f>
        <v>1</v>
      </c>
      <c r="L1003" s="144"/>
      <c r="M1003" s="158">
        <v>1</v>
      </c>
      <c r="N1003" s="162">
        <f t="shared" si="46"/>
        <v>1</v>
      </c>
      <c r="O1003" s="219">
        <f>MAX(IF($U$4-G1003&gt;0,MIN((($U$4-$U$2))*J1003,(($U$4-$G1003)*J1003)-'Resale time'!$F$545),0),0)</f>
        <v>274</v>
      </c>
      <c r="P1003" s="162">
        <f>MAX(IF($U$5-G1003&gt;0,MIN(($U$5-$U$4)*J1003,(($U$5-$G1003)*J1003)-'Resale time'!$F$545),0),0)</f>
        <v>366</v>
      </c>
      <c r="Q1003" s="162">
        <f>MAX(IF($U$3-G1003&gt;0,MIN(($U$3-$U$5)*J1003,(($U$3-$G1003)*J1003)-'Resale time'!$F$545),0),0)</f>
        <v>90</v>
      </c>
      <c r="R1003" s="341">
        <f t="shared" si="47"/>
        <v>730</v>
      </c>
    </row>
    <row r="1004" spans="1:18" ht="12" customHeight="1" x14ac:dyDescent="0.35">
      <c r="A1004" s="142" t="s">
        <v>5946</v>
      </c>
      <c r="B1004" s="142" t="s">
        <v>4346</v>
      </c>
      <c r="C1004" s="142" t="s">
        <v>5947</v>
      </c>
      <c r="D1004" s="142" t="s">
        <v>5301</v>
      </c>
      <c r="E1004" s="142" t="s">
        <v>5948</v>
      </c>
      <c r="F1004" s="145" t="s">
        <v>4288</v>
      </c>
      <c r="G1004" s="146">
        <v>43641</v>
      </c>
      <c r="H1004" s="125">
        <f t="shared" si="45"/>
        <v>2019</v>
      </c>
      <c r="I1004" s="145" t="s">
        <v>5949</v>
      </c>
      <c r="J1004" s="144">
        <v>4</v>
      </c>
      <c r="K1004" s="115">
        <f>IF((G1004+'Resale time'!$F$545)&lt;$U$3,1,0)</f>
        <v>1</v>
      </c>
      <c r="L1004" s="144"/>
      <c r="M1004" s="158">
        <v>1</v>
      </c>
      <c r="N1004" s="162">
        <f t="shared" si="46"/>
        <v>4</v>
      </c>
      <c r="O1004" s="219">
        <f>MAX(IF($U$4-G1004&gt;0,MIN((($U$4-$U$2))*J1004,(($U$4-$G1004)*J1004)-'Resale time'!$F$545),0),0)</f>
        <v>693.87034401258165</v>
      </c>
      <c r="P1004" s="162">
        <f>MAX(IF($U$5-G1004&gt;0,MIN(($U$5-$U$4)*J1004,(($U$5-$G1004)*J1004)-'Resale time'!$F$545),0),0)</f>
        <v>1464</v>
      </c>
      <c r="Q1004" s="162">
        <f>MAX(IF($U$3-G1004&gt;0,MIN(($U$3-$U$5)*J1004,(($U$3-$G1004)*J1004)-'Resale time'!$F$545),0),0)</f>
        <v>360</v>
      </c>
      <c r="R1004" s="341">
        <f t="shared" si="47"/>
        <v>2517.8703440125819</v>
      </c>
    </row>
    <row r="1005" spans="1:18" ht="12" customHeight="1" x14ac:dyDescent="0.35">
      <c r="A1005" s="142" t="s">
        <v>5946</v>
      </c>
      <c r="B1005" s="151" t="s">
        <v>4346</v>
      </c>
      <c r="C1005" s="151" t="s">
        <v>5947</v>
      </c>
      <c r="D1005" s="151" t="s">
        <v>5301</v>
      </c>
      <c r="E1005" s="151" t="s">
        <v>5948</v>
      </c>
      <c r="F1005" s="145" t="s">
        <v>4276</v>
      </c>
      <c r="G1005" s="146">
        <v>43641</v>
      </c>
      <c r="H1005" s="125">
        <f t="shared" si="45"/>
        <v>2019</v>
      </c>
      <c r="I1005" s="145" t="s">
        <v>5949</v>
      </c>
      <c r="J1005" s="144">
        <v>4</v>
      </c>
      <c r="K1005" s="115">
        <f>IF((G1005+'Resale time'!$F$545)&lt;$U$3,1,0)</f>
        <v>1</v>
      </c>
      <c r="L1005" s="144"/>
      <c r="M1005" s="158">
        <v>1</v>
      </c>
      <c r="N1005" s="162">
        <f t="shared" si="46"/>
        <v>4</v>
      </c>
      <c r="O1005" s="219">
        <f>MAX(IF($U$4-G1005&gt;0,MIN((($U$4-$U$2))*J1005,(($U$4-$G1005)*J1005)-'Resale time'!$F$545),0),0)</f>
        <v>693.87034401258165</v>
      </c>
      <c r="P1005" s="162">
        <f>MAX(IF($U$5-G1005&gt;0,MIN(($U$5-$U$4)*J1005,(($U$5-$G1005)*J1005)-'Resale time'!$F$545),0),0)</f>
        <v>1464</v>
      </c>
      <c r="Q1005" s="162">
        <f>MAX(IF($U$3-G1005&gt;0,MIN(($U$3-$U$5)*J1005,(($U$3-$G1005)*J1005)-'Resale time'!$F$545),0),0)</f>
        <v>360</v>
      </c>
      <c r="R1005" s="341">
        <f t="shared" si="47"/>
        <v>2517.8703440125819</v>
      </c>
    </row>
    <row r="1006" spans="1:18" ht="12" customHeight="1" x14ac:dyDescent="0.35">
      <c r="A1006" s="142" t="s">
        <v>5946</v>
      </c>
      <c r="B1006" s="151" t="s">
        <v>4346</v>
      </c>
      <c r="C1006" s="151" t="s">
        <v>5947</v>
      </c>
      <c r="D1006" s="151" t="s">
        <v>5301</v>
      </c>
      <c r="E1006" s="151" t="s">
        <v>5948</v>
      </c>
      <c r="F1006" s="145" t="s">
        <v>5280</v>
      </c>
      <c r="G1006" s="146">
        <v>43456</v>
      </c>
      <c r="H1006" s="125">
        <f t="shared" si="45"/>
        <v>2018</v>
      </c>
      <c r="I1006" s="145" t="s">
        <v>5950</v>
      </c>
      <c r="J1006" s="144">
        <v>8</v>
      </c>
      <c r="K1006" s="115">
        <f>IF((G1006+'Resale time'!$F$545)&lt;$U$3,1,0)</f>
        <v>1</v>
      </c>
      <c r="L1006" s="144"/>
      <c r="M1006" s="158">
        <v>1</v>
      </c>
      <c r="N1006" s="162">
        <f t="shared" si="46"/>
        <v>8</v>
      </c>
      <c r="O1006" s="219">
        <f>MAX(IF($U$4-G1006&gt;0,MIN((($U$4-$U$2))*J1006,(($U$4-$G1006)*J1006)-'Resale time'!$F$545),0),0)</f>
        <v>2192</v>
      </c>
      <c r="P1006" s="162">
        <f>MAX(IF($U$5-G1006&gt;0,MIN(($U$5-$U$4)*J1006,(($U$5-$G1006)*J1006)-'Resale time'!$F$545),0),0)</f>
        <v>2928</v>
      </c>
      <c r="Q1006" s="162">
        <f>MAX(IF($U$3-G1006&gt;0,MIN(($U$3-$U$5)*J1006,(($U$3-$G1006)*J1006)-'Resale time'!$F$545),0),0)</f>
        <v>720</v>
      </c>
      <c r="R1006" s="341">
        <f t="shared" si="47"/>
        <v>5840</v>
      </c>
    </row>
    <row r="1007" spans="1:18" ht="12" customHeight="1" x14ac:dyDescent="0.35">
      <c r="A1007" s="142" t="s">
        <v>5946</v>
      </c>
      <c r="B1007" s="151" t="s">
        <v>4346</v>
      </c>
      <c r="C1007" s="151" t="s">
        <v>5947</v>
      </c>
      <c r="D1007" s="151" t="s">
        <v>5301</v>
      </c>
      <c r="E1007" s="151" t="s">
        <v>5948</v>
      </c>
      <c r="F1007" s="145" t="s">
        <v>4288</v>
      </c>
      <c r="G1007" s="146">
        <v>43456</v>
      </c>
      <c r="H1007" s="125">
        <f t="shared" si="45"/>
        <v>2018</v>
      </c>
      <c r="I1007" s="145" t="s">
        <v>5950</v>
      </c>
      <c r="J1007" s="144">
        <v>4</v>
      </c>
      <c r="K1007" s="115">
        <f>IF((G1007+'Resale time'!$F$545)&lt;$U$3,1,0)</f>
        <v>1</v>
      </c>
      <c r="L1007" s="144"/>
      <c r="M1007" s="158">
        <v>1</v>
      </c>
      <c r="N1007" s="162">
        <f t="shared" si="46"/>
        <v>4</v>
      </c>
      <c r="O1007" s="219">
        <f>MAX(IF($U$4-G1007&gt;0,MIN((($U$4-$U$2))*J1007,(($U$4-$G1007)*J1007)-'Resale time'!$F$545),0),0)</f>
        <v>1096</v>
      </c>
      <c r="P1007" s="162">
        <f>MAX(IF($U$5-G1007&gt;0,MIN(($U$5-$U$4)*J1007,(($U$5-$G1007)*J1007)-'Resale time'!$F$545),0),0)</f>
        <v>1464</v>
      </c>
      <c r="Q1007" s="162">
        <f>MAX(IF($U$3-G1007&gt;0,MIN(($U$3-$U$5)*J1007,(($U$3-$G1007)*J1007)-'Resale time'!$F$545),0),0)</f>
        <v>360</v>
      </c>
      <c r="R1007" s="341">
        <f t="shared" si="47"/>
        <v>2920</v>
      </c>
    </row>
    <row r="1008" spans="1:18" ht="12" customHeight="1" x14ac:dyDescent="0.35">
      <c r="A1008" s="142" t="s">
        <v>5946</v>
      </c>
      <c r="B1008" s="151" t="s">
        <v>4346</v>
      </c>
      <c r="C1008" s="151" t="s">
        <v>5947</v>
      </c>
      <c r="D1008" s="151" t="s">
        <v>5301</v>
      </c>
      <c r="E1008" s="151" t="s">
        <v>5948</v>
      </c>
      <c r="F1008" s="145" t="s">
        <v>4276</v>
      </c>
      <c r="G1008" s="146">
        <v>43280</v>
      </c>
      <c r="H1008" s="125">
        <f t="shared" si="45"/>
        <v>2018</v>
      </c>
      <c r="I1008" s="145" t="s">
        <v>5951</v>
      </c>
      <c r="J1008" s="144">
        <v>30</v>
      </c>
      <c r="K1008" s="115">
        <f>IF((G1008+'Resale time'!$F$545)&lt;$U$3,1,0)</f>
        <v>1</v>
      </c>
      <c r="L1008" s="144"/>
      <c r="M1008" s="158">
        <v>1</v>
      </c>
      <c r="N1008" s="162">
        <f t="shared" si="46"/>
        <v>30</v>
      </c>
      <c r="O1008" s="219">
        <f>MAX(IF($U$4-G1008&gt;0,MIN((($U$4-$U$2))*J1008,(($U$4-$G1008)*J1008)-'Resale time'!$F$545),0),0)</f>
        <v>8220</v>
      </c>
      <c r="P1008" s="162">
        <f>MAX(IF($U$5-G1008&gt;0,MIN(($U$5-$U$4)*J1008,(($U$5-$G1008)*J1008)-'Resale time'!$F$545),0),0)</f>
        <v>10980</v>
      </c>
      <c r="Q1008" s="162">
        <f>MAX(IF($U$3-G1008&gt;0,MIN(($U$3-$U$5)*J1008,(($U$3-$G1008)*J1008)-'Resale time'!$F$545),0),0)</f>
        <v>2700</v>
      </c>
      <c r="R1008" s="341">
        <f t="shared" si="47"/>
        <v>21900</v>
      </c>
    </row>
    <row r="1009" spans="1:18" ht="12" customHeight="1" x14ac:dyDescent="0.35">
      <c r="A1009" s="145" t="s">
        <v>5952</v>
      </c>
      <c r="B1009" s="145" t="s">
        <v>4948</v>
      </c>
      <c r="C1009" s="145" t="s">
        <v>5953</v>
      </c>
      <c r="D1009" s="145" t="s">
        <v>5286</v>
      </c>
      <c r="E1009" s="145" t="s">
        <v>5954</v>
      </c>
      <c r="F1009" s="145" t="s">
        <v>4276</v>
      </c>
      <c r="G1009" s="146">
        <v>43465</v>
      </c>
      <c r="H1009" s="125">
        <f t="shared" si="45"/>
        <v>2018</v>
      </c>
      <c r="I1009" s="145" t="s">
        <v>5955</v>
      </c>
      <c r="J1009" s="144">
        <v>7</v>
      </c>
      <c r="K1009" s="115">
        <f>IF((G1009+'Resale time'!$F$545)&lt;$U$3,1,0)</f>
        <v>1</v>
      </c>
      <c r="L1009" s="144"/>
      <c r="M1009" s="158">
        <v>1</v>
      </c>
      <c r="N1009" s="162">
        <f t="shared" si="46"/>
        <v>7</v>
      </c>
      <c r="O1009" s="219">
        <f>MAX(IF($U$4-G1009&gt;0,MIN((($U$4-$U$2))*J1009,(($U$4-$G1009)*J1009)-'Resale time'!$F$545),0),0)</f>
        <v>1918</v>
      </c>
      <c r="P1009" s="162">
        <f>MAX(IF($U$5-G1009&gt;0,MIN(($U$5-$U$4)*J1009,(($U$5-$G1009)*J1009)-'Resale time'!$F$545),0),0)</f>
        <v>2562</v>
      </c>
      <c r="Q1009" s="162">
        <f>MAX(IF($U$3-G1009&gt;0,MIN(($U$3-$U$5)*J1009,(($U$3-$G1009)*J1009)-'Resale time'!$F$545),0),0)</f>
        <v>630</v>
      </c>
      <c r="R1009" s="341">
        <f t="shared" si="47"/>
        <v>5110</v>
      </c>
    </row>
    <row r="1010" spans="1:18" ht="12" customHeight="1" x14ac:dyDescent="0.35">
      <c r="A1010" s="142" t="s">
        <v>5956</v>
      </c>
      <c r="B1010" s="142" t="s">
        <v>4711</v>
      </c>
      <c r="C1010" s="142" t="s">
        <v>5957</v>
      </c>
      <c r="D1010" s="142" t="s">
        <v>5301</v>
      </c>
      <c r="E1010" s="142" t="s">
        <v>4713</v>
      </c>
      <c r="F1010" s="145" t="s">
        <v>4276</v>
      </c>
      <c r="G1010" s="146">
        <v>43644</v>
      </c>
      <c r="H1010" s="125">
        <f t="shared" si="45"/>
        <v>2019</v>
      </c>
      <c r="I1010" s="145" t="s">
        <v>5958</v>
      </c>
      <c r="J1010" s="144">
        <v>10</v>
      </c>
      <c r="K1010" s="115">
        <f>IF((G1010+'Resale time'!$F$545)&lt;$U$3,1,0)</f>
        <v>1</v>
      </c>
      <c r="L1010" s="144"/>
      <c r="M1010" s="158">
        <v>1</v>
      </c>
      <c r="N1010" s="162">
        <f t="shared" si="46"/>
        <v>10</v>
      </c>
      <c r="O1010" s="219">
        <f>MAX(IF($U$4-G1010&gt;0,MIN((($U$4-$U$2))*J1010,(($U$4-$G1010)*J1010)-'Resale time'!$F$545),0),0)</f>
        <v>1797.8703440125817</v>
      </c>
      <c r="P1010" s="162">
        <f>MAX(IF($U$5-G1010&gt;0,MIN(($U$5-$U$4)*J1010,(($U$5-$G1010)*J1010)-'Resale time'!$F$545),0),0)</f>
        <v>3660</v>
      </c>
      <c r="Q1010" s="162">
        <f>MAX(IF($U$3-G1010&gt;0,MIN(($U$3-$U$5)*J1010,(($U$3-$G1010)*J1010)-'Resale time'!$F$545),0),0)</f>
        <v>900</v>
      </c>
      <c r="R1010" s="341">
        <f t="shared" si="47"/>
        <v>6357.8703440125819</v>
      </c>
    </row>
    <row r="1011" spans="1:18" ht="12" customHeight="1" x14ac:dyDescent="0.35">
      <c r="A1011" s="142" t="s">
        <v>5956</v>
      </c>
      <c r="B1011" s="151" t="s">
        <v>4711</v>
      </c>
      <c r="C1011" s="151" t="s">
        <v>5957</v>
      </c>
      <c r="D1011" s="151" t="s">
        <v>5301</v>
      </c>
      <c r="E1011" s="151" t="s">
        <v>4713</v>
      </c>
      <c r="F1011" s="145" t="s">
        <v>4276</v>
      </c>
      <c r="G1011" s="146">
        <v>43465</v>
      </c>
      <c r="H1011" s="125">
        <f t="shared" si="45"/>
        <v>2018</v>
      </c>
      <c r="I1011" s="145" t="s">
        <v>5959</v>
      </c>
      <c r="J1011" s="144">
        <v>7</v>
      </c>
      <c r="K1011" s="115">
        <f>IF((G1011+'Resale time'!$F$545)&lt;$U$3,1,0)</f>
        <v>1</v>
      </c>
      <c r="L1011" s="144"/>
      <c r="M1011" s="158">
        <v>1</v>
      </c>
      <c r="N1011" s="162">
        <f t="shared" si="46"/>
        <v>7</v>
      </c>
      <c r="O1011" s="219">
        <f>MAX(IF($U$4-G1011&gt;0,MIN((($U$4-$U$2))*J1011,(($U$4-$G1011)*J1011)-'Resale time'!$F$545),0),0)</f>
        <v>1918</v>
      </c>
      <c r="P1011" s="162">
        <f>MAX(IF($U$5-G1011&gt;0,MIN(($U$5-$U$4)*J1011,(($U$5-$G1011)*J1011)-'Resale time'!$F$545),0),0)</f>
        <v>2562</v>
      </c>
      <c r="Q1011" s="162">
        <f>MAX(IF($U$3-G1011&gt;0,MIN(($U$3-$U$5)*J1011,(($U$3-$G1011)*J1011)-'Resale time'!$F$545),0),0)</f>
        <v>630</v>
      </c>
      <c r="R1011" s="341">
        <f t="shared" si="47"/>
        <v>5110</v>
      </c>
    </row>
    <row r="1012" spans="1:18" ht="12" customHeight="1" x14ac:dyDescent="0.35">
      <c r="A1012" s="142" t="s">
        <v>5956</v>
      </c>
      <c r="B1012" s="151" t="s">
        <v>4711</v>
      </c>
      <c r="C1012" s="151" t="s">
        <v>5957</v>
      </c>
      <c r="D1012" s="151" t="s">
        <v>5301</v>
      </c>
      <c r="E1012" s="151" t="s">
        <v>4713</v>
      </c>
      <c r="F1012" s="145" t="s">
        <v>4276</v>
      </c>
      <c r="G1012" s="146">
        <v>43396</v>
      </c>
      <c r="H1012" s="125">
        <f t="shared" si="45"/>
        <v>2018</v>
      </c>
      <c r="I1012" s="145" t="s">
        <v>5960</v>
      </c>
      <c r="J1012" s="144">
        <v>10</v>
      </c>
      <c r="K1012" s="115">
        <f>IF((G1012+'Resale time'!$F$545)&lt;$U$3,1,0)</f>
        <v>1</v>
      </c>
      <c r="L1012" s="144"/>
      <c r="M1012" s="158">
        <v>1</v>
      </c>
      <c r="N1012" s="162">
        <f t="shared" si="46"/>
        <v>10</v>
      </c>
      <c r="O1012" s="219">
        <f>MAX(IF($U$4-G1012&gt;0,MIN((($U$4-$U$2))*J1012,(($U$4-$G1012)*J1012)-'Resale time'!$F$545),0),0)</f>
        <v>2740</v>
      </c>
      <c r="P1012" s="162">
        <f>MAX(IF($U$5-G1012&gt;0,MIN(($U$5-$U$4)*J1012,(($U$5-$G1012)*J1012)-'Resale time'!$F$545),0),0)</f>
        <v>3660</v>
      </c>
      <c r="Q1012" s="162">
        <f>MAX(IF($U$3-G1012&gt;0,MIN(($U$3-$U$5)*J1012,(($U$3-$G1012)*J1012)-'Resale time'!$F$545),0),0)</f>
        <v>900</v>
      </c>
      <c r="R1012" s="341">
        <f t="shared" si="47"/>
        <v>7300</v>
      </c>
    </row>
    <row r="1013" spans="1:18" ht="12" customHeight="1" x14ac:dyDescent="0.35">
      <c r="A1013" s="142" t="s">
        <v>5956</v>
      </c>
      <c r="B1013" s="151" t="s">
        <v>4711</v>
      </c>
      <c r="C1013" s="151" t="s">
        <v>5957</v>
      </c>
      <c r="D1013" s="151" t="s">
        <v>5301</v>
      </c>
      <c r="E1013" s="151" t="s">
        <v>4713</v>
      </c>
      <c r="F1013" s="145" t="s">
        <v>5280</v>
      </c>
      <c r="G1013" s="146">
        <v>43343</v>
      </c>
      <c r="H1013" s="125">
        <f t="shared" si="45"/>
        <v>2018</v>
      </c>
      <c r="I1013" s="145" t="s">
        <v>5961</v>
      </c>
      <c r="J1013" s="144">
        <v>10</v>
      </c>
      <c r="K1013" s="115">
        <f>IF((G1013+'Resale time'!$F$545)&lt;$U$3,1,0)</f>
        <v>1</v>
      </c>
      <c r="L1013" s="144"/>
      <c r="M1013" s="158">
        <v>1</v>
      </c>
      <c r="N1013" s="162">
        <f t="shared" si="46"/>
        <v>10</v>
      </c>
      <c r="O1013" s="219">
        <f>MAX(IF($U$4-G1013&gt;0,MIN((($U$4-$U$2))*J1013,(($U$4-$G1013)*J1013)-'Resale time'!$F$545),0),0)</f>
        <v>2740</v>
      </c>
      <c r="P1013" s="162">
        <f>MAX(IF($U$5-G1013&gt;0,MIN(($U$5-$U$4)*J1013,(($U$5-$G1013)*J1013)-'Resale time'!$F$545),0),0)</f>
        <v>3660</v>
      </c>
      <c r="Q1013" s="162">
        <f>MAX(IF($U$3-G1013&gt;0,MIN(($U$3-$U$5)*J1013,(($U$3-$G1013)*J1013)-'Resale time'!$F$545),0),0)</f>
        <v>900</v>
      </c>
      <c r="R1013" s="341">
        <f t="shared" si="47"/>
        <v>7300</v>
      </c>
    </row>
    <row r="1014" spans="1:18" ht="12" customHeight="1" x14ac:dyDescent="0.35">
      <c r="A1014" s="142" t="s">
        <v>5956</v>
      </c>
      <c r="B1014" s="151" t="s">
        <v>4711</v>
      </c>
      <c r="C1014" s="151" t="s">
        <v>5957</v>
      </c>
      <c r="D1014" s="151" t="s">
        <v>5301</v>
      </c>
      <c r="E1014" s="151" t="s">
        <v>4713</v>
      </c>
      <c r="F1014" s="145" t="s">
        <v>4276</v>
      </c>
      <c r="G1014" s="146">
        <v>43343</v>
      </c>
      <c r="H1014" s="125">
        <f t="shared" si="45"/>
        <v>2018</v>
      </c>
      <c r="I1014" s="145" t="s">
        <v>5961</v>
      </c>
      <c r="J1014" s="144">
        <v>15</v>
      </c>
      <c r="K1014" s="115">
        <f>IF((G1014+'Resale time'!$F$545)&lt;$U$3,1,0)</f>
        <v>1</v>
      </c>
      <c r="L1014" s="144"/>
      <c r="M1014" s="158">
        <v>1</v>
      </c>
      <c r="N1014" s="162">
        <f t="shared" si="46"/>
        <v>15</v>
      </c>
      <c r="O1014" s="219">
        <f>MAX(IF($U$4-G1014&gt;0,MIN((($U$4-$U$2))*J1014,(($U$4-$G1014)*J1014)-'Resale time'!$F$545),0),0)</f>
        <v>4110</v>
      </c>
      <c r="P1014" s="162">
        <f>MAX(IF($U$5-G1014&gt;0,MIN(($U$5-$U$4)*J1014,(($U$5-$G1014)*J1014)-'Resale time'!$F$545),0),0)</f>
        <v>5490</v>
      </c>
      <c r="Q1014" s="162">
        <f>MAX(IF($U$3-G1014&gt;0,MIN(($U$3-$U$5)*J1014,(($U$3-$G1014)*J1014)-'Resale time'!$F$545),0),0)</f>
        <v>1350</v>
      </c>
      <c r="R1014" s="341">
        <f t="shared" si="47"/>
        <v>10950</v>
      </c>
    </row>
    <row r="1015" spans="1:18" ht="12" customHeight="1" x14ac:dyDescent="0.35">
      <c r="A1015" s="142" t="s">
        <v>5956</v>
      </c>
      <c r="B1015" s="151" t="s">
        <v>4711</v>
      </c>
      <c r="C1015" s="151" t="s">
        <v>5957</v>
      </c>
      <c r="D1015" s="151" t="s">
        <v>5301</v>
      </c>
      <c r="E1015" s="151" t="s">
        <v>4713</v>
      </c>
      <c r="F1015" s="145" t="s">
        <v>4276</v>
      </c>
      <c r="G1015" s="146">
        <v>43216</v>
      </c>
      <c r="H1015" s="125">
        <f t="shared" si="45"/>
        <v>2018</v>
      </c>
      <c r="I1015" s="145" t="s">
        <v>5962</v>
      </c>
      <c r="J1015" s="144">
        <v>30</v>
      </c>
      <c r="K1015" s="115">
        <f>IF((G1015+'Resale time'!$F$545)&lt;$U$3,1,0)</f>
        <v>1</v>
      </c>
      <c r="L1015" s="144"/>
      <c r="M1015" s="158">
        <v>1</v>
      </c>
      <c r="N1015" s="162">
        <f t="shared" si="46"/>
        <v>30</v>
      </c>
      <c r="O1015" s="219">
        <f>MAX(IF($U$4-G1015&gt;0,MIN((($U$4-$U$2))*J1015,(($U$4-$G1015)*J1015)-'Resale time'!$F$545),0),0)</f>
        <v>8220</v>
      </c>
      <c r="P1015" s="162">
        <f>MAX(IF($U$5-G1015&gt;0,MIN(($U$5-$U$4)*J1015,(($U$5-$G1015)*J1015)-'Resale time'!$F$545),0),0)</f>
        <v>10980</v>
      </c>
      <c r="Q1015" s="162">
        <f>MAX(IF($U$3-G1015&gt;0,MIN(($U$3-$U$5)*J1015,(($U$3-$G1015)*J1015)-'Resale time'!$F$545),0),0)</f>
        <v>2700</v>
      </c>
      <c r="R1015" s="341">
        <f t="shared" si="47"/>
        <v>21900</v>
      </c>
    </row>
    <row r="1016" spans="1:18" ht="12" customHeight="1" x14ac:dyDescent="0.35">
      <c r="A1016" s="142" t="s">
        <v>5963</v>
      </c>
      <c r="B1016" s="142" t="s">
        <v>5964</v>
      </c>
      <c r="C1016" s="142" t="s">
        <v>5965</v>
      </c>
      <c r="D1016" s="142" t="s">
        <v>5966</v>
      </c>
      <c r="E1016" s="142" t="s">
        <v>5967</v>
      </c>
      <c r="F1016" s="145" t="s">
        <v>5280</v>
      </c>
      <c r="G1016" s="146">
        <v>43484</v>
      </c>
      <c r="H1016" s="125">
        <f t="shared" ref="H1016:H1079" si="49">YEAR(G1016)</f>
        <v>2019</v>
      </c>
      <c r="I1016" s="145" t="s">
        <v>5968</v>
      </c>
      <c r="J1016" s="144">
        <v>1</v>
      </c>
      <c r="K1016" s="115">
        <f>IF((G1016+'Resale time'!$F$545)&lt;$U$3,1,0)</f>
        <v>1</v>
      </c>
      <c r="L1016" s="144"/>
      <c r="M1016" s="158">
        <v>1</v>
      </c>
      <c r="N1016" s="162">
        <f t="shared" si="46"/>
        <v>1</v>
      </c>
      <c r="O1016" s="219">
        <f>MAX(IF($U$4-G1016&gt;0,MIN((($U$4-$U$2))*J1016,(($U$4-$G1016)*J1016)-'Resale time'!$F$545),0),0)</f>
        <v>274</v>
      </c>
      <c r="P1016" s="162">
        <f>MAX(IF($U$5-G1016&gt;0,MIN(($U$5-$U$4)*J1016,(($U$5-$G1016)*J1016)-'Resale time'!$F$545),0),0)</f>
        <v>366</v>
      </c>
      <c r="Q1016" s="162">
        <f>MAX(IF($U$3-G1016&gt;0,MIN(($U$3-$U$5)*J1016,(($U$3-$G1016)*J1016)-'Resale time'!$F$545),0),0)</f>
        <v>90</v>
      </c>
      <c r="R1016" s="341">
        <f t="shared" si="47"/>
        <v>730</v>
      </c>
    </row>
    <row r="1017" spans="1:18" ht="12" customHeight="1" x14ac:dyDescent="0.35">
      <c r="A1017" s="142" t="s">
        <v>5963</v>
      </c>
      <c r="B1017" s="151" t="s">
        <v>5964</v>
      </c>
      <c r="C1017" s="151" t="s">
        <v>5965</v>
      </c>
      <c r="D1017" s="151" t="s">
        <v>5318</v>
      </c>
      <c r="E1017" s="151" t="s">
        <v>5967</v>
      </c>
      <c r="F1017" s="145" t="s">
        <v>4276</v>
      </c>
      <c r="G1017" s="146">
        <v>43227</v>
      </c>
      <c r="H1017" s="125">
        <f t="shared" si="49"/>
        <v>2018</v>
      </c>
      <c r="I1017" s="145" t="s">
        <v>5969</v>
      </c>
      <c r="J1017" s="144">
        <v>1</v>
      </c>
      <c r="K1017" s="115">
        <f>IF((G1017+'Resale time'!$F$545)&lt;$U$3,1,0)</f>
        <v>1</v>
      </c>
      <c r="L1017" s="144"/>
      <c r="M1017" s="158">
        <v>1</v>
      </c>
      <c r="N1017" s="162">
        <f t="shared" si="46"/>
        <v>1</v>
      </c>
      <c r="O1017" s="219">
        <f>MAX(IF($U$4-G1017&gt;0,MIN((($U$4-$U$2))*J1017,(($U$4-$G1017)*J1017)-'Resale time'!$F$545),0),0)</f>
        <v>274</v>
      </c>
      <c r="P1017" s="162">
        <f>MAX(IF($U$5-G1017&gt;0,MIN(($U$5-$U$4)*J1017,(($U$5-$G1017)*J1017)-'Resale time'!$F$545),0),0)</f>
        <v>366</v>
      </c>
      <c r="Q1017" s="162">
        <f>MAX(IF($U$3-G1017&gt;0,MIN(($U$3-$U$5)*J1017,(($U$3-$G1017)*J1017)-'Resale time'!$F$545),0),0)</f>
        <v>90</v>
      </c>
      <c r="R1017" s="341">
        <f t="shared" si="47"/>
        <v>730</v>
      </c>
    </row>
    <row r="1018" spans="1:18" ht="12" customHeight="1" x14ac:dyDescent="0.35">
      <c r="A1018" s="142" t="s">
        <v>5970</v>
      </c>
      <c r="B1018" s="142" t="s">
        <v>5971</v>
      </c>
      <c r="C1018" s="142" t="s">
        <v>5972</v>
      </c>
      <c r="D1018" s="142" t="s">
        <v>5301</v>
      </c>
      <c r="E1018" s="145" t="s">
        <v>5768</v>
      </c>
      <c r="F1018" s="145" t="s">
        <v>4276</v>
      </c>
      <c r="G1018" s="146">
        <v>43231</v>
      </c>
      <c r="H1018" s="125">
        <f t="shared" si="49"/>
        <v>2018</v>
      </c>
      <c r="I1018" s="145" t="s">
        <v>5973</v>
      </c>
      <c r="J1018" s="144">
        <v>5</v>
      </c>
      <c r="K1018" s="115">
        <f>IF((G1018+'Resale time'!$F$545)&lt;$U$3,1,0)</f>
        <v>1</v>
      </c>
      <c r="L1018" s="144"/>
      <c r="M1018" s="158">
        <v>1</v>
      </c>
      <c r="N1018" s="162">
        <f t="shared" si="46"/>
        <v>5</v>
      </c>
      <c r="O1018" s="219">
        <f>MAX(IF($U$4-G1018&gt;0,MIN((($U$4-$U$2))*J1018,(($U$4-$G1018)*J1018)-'Resale time'!$F$545),0),0)</f>
        <v>1370</v>
      </c>
      <c r="P1018" s="162">
        <f>MAX(IF($U$5-G1018&gt;0,MIN(($U$5-$U$4)*J1018,(($U$5-$G1018)*J1018)-'Resale time'!$F$545),0),0)</f>
        <v>1830</v>
      </c>
      <c r="Q1018" s="162">
        <f>MAX(IF($U$3-G1018&gt;0,MIN(($U$3-$U$5)*J1018,(($U$3-$G1018)*J1018)-'Resale time'!$F$545),0),0)</f>
        <v>450</v>
      </c>
      <c r="R1018" s="341">
        <f t="shared" si="47"/>
        <v>3650</v>
      </c>
    </row>
    <row r="1019" spans="1:18" ht="12" customHeight="1" x14ac:dyDescent="0.35">
      <c r="A1019" s="142" t="s">
        <v>5970</v>
      </c>
      <c r="B1019" s="151" t="s">
        <v>5971</v>
      </c>
      <c r="C1019" s="151" t="s">
        <v>5972</v>
      </c>
      <c r="D1019" s="151" t="s">
        <v>5301</v>
      </c>
      <c r="E1019" s="145" t="s">
        <v>5967</v>
      </c>
      <c r="F1019" s="145" t="s">
        <v>4276</v>
      </c>
      <c r="G1019" s="146">
        <v>43203</v>
      </c>
      <c r="H1019" s="125">
        <f t="shared" si="49"/>
        <v>2018</v>
      </c>
      <c r="I1019" s="145" t="s">
        <v>5974</v>
      </c>
      <c r="J1019" s="144">
        <v>5</v>
      </c>
      <c r="K1019" s="115">
        <f>IF((G1019+'Resale time'!$F$545)&lt;$U$3,1,0)</f>
        <v>1</v>
      </c>
      <c r="L1019" s="144"/>
      <c r="M1019" s="158">
        <v>1</v>
      </c>
      <c r="N1019" s="162">
        <f t="shared" si="46"/>
        <v>5</v>
      </c>
      <c r="O1019" s="219">
        <f>MAX(IF($U$4-G1019&gt;0,MIN((($U$4-$U$2))*J1019,(($U$4-$G1019)*J1019)-'Resale time'!$F$545),0),0)</f>
        <v>1370</v>
      </c>
      <c r="P1019" s="162">
        <f>MAX(IF($U$5-G1019&gt;0,MIN(($U$5-$U$4)*J1019,(($U$5-$G1019)*J1019)-'Resale time'!$F$545),0),0)</f>
        <v>1830</v>
      </c>
      <c r="Q1019" s="162">
        <f>MAX(IF($U$3-G1019&gt;0,MIN(($U$3-$U$5)*J1019,(($U$3-$G1019)*J1019)-'Resale time'!$F$545),0),0)</f>
        <v>450</v>
      </c>
      <c r="R1019" s="341">
        <f t="shared" si="47"/>
        <v>3650</v>
      </c>
    </row>
    <row r="1020" spans="1:18" ht="12" customHeight="1" x14ac:dyDescent="0.35">
      <c r="A1020" s="142" t="s">
        <v>5975</v>
      </c>
      <c r="B1020" s="142" t="s">
        <v>4283</v>
      </c>
      <c r="C1020" s="142" t="s">
        <v>5976</v>
      </c>
      <c r="D1020" s="142" t="s">
        <v>5318</v>
      </c>
      <c r="E1020" s="142" t="s">
        <v>5977</v>
      </c>
      <c r="F1020" s="145" t="s">
        <v>4288</v>
      </c>
      <c r="G1020" s="146">
        <v>43369</v>
      </c>
      <c r="H1020" s="125">
        <f t="shared" si="49"/>
        <v>2018</v>
      </c>
      <c r="I1020" s="145" t="s">
        <v>5978</v>
      </c>
      <c r="J1020" s="144">
        <v>6</v>
      </c>
      <c r="K1020" s="115">
        <f>IF((G1020+'Resale time'!$F$545)&lt;$U$3,1,0)</f>
        <v>1</v>
      </c>
      <c r="L1020" s="144"/>
      <c r="M1020" s="158">
        <v>1</v>
      </c>
      <c r="N1020" s="162">
        <f t="shared" si="46"/>
        <v>6</v>
      </c>
      <c r="O1020" s="219">
        <f>MAX(IF($U$4-G1020&gt;0,MIN((($U$4-$U$2))*J1020,(($U$4-$G1020)*J1020)-'Resale time'!$F$545),0),0)</f>
        <v>1644</v>
      </c>
      <c r="P1020" s="162">
        <f>MAX(IF($U$5-G1020&gt;0,MIN(($U$5-$U$4)*J1020,(($U$5-$G1020)*J1020)-'Resale time'!$F$545),0),0)</f>
        <v>2196</v>
      </c>
      <c r="Q1020" s="162">
        <f>MAX(IF($U$3-G1020&gt;0,MIN(($U$3-$U$5)*J1020,(($U$3-$G1020)*J1020)-'Resale time'!$F$545),0),0)</f>
        <v>540</v>
      </c>
      <c r="R1020" s="341">
        <f t="shared" si="47"/>
        <v>4380</v>
      </c>
    </row>
    <row r="1021" spans="1:18" ht="12" customHeight="1" x14ac:dyDescent="0.35">
      <c r="A1021" s="142" t="s">
        <v>5975</v>
      </c>
      <c r="B1021" s="151" t="s">
        <v>4283</v>
      </c>
      <c r="C1021" s="151" t="s">
        <v>5976</v>
      </c>
      <c r="D1021" s="151" t="s">
        <v>5318</v>
      </c>
      <c r="E1021" s="151" t="s">
        <v>5977</v>
      </c>
      <c r="F1021" s="145" t="s">
        <v>4276</v>
      </c>
      <c r="G1021" s="146">
        <v>43369</v>
      </c>
      <c r="H1021" s="125">
        <f t="shared" si="49"/>
        <v>2018</v>
      </c>
      <c r="I1021" s="145" t="s">
        <v>5978</v>
      </c>
      <c r="J1021" s="144">
        <v>10</v>
      </c>
      <c r="K1021" s="115">
        <f>IF((G1021+'Resale time'!$F$545)&lt;$U$3,1,0)</f>
        <v>1</v>
      </c>
      <c r="L1021" s="144"/>
      <c r="M1021" s="158">
        <v>1</v>
      </c>
      <c r="N1021" s="162">
        <f t="shared" si="46"/>
        <v>10</v>
      </c>
      <c r="O1021" s="219">
        <f>MAX(IF($U$4-G1021&gt;0,MIN((($U$4-$U$2))*J1021,(($U$4-$G1021)*J1021)-'Resale time'!$F$545),0),0)</f>
        <v>2740</v>
      </c>
      <c r="P1021" s="162">
        <f>MAX(IF($U$5-G1021&gt;0,MIN(($U$5-$U$4)*J1021,(($U$5-$G1021)*J1021)-'Resale time'!$F$545),0),0)</f>
        <v>3660</v>
      </c>
      <c r="Q1021" s="162">
        <f>MAX(IF($U$3-G1021&gt;0,MIN(($U$3-$U$5)*J1021,(($U$3-$G1021)*J1021)-'Resale time'!$F$545),0),0)</f>
        <v>900</v>
      </c>
      <c r="R1021" s="341">
        <f t="shared" si="47"/>
        <v>7300</v>
      </c>
    </row>
    <row r="1022" spans="1:18" ht="12" customHeight="1" x14ac:dyDescent="0.35">
      <c r="A1022" s="142" t="s">
        <v>5975</v>
      </c>
      <c r="B1022" s="151" t="s">
        <v>4283</v>
      </c>
      <c r="C1022" s="151" t="s">
        <v>5976</v>
      </c>
      <c r="D1022" s="151" t="s">
        <v>5318</v>
      </c>
      <c r="E1022" s="151" t="s">
        <v>5977</v>
      </c>
      <c r="F1022" s="145" t="s">
        <v>4288</v>
      </c>
      <c r="G1022" s="146">
        <v>43164</v>
      </c>
      <c r="H1022" s="125">
        <f t="shared" si="49"/>
        <v>2018</v>
      </c>
      <c r="I1022" s="145" t="s">
        <v>5979</v>
      </c>
      <c r="J1022" s="144">
        <v>1</v>
      </c>
      <c r="K1022" s="115">
        <f>IF((G1022+'Resale time'!$F$545)&lt;$U$3,1,0)</f>
        <v>1</v>
      </c>
      <c r="L1022" s="144"/>
      <c r="M1022" s="158">
        <v>1</v>
      </c>
      <c r="N1022" s="162">
        <f t="shared" si="46"/>
        <v>1</v>
      </c>
      <c r="O1022" s="219">
        <f>MAX(IF($U$4-G1022&gt;0,MIN((($U$4-$U$2))*J1022,(($U$4-$G1022)*J1022)-'Resale time'!$F$545),0),0)</f>
        <v>274</v>
      </c>
      <c r="P1022" s="162">
        <f>MAX(IF($U$5-G1022&gt;0,MIN(($U$5-$U$4)*J1022,(($U$5-$G1022)*J1022)-'Resale time'!$F$545),0),0)</f>
        <v>366</v>
      </c>
      <c r="Q1022" s="162">
        <f>MAX(IF($U$3-G1022&gt;0,MIN(($U$3-$U$5)*J1022,(($U$3-$G1022)*J1022)-'Resale time'!$F$545),0),0)</f>
        <v>90</v>
      </c>
      <c r="R1022" s="341">
        <f t="shared" si="47"/>
        <v>730</v>
      </c>
    </row>
    <row r="1023" spans="1:18" ht="12" customHeight="1" x14ac:dyDescent="0.35">
      <c r="A1023" s="145" t="s">
        <v>5980</v>
      </c>
      <c r="B1023" s="145" t="s">
        <v>5981</v>
      </c>
      <c r="C1023" s="145" t="s">
        <v>5982</v>
      </c>
      <c r="D1023" s="145" t="s">
        <v>5318</v>
      </c>
      <c r="E1023" s="145" t="s">
        <v>5983</v>
      </c>
      <c r="F1023" s="145" t="s">
        <v>4276</v>
      </c>
      <c r="G1023" s="146">
        <v>43257</v>
      </c>
      <c r="H1023" s="125">
        <f t="shared" si="49"/>
        <v>2018</v>
      </c>
      <c r="I1023" s="145" t="s">
        <v>5984</v>
      </c>
      <c r="J1023" s="144">
        <v>12</v>
      </c>
      <c r="K1023" s="115">
        <f>IF((G1023+'Resale time'!$F$545)&lt;$U$3,1,0)</f>
        <v>1</v>
      </c>
      <c r="L1023" s="144"/>
      <c r="M1023" s="158">
        <v>1</v>
      </c>
      <c r="N1023" s="162">
        <f t="shared" si="46"/>
        <v>12</v>
      </c>
      <c r="O1023" s="219">
        <f>MAX(IF($U$4-G1023&gt;0,MIN((($U$4-$U$2))*J1023,(($U$4-$G1023)*J1023)-'Resale time'!$F$545),0),0)</f>
        <v>3288</v>
      </c>
      <c r="P1023" s="162">
        <f>MAX(IF($U$5-G1023&gt;0,MIN(($U$5-$U$4)*J1023,(($U$5-$G1023)*J1023)-'Resale time'!$F$545),0),0)</f>
        <v>4392</v>
      </c>
      <c r="Q1023" s="162">
        <f>MAX(IF($U$3-G1023&gt;0,MIN(($U$3-$U$5)*J1023,(($U$3-$G1023)*J1023)-'Resale time'!$F$545),0),0)</f>
        <v>1080</v>
      </c>
      <c r="R1023" s="341">
        <f t="shared" si="47"/>
        <v>8760</v>
      </c>
    </row>
    <row r="1024" spans="1:18" ht="12" customHeight="1" x14ac:dyDescent="0.35">
      <c r="A1024" s="142" t="s">
        <v>5384</v>
      </c>
      <c r="B1024" s="142" t="s">
        <v>4742</v>
      </c>
      <c r="C1024" s="142" t="s">
        <v>5385</v>
      </c>
      <c r="D1024" s="142" t="s">
        <v>394</v>
      </c>
      <c r="E1024" s="142" t="s">
        <v>5386</v>
      </c>
      <c r="F1024" s="142" t="s">
        <v>4276</v>
      </c>
      <c r="G1024" s="143">
        <v>43882</v>
      </c>
      <c r="H1024" s="125">
        <f t="shared" si="49"/>
        <v>2020</v>
      </c>
      <c r="I1024" s="142" t="s">
        <v>5985</v>
      </c>
      <c r="J1024" s="144">
        <v>3</v>
      </c>
      <c r="K1024" s="115">
        <f>IF((G1024+'Resale time'!$F$545)&lt;$U$3,1,0)</f>
        <v>1</v>
      </c>
      <c r="L1024" s="144"/>
      <c r="M1024" s="159"/>
      <c r="N1024" s="162" t="str">
        <f t="shared" si="46"/>
        <v/>
      </c>
      <c r="O1024" s="219">
        <f>MAX(IF($U$4-G1024&gt;0,MIN((($U$4-$U$2))*J1024,(($U$4-$G1024)*J1024)-'Resale time'!$F$545),0),0)</f>
        <v>0</v>
      </c>
      <c r="P1024" s="162">
        <f>MAX(IF($U$5-G1024&gt;0,MIN(($U$5-$U$4)*J1024,(($U$5-$G1024)*J1024)-'Resale time'!$F$545),0),0)</f>
        <v>879.87034401258165</v>
      </c>
      <c r="Q1024" s="162">
        <f>MAX(IF($U$3-G1024&gt;0,MIN(($U$3-$U$5)*J1024,(($U$3-$G1024)*J1024)-'Resale time'!$F$545),0),0)</f>
        <v>270</v>
      </c>
      <c r="R1024" s="341">
        <f t="shared" si="47"/>
        <v>1149.8703440125817</v>
      </c>
    </row>
    <row r="1025" spans="1:18" ht="12" customHeight="1" x14ac:dyDescent="0.35">
      <c r="A1025" s="142" t="s">
        <v>5384</v>
      </c>
      <c r="B1025" s="142" t="s">
        <v>4742</v>
      </c>
      <c r="C1025" s="142" t="s">
        <v>5385</v>
      </c>
      <c r="D1025" s="142" t="s">
        <v>394</v>
      </c>
      <c r="E1025" s="142" t="s">
        <v>5386</v>
      </c>
      <c r="F1025" s="142" t="s">
        <v>5280</v>
      </c>
      <c r="G1025" s="143">
        <v>43882</v>
      </c>
      <c r="H1025" s="125">
        <f t="shared" si="49"/>
        <v>2020</v>
      </c>
      <c r="I1025" s="142" t="s">
        <v>5985</v>
      </c>
      <c r="J1025" s="144">
        <v>3</v>
      </c>
      <c r="K1025" s="115">
        <f>IF((G1025+'Resale time'!$F$545)&lt;$U$3,1,0)</f>
        <v>1</v>
      </c>
      <c r="L1025" s="144"/>
      <c r="M1025" s="159"/>
      <c r="N1025" s="162" t="str">
        <f t="shared" ref="N1025:N1088" si="50">IF(M1025=1,J1025,"")</f>
        <v/>
      </c>
      <c r="O1025" s="219">
        <f>MAX(IF($U$4-G1025&gt;0,MIN((($U$4-$U$2))*J1025,(($U$4-$G1025)*J1025)-'Resale time'!$F$545),0),0)</f>
        <v>0</v>
      </c>
      <c r="P1025" s="162">
        <f>MAX(IF($U$5-G1025&gt;0,MIN(($U$5-$U$4)*J1025,(($U$5-$G1025)*J1025)-'Resale time'!$F$545),0),0)</f>
        <v>879.87034401258165</v>
      </c>
      <c r="Q1025" s="162">
        <f>MAX(IF($U$3-G1025&gt;0,MIN(($U$3-$U$5)*J1025,(($U$3-$G1025)*J1025)-'Resale time'!$F$545),0),0)</f>
        <v>270</v>
      </c>
      <c r="R1025" s="341">
        <f t="shared" si="47"/>
        <v>1149.8703440125817</v>
      </c>
    </row>
    <row r="1026" spans="1:18" ht="12" customHeight="1" x14ac:dyDescent="0.35">
      <c r="A1026" s="142" t="s">
        <v>5384</v>
      </c>
      <c r="B1026" s="142" t="s">
        <v>4742</v>
      </c>
      <c r="C1026" s="142" t="s">
        <v>5385</v>
      </c>
      <c r="D1026" s="142" t="s">
        <v>394</v>
      </c>
      <c r="E1026" s="142" t="s">
        <v>5386</v>
      </c>
      <c r="F1026" s="145" t="s">
        <v>4288</v>
      </c>
      <c r="G1026" s="146">
        <v>43461</v>
      </c>
      <c r="H1026" s="125">
        <f t="shared" si="49"/>
        <v>2018</v>
      </c>
      <c r="I1026" s="145" t="s">
        <v>5986</v>
      </c>
      <c r="J1026" s="144">
        <v>2</v>
      </c>
      <c r="K1026" s="115">
        <f>IF((G1026+'Resale time'!$F$545)&lt;$U$3,1,0)</f>
        <v>1</v>
      </c>
      <c r="L1026" s="144"/>
      <c r="M1026" s="158">
        <v>1</v>
      </c>
      <c r="N1026" s="162">
        <f t="shared" si="50"/>
        <v>2</v>
      </c>
      <c r="O1026" s="219">
        <f>MAX(IF($U$4-G1026&gt;0,MIN((($U$4-$U$2))*J1026,(($U$4-$G1026)*J1026)-'Resale time'!$F$545),0),0)</f>
        <v>548</v>
      </c>
      <c r="P1026" s="162">
        <f>MAX(IF($U$5-G1026&gt;0,MIN(($U$5-$U$4)*J1026,(($U$5-$G1026)*J1026)-'Resale time'!$F$545),0),0)</f>
        <v>732</v>
      </c>
      <c r="Q1026" s="162">
        <f>MAX(IF($U$3-G1026&gt;0,MIN(($U$3-$U$5)*J1026,(($U$3-$G1026)*J1026)-'Resale time'!$F$545),0),0)</f>
        <v>180</v>
      </c>
      <c r="R1026" s="341">
        <f t="shared" si="47"/>
        <v>1460</v>
      </c>
    </row>
    <row r="1027" spans="1:18" ht="12" customHeight="1" x14ac:dyDescent="0.35">
      <c r="A1027" s="142" t="s">
        <v>5384</v>
      </c>
      <c r="B1027" s="142" t="s">
        <v>4742</v>
      </c>
      <c r="C1027" s="142" t="s">
        <v>5385</v>
      </c>
      <c r="D1027" s="142" t="s">
        <v>394</v>
      </c>
      <c r="E1027" s="142" t="s">
        <v>5386</v>
      </c>
      <c r="F1027" s="145" t="s">
        <v>4288</v>
      </c>
      <c r="G1027" s="146">
        <v>43354</v>
      </c>
      <c r="H1027" s="125">
        <f t="shared" si="49"/>
        <v>2018</v>
      </c>
      <c r="I1027" s="145" t="s">
        <v>5987</v>
      </c>
      <c r="J1027" s="144">
        <v>2</v>
      </c>
      <c r="K1027" s="115">
        <f>IF((G1027+'Resale time'!$F$545)&lt;$U$3,1,0)</f>
        <v>1</v>
      </c>
      <c r="L1027" s="144"/>
      <c r="M1027" s="158">
        <v>1</v>
      </c>
      <c r="N1027" s="162">
        <f t="shared" si="50"/>
        <v>2</v>
      </c>
      <c r="O1027" s="219">
        <f>MAX(IF($U$4-G1027&gt;0,MIN((($U$4-$U$2))*J1027,(($U$4-$G1027)*J1027)-'Resale time'!$F$545),0),0)</f>
        <v>548</v>
      </c>
      <c r="P1027" s="162">
        <f>MAX(IF($U$5-G1027&gt;0,MIN(($U$5-$U$4)*J1027,(($U$5-$G1027)*J1027)-'Resale time'!$F$545),0),0)</f>
        <v>732</v>
      </c>
      <c r="Q1027" s="162">
        <f>MAX(IF($U$3-G1027&gt;0,MIN(($U$3-$U$5)*J1027,(($U$3-$G1027)*J1027)-'Resale time'!$F$545),0),0)</f>
        <v>180</v>
      </c>
      <c r="R1027" s="341">
        <f t="shared" ref="R1027:R1090" si="51">SUM(O1027:Q1027)</f>
        <v>1460</v>
      </c>
    </row>
    <row r="1028" spans="1:18" ht="12" customHeight="1" x14ac:dyDescent="0.35">
      <c r="A1028" s="142" t="s">
        <v>5384</v>
      </c>
      <c r="B1028" s="142" t="s">
        <v>4742</v>
      </c>
      <c r="C1028" s="142" t="s">
        <v>5385</v>
      </c>
      <c r="D1028" s="142" t="s">
        <v>394</v>
      </c>
      <c r="E1028" s="142" t="s">
        <v>5386</v>
      </c>
      <c r="F1028" s="145" t="s">
        <v>4288</v>
      </c>
      <c r="G1028" s="146">
        <v>43349</v>
      </c>
      <c r="H1028" s="125">
        <f t="shared" si="49"/>
        <v>2018</v>
      </c>
      <c r="I1028" s="145" t="s">
        <v>5988</v>
      </c>
      <c r="J1028" s="144">
        <v>2</v>
      </c>
      <c r="K1028" s="115">
        <f>IF((G1028+'Resale time'!$F$545)&lt;$U$3,1,0)</f>
        <v>1</v>
      </c>
      <c r="L1028" s="144"/>
      <c r="M1028" s="158">
        <v>1</v>
      </c>
      <c r="N1028" s="162">
        <f t="shared" si="50"/>
        <v>2</v>
      </c>
      <c r="O1028" s="219">
        <f>MAX(IF($U$4-G1028&gt;0,MIN((($U$4-$U$2))*J1028,(($U$4-$G1028)*J1028)-'Resale time'!$F$545),0),0)</f>
        <v>548</v>
      </c>
      <c r="P1028" s="162">
        <f>MAX(IF($U$5-G1028&gt;0,MIN(($U$5-$U$4)*J1028,(($U$5-$G1028)*J1028)-'Resale time'!$F$545),0),0)</f>
        <v>732</v>
      </c>
      <c r="Q1028" s="162">
        <f>MAX(IF($U$3-G1028&gt;0,MIN(($U$3-$U$5)*J1028,(($U$3-$G1028)*J1028)-'Resale time'!$F$545),0),0)</f>
        <v>180</v>
      </c>
      <c r="R1028" s="341">
        <f t="shared" si="51"/>
        <v>1460</v>
      </c>
    </row>
    <row r="1029" spans="1:18" ht="12" customHeight="1" x14ac:dyDescent="0.35">
      <c r="A1029" s="142" t="s">
        <v>5989</v>
      </c>
      <c r="B1029" s="142" t="s">
        <v>5990</v>
      </c>
      <c r="C1029" s="142" t="s">
        <v>5991</v>
      </c>
      <c r="D1029" s="142" t="s">
        <v>5318</v>
      </c>
      <c r="E1029" s="142" t="s">
        <v>5992</v>
      </c>
      <c r="F1029" s="145" t="s">
        <v>4288</v>
      </c>
      <c r="G1029" s="146">
        <v>43475</v>
      </c>
      <c r="H1029" s="125">
        <f t="shared" si="49"/>
        <v>2019</v>
      </c>
      <c r="I1029" s="145" t="s">
        <v>5993</v>
      </c>
      <c r="J1029" s="144">
        <v>6</v>
      </c>
      <c r="K1029" s="115">
        <f>IF((G1029+'Resale time'!$F$545)&lt;$U$3,1,0)</f>
        <v>1</v>
      </c>
      <c r="L1029" s="144"/>
      <c r="M1029" s="158">
        <v>1</v>
      </c>
      <c r="N1029" s="162">
        <f t="shared" si="50"/>
        <v>6</v>
      </c>
      <c r="O1029" s="219">
        <f>MAX(IF($U$4-G1029&gt;0,MIN((($U$4-$U$2))*J1029,(($U$4-$G1029)*J1029)-'Resale time'!$F$545),0),0)</f>
        <v>1644</v>
      </c>
      <c r="P1029" s="162">
        <f>MAX(IF($U$5-G1029&gt;0,MIN(($U$5-$U$4)*J1029,(($U$5-$G1029)*J1029)-'Resale time'!$F$545),0),0)</f>
        <v>2196</v>
      </c>
      <c r="Q1029" s="162">
        <f>MAX(IF($U$3-G1029&gt;0,MIN(($U$3-$U$5)*J1029,(($U$3-$G1029)*J1029)-'Resale time'!$F$545),0),0)</f>
        <v>540</v>
      </c>
      <c r="R1029" s="341">
        <f t="shared" si="51"/>
        <v>4380</v>
      </c>
    </row>
    <row r="1030" spans="1:18" ht="12" customHeight="1" x14ac:dyDescent="0.35">
      <c r="A1030" s="142" t="s">
        <v>5989</v>
      </c>
      <c r="B1030" s="151" t="s">
        <v>5990</v>
      </c>
      <c r="C1030" s="151" t="s">
        <v>5991</v>
      </c>
      <c r="D1030" s="151" t="s">
        <v>5318</v>
      </c>
      <c r="E1030" s="151" t="s">
        <v>5992</v>
      </c>
      <c r="F1030" s="145" t="s">
        <v>4276</v>
      </c>
      <c r="G1030" s="146">
        <v>43475</v>
      </c>
      <c r="H1030" s="125">
        <f t="shared" si="49"/>
        <v>2019</v>
      </c>
      <c r="I1030" s="145" t="s">
        <v>5993</v>
      </c>
      <c r="J1030" s="144">
        <v>6</v>
      </c>
      <c r="K1030" s="115">
        <f>IF((G1030+'Resale time'!$F$545)&lt;$U$3,1,0)</f>
        <v>1</v>
      </c>
      <c r="L1030" s="144"/>
      <c r="M1030" s="158">
        <v>1</v>
      </c>
      <c r="N1030" s="162">
        <f t="shared" si="50"/>
        <v>6</v>
      </c>
      <c r="O1030" s="219">
        <f>MAX(IF($U$4-G1030&gt;0,MIN((($U$4-$U$2))*J1030,(($U$4-$G1030)*J1030)-'Resale time'!$F$545),0),0)</f>
        <v>1644</v>
      </c>
      <c r="P1030" s="162">
        <f>MAX(IF($U$5-G1030&gt;0,MIN(($U$5-$U$4)*J1030,(($U$5-$G1030)*J1030)-'Resale time'!$F$545),0),0)</f>
        <v>2196</v>
      </c>
      <c r="Q1030" s="162">
        <f>MAX(IF($U$3-G1030&gt;0,MIN(($U$3-$U$5)*J1030,(($U$3-$G1030)*J1030)-'Resale time'!$F$545),0),0)</f>
        <v>540</v>
      </c>
      <c r="R1030" s="341">
        <f t="shared" si="51"/>
        <v>4380</v>
      </c>
    </row>
    <row r="1031" spans="1:18" ht="12" customHeight="1" x14ac:dyDescent="0.35">
      <c r="A1031" s="142" t="s">
        <v>5989</v>
      </c>
      <c r="B1031" s="151" t="s">
        <v>5990</v>
      </c>
      <c r="C1031" s="151" t="s">
        <v>5991</v>
      </c>
      <c r="D1031" s="151" t="s">
        <v>5318</v>
      </c>
      <c r="E1031" s="151" t="s">
        <v>5992</v>
      </c>
      <c r="F1031" s="145" t="s">
        <v>4276</v>
      </c>
      <c r="G1031" s="146">
        <v>43217</v>
      </c>
      <c r="H1031" s="125">
        <f t="shared" si="49"/>
        <v>2018</v>
      </c>
      <c r="I1031" s="145" t="s">
        <v>5994</v>
      </c>
      <c r="J1031" s="144">
        <v>15</v>
      </c>
      <c r="K1031" s="115">
        <f>IF((G1031+'Resale time'!$F$545)&lt;$U$3,1,0)</f>
        <v>1</v>
      </c>
      <c r="L1031" s="144"/>
      <c r="M1031" s="158">
        <v>1</v>
      </c>
      <c r="N1031" s="162">
        <f t="shared" si="50"/>
        <v>15</v>
      </c>
      <c r="O1031" s="219">
        <f>MAX(IF($U$4-G1031&gt;0,MIN((($U$4-$U$2))*J1031,(($U$4-$G1031)*J1031)-'Resale time'!$F$545),0),0)</f>
        <v>4110</v>
      </c>
      <c r="P1031" s="162">
        <f>MAX(IF($U$5-G1031&gt;0,MIN(($U$5-$U$4)*J1031,(($U$5-$G1031)*J1031)-'Resale time'!$F$545),0),0)</f>
        <v>5490</v>
      </c>
      <c r="Q1031" s="162">
        <f>MAX(IF($U$3-G1031&gt;0,MIN(($U$3-$U$5)*J1031,(($U$3-$G1031)*J1031)-'Resale time'!$F$545),0),0)</f>
        <v>1350</v>
      </c>
      <c r="R1031" s="341">
        <f t="shared" si="51"/>
        <v>10950</v>
      </c>
    </row>
    <row r="1032" spans="1:18" ht="12" customHeight="1" x14ac:dyDescent="0.35">
      <c r="A1032" s="145" t="s">
        <v>5995</v>
      </c>
      <c r="B1032" s="145" t="s">
        <v>4292</v>
      </c>
      <c r="C1032" s="145" t="s">
        <v>5996</v>
      </c>
      <c r="D1032" s="145" t="s">
        <v>394</v>
      </c>
      <c r="E1032" s="145" t="s">
        <v>4294</v>
      </c>
      <c r="F1032" s="145" t="s">
        <v>5280</v>
      </c>
      <c r="G1032" s="146">
        <v>43581</v>
      </c>
      <c r="H1032" s="125">
        <f t="shared" si="49"/>
        <v>2019</v>
      </c>
      <c r="I1032" s="145" t="s">
        <v>5997</v>
      </c>
      <c r="J1032" s="144">
        <v>3</v>
      </c>
      <c r="K1032" s="115">
        <f>IF((G1032+'Resale time'!$F$545)&lt;$U$3,1,0)</f>
        <v>1</v>
      </c>
      <c r="L1032" s="144"/>
      <c r="M1032" s="158">
        <v>1</v>
      </c>
      <c r="N1032" s="162">
        <f t="shared" si="50"/>
        <v>3</v>
      </c>
      <c r="O1032" s="219">
        <f>MAX(IF($U$4-G1032&gt;0,MIN((($U$4-$U$2))*J1032,(($U$4-$G1032)*J1032)-'Resale time'!$F$545),0),0)</f>
        <v>684.87034401258165</v>
      </c>
      <c r="P1032" s="162">
        <f>MAX(IF($U$5-G1032&gt;0,MIN(($U$5-$U$4)*J1032,(($U$5-$G1032)*J1032)-'Resale time'!$F$545),0),0)</f>
        <v>1098</v>
      </c>
      <c r="Q1032" s="162">
        <f>MAX(IF($U$3-G1032&gt;0,MIN(($U$3-$U$5)*J1032,(($U$3-$G1032)*J1032)-'Resale time'!$F$545),0),0)</f>
        <v>270</v>
      </c>
      <c r="R1032" s="341">
        <f t="shared" si="51"/>
        <v>2052.8703440125819</v>
      </c>
    </row>
    <row r="1033" spans="1:18" ht="12" customHeight="1" x14ac:dyDescent="0.35">
      <c r="A1033" s="142" t="s">
        <v>5998</v>
      </c>
      <c r="B1033" s="142" t="s">
        <v>4886</v>
      </c>
      <c r="C1033" s="142" t="s">
        <v>5999</v>
      </c>
      <c r="D1033" s="142" t="s">
        <v>5339</v>
      </c>
      <c r="E1033" s="142" t="s">
        <v>4888</v>
      </c>
      <c r="F1033" s="145" t="s">
        <v>4276</v>
      </c>
      <c r="G1033" s="146">
        <v>43671</v>
      </c>
      <c r="H1033" s="125">
        <f>YEAR(G1033)</f>
        <v>2019</v>
      </c>
      <c r="I1033" s="145" t="s">
        <v>6000</v>
      </c>
      <c r="J1033" s="144">
        <v>1</v>
      </c>
      <c r="K1033" s="115">
        <f>IF((G1033+'Resale time'!$F$545)&lt;$U$3,1,0)</f>
        <v>1</v>
      </c>
      <c r="L1033" s="144"/>
      <c r="M1033" s="158">
        <v>1</v>
      </c>
      <c r="N1033" s="162">
        <f t="shared" si="50"/>
        <v>1</v>
      </c>
      <c r="O1033" s="219">
        <f>MAX(IF($U$4-G1033&gt;0,MIN((($U$4-$U$2))*J1033,(($U$4-$G1033)*J1033)-'Resale time'!$F$545),0),0)</f>
        <v>96.870344012581683</v>
      </c>
      <c r="P1033" s="162">
        <f>MAX(IF($U$5-G1033&gt;0,MIN(($U$5-$U$4)*J1033,(($U$5-$G1033)*J1033)-'Resale time'!$F$545),0),0)</f>
        <v>366</v>
      </c>
      <c r="Q1033" s="162">
        <f>MAX(IF($U$3-G1033&gt;0,MIN(($U$3-$U$5)*J1033,(($U$3-$G1033)*J1033)-'Resale time'!$F$545),0),0)</f>
        <v>90</v>
      </c>
      <c r="R1033" s="341">
        <f t="shared" si="51"/>
        <v>552.87034401258165</v>
      </c>
    </row>
    <row r="1034" spans="1:18" ht="12" customHeight="1" x14ac:dyDescent="0.35">
      <c r="A1034" s="151" t="s">
        <v>5998</v>
      </c>
      <c r="B1034" s="142" t="s">
        <v>4886</v>
      </c>
      <c r="C1034" s="151" t="s">
        <v>5999</v>
      </c>
      <c r="D1034" s="142" t="s">
        <v>5339</v>
      </c>
      <c r="E1034" s="151" t="s">
        <v>4888</v>
      </c>
      <c r="F1034" s="145" t="s">
        <v>4276</v>
      </c>
      <c r="G1034" s="146">
        <v>43273</v>
      </c>
      <c r="H1034" s="125">
        <f>YEAR(G1034)</f>
        <v>2018</v>
      </c>
      <c r="I1034" s="145" t="s">
        <v>6001</v>
      </c>
      <c r="J1034" s="144">
        <v>3</v>
      </c>
      <c r="K1034" s="115">
        <f>IF((G1034+'Resale time'!$F$545)&lt;$U$3,1,0)</f>
        <v>1</v>
      </c>
      <c r="L1034" s="144"/>
      <c r="M1034" s="158">
        <v>1</v>
      </c>
      <c r="N1034" s="162">
        <f t="shared" si="50"/>
        <v>3</v>
      </c>
      <c r="O1034" s="219">
        <f>MAX(IF($U$4-G1034&gt;0,MIN((($U$4-$U$2))*J1034,(($U$4-$G1034)*J1034)-'Resale time'!$F$545),0),0)</f>
        <v>822</v>
      </c>
      <c r="P1034" s="162">
        <f>MAX(IF($U$5-G1034&gt;0,MIN(($U$5-$U$4)*J1034,(($U$5-$G1034)*J1034)-'Resale time'!$F$545),0),0)</f>
        <v>1098</v>
      </c>
      <c r="Q1034" s="162">
        <f>MAX(IF($U$3-G1034&gt;0,MIN(($U$3-$U$5)*J1034,(($U$3-$G1034)*J1034)-'Resale time'!$F$545),0),0)</f>
        <v>270</v>
      </c>
      <c r="R1034" s="341">
        <f t="shared" si="51"/>
        <v>2190</v>
      </c>
    </row>
    <row r="1035" spans="1:18" ht="12" customHeight="1" x14ac:dyDescent="0.35">
      <c r="A1035" s="151" t="s">
        <v>5998</v>
      </c>
      <c r="B1035" s="142" t="s">
        <v>4886</v>
      </c>
      <c r="C1035" s="151" t="s">
        <v>5999</v>
      </c>
      <c r="D1035" s="151" t="s">
        <v>5339</v>
      </c>
      <c r="E1035" s="151" t="s">
        <v>4888</v>
      </c>
      <c r="F1035" s="145" t="s">
        <v>4276</v>
      </c>
      <c r="G1035" s="146">
        <v>43208</v>
      </c>
      <c r="H1035" s="125">
        <f t="shared" si="49"/>
        <v>2018</v>
      </c>
      <c r="I1035" s="145" t="s">
        <v>6002</v>
      </c>
      <c r="J1035" s="144">
        <v>3</v>
      </c>
      <c r="K1035" s="115">
        <f>IF((G1035+'Resale time'!$F$545)&lt;$U$3,1,0)</f>
        <v>1</v>
      </c>
      <c r="L1035" s="144"/>
      <c r="M1035" s="158">
        <v>1</v>
      </c>
      <c r="N1035" s="162">
        <f t="shared" si="50"/>
        <v>3</v>
      </c>
      <c r="O1035" s="219">
        <f>MAX(IF($U$4-G1035&gt;0,MIN((($U$4-$U$2))*J1035,(($U$4-$G1035)*J1035)-'Resale time'!$F$545),0),0)</f>
        <v>822</v>
      </c>
      <c r="P1035" s="162">
        <f>MAX(IF($U$5-G1035&gt;0,MIN(($U$5-$U$4)*J1035,(($U$5-$G1035)*J1035)-'Resale time'!$F$545),0),0)</f>
        <v>1098</v>
      </c>
      <c r="Q1035" s="162">
        <f>MAX(IF($U$3-G1035&gt;0,MIN(($U$3-$U$5)*J1035,(($U$3-$G1035)*J1035)-'Resale time'!$F$545),0),0)</f>
        <v>270</v>
      </c>
      <c r="R1035" s="341">
        <f t="shared" si="51"/>
        <v>2190</v>
      </c>
    </row>
    <row r="1036" spans="1:18" ht="12" customHeight="1" x14ac:dyDescent="0.35">
      <c r="A1036" s="142" t="s">
        <v>5328</v>
      </c>
      <c r="B1036" s="142" t="s">
        <v>4837</v>
      </c>
      <c r="C1036" s="142" t="s">
        <v>5329</v>
      </c>
      <c r="D1036" s="142" t="s">
        <v>321</v>
      </c>
      <c r="E1036" s="142" t="s">
        <v>4839</v>
      </c>
      <c r="F1036" s="145" t="s">
        <v>5280</v>
      </c>
      <c r="G1036" s="146">
        <v>43599</v>
      </c>
      <c r="H1036" s="125">
        <f t="shared" si="49"/>
        <v>2019</v>
      </c>
      <c r="I1036" s="145" t="s">
        <v>6003</v>
      </c>
      <c r="J1036" s="144">
        <v>3</v>
      </c>
      <c r="K1036" s="115">
        <f>IF((G1036+'Resale time'!$F$545)&lt;$U$3,1,0)</f>
        <v>1</v>
      </c>
      <c r="L1036" s="144"/>
      <c r="M1036" s="158">
        <v>1</v>
      </c>
      <c r="N1036" s="162">
        <f t="shared" si="50"/>
        <v>3</v>
      </c>
      <c r="O1036" s="219">
        <f>MAX(IF($U$4-G1036&gt;0,MIN((($U$4-$U$2))*J1036,(($U$4-$G1036)*J1036)-'Resale time'!$F$545),0),0)</f>
        <v>630.87034401258165</v>
      </c>
      <c r="P1036" s="162">
        <f>MAX(IF($U$5-G1036&gt;0,MIN(($U$5-$U$4)*J1036,(($U$5-$G1036)*J1036)-'Resale time'!$F$545),0),0)</f>
        <v>1098</v>
      </c>
      <c r="Q1036" s="162">
        <f>MAX(IF($U$3-G1036&gt;0,MIN(($U$3-$U$5)*J1036,(($U$3-$G1036)*J1036)-'Resale time'!$F$545),0),0)</f>
        <v>270</v>
      </c>
      <c r="R1036" s="341">
        <f t="shared" si="51"/>
        <v>1998.8703440125817</v>
      </c>
    </row>
    <row r="1037" spans="1:18" ht="12" customHeight="1" x14ac:dyDescent="0.35">
      <c r="A1037" s="151" t="s">
        <v>5328</v>
      </c>
      <c r="B1037" s="142" t="s">
        <v>4837</v>
      </c>
      <c r="C1037" s="151" t="s">
        <v>5329</v>
      </c>
      <c r="D1037" s="142" t="s">
        <v>321</v>
      </c>
      <c r="E1037" s="151" t="s">
        <v>4839</v>
      </c>
      <c r="F1037" s="145" t="s">
        <v>5346</v>
      </c>
      <c r="G1037" s="146">
        <v>43460</v>
      </c>
      <c r="H1037" s="125">
        <f t="shared" si="49"/>
        <v>2018</v>
      </c>
      <c r="I1037" s="145" t="s">
        <v>6004</v>
      </c>
      <c r="J1037" s="144">
        <v>1</v>
      </c>
      <c r="K1037" s="115">
        <f>IF((G1037+'Resale time'!$F$545)&lt;$U$3,1,0)</f>
        <v>1</v>
      </c>
      <c r="L1037" s="144"/>
      <c r="M1037" s="158">
        <v>1</v>
      </c>
      <c r="N1037" s="162">
        <f t="shared" si="50"/>
        <v>1</v>
      </c>
      <c r="O1037" s="219">
        <f>MAX(IF($U$4-G1037&gt;0,MIN((($U$4-$U$2))*J1037,(($U$4-$G1037)*J1037)-'Resale time'!$F$545),0),0)</f>
        <v>274</v>
      </c>
      <c r="P1037" s="162">
        <f>MAX(IF($U$5-G1037&gt;0,MIN(($U$5-$U$4)*J1037,(($U$5-$G1037)*J1037)-'Resale time'!$F$545),0),0)</f>
        <v>366</v>
      </c>
      <c r="Q1037" s="162">
        <f>MAX(IF($U$3-G1037&gt;0,MIN(($U$3-$U$5)*J1037,(($U$3-$G1037)*J1037)-'Resale time'!$F$545),0),0)</f>
        <v>90</v>
      </c>
      <c r="R1037" s="341">
        <f t="shared" si="51"/>
        <v>730</v>
      </c>
    </row>
    <row r="1038" spans="1:18" ht="12" customHeight="1" x14ac:dyDescent="0.35">
      <c r="A1038" s="151" t="s">
        <v>5328</v>
      </c>
      <c r="B1038" s="142" t="s">
        <v>4837</v>
      </c>
      <c r="C1038" s="151" t="s">
        <v>5329</v>
      </c>
      <c r="D1038" s="142" t="s">
        <v>321</v>
      </c>
      <c r="E1038" s="151" t="s">
        <v>4839</v>
      </c>
      <c r="F1038" s="145" t="s">
        <v>5280</v>
      </c>
      <c r="G1038" s="146">
        <v>43460</v>
      </c>
      <c r="H1038" s="125">
        <f t="shared" si="49"/>
        <v>2018</v>
      </c>
      <c r="I1038" s="145" t="s">
        <v>6004</v>
      </c>
      <c r="J1038" s="144">
        <v>1</v>
      </c>
      <c r="K1038" s="115">
        <f>IF((G1038+'Resale time'!$F$545)&lt;$U$3,1,0)</f>
        <v>1</v>
      </c>
      <c r="L1038" s="144"/>
      <c r="M1038" s="158">
        <v>1</v>
      </c>
      <c r="N1038" s="162">
        <f t="shared" si="50"/>
        <v>1</v>
      </c>
      <c r="O1038" s="219">
        <f>MAX(IF($U$4-G1038&gt;0,MIN((($U$4-$U$2))*J1038,(($U$4-$G1038)*J1038)-'Resale time'!$F$545),0),0)</f>
        <v>274</v>
      </c>
      <c r="P1038" s="162">
        <f>MAX(IF($U$5-G1038&gt;0,MIN(($U$5-$U$4)*J1038,(($U$5-$G1038)*J1038)-'Resale time'!$F$545),0),0)</f>
        <v>366</v>
      </c>
      <c r="Q1038" s="162">
        <f>MAX(IF($U$3-G1038&gt;0,MIN(($U$3-$U$5)*J1038,(($U$3-$G1038)*J1038)-'Resale time'!$F$545),0),0)</f>
        <v>90</v>
      </c>
      <c r="R1038" s="341">
        <f t="shared" si="51"/>
        <v>730</v>
      </c>
    </row>
    <row r="1039" spans="1:18" ht="12" customHeight="1" x14ac:dyDescent="0.35">
      <c r="A1039" s="151" t="s">
        <v>5328</v>
      </c>
      <c r="B1039" s="142" t="s">
        <v>4837</v>
      </c>
      <c r="C1039" s="151" t="s">
        <v>5329</v>
      </c>
      <c r="D1039" s="142" t="s">
        <v>321</v>
      </c>
      <c r="E1039" s="151" t="s">
        <v>4839</v>
      </c>
      <c r="F1039" s="145" t="s">
        <v>5280</v>
      </c>
      <c r="G1039" s="146">
        <v>43339</v>
      </c>
      <c r="H1039" s="125">
        <f t="shared" si="49"/>
        <v>2018</v>
      </c>
      <c r="I1039" s="145" t="s">
        <v>6005</v>
      </c>
      <c r="J1039" s="144">
        <v>1</v>
      </c>
      <c r="K1039" s="115">
        <f>IF((G1039+'Resale time'!$F$545)&lt;$U$3,1,0)</f>
        <v>1</v>
      </c>
      <c r="L1039" s="144"/>
      <c r="M1039" s="158">
        <v>1</v>
      </c>
      <c r="N1039" s="162">
        <f t="shared" si="50"/>
        <v>1</v>
      </c>
      <c r="O1039" s="219">
        <f>MAX(IF($U$4-G1039&gt;0,MIN((($U$4-$U$2))*J1039,(($U$4-$G1039)*J1039)-'Resale time'!$F$545),0),0)</f>
        <v>274</v>
      </c>
      <c r="P1039" s="162">
        <f>MAX(IF($U$5-G1039&gt;0,MIN(($U$5-$U$4)*J1039,(($U$5-$G1039)*J1039)-'Resale time'!$F$545),0),0)</f>
        <v>366</v>
      </c>
      <c r="Q1039" s="162">
        <f>MAX(IF($U$3-G1039&gt;0,MIN(($U$3-$U$5)*J1039,(($U$3-$G1039)*J1039)-'Resale time'!$F$545),0),0)</f>
        <v>90</v>
      </c>
      <c r="R1039" s="341">
        <f t="shared" si="51"/>
        <v>730</v>
      </c>
    </row>
    <row r="1040" spans="1:18" ht="12" customHeight="1" x14ac:dyDescent="0.35">
      <c r="A1040" s="142" t="s">
        <v>6006</v>
      </c>
      <c r="B1040" s="142" t="s">
        <v>4841</v>
      </c>
      <c r="C1040" s="142" t="s">
        <v>6007</v>
      </c>
      <c r="D1040" s="142" t="s">
        <v>5301</v>
      </c>
      <c r="E1040" s="142" t="s">
        <v>4843</v>
      </c>
      <c r="F1040" s="145" t="s">
        <v>5332</v>
      </c>
      <c r="G1040" s="146">
        <v>43495</v>
      </c>
      <c r="H1040" s="125">
        <f t="shared" si="49"/>
        <v>2019</v>
      </c>
      <c r="I1040" s="145" t="s">
        <v>6008</v>
      </c>
      <c r="J1040" s="144">
        <v>1</v>
      </c>
      <c r="K1040" s="115">
        <f>IF((G1040+'Resale time'!$F$545)&lt;$U$3,1,0)</f>
        <v>1</v>
      </c>
      <c r="L1040" s="144"/>
      <c r="M1040" s="158">
        <v>1</v>
      </c>
      <c r="N1040" s="162">
        <f t="shared" si="50"/>
        <v>1</v>
      </c>
      <c r="O1040" s="219">
        <f>MAX(IF($U$4-G1040&gt;0,MIN((($U$4-$U$2))*J1040,(($U$4-$G1040)*J1040)-'Resale time'!$F$545),0),0)</f>
        <v>272.87034401258165</v>
      </c>
      <c r="P1040" s="162">
        <f>MAX(IF($U$5-G1040&gt;0,MIN(($U$5-$U$4)*J1040,(($U$5-$G1040)*J1040)-'Resale time'!$F$545),0),0)</f>
        <v>366</v>
      </c>
      <c r="Q1040" s="162">
        <f>MAX(IF($U$3-G1040&gt;0,MIN(($U$3-$U$5)*J1040,(($U$3-$G1040)*J1040)-'Resale time'!$F$545),0),0)</f>
        <v>90</v>
      </c>
      <c r="R1040" s="341">
        <f t="shared" si="51"/>
        <v>728.87034401258165</v>
      </c>
    </row>
    <row r="1041" spans="1:18" ht="12" customHeight="1" x14ac:dyDescent="0.35">
      <c r="A1041" s="142" t="s">
        <v>6006</v>
      </c>
      <c r="B1041" s="151" t="s">
        <v>4841</v>
      </c>
      <c r="C1041" s="151" t="s">
        <v>6007</v>
      </c>
      <c r="D1041" s="151" t="s">
        <v>5301</v>
      </c>
      <c r="E1041" s="151" t="s">
        <v>4843</v>
      </c>
      <c r="F1041" s="145" t="s">
        <v>5346</v>
      </c>
      <c r="G1041" s="146">
        <v>43222</v>
      </c>
      <c r="H1041" s="125">
        <f t="shared" si="49"/>
        <v>2018</v>
      </c>
      <c r="I1041" s="145" t="s">
        <v>6009</v>
      </c>
      <c r="J1041" s="144">
        <v>1</v>
      </c>
      <c r="K1041" s="115">
        <f>IF((G1041+'Resale time'!$F$545)&lt;$U$3,1,0)</f>
        <v>1</v>
      </c>
      <c r="L1041" s="144"/>
      <c r="M1041" s="158">
        <v>1</v>
      </c>
      <c r="N1041" s="162">
        <f t="shared" si="50"/>
        <v>1</v>
      </c>
      <c r="O1041" s="219">
        <f>MAX(IF($U$4-G1041&gt;0,MIN((($U$4-$U$2))*J1041,(($U$4-$G1041)*J1041)-'Resale time'!$F$545),0),0)</f>
        <v>274</v>
      </c>
      <c r="P1041" s="162">
        <f>MAX(IF($U$5-G1041&gt;0,MIN(($U$5-$U$4)*J1041,(($U$5-$G1041)*J1041)-'Resale time'!$F$545),0),0)</f>
        <v>366</v>
      </c>
      <c r="Q1041" s="162">
        <f>MAX(IF($U$3-G1041&gt;0,MIN(($U$3-$U$5)*J1041,(($U$3-$G1041)*J1041)-'Resale time'!$F$545),0),0)</f>
        <v>90</v>
      </c>
      <c r="R1041" s="341">
        <f t="shared" si="51"/>
        <v>730</v>
      </c>
    </row>
    <row r="1042" spans="1:18" ht="12" customHeight="1" x14ac:dyDescent="0.35">
      <c r="A1042" s="142" t="s">
        <v>6006</v>
      </c>
      <c r="B1042" s="151" t="s">
        <v>4841</v>
      </c>
      <c r="C1042" s="151" t="s">
        <v>6007</v>
      </c>
      <c r="D1042" s="151" t="s">
        <v>5301</v>
      </c>
      <c r="E1042" s="151" t="s">
        <v>4843</v>
      </c>
      <c r="F1042" s="145" t="s">
        <v>5346</v>
      </c>
      <c r="G1042" s="146">
        <v>43203</v>
      </c>
      <c r="H1042" s="125">
        <f t="shared" si="49"/>
        <v>2018</v>
      </c>
      <c r="I1042" s="145" t="s">
        <v>6010</v>
      </c>
      <c r="J1042" s="144">
        <v>3</v>
      </c>
      <c r="K1042" s="115">
        <f>IF((G1042+'Resale time'!$F$545)&lt;$U$3,1,0)</f>
        <v>1</v>
      </c>
      <c r="L1042" s="144"/>
      <c r="M1042" s="158">
        <v>1</v>
      </c>
      <c r="N1042" s="162">
        <f t="shared" si="50"/>
        <v>3</v>
      </c>
      <c r="O1042" s="219">
        <f>MAX(IF($U$4-G1042&gt;0,MIN((($U$4-$U$2))*J1042,(($U$4-$G1042)*J1042)-'Resale time'!$F$545),0),0)</f>
        <v>822</v>
      </c>
      <c r="P1042" s="162">
        <f>MAX(IF($U$5-G1042&gt;0,MIN(($U$5-$U$4)*J1042,(($U$5-$G1042)*J1042)-'Resale time'!$F$545),0),0)</f>
        <v>1098</v>
      </c>
      <c r="Q1042" s="162">
        <f>MAX(IF($U$3-G1042&gt;0,MIN(($U$3-$U$5)*J1042,(($U$3-$G1042)*J1042)-'Resale time'!$F$545),0),0)</f>
        <v>270</v>
      </c>
      <c r="R1042" s="341">
        <f t="shared" si="51"/>
        <v>2190</v>
      </c>
    </row>
    <row r="1043" spans="1:18" ht="12" customHeight="1" x14ac:dyDescent="0.35">
      <c r="A1043" s="145" t="s">
        <v>235</v>
      </c>
      <c r="B1043" s="145" t="s">
        <v>4369</v>
      </c>
      <c r="C1043" s="145" t="s">
        <v>6011</v>
      </c>
      <c r="D1043" s="145" t="s">
        <v>5286</v>
      </c>
      <c r="E1043" s="145" t="s">
        <v>4371</v>
      </c>
      <c r="F1043" s="145" t="s">
        <v>5275</v>
      </c>
      <c r="G1043" s="146">
        <v>43188</v>
      </c>
      <c r="H1043" s="125">
        <f t="shared" si="49"/>
        <v>2018</v>
      </c>
      <c r="I1043" s="145" t="s">
        <v>6012</v>
      </c>
      <c r="J1043" s="144">
        <v>2</v>
      </c>
      <c r="K1043" s="115">
        <f>IF((G1043+'Resale time'!$F$545)&lt;$U$3,1,0)</f>
        <v>1</v>
      </c>
      <c r="L1043" s="144"/>
      <c r="M1043" s="158">
        <v>1</v>
      </c>
      <c r="N1043" s="162">
        <f t="shared" si="50"/>
        <v>2</v>
      </c>
      <c r="O1043" s="219">
        <f>MAX(IF($U$4-G1043&gt;0,MIN((($U$4-$U$2))*J1043,(($U$4-$G1043)*J1043)-'Resale time'!$F$545),0),0)</f>
        <v>548</v>
      </c>
      <c r="P1043" s="162">
        <f>MAX(IF($U$5-G1043&gt;0,MIN(($U$5-$U$4)*J1043,(($U$5-$G1043)*J1043)-'Resale time'!$F$545),0),0)</f>
        <v>732</v>
      </c>
      <c r="Q1043" s="162">
        <f>MAX(IF($U$3-G1043&gt;0,MIN(($U$3-$U$5)*J1043,(($U$3-$G1043)*J1043)-'Resale time'!$F$545),0),0)</f>
        <v>180</v>
      </c>
      <c r="R1043" s="341">
        <f t="shared" si="51"/>
        <v>1460</v>
      </c>
    </row>
    <row r="1044" spans="1:18" ht="12" customHeight="1" x14ac:dyDescent="0.35">
      <c r="A1044" s="142" t="s">
        <v>6013</v>
      </c>
      <c r="B1044" s="142" t="s">
        <v>6014</v>
      </c>
      <c r="C1044" s="142" t="s">
        <v>6015</v>
      </c>
      <c r="D1044" s="142" t="s">
        <v>5339</v>
      </c>
      <c r="E1044" s="142" t="s">
        <v>5081</v>
      </c>
      <c r="F1044" s="145" t="s">
        <v>4645</v>
      </c>
      <c r="G1044" s="146">
        <v>43200</v>
      </c>
      <c r="H1044" s="125">
        <f t="shared" si="49"/>
        <v>2018</v>
      </c>
      <c r="I1044" s="145" t="s">
        <v>6016</v>
      </c>
      <c r="J1044" s="144">
        <v>1</v>
      </c>
      <c r="K1044" s="115">
        <f>IF((G1044+'Resale time'!$F$545)&lt;$U$3,1,0)</f>
        <v>1</v>
      </c>
      <c r="L1044" s="144"/>
      <c r="M1044" s="158">
        <v>1</v>
      </c>
      <c r="N1044" s="162">
        <f t="shared" si="50"/>
        <v>1</v>
      </c>
      <c r="O1044" s="219">
        <f>MAX(IF($U$4-G1044&gt;0,MIN((($U$4-$U$2))*J1044,(($U$4-$G1044)*J1044)-'Resale time'!$F$545),0),0)</f>
        <v>274</v>
      </c>
      <c r="P1044" s="162">
        <f>MAX(IF($U$5-G1044&gt;0,MIN(($U$5-$U$4)*J1044,(($U$5-$G1044)*J1044)-'Resale time'!$F$545),0),0)</f>
        <v>366</v>
      </c>
      <c r="Q1044" s="162">
        <f>MAX(IF($U$3-G1044&gt;0,MIN(($U$3-$U$5)*J1044,(($U$3-$G1044)*J1044)-'Resale time'!$F$545),0),0)</f>
        <v>90</v>
      </c>
      <c r="R1044" s="341">
        <f t="shared" si="51"/>
        <v>730</v>
      </c>
    </row>
    <row r="1045" spans="1:18" ht="12" customHeight="1" x14ac:dyDescent="0.35">
      <c r="A1045" s="151" t="s">
        <v>6013</v>
      </c>
      <c r="B1045" s="142" t="s">
        <v>6014</v>
      </c>
      <c r="C1045" s="151" t="s">
        <v>6015</v>
      </c>
      <c r="D1045" s="151" t="s">
        <v>5339</v>
      </c>
      <c r="E1045" s="151" t="s">
        <v>5081</v>
      </c>
      <c r="F1045" s="145" t="s">
        <v>4288</v>
      </c>
      <c r="G1045" s="146">
        <v>43175</v>
      </c>
      <c r="H1045" s="125">
        <f t="shared" si="49"/>
        <v>2018</v>
      </c>
      <c r="I1045" s="145" t="s">
        <v>6017</v>
      </c>
      <c r="J1045" s="144">
        <v>1</v>
      </c>
      <c r="K1045" s="115">
        <f>IF((G1045+'Resale time'!$F$545)&lt;$U$3,1,0)</f>
        <v>1</v>
      </c>
      <c r="L1045" s="144"/>
      <c r="M1045" s="158">
        <v>1</v>
      </c>
      <c r="N1045" s="162">
        <f t="shared" si="50"/>
        <v>1</v>
      </c>
      <c r="O1045" s="219">
        <f>MAX(IF($U$4-G1045&gt;0,MIN((($U$4-$U$2))*J1045,(($U$4-$G1045)*J1045)-'Resale time'!$F$545),0),0)</f>
        <v>274</v>
      </c>
      <c r="P1045" s="162">
        <f>MAX(IF($U$5-G1045&gt;0,MIN(($U$5-$U$4)*J1045,(($U$5-$G1045)*J1045)-'Resale time'!$F$545),0),0)</f>
        <v>366</v>
      </c>
      <c r="Q1045" s="162">
        <f>MAX(IF($U$3-G1045&gt;0,MIN(($U$3-$U$5)*J1045,(($U$3-$G1045)*J1045)-'Resale time'!$F$545),0),0)</f>
        <v>90</v>
      </c>
      <c r="R1045" s="341">
        <f t="shared" si="51"/>
        <v>730</v>
      </c>
    </row>
    <row r="1046" spans="1:18" ht="12" customHeight="1" x14ac:dyDescent="0.35">
      <c r="A1046" s="151" t="s">
        <v>6013</v>
      </c>
      <c r="B1046" s="142" t="s">
        <v>6014</v>
      </c>
      <c r="C1046" s="151" t="s">
        <v>6015</v>
      </c>
      <c r="D1046" s="151" t="s">
        <v>5339</v>
      </c>
      <c r="E1046" s="151" t="s">
        <v>5081</v>
      </c>
      <c r="F1046" s="145" t="s">
        <v>4645</v>
      </c>
      <c r="G1046" s="146">
        <v>43159</v>
      </c>
      <c r="H1046" s="125">
        <f t="shared" si="49"/>
        <v>2018</v>
      </c>
      <c r="I1046" s="145" t="s">
        <v>6018</v>
      </c>
      <c r="J1046" s="144">
        <v>1</v>
      </c>
      <c r="K1046" s="115">
        <f>IF((G1046+'Resale time'!$F$545)&lt;$U$3,1,0)</f>
        <v>1</v>
      </c>
      <c r="L1046" s="144"/>
      <c r="M1046" s="158">
        <v>1</v>
      </c>
      <c r="N1046" s="162">
        <f t="shared" si="50"/>
        <v>1</v>
      </c>
      <c r="O1046" s="219">
        <f>MAX(IF($U$4-G1046&gt;0,MIN((($U$4-$U$2))*J1046,(($U$4-$G1046)*J1046)-'Resale time'!$F$545),0),0)</f>
        <v>274</v>
      </c>
      <c r="P1046" s="162">
        <f>MAX(IF($U$5-G1046&gt;0,MIN(($U$5-$U$4)*J1046,(($U$5-$G1046)*J1046)-'Resale time'!$F$545),0),0)</f>
        <v>366</v>
      </c>
      <c r="Q1046" s="162">
        <f>MAX(IF($U$3-G1046&gt;0,MIN(($U$3-$U$5)*J1046,(($U$3-$G1046)*J1046)-'Resale time'!$F$545),0),0)</f>
        <v>90</v>
      </c>
      <c r="R1046" s="341">
        <f t="shared" si="51"/>
        <v>730</v>
      </c>
    </row>
    <row r="1047" spans="1:18" ht="12" customHeight="1" x14ac:dyDescent="0.35">
      <c r="A1047" s="151" t="s">
        <v>6013</v>
      </c>
      <c r="B1047" s="142" t="s">
        <v>6014</v>
      </c>
      <c r="C1047" s="151" t="s">
        <v>6015</v>
      </c>
      <c r="D1047" s="151" t="s">
        <v>5339</v>
      </c>
      <c r="E1047" s="151" t="s">
        <v>5081</v>
      </c>
      <c r="F1047" s="145" t="s">
        <v>4288</v>
      </c>
      <c r="G1047" s="146">
        <v>43140</v>
      </c>
      <c r="H1047" s="125">
        <f t="shared" si="49"/>
        <v>2018</v>
      </c>
      <c r="I1047" s="145" t="s">
        <v>6019</v>
      </c>
      <c r="J1047" s="144">
        <v>2</v>
      </c>
      <c r="K1047" s="115">
        <f>IF((G1047+'Resale time'!$F$545)&lt;$U$3,1,0)</f>
        <v>1</v>
      </c>
      <c r="L1047" s="144"/>
      <c r="M1047" s="158">
        <v>1</v>
      </c>
      <c r="N1047" s="162">
        <f t="shared" si="50"/>
        <v>2</v>
      </c>
      <c r="O1047" s="219">
        <f>MAX(IF($U$4-G1047&gt;0,MIN((($U$4-$U$2))*J1047,(($U$4-$G1047)*J1047)-'Resale time'!$F$545),0),0)</f>
        <v>548</v>
      </c>
      <c r="P1047" s="162">
        <f>MAX(IF($U$5-G1047&gt;0,MIN(($U$5-$U$4)*J1047,(($U$5-$G1047)*J1047)-'Resale time'!$F$545),0),0)</f>
        <v>732</v>
      </c>
      <c r="Q1047" s="162">
        <f>MAX(IF($U$3-G1047&gt;0,MIN(($U$3-$U$5)*J1047,(($U$3-$G1047)*J1047)-'Resale time'!$F$545),0),0)</f>
        <v>180</v>
      </c>
      <c r="R1047" s="341">
        <f t="shared" si="51"/>
        <v>1460</v>
      </c>
    </row>
    <row r="1048" spans="1:18" ht="12" customHeight="1" x14ac:dyDescent="0.35">
      <c r="A1048" s="151" t="s">
        <v>6013</v>
      </c>
      <c r="B1048" s="142" t="s">
        <v>6014</v>
      </c>
      <c r="C1048" s="151" t="s">
        <v>6015</v>
      </c>
      <c r="D1048" s="151" t="s">
        <v>5339</v>
      </c>
      <c r="E1048" s="151" t="s">
        <v>5081</v>
      </c>
      <c r="F1048" s="145" t="s">
        <v>4276</v>
      </c>
      <c r="G1048" s="146">
        <v>43140</v>
      </c>
      <c r="H1048" s="125">
        <f t="shared" si="49"/>
        <v>2018</v>
      </c>
      <c r="I1048" s="145" t="s">
        <v>6019</v>
      </c>
      <c r="J1048" s="144">
        <v>1</v>
      </c>
      <c r="K1048" s="115">
        <f>IF((G1048+'Resale time'!$F$545)&lt;$U$3,1,0)</f>
        <v>1</v>
      </c>
      <c r="L1048" s="144"/>
      <c r="M1048" s="158">
        <v>1</v>
      </c>
      <c r="N1048" s="162">
        <f t="shared" si="50"/>
        <v>1</v>
      </c>
      <c r="O1048" s="219">
        <f>MAX(IF($U$4-G1048&gt;0,MIN((($U$4-$U$2))*J1048,(($U$4-$G1048)*J1048)-'Resale time'!$F$545),0),0)</f>
        <v>274</v>
      </c>
      <c r="P1048" s="162">
        <f>MAX(IF($U$5-G1048&gt;0,MIN(($U$5-$U$4)*J1048,(($U$5-$G1048)*J1048)-'Resale time'!$F$545),0),0)</f>
        <v>366</v>
      </c>
      <c r="Q1048" s="162">
        <f>MAX(IF($U$3-G1048&gt;0,MIN(($U$3-$U$5)*J1048,(($U$3-$G1048)*J1048)-'Resale time'!$F$545),0),0)</f>
        <v>90</v>
      </c>
      <c r="R1048" s="341">
        <f t="shared" si="51"/>
        <v>730</v>
      </c>
    </row>
    <row r="1049" spans="1:18" ht="12" customHeight="1" x14ac:dyDescent="0.35">
      <c r="A1049" s="151" t="s">
        <v>6013</v>
      </c>
      <c r="B1049" s="142" t="s">
        <v>6014</v>
      </c>
      <c r="C1049" s="151" t="s">
        <v>6015</v>
      </c>
      <c r="D1049" s="151" t="s">
        <v>5339</v>
      </c>
      <c r="E1049" s="151" t="s">
        <v>5081</v>
      </c>
      <c r="F1049" s="145" t="s">
        <v>4276</v>
      </c>
      <c r="G1049" s="146">
        <v>43126</v>
      </c>
      <c r="H1049" s="125">
        <f t="shared" si="49"/>
        <v>2018</v>
      </c>
      <c r="I1049" s="145" t="s">
        <v>6020</v>
      </c>
      <c r="J1049" s="144">
        <v>4</v>
      </c>
      <c r="K1049" s="115">
        <f>IF((G1049+'Resale time'!$F$545)&lt;$U$3,1,0)</f>
        <v>1</v>
      </c>
      <c r="L1049" s="144"/>
      <c r="M1049" s="158">
        <v>1</v>
      </c>
      <c r="N1049" s="162">
        <f t="shared" si="50"/>
        <v>4</v>
      </c>
      <c r="O1049" s="219">
        <f>MAX(IF($U$4-G1049&gt;0,MIN((($U$4-$U$2))*J1049,(($U$4-$G1049)*J1049)-'Resale time'!$F$545),0),0)</f>
        <v>1096</v>
      </c>
      <c r="P1049" s="162">
        <f>MAX(IF($U$5-G1049&gt;0,MIN(($U$5-$U$4)*J1049,(($U$5-$G1049)*J1049)-'Resale time'!$F$545),0),0)</f>
        <v>1464</v>
      </c>
      <c r="Q1049" s="162">
        <f>MAX(IF($U$3-G1049&gt;0,MIN(($U$3-$U$5)*J1049,(($U$3-$G1049)*J1049)-'Resale time'!$F$545),0),0)</f>
        <v>360</v>
      </c>
      <c r="R1049" s="341">
        <f t="shared" si="51"/>
        <v>2920</v>
      </c>
    </row>
    <row r="1050" spans="1:18" ht="12" customHeight="1" x14ac:dyDescent="0.35">
      <c r="A1050" s="151" t="s">
        <v>6013</v>
      </c>
      <c r="B1050" s="142" t="s">
        <v>6014</v>
      </c>
      <c r="C1050" s="151" t="s">
        <v>6015</v>
      </c>
      <c r="D1050" s="151" t="s">
        <v>5339</v>
      </c>
      <c r="E1050" s="151" t="s">
        <v>5081</v>
      </c>
      <c r="F1050" s="145" t="s">
        <v>4288</v>
      </c>
      <c r="G1050" s="146">
        <v>43126</v>
      </c>
      <c r="H1050" s="125">
        <f t="shared" si="49"/>
        <v>2018</v>
      </c>
      <c r="I1050" s="145" t="s">
        <v>6020</v>
      </c>
      <c r="J1050" s="144">
        <v>2</v>
      </c>
      <c r="K1050" s="115">
        <f>IF((G1050+'Resale time'!$F$545)&lt;$U$3,1,0)</f>
        <v>1</v>
      </c>
      <c r="L1050" s="144"/>
      <c r="M1050" s="158">
        <v>1</v>
      </c>
      <c r="N1050" s="162">
        <f t="shared" si="50"/>
        <v>2</v>
      </c>
      <c r="O1050" s="219">
        <f>MAX(IF($U$4-G1050&gt;0,MIN((($U$4-$U$2))*J1050,(($U$4-$G1050)*J1050)-'Resale time'!$F$545),0),0)</f>
        <v>548</v>
      </c>
      <c r="P1050" s="162">
        <f>MAX(IF($U$5-G1050&gt;0,MIN(($U$5-$U$4)*J1050,(($U$5-$G1050)*J1050)-'Resale time'!$F$545),0),0)</f>
        <v>732</v>
      </c>
      <c r="Q1050" s="162">
        <f>MAX(IF($U$3-G1050&gt;0,MIN(($U$3-$U$5)*J1050,(($U$3-$G1050)*J1050)-'Resale time'!$F$545),0),0)</f>
        <v>180</v>
      </c>
      <c r="R1050" s="341">
        <f t="shared" si="51"/>
        <v>1460</v>
      </c>
    </row>
    <row r="1051" spans="1:18" ht="12" customHeight="1" x14ac:dyDescent="0.35">
      <c r="A1051" s="145" t="s">
        <v>6021</v>
      </c>
      <c r="B1051" s="145" t="s">
        <v>6022</v>
      </c>
      <c r="C1051" s="145" t="s">
        <v>6023</v>
      </c>
      <c r="D1051" s="145" t="s">
        <v>5301</v>
      </c>
      <c r="E1051" s="145" t="s">
        <v>6024</v>
      </c>
      <c r="F1051" s="145" t="s">
        <v>5275</v>
      </c>
      <c r="G1051" s="146">
        <v>43193</v>
      </c>
      <c r="H1051" s="125">
        <f t="shared" si="49"/>
        <v>2018</v>
      </c>
      <c r="I1051" s="145" t="s">
        <v>6025</v>
      </c>
      <c r="J1051" s="144">
        <v>1</v>
      </c>
      <c r="K1051" s="115">
        <f>IF((G1051+'Resale time'!$F$545)&lt;$U$3,1,0)</f>
        <v>1</v>
      </c>
      <c r="L1051" s="144"/>
      <c r="M1051" s="158">
        <v>1</v>
      </c>
      <c r="N1051" s="162">
        <f t="shared" si="50"/>
        <v>1</v>
      </c>
      <c r="O1051" s="219">
        <f>MAX(IF($U$4-G1051&gt;0,MIN((($U$4-$U$2))*J1051,(($U$4-$G1051)*J1051)-'Resale time'!$F$545),0),0)</f>
        <v>274</v>
      </c>
      <c r="P1051" s="162">
        <f>MAX(IF($U$5-G1051&gt;0,MIN(($U$5-$U$4)*J1051,(($U$5-$G1051)*J1051)-'Resale time'!$F$545),0),0)</f>
        <v>366</v>
      </c>
      <c r="Q1051" s="162">
        <f>MAX(IF($U$3-G1051&gt;0,MIN(($U$3-$U$5)*J1051,(($U$3-$G1051)*J1051)-'Resale time'!$F$545),0),0)</f>
        <v>90</v>
      </c>
      <c r="R1051" s="341">
        <f t="shared" si="51"/>
        <v>730</v>
      </c>
    </row>
    <row r="1052" spans="1:18" ht="12" customHeight="1" x14ac:dyDescent="0.35">
      <c r="A1052" s="142" t="s">
        <v>6026</v>
      </c>
      <c r="B1052" s="142" t="s">
        <v>4781</v>
      </c>
      <c r="C1052" s="142" t="s">
        <v>6027</v>
      </c>
      <c r="D1052" s="142" t="s">
        <v>5301</v>
      </c>
      <c r="E1052" s="142" t="s">
        <v>4783</v>
      </c>
      <c r="F1052" s="145" t="s">
        <v>4276</v>
      </c>
      <c r="G1052" s="146">
        <v>43546</v>
      </c>
      <c r="H1052" s="125">
        <f t="shared" si="49"/>
        <v>2019</v>
      </c>
      <c r="I1052" s="145" t="s">
        <v>6028</v>
      </c>
      <c r="J1052" s="144">
        <v>24</v>
      </c>
      <c r="K1052" s="115">
        <f>IF((G1052+'Resale time'!$F$545)&lt;$U$3,1,0)</f>
        <v>1</v>
      </c>
      <c r="L1052" s="144"/>
      <c r="M1052" s="158">
        <v>1</v>
      </c>
      <c r="N1052" s="162">
        <f t="shared" si="50"/>
        <v>24</v>
      </c>
      <c r="O1052" s="219">
        <f>MAX(IF($U$4-G1052&gt;0,MIN((($U$4-$U$2))*J1052,(($U$4-$G1052)*J1052)-'Resale time'!$F$545),0),0)</f>
        <v>6576</v>
      </c>
      <c r="P1052" s="162">
        <f>MAX(IF($U$5-G1052&gt;0,MIN(($U$5-$U$4)*J1052,(($U$5-$G1052)*J1052)-'Resale time'!$F$545),0),0)</f>
        <v>8784</v>
      </c>
      <c r="Q1052" s="162">
        <f>MAX(IF($U$3-G1052&gt;0,MIN(($U$3-$U$5)*J1052,(($U$3-$G1052)*J1052)-'Resale time'!$F$545),0),0)</f>
        <v>2160</v>
      </c>
      <c r="R1052" s="341">
        <f t="shared" si="51"/>
        <v>17520</v>
      </c>
    </row>
    <row r="1053" spans="1:18" ht="12" customHeight="1" x14ac:dyDescent="0.35">
      <c r="A1053" s="142" t="s">
        <v>6026</v>
      </c>
      <c r="B1053" s="151" t="s">
        <v>4781</v>
      </c>
      <c r="C1053" s="151" t="s">
        <v>6027</v>
      </c>
      <c r="D1053" s="142" t="s">
        <v>5301</v>
      </c>
      <c r="E1053" s="151" t="s">
        <v>4783</v>
      </c>
      <c r="F1053" s="145" t="s">
        <v>4276</v>
      </c>
      <c r="G1053" s="146">
        <v>43544</v>
      </c>
      <c r="H1053" s="125">
        <f t="shared" si="49"/>
        <v>2019</v>
      </c>
      <c r="I1053" s="145" t="s">
        <v>6029</v>
      </c>
      <c r="J1053" s="144">
        <v>12</v>
      </c>
      <c r="K1053" s="115">
        <f>IF((G1053+'Resale time'!$F$545)&lt;$U$3,1,0)</f>
        <v>1</v>
      </c>
      <c r="L1053" s="144"/>
      <c r="M1053" s="158">
        <v>1</v>
      </c>
      <c r="N1053" s="162">
        <f t="shared" si="50"/>
        <v>12</v>
      </c>
      <c r="O1053" s="219">
        <f>MAX(IF($U$4-G1053&gt;0,MIN((($U$4-$U$2))*J1053,(($U$4-$G1053)*J1053)-'Resale time'!$F$545),0),0)</f>
        <v>3288</v>
      </c>
      <c r="P1053" s="162">
        <f>MAX(IF($U$5-G1053&gt;0,MIN(($U$5-$U$4)*J1053,(($U$5-$G1053)*J1053)-'Resale time'!$F$545),0),0)</f>
        <v>4392</v>
      </c>
      <c r="Q1053" s="162">
        <f>MAX(IF($U$3-G1053&gt;0,MIN(($U$3-$U$5)*J1053,(($U$3-$G1053)*J1053)-'Resale time'!$F$545),0),0)</f>
        <v>1080</v>
      </c>
      <c r="R1053" s="341">
        <f t="shared" si="51"/>
        <v>8760</v>
      </c>
    </row>
    <row r="1054" spans="1:18" ht="12" customHeight="1" x14ac:dyDescent="0.35">
      <c r="A1054" s="142" t="s">
        <v>6026</v>
      </c>
      <c r="B1054" s="151" t="s">
        <v>4781</v>
      </c>
      <c r="C1054" s="151" t="s">
        <v>6027</v>
      </c>
      <c r="D1054" s="151" t="s">
        <v>5301</v>
      </c>
      <c r="E1054" s="151" t="s">
        <v>4783</v>
      </c>
      <c r="F1054" s="145" t="s">
        <v>4276</v>
      </c>
      <c r="G1054" s="146">
        <v>43209</v>
      </c>
      <c r="H1054" s="125">
        <f t="shared" si="49"/>
        <v>2018</v>
      </c>
      <c r="I1054" s="145" t="s">
        <v>6030</v>
      </c>
      <c r="J1054" s="144">
        <v>24</v>
      </c>
      <c r="K1054" s="115">
        <f>IF((G1054+'Resale time'!$F$545)&lt;$U$3,1,0)</f>
        <v>1</v>
      </c>
      <c r="L1054" s="144"/>
      <c r="M1054" s="158">
        <v>1</v>
      </c>
      <c r="N1054" s="162">
        <f t="shared" si="50"/>
        <v>24</v>
      </c>
      <c r="O1054" s="219">
        <f>MAX(IF($U$4-G1054&gt;0,MIN((($U$4-$U$2))*J1054,(($U$4-$G1054)*J1054)-'Resale time'!$F$545),0),0)</f>
        <v>6576</v>
      </c>
      <c r="P1054" s="162">
        <f>MAX(IF($U$5-G1054&gt;0,MIN(($U$5-$U$4)*J1054,(($U$5-$G1054)*J1054)-'Resale time'!$F$545),0),0)</f>
        <v>8784</v>
      </c>
      <c r="Q1054" s="162">
        <f>MAX(IF($U$3-G1054&gt;0,MIN(($U$3-$U$5)*J1054,(($U$3-$G1054)*J1054)-'Resale time'!$F$545),0),0)</f>
        <v>2160</v>
      </c>
      <c r="R1054" s="341">
        <f t="shared" si="51"/>
        <v>17520</v>
      </c>
    </row>
    <row r="1055" spans="1:18" ht="12" customHeight="1" x14ac:dyDescent="0.35">
      <c r="A1055" s="142" t="s">
        <v>5416</v>
      </c>
      <c r="B1055" s="142" t="s">
        <v>4823</v>
      </c>
      <c r="C1055" s="142" t="s">
        <v>5417</v>
      </c>
      <c r="D1055" s="142" t="s">
        <v>5339</v>
      </c>
      <c r="E1055" s="142" t="s">
        <v>4825</v>
      </c>
      <c r="F1055" s="145" t="s">
        <v>5280</v>
      </c>
      <c r="G1055" s="146">
        <v>43577</v>
      </c>
      <c r="H1055" s="125">
        <f t="shared" si="49"/>
        <v>2019</v>
      </c>
      <c r="I1055" s="145" t="s">
        <v>6031</v>
      </c>
      <c r="J1055" s="144">
        <v>10</v>
      </c>
      <c r="K1055" s="115">
        <f>IF((G1055+'Resale time'!$F$545)&lt;$U$3,1,0)</f>
        <v>1</v>
      </c>
      <c r="L1055" s="144"/>
      <c r="M1055" s="158">
        <v>1</v>
      </c>
      <c r="N1055" s="162">
        <f t="shared" si="50"/>
        <v>10</v>
      </c>
      <c r="O1055" s="219">
        <f>MAX(IF($U$4-G1055&gt;0,MIN((($U$4-$U$2))*J1055,(($U$4-$G1055)*J1055)-'Resale time'!$F$545),0),0)</f>
        <v>2467.8703440125819</v>
      </c>
      <c r="P1055" s="162">
        <f>MAX(IF($U$5-G1055&gt;0,MIN(($U$5-$U$4)*J1055,(($U$5-$G1055)*J1055)-'Resale time'!$F$545),0),0)</f>
        <v>3660</v>
      </c>
      <c r="Q1055" s="162">
        <f>MAX(IF($U$3-G1055&gt;0,MIN(($U$3-$U$5)*J1055,(($U$3-$G1055)*J1055)-'Resale time'!$F$545),0),0)</f>
        <v>900</v>
      </c>
      <c r="R1055" s="341">
        <f t="shared" si="51"/>
        <v>7027.8703440125819</v>
      </c>
    </row>
    <row r="1056" spans="1:18" ht="12" customHeight="1" x14ac:dyDescent="0.35">
      <c r="A1056" s="142" t="s">
        <v>5416</v>
      </c>
      <c r="B1056" s="151" t="s">
        <v>4823</v>
      </c>
      <c r="C1056" s="151" t="s">
        <v>5417</v>
      </c>
      <c r="D1056" s="151" t="s">
        <v>5339</v>
      </c>
      <c r="E1056" s="151" t="s">
        <v>4825</v>
      </c>
      <c r="F1056" s="145" t="s">
        <v>4288</v>
      </c>
      <c r="G1056" s="146">
        <v>43571</v>
      </c>
      <c r="H1056" s="125">
        <f t="shared" si="49"/>
        <v>2019</v>
      </c>
      <c r="I1056" s="145" t="s">
        <v>6032</v>
      </c>
      <c r="J1056" s="144">
        <v>18</v>
      </c>
      <c r="K1056" s="115">
        <f>IF((G1056+'Resale time'!$F$545)&lt;$U$3,1,0)</f>
        <v>1</v>
      </c>
      <c r="L1056" s="144"/>
      <c r="M1056" s="158">
        <v>1</v>
      </c>
      <c r="N1056" s="162">
        <f t="shared" si="50"/>
        <v>18</v>
      </c>
      <c r="O1056" s="219">
        <f>MAX(IF($U$4-G1056&gt;0,MIN((($U$4-$U$2))*J1056,(($U$4-$G1056)*J1056)-'Resale time'!$F$545),0),0)</f>
        <v>4599.8703440125819</v>
      </c>
      <c r="P1056" s="162">
        <f>MAX(IF($U$5-G1056&gt;0,MIN(($U$5-$U$4)*J1056,(($U$5-$G1056)*J1056)-'Resale time'!$F$545),0),0)</f>
        <v>6588</v>
      </c>
      <c r="Q1056" s="162">
        <f>MAX(IF($U$3-G1056&gt;0,MIN(($U$3-$U$5)*J1056,(($U$3-$G1056)*J1056)-'Resale time'!$F$545),0),0)</f>
        <v>1620</v>
      </c>
      <c r="R1056" s="341">
        <f t="shared" si="51"/>
        <v>12807.870344012583</v>
      </c>
    </row>
    <row r="1057" spans="1:18" ht="12" customHeight="1" x14ac:dyDescent="0.35">
      <c r="A1057" s="142" t="s">
        <v>5416</v>
      </c>
      <c r="B1057" s="151" t="s">
        <v>4823</v>
      </c>
      <c r="C1057" s="151" t="s">
        <v>5417</v>
      </c>
      <c r="D1057" s="151" t="s">
        <v>5339</v>
      </c>
      <c r="E1057" s="151" t="s">
        <v>4825</v>
      </c>
      <c r="F1057" s="145" t="s">
        <v>4276</v>
      </c>
      <c r="G1057" s="146">
        <v>43465</v>
      </c>
      <c r="H1057" s="125">
        <f t="shared" si="49"/>
        <v>2018</v>
      </c>
      <c r="I1057" s="145" t="s">
        <v>6033</v>
      </c>
      <c r="J1057" s="144">
        <v>2</v>
      </c>
      <c r="K1057" s="115">
        <f>IF((G1057+'Resale time'!$F$545)&lt;$U$3,1,0)</f>
        <v>1</v>
      </c>
      <c r="L1057" s="144"/>
      <c r="M1057" s="158">
        <v>1</v>
      </c>
      <c r="N1057" s="162">
        <f t="shared" si="50"/>
        <v>2</v>
      </c>
      <c r="O1057" s="219">
        <f>MAX(IF($U$4-G1057&gt;0,MIN((($U$4-$U$2))*J1057,(($U$4-$G1057)*J1057)-'Resale time'!$F$545),0),0)</f>
        <v>548</v>
      </c>
      <c r="P1057" s="162">
        <f>MAX(IF($U$5-G1057&gt;0,MIN(($U$5-$U$4)*J1057,(($U$5-$G1057)*J1057)-'Resale time'!$F$545),0),0)</f>
        <v>732</v>
      </c>
      <c r="Q1057" s="162">
        <f>MAX(IF($U$3-G1057&gt;0,MIN(($U$3-$U$5)*J1057,(($U$3-$G1057)*J1057)-'Resale time'!$F$545),0),0)</f>
        <v>180</v>
      </c>
      <c r="R1057" s="341">
        <f t="shared" si="51"/>
        <v>1460</v>
      </c>
    </row>
    <row r="1058" spans="1:18" ht="12" customHeight="1" x14ac:dyDescent="0.35">
      <c r="A1058" s="142" t="s">
        <v>5416</v>
      </c>
      <c r="B1058" s="151" t="s">
        <v>4823</v>
      </c>
      <c r="C1058" s="151" t="s">
        <v>5417</v>
      </c>
      <c r="D1058" s="151" t="s">
        <v>5339</v>
      </c>
      <c r="E1058" s="151" t="s">
        <v>4825</v>
      </c>
      <c r="F1058" s="145" t="s">
        <v>4288</v>
      </c>
      <c r="G1058" s="146">
        <v>43417</v>
      </c>
      <c r="H1058" s="125">
        <f t="shared" si="49"/>
        <v>2018</v>
      </c>
      <c r="I1058" s="145" t="s">
        <v>6034</v>
      </c>
      <c r="J1058" s="144">
        <v>1</v>
      </c>
      <c r="K1058" s="115">
        <f>IF((G1058+'Resale time'!$F$545)&lt;$U$3,1,0)</f>
        <v>1</v>
      </c>
      <c r="L1058" s="144"/>
      <c r="M1058" s="158">
        <v>1</v>
      </c>
      <c r="N1058" s="162">
        <f t="shared" si="50"/>
        <v>1</v>
      </c>
      <c r="O1058" s="219">
        <f>MAX(IF($U$4-G1058&gt;0,MIN((($U$4-$U$2))*J1058,(($U$4-$G1058)*J1058)-'Resale time'!$F$545),0),0)</f>
        <v>274</v>
      </c>
      <c r="P1058" s="162">
        <f>MAX(IF($U$5-G1058&gt;0,MIN(($U$5-$U$4)*J1058,(($U$5-$G1058)*J1058)-'Resale time'!$F$545),0),0)</f>
        <v>366</v>
      </c>
      <c r="Q1058" s="162">
        <f>MAX(IF($U$3-G1058&gt;0,MIN(($U$3-$U$5)*J1058,(($U$3-$G1058)*J1058)-'Resale time'!$F$545),0),0)</f>
        <v>90</v>
      </c>
      <c r="R1058" s="341">
        <f t="shared" si="51"/>
        <v>730</v>
      </c>
    </row>
    <row r="1059" spans="1:18" ht="12" customHeight="1" x14ac:dyDescent="0.35">
      <c r="A1059" s="142" t="s">
        <v>5416</v>
      </c>
      <c r="B1059" s="151" t="s">
        <v>4823</v>
      </c>
      <c r="C1059" s="151" t="s">
        <v>5417</v>
      </c>
      <c r="D1059" s="151" t="s">
        <v>5339</v>
      </c>
      <c r="E1059" s="151" t="s">
        <v>4825</v>
      </c>
      <c r="F1059" s="145" t="s">
        <v>4276</v>
      </c>
      <c r="G1059" s="146">
        <v>43147</v>
      </c>
      <c r="H1059" s="125">
        <f t="shared" si="49"/>
        <v>2018</v>
      </c>
      <c r="I1059" s="145" t="s">
        <v>6035</v>
      </c>
      <c r="J1059" s="144">
        <v>1</v>
      </c>
      <c r="K1059" s="115">
        <f>IF((G1059+'Resale time'!$F$545)&lt;$U$3,1,0)</f>
        <v>1</v>
      </c>
      <c r="L1059" s="144"/>
      <c r="M1059" s="158">
        <v>1</v>
      </c>
      <c r="N1059" s="162">
        <f t="shared" si="50"/>
        <v>1</v>
      </c>
      <c r="O1059" s="219">
        <f>MAX(IF($U$4-G1059&gt;0,MIN((($U$4-$U$2))*J1059,(($U$4-$G1059)*J1059)-'Resale time'!$F$545),0),0)</f>
        <v>274</v>
      </c>
      <c r="P1059" s="162">
        <f>MAX(IF($U$5-G1059&gt;0,MIN(($U$5-$U$4)*J1059,(($U$5-$G1059)*J1059)-'Resale time'!$F$545),0),0)</f>
        <v>366</v>
      </c>
      <c r="Q1059" s="162">
        <f>MAX(IF($U$3-G1059&gt;0,MIN(($U$3-$U$5)*J1059,(($U$3-$G1059)*J1059)-'Resale time'!$F$545),0),0)</f>
        <v>90</v>
      </c>
      <c r="R1059" s="341">
        <f t="shared" si="51"/>
        <v>730</v>
      </c>
    </row>
    <row r="1060" spans="1:18" ht="12" customHeight="1" x14ac:dyDescent="0.35">
      <c r="A1060" s="142" t="s">
        <v>5416</v>
      </c>
      <c r="B1060" s="151" t="s">
        <v>4823</v>
      </c>
      <c r="C1060" s="151" t="s">
        <v>5417</v>
      </c>
      <c r="D1060" s="151" t="s">
        <v>5339</v>
      </c>
      <c r="E1060" s="151" t="s">
        <v>4825</v>
      </c>
      <c r="F1060" s="145" t="s">
        <v>5061</v>
      </c>
      <c r="G1060" s="146">
        <v>43147</v>
      </c>
      <c r="H1060" s="125">
        <f t="shared" si="49"/>
        <v>2018</v>
      </c>
      <c r="I1060" s="145" t="s">
        <v>6035</v>
      </c>
      <c r="J1060" s="144">
        <v>1</v>
      </c>
      <c r="K1060" s="115">
        <f>IF((G1060+'Resale time'!$F$545)&lt;$U$3,1,0)</f>
        <v>1</v>
      </c>
      <c r="L1060" s="144"/>
      <c r="M1060" s="158">
        <v>1</v>
      </c>
      <c r="N1060" s="162">
        <f t="shared" si="50"/>
        <v>1</v>
      </c>
      <c r="O1060" s="219">
        <f>MAX(IF($U$4-G1060&gt;0,MIN((($U$4-$U$2))*J1060,(($U$4-$G1060)*J1060)-'Resale time'!$F$545),0),0)</f>
        <v>274</v>
      </c>
      <c r="P1060" s="162">
        <f>MAX(IF($U$5-G1060&gt;0,MIN(($U$5-$U$4)*J1060,(($U$5-$G1060)*J1060)-'Resale time'!$F$545),0),0)</f>
        <v>366</v>
      </c>
      <c r="Q1060" s="162">
        <f>MAX(IF($U$3-G1060&gt;0,MIN(($U$3-$U$5)*J1060,(($U$3-$G1060)*J1060)-'Resale time'!$F$545),0),0)</f>
        <v>90</v>
      </c>
      <c r="R1060" s="341">
        <f t="shared" si="51"/>
        <v>730</v>
      </c>
    </row>
    <row r="1061" spans="1:18" ht="12" customHeight="1" x14ac:dyDescent="0.35">
      <c r="A1061" s="142" t="s">
        <v>6036</v>
      </c>
      <c r="B1061" s="142" t="s">
        <v>4765</v>
      </c>
      <c r="C1061" s="142" t="s">
        <v>6037</v>
      </c>
      <c r="D1061" s="142" t="s">
        <v>6038</v>
      </c>
      <c r="E1061" s="142" t="s">
        <v>6039</v>
      </c>
      <c r="F1061" s="142" t="s">
        <v>5280</v>
      </c>
      <c r="G1061" s="143">
        <v>43875</v>
      </c>
      <c r="H1061" s="125">
        <f t="shared" si="49"/>
        <v>2020</v>
      </c>
      <c r="I1061" s="142" t="s">
        <v>6040</v>
      </c>
      <c r="J1061" s="144">
        <v>8</v>
      </c>
      <c r="K1061" s="115">
        <f>IF((G1061+'Resale time'!$F$545)&lt;$U$3,1,0)</f>
        <v>1</v>
      </c>
      <c r="L1061" s="144"/>
      <c r="M1061" s="159"/>
      <c r="N1061" s="162" t="str">
        <f t="shared" si="50"/>
        <v/>
      </c>
      <c r="O1061" s="219">
        <f>MAX(IF($U$4-G1061&gt;0,MIN((($U$4-$U$2))*J1061,(($U$4-$G1061)*J1061)-'Resale time'!$F$545),0),0)</f>
        <v>0</v>
      </c>
      <c r="P1061" s="162">
        <f>MAX(IF($U$5-G1061&gt;0,MIN(($U$5-$U$4)*J1061,(($U$5-$G1061)*J1061)-'Resale time'!$F$545),0),0)</f>
        <v>2505.8703440125819</v>
      </c>
      <c r="Q1061" s="162">
        <f>MAX(IF($U$3-G1061&gt;0,MIN(($U$3-$U$5)*J1061,(($U$3-$G1061)*J1061)-'Resale time'!$F$545),0),0)</f>
        <v>720</v>
      </c>
      <c r="R1061" s="341">
        <f t="shared" si="51"/>
        <v>3225.8703440125819</v>
      </c>
    </row>
    <row r="1062" spans="1:18" ht="12" customHeight="1" x14ac:dyDescent="0.35">
      <c r="A1062" s="142" t="s">
        <v>6036</v>
      </c>
      <c r="B1062" s="142" t="s">
        <v>4765</v>
      </c>
      <c r="C1062" s="142" t="s">
        <v>6037</v>
      </c>
      <c r="D1062" s="142" t="s">
        <v>6038</v>
      </c>
      <c r="E1062" s="142" t="s">
        <v>6039</v>
      </c>
      <c r="F1062" s="142" t="s">
        <v>4288</v>
      </c>
      <c r="G1062" s="143">
        <v>43845</v>
      </c>
      <c r="H1062" s="125">
        <f t="shared" si="49"/>
        <v>2020</v>
      </c>
      <c r="I1062" s="142" t="s">
        <v>6041</v>
      </c>
      <c r="J1062" s="144">
        <v>4</v>
      </c>
      <c r="K1062" s="115">
        <f>IF((G1062+'Resale time'!$F$545)&lt;$U$3,1,0)</f>
        <v>1</v>
      </c>
      <c r="L1062" s="144"/>
      <c r="M1062" s="159"/>
      <c r="N1062" s="162" t="str">
        <f t="shared" si="50"/>
        <v/>
      </c>
      <c r="O1062" s="219">
        <f>MAX(IF($U$4-G1062&gt;0,MIN((($U$4-$U$2))*J1062,(($U$4-$G1062)*J1062)-'Resale time'!$F$545),0),0)</f>
        <v>0</v>
      </c>
      <c r="P1062" s="162">
        <f>MAX(IF($U$5-G1062&gt;0,MIN(($U$5-$U$4)*J1062,(($U$5-$G1062)*J1062)-'Resale time'!$F$545),0),0)</f>
        <v>1341.8703440125817</v>
      </c>
      <c r="Q1062" s="162">
        <f>MAX(IF($U$3-G1062&gt;0,MIN(($U$3-$U$5)*J1062,(($U$3-$G1062)*J1062)-'Resale time'!$F$545),0),0)</f>
        <v>360</v>
      </c>
      <c r="R1062" s="341">
        <f t="shared" si="51"/>
        <v>1701.8703440125817</v>
      </c>
    </row>
    <row r="1063" spans="1:18" ht="12" customHeight="1" x14ac:dyDescent="0.35">
      <c r="A1063" s="142" t="s">
        <v>6036</v>
      </c>
      <c r="B1063" s="142" t="s">
        <v>4765</v>
      </c>
      <c r="C1063" s="142" t="s">
        <v>6037</v>
      </c>
      <c r="D1063" s="142" t="s">
        <v>6038</v>
      </c>
      <c r="E1063" s="142" t="s">
        <v>6039</v>
      </c>
      <c r="F1063" s="142" t="s">
        <v>5280</v>
      </c>
      <c r="G1063" s="143">
        <v>43845</v>
      </c>
      <c r="H1063" s="125">
        <f t="shared" si="49"/>
        <v>2020</v>
      </c>
      <c r="I1063" s="142" t="s">
        <v>6041</v>
      </c>
      <c r="J1063" s="144">
        <v>6</v>
      </c>
      <c r="K1063" s="115">
        <f>IF((G1063+'Resale time'!$F$545)&lt;$U$3,1,0)</f>
        <v>1</v>
      </c>
      <c r="L1063" s="144"/>
      <c r="M1063" s="159"/>
      <c r="N1063" s="162" t="str">
        <f t="shared" si="50"/>
        <v/>
      </c>
      <c r="O1063" s="219">
        <f>MAX(IF($U$4-G1063&gt;0,MIN((($U$4-$U$2))*J1063,(($U$4-$G1063)*J1063)-'Resale time'!$F$545),0),0)</f>
        <v>0</v>
      </c>
      <c r="P1063" s="162">
        <f>MAX(IF($U$5-G1063&gt;0,MIN(($U$5-$U$4)*J1063,(($U$5-$G1063)*J1063)-'Resale time'!$F$545),0),0)</f>
        <v>2043.8703440125817</v>
      </c>
      <c r="Q1063" s="162">
        <f>MAX(IF($U$3-G1063&gt;0,MIN(($U$3-$U$5)*J1063,(($U$3-$G1063)*J1063)-'Resale time'!$F$545),0),0)</f>
        <v>540</v>
      </c>
      <c r="R1063" s="341">
        <f t="shared" si="51"/>
        <v>2583.8703440125819</v>
      </c>
    </row>
    <row r="1064" spans="1:18" ht="12" customHeight="1" x14ac:dyDescent="0.35">
      <c r="A1064" s="142" t="s">
        <v>6036</v>
      </c>
      <c r="B1064" s="142" t="s">
        <v>4765</v>
      </c>
      <c r="C1064" s="142" t="s">
        <v>6037</v>
      </c>
      <c r="D1064" s="142" t="s">
        <v>6038</v>
      </c>
      <c r="E1064" s="142" t="s">
        <v>6039</v>
      </c>
      <c r="F1064" s="142" t="s">
        <v>5280</v>
      </c>
      <c r="G1064" s="143">
        <v>43825</v>
      </c>
      <c r="H1064" s="125">
        <f t="shared" si="49"/>
        <v>2019</v>
      </c>
      <c r="I1064" s="142" t="s">
        <v>6042</v>
      </c>
      <c r="J1064" s="144">
        <v>6</v>
      </c>
      <c r="K1064" s="115">
        <f>IF((G1064+'Resale time'!$F$545)&lt;$U$3,1,0)</f>
        <v>1</v>
      </c>
      <c r="L1064" s="144"/>
      <c r="M1064" s="159"/>
      <c r="N1064" s="162" t="str">
        <f t="shared" si="50"/>
        <v/>
      </c>
      <c r="O1064" s="219">
        <f>MAX(IF($U$4-G1064&gt;0,MIN((($U$4-$U$2))*J1064,(($U$4-$G1064)*J1064)-'Resale time'!$F$545),0),0)</f>
        <v>0</v>
      </c>
      <c r="P1064" s="162">
        <f>MAX(IF($U$5-G1064&gt;0,MIN(($U$5-$U$4)*J1064,(($U$5-$G1064)*J1064)-'Resale time'!$F$545),0),0)</f>
        <v>2163.8703440125819</v>
      </c>
      <c r="Q1064" s="162">
        <f>MAX(IF($U$3-G1064&gt;0,MIN(($U$3-$U$5)*J1064,(($U$3-$G1064)*J1064)-'Resale time'!$F$545),0),0)</f>
        <v>540</v>
      </c>
      <c r="R1064" s="341">
        <f t="shared" si="51"/>
        <v>2703.8703440125819</v>
      </c>
    </row>
    <row r="1065" spans="1:18" ht="12" customHeight="1" x14ac:dyDescent="0.35">
      <c r="A1065" s="142" t="s">
        <v>6036</v>
      </c>
      <c r="B1065" s="142" t="s">
        <v>4765</v>
      </c>
      <c r="C1065" s="142" t="s">
        <v>6037</v>
      </c>
      <c r="D1065" s="142" t="s">
        <v>6038</v>
      </c>
      <c r="E1065" s="142" t="s">
        <v>6039</v>
      </c>
      <c r="F1065" s="142" t="s">
        <v>4276</v>
      </c>
      <c r="G1065" s="143">
        <v>43825</v>
      </c>
      <c r="H1065" s="125">
        <f t="shared" si="49"/>
        <v>2019</v>
      </c>
      <c r="I1065" s="142" t="s">
        <v>6042</v>
      </c>
      <c r="J1065" s="144">
        <v>6</v>
      </c>
      <c r="K1065" s="115">
        <f>IF((G1065+'Resale time'!$F$545)&lt;$U$3,1,0)</f>
        <v>1</v>
      </c>
      <c r="L1065" s="144"/>
      <c r="M1065" s="159"/>
      <c r="N1065" s="162" t="str">
        <f t="shared" si="50"/>
        <v/>
      </c>
      <c r="O1065" s="219">
        <f>MAX(IF($U$4-G1065&gt;0,MIN((($U$4-$U$2))*J1065,(($U$4-$G1065)*J1065)-'Resale time'!$F$545),0),0)</f>
        <v>0</v>
      </c>
      <c r="P1065" s="162">
        <f>MAX(IF($U$5-G1065&gt;0,MIN(($U$5-$U$4)*J1065,(($U$5-$G1065)*J1065)-'Resale time'!$F$545),0),0)</f>
        <v>2163.8703440125819</v>
      </c>
      <c r="Q1065" s="162">
        <f>MAX(IF($U$3-G1065&gt;0,MIN(($U$3-$U$5)*J1065,(($U$3-$G1065)*J1065)-'Resale time'!$F$545),0),0)</f>
        <v>540</v>
      </c>
      <c r="R1065" s="341">
        <f t="shared" si="51"/>
        <v>2703.8703440125819</v>
      </c>
    </row>
    <row r="1066" spans="1:18" ht="12" customHeight="1" x14ac:dyDescent="0.35">
      <c r="A1066" s="142" t="s">
        <v>6036</v>
      </c>
      <c r="B1066" s="142" t="s">
        <v>4765</v>
      </c>
      <c r="C1066" s="142" t="s">
        <v>6037</v>
      </c>
      <c r="D1066" s="142" t="s">
        <v>6038</v>
      </c>
      <c r="E1066" s="142" t="s">
        <v>6039</v>
      </c>
      <c r="F1066" s="142" t="s">
        <v>4288</v>
      </c>
      <c r="G1066" s="143">
        <v>43825</v>
      </c>
      <c r="H1066" s="125">
        <f t="shared" si="49"/>
        <v>2019</v>
      </c>
      <c r="I1066" s="142" t="s">
        <v>6042</v>
      </c>
      <c r="J1066" s="144">
        <v>4</v>
      </c>
      <c r="K1066" s="115">
        <f>IF((G1066+'Resale time'!$F$545)&lt;$U$3,1,0)</f>
        <v>1</v>
      </c>
      <c r="L1066" s="144"/>
      <c r="M1066" s="159"/>
      <c r="N1066" s="162" t="str">
        <f t="shared" si="50"/>
        <v/>
      </c>
      <c r="O1066" s="219">
        <f>MAX(IF($U$4-G1066&gt;0,MIN((($U$4-$U$2))*J1066,(($U$4-$G1066)*J1066)-'Resale time'!$F$545),0),0)</f>
        <v>0</v>
      </c>
      <c r="P1066" s="162">
        <f>MAX(IF($U$5-G1066&gt;0,MIN(($U$5-$U$4)*J1066,(($U$5-$G1066)*J1066)-'Resale time'!$F$545),0),0)</f>
        <v>1421.8703440125817</v>
      </c>
      <c r="Q1066" s="162">
        <f>MAX(IF($U$3-G1066&gt;0,MIN(($U$3-$U$5)*J1066,(($U$3-$G1066)*J1066)-'Resale time'!$F$545),0),0)</f>
        <v>360</v>
      </c>
      <c r="R1066" s="341">
        <f t="shared" si="51"/>
        <v>1781.8703440125817</v>
      </c>
    </row>
    <row r="1067" spans="1:18" ht="12" customHeight="1" x14ac:dyDescent="0.35">
      <c r="A1067" s="142" t="s">
        <v>6036</v>
      </c>
      <c r="B1067" s="142" t="s">
        <v>4765</v>
      </c>
      <c r="C1067" s="142" t="s">
        <v>6037</v>
      </c>
      <c r="D1067" s="142" t="s">
        <v>6038</v>
      </c>
      <c r="E1067" s="142" t="s">
        <v>6039</v>
      </c>
      <c r="F1067" s="145" t="s">
        <v>5280</v>
      </c>
      <c r="G1067" s="146">
        <v>43760</v>
      </c>
      <c r="H1067" s="125">
        <f t="shared" si="49"/>
        <v>2019</v>
      </c>
      <c r="I1067" s="145" t="s">
        <v>6043</v>
      </c>
      <c r="J1067" s="144">
        <v>6</v>
      </c>
      <c r="K1067" s="115">
        <f>IF((G1067+'Resale time'!$F$545)&lt;$U$3,1,0)</f>
        <v>1</v>
      </c>
      <c r="L1067" s="144"/>
      <c r="M1067" s="158">
        <v>1</v>
      </c>
      <c r="N1067" s="162">
        <f t="shared" si="50"/>
        <v>6</v>
      </c>
      <c r="O1067" s="219">
        <f>MAX(IF($U$4-G1067&gt;0,MIN((($U$4-$U$2))*J1067,(($U$4-$G1067)*J1067)-'Resale time'!$F$545),0),0)</f>
        <v>357.87034401258165</v>
      </c>
      <c r="P1067" s="162">
        <f>MAX(IF($U$5-G1067&gt;0,MIN(($U$5-$U$4)*J1067,(($U$5-$G1067)*J1067)-'Resale time'!$F$545),0),0)</f>
        <v>2196</v>
      </c>
      <c r="Q1067" s="162">
        <f>MAX(IF($U$3-G1067&gt;0,MIN(($U$3-$U$5)*J1067,(($U$3-$G1067)*J1067)-'Resale time'!$F$545),0),0)</f>
        <v>540</v>
      </c>
      <c r="R1067" s="341">
        <f t="shared" si="51"/>
        <v>3093.8703440125819</v>
      </c>
    </row>
    <row r="1068" spans="1:18" ht="12" customHeight="1" x14ac:dyDescent="0.35">
      <c r="A1068" s="142" t="s">
        <v>6036</v>
      </c>
      <c r="B1068" s="142" t="s">
        <v>4765</v>
      </c>
      <c r="C1068" s="142" t="s">
        <v>6037</v>
      </c>
      <c r="D1068" s="142" t="s">
        <v>6038</v>
      </c>
      <c r="E1068" s="142" t="s">
        <v>6039</v>
      </c>
      <c r="F1068" s="145" t="s">
        <v>4276</v>
      </c>
      <c r="G1068" s="146">
        <v>43760</v>
      </c>
      <c r="H1068" s="125">
        <f t="shared" si="49"/>
        <v>2019</v>
      </c>
      <c r="I1068" s="145" t="s">
        <v>6043</v>
      </c>
      <c r="J1068" s="144">
        <v>6</v>
      </c>
      <c r="K1068" s="115">
        <f>IF((G1068+'Resale time'!$F$545)&lt;$U$3,1,0)</f>
        <v>1</v>
      </c>
      <c r="L1068" s="144"/>
      <c r="M1068" s="158">
        <v>1</v>
      </c>
      <c r="N1068" s="162">
        <f t="shared" si="50"/>
        <v>6</v>
      </c>
      <c r="O1068" s="219">
        <f>MAX(IF($U$4-G1068&gt;0,MIN((($U$4-$U$2))*J1068,(($U$4-$G1068)*J1068)-'Resale time'!$F$545),0),0)</f>
        <v>357.87034401258165</v>
      </c>
      <c r="P1068" s="162">
        <f>MAX(IF($U$5-G1068&gt;0,MIN(($U$5-$U$4)*J1068,(($U$5-$G1068)*J1068)-'Resale time'!$F$545),0),0)</f>
        <v>2196</v>
      </c>
      <c r="Q1068" s="162">
        <f>MAX(IF($U$3-G1068&gt;0,MIN(($U$3-$U$5)*J1068,(($U$3-$G1068)*J1068)-'Resale time'!$F$545),0),0)</f>
        <v>540</v>
      </c>
      <c r="R1068" s="341">
        <f t="shared" si="51"/>
        <v>3093.8703440125819</v>
      </c>
    </row>
    <row r="1069" spans="1:18" ht="12" customHeight="1" x14ac:dyDescent="0.35">
      <c r="A1069" s="142" t="s">
        <v>6036</v>
      </c>
      <c r="B1069" s="142" t="s">
        <v>4765</v>
      </c>
      <c r="C1069" s="142" t="s">
        <v>6037</v>
      </c>
      <c r="D1069" s="142" t="s">
        <v>6038</v>
      </c>
      <c r="E1069" s="142" t="s">
        <v>6039</v>
      </c>
      <c r="F1069" s="145" t="s">
        <v>4276</v>
      </c>
      <c r="G1069" s="146">
        <v>43712</v>
      </c>
      <c r="H1069" s="125">
        <f t="shared" si="49"/>
        <v>2019</v>
      </c>
      <c r="I1069" s="145" t="s">
        <v>6044</v>
      </c>
      <c r="J1069" s="144">
        <v>6</v>
      </c>
      <c r="K1069" s="115">
        <f>IF((G1069+'Resale time'!$F$545)&lt;$U$3,1,0)</f>
        <v>1</v>
      </c>
      <c r="L1069" s="144"/>
      <c r="M1069" s="158">
        <v>1</v>
      </c>
      <c r="N1069" s="162">
        <f t="shared" si="50"/>
        <v>6</v>
      </c>
      <c r="O1069" s="219">
        <f>MAX(IF($U$4-G1069&gt;0,MIN((($U$4-$U$2))*J1069,(($U$4-$G1069)*J1069)-'Resale time'!$F$545),0),0)</f>
        <v>645.87034401258165</v>
      </c>
      <c r="P1069" s="162">
        <f>MAX(IF($U$5-G1069&gt;0,MIN(($U$5-$U$4)*J1069,(($U$5-$G1069)*J1069)-'Resale time'!$F$545),0),0)</f>
        <v>2196</v>
      </c>
      <c r="Q1069" s="162">
        <f>MAX(IF($U$3-G1069&gt;0,MIN(($U$3-$U$5)*J1069,(($U$3-$G1069)*J1069)-'Resale time'!$F$545),0),0)</f>
        <v>540</v>
      </c>
      <c r="R1069" s="341">
        <f t="shared" si="51"/>
        <v>3381.8703440125819</v>
      </c>
    </row>
    <row r="1070" spans="1:18" ht="12" customHeight="1" x14ac:dyDescent="0.35">
      <c r="A1070" s="142" t="s">
        <v>6036</v>
      </c>
      <c r="B1070" s="142" t="s">
        <v>4765</v>
      </c>
      <c r="C1070" s="142" t="s">
        <v>6037</v>
      </c>
      <c r="D1070" s="142" t="s">
        <v>6038</v>
      </c>
      <c r="E1070" s="142" t="s">
        <v>6039</v>
      </c>
      <c r="F1070" s="145" t="s">
        <v>5280</v>
      </c>
      <c r="G1070" s="146">
        <v>43712</v>
      </c>
      <c r="H1070" s="125">
        <f t="shared" si="49"/>
        <v>2019</v>
      </c>
      <c r="I1070" s="145" t="s">
        <v>6044</v>
      </c>
      <c r="J1070" s="144">
        <v>6</v>
      </c>
      <c r="K1070" s="115">
        <f>IF((G1070+'Resale time'!$F$545)&lt;$U$3,1,0)</f>
        <v>1</v>
      </c>
      <c r="L1070" s="144"/>
      <c r="M1070" s="158">
        <v>1</v>
      </c>
      <c r="N1070" s="162">
        <f t="shared" si="50"/>
        <v>6</v>
      </c>
      <c r="O1070" s="219">
        <f>MAX(IF($U$4-G1070&gt;0,MIN((($U$4-$U$2))*J1070,(($U$4-$G1070)*J1070)-'Resale time'!$F$545),0),0)</f>
        <v>645.87034401258165</v>
      </c>
      <c r="P1070" s="162">
        <f>MAX(IF($U$5-G1070&gt;0,MIN(($U$5-$U$4)*J1070,(($U$5-$G1070)*J1070)-'Resale time'!$F$545),0),0)</f>
        <v>2196</v>
      </c>
      <c r="Q1070" s="162">
        <f>MAX(IF($U$3-G1070&gt;0,MIN(($U$3-$U$5)*J1070,(($U$3-$G1070)*J1070)-'Resale time'!$F$545),0),0)</f>
        <v>540</v>
      </c>
      <c r="R1070" s="341">
        <f t="shared" si="51"/>
        <v>3381.8703440125819</v>
      </c>
    </row>
    <row r="1071" spans="1:18" ht="12" customHeight="1" x14ac:dyDescent="0.35">
      <c r="A1071" s="142" t="s">
        <v>6036</v>
      </c>
      <c r="B1071" s="142" t="s">
        <v>4765</v>
      </c>
      <c r="C1071" s="142" t="s">
        <v>6037</v>
      </c>
      <c r="D1071" s="142" t="s">
        <v>6038</v>
      </c>
      <c r="E1071" s="142" t="s">
        <v>6039</v>
      </c>
      <c r="F1071" s="145" t="s">
        <v>4288</v>
      </c>
      <c r="G1071" s="146">
        <v>43712</v>
      </c>
      <c r="H1071" s="125">
        <f t="shared" si="49"/>
        <v>2019</v>
      </c>
      <c r="I1071" s="145" t="s">
        <v>6044</v>
      </c>
      <c r="J1071" s="144">
        <v>4</v>
      </c>
      <c r="K1071" s="115">
        <f>IF((G1071+'Resale time'!$F$545)&lt;$U$3,1,0)</f>
        <v>1</v>
      </c>
      <c r="L1071" s="144"/>
      <c r="M1071" s="158">
        <v>1</v>
      </c>
      <c r="N1071" s="162">
        <f t="shared" si="50"/>
        <v>4</v>
      </c>
      <c r="O1071" s="219">
        <f>MAX(IF($U$4-G1071&gt;0,MIN((($U$4-$U$2))*J1071,(($U$4-$G1071)*J1071)-'Resale time'!$F$545),0),0)</f>
        <v>409.87034401258165</v>
      </c>
      <c r="P1071" s="162">
        <f>MAX(IF($U$5-G1071&gt;0,MIN(($U$5-$U$4)*J1071,(($U$5-$G1071)*J1071)-'Resale time'!$F$545),0),0)</f>
        <v>1464</v>
      </c>
      <c r="Q1071" s="162">
        <f>MAX(IF($U$3-G1071&gt;0,MIN(($U$3-$U$5)*J1071,(($U$3-$G1071)*J1071)-'Resale time'!$F$545),0),0)</f>
        <v>360</v>
      </c>
      <c r="R1071" s="341">
        <f t="shared" si="51"/>
        <v>2233.8703440125819</v>
      </c>
    </row>
    <row r="1072" spans="1:18" ht="12" customHeight="1" x14ac:dyDescent="0.35">
      <c r="A1072" s="142" t="s">
        <v>6036</v>
      </c>
      <c r="B1072" s="142" t="s">
        <v>4765</v>
      </c>
      <c r="C1072" s="142" t="s">
        <v>6037</v>
      </c>
      <c r="D1072" s="142" t="s">
        <v>6038</v>
      </c>
      <c r="E1072" s="142" t="s">
        <v>6039</v>
      </c>
      <c r="F1072" s="145" t="s">
        <v>4276</v>
      </c>
      <c r="G1072" s="146">
        <v>43430</v>
      </c>
      <c r="H1072" s="125">
        <f t="shared" si="49"/>
        <v>2018</v>
      </c>
      <c r="I1072" s="145" t="s">
        <v>6045</v>
      </c>
      <c r="J1072" s="144">
        <v>12</v>
      </c>
      <c r="K1072" s="115">
        <f>IF((G1072+'Resale time'!$F$545)&lt;$U$3,1,0)</f>
        <v>1</v>
      </c>
      <c r="L1072" s="144"/>
      <c r="M1072" s="158">
        <v>1</v>
      </c>
      <c r="N1072" s="162">
        <f t="shared" si="50"/>
        <v>12</v>
      </c>
      <c r="O1072" s="219">
        <f>MAX(IF($U$4-G1072&gt;0,MIN((($U$4-$U$2))*J1072,(($U$4-$G1072)*J1072)-'Resale time'!$F$545),0),0)</f>
        <v>3288</v>
      </c>
      <c r="P1072" s="162">
        <f>MAX(IF($U$5-G1072&gt;0,MIN(($U$5-$U$4)*J1072,(($U$5-$G1072)*J1072)-'Resale time'!$F$545),0),0)</f>
        <v>4392</v>
      </c>
      <c r="Q1072" s="162">
        <f>MAX(IF($U$3-G1072&gt;0,MIN(($U$3-$U$5)*J1072,(($U$3-$G1072)*J1072)-'Resale time'!$F$545),0),0)</f>
        <v>1080</v>
      </c>
      <c r="R1072" s="341">
        <f t="shared" si="51"/>
        <v>8760</v>
      </c>
    </row>
    <row r="1073" spans="1:18" ht="12" customHeight="1" x14ac:dyDescent="0.35">
      <c r="A1073" s="142" t="s">
        <v>6036</v>
      </c>
      <c r="B1073" s="142" t="s">
        <v>4765</v>
      </c>
      <c r="C1073" s="142" t="s">
        <v>6037</v>
      </c>
      <c r="D1073" s="142" t="s">
        <v>6038</v>
      </c>
      <c r="E1073" s="142" t="s">
        <v>6039</v>
      </c>
      <c r="F1073" s="145" t="s">
        <v>5280</v>
      </c>
      <c r="G1073" s="146">
        <v>43430</v>
      </c>
      <c r="H1073" s="125">
        <f t="shared" si="49"/>
        <v>2018</v>
      </c>
      <c r="I1073" s="145" t="s">
        <v>6045</v>
      </c>
      <c r="J1073" s="144">
        <v>12</v>
      </c>
      <c r="K1073" s="115">
        <f>IF((G1073+'Resale time'!$F$545)&lt;$U$3,1,0)</f>
        <v>1</v>
      </c>
      <c r="L1073" s="144"/>
      <c r="M1073" s="158">
        <v>1</v>
      </c>
      <c r="N1073" s="162">
        <f t="shared" si="50"/>
        <v>12</v>
      </c>
      <c r="O1073" s="219">
        <f>MAX(IF($U$4-G1073&gt;0,MIN((($U$4-$U$2))*J1073,(($U$4-$G1073)*J1073)-'Resale time'!$F$545),0),0)</f>
        <v>3288</v>
      </c>
      <c r="P1073" s="162">
        <f>MAX(IF($U$5-G1073&gt;0,MIN(($U$5-$U$4)*J1073,(($U$5-$G1073)*J1073)-'Resale time'!$F$545),0),0)</f>
        <v>4392</v>
      </c>
      <c r="Q1073" s="162">
        <f>MAX(IF($U$3-G1073&gt;0,MIN(($U$3-$U$5)*J1073,(($U$3-$G1073)*J1073)-'Resale time'!$F$545),0),0)</f>
        <v>1080</v>
      </c>
      <c r="R1073" s="341">
        <f t="shared" si="51"/>
        <v>8760</v>
      </c>
    </row>
    <row r="1074" spans="1:18" ht="12" customHeight="1" x14ac:dyDescent="0.35">
      <c r="A1074" s="142" t="s">
        <v>6036</v>
      </c>
      <c r="B1074" s="142" t="s">
        <v>4765</v>
      </c>
      <c r="C1074" s="142" t="s">
        <v>6037</v>
      </c>
      <c r="D1074" s="142" t="s">
        <v>6038</v>
      </c>
      <c r="E1074" s="142" t="s">
        <v>6039</v>
      </c>
      <c r="F1074" s="145" t="s">
        <v>4288</v>
      </c>
      <c r="G1074" s="146">
        <v>43430</v>
      </c>
      <c r="H1074" s="125">
        <f t="shared" si="49"/>
        <v>2018</v>
      </c>
      <c r="I1074" s="145" t="s">
        <v>6045</v>
      </c>
      <c r="J1074" s="144">
        <v>4</v>
      </c>
      <c r="K1074" s="115">
        <f>IF((G1074+'Resale time'!$F$545)&lt;$U$3,1,0)</f>
        <v>1</v>
      </c>
      <c r="L1074" s="144"/>
      <c r="M1074" s="158">
        <v>1</v>
      </c>
      <c r="N1074" s="162">
        <f t="shared" si="50"/>
        <v>4</v>
      </c>
      <c r="O1074" s="219">
        <f>MAX(IF($U$4-G1074&gt;0,MIN((($U$4-$U$2))*J1074,(($U$4-$G1074)*J1074)-'Resale time'!$F$545),0),0)</f>
        <v>1096</v>
      </c>
      <c r="P1074" s="162">
        <f>MAX(IF($U$5-G1074&gt;0,MIN(($U$5-$U$4)*J1074,(($U$5-$G1074)*J1074)-'Resale time'!$F$545),0),0)</f>
        <v>1464</v>
      </c>
      <c r="Q1074" s="162">
        <f>MAX(IF($U$3-G1074&gt;0,MIN(($U$3-$U$5)*J1074,(($U$3-$G1074)*J1074)-'Resale time'!$F$545),0),0)</f>
        <v>360</v>
      </c>
      <c r="R1074" s="341">
        <f t="shared" si="51"/>
        <v>2920</v>
      </c>
    </row>
    <row r="1075" spans="1:18" ht="12" customHeight="1" x14ac:dyDescent="0.35">
      <c r="A1075" s="142" t="s">
        <v>6036</v>
      </c>
      <c r="B1075" s="142" t="s">
        <v>4765</v>
      </c>
      <c r="C1075" s="142" t="s">
        <v>6037</v>
      </c>
      <c r="D1075" s="142" t="s">
        <v>6038</v>
      </c>
      <c r="E1075" s="142" t="s">
        <v>6039</v>
      </c>
      <c r="F1075" s="145" t="s">
        <v>4276</v>
      </c>
      <c r="G1075" s="146">
        <v>43362</v>
      </c>
      <c r="H1075" s="125">
        <f t="shared" si="49"/>
        <v>2018</v>
      </c>
      <c r="I1075" s="145" t="s">
        <v>6046</v>
      </c>
      <c r="J1075" s="144">
        <v>6</v>
      </c>
      <c r="K1075" s="115">
        <f>IF((G1075+'Resale time'!$F$545)&lt;$U$3,1,0)</f>
        <v>1</v>
      </c>
      <c r="L1075" s="144"/>
      <c r="M1075" s="158">
        <v>1</v>
      </c>
      <c r="N1075" s="162">
        <f t="shared" si="50"/>
        <v>6</v>
      </c>
      <c r="O1075" s="219">
        <f>MAX(IF($U$4-G1075&gt;0,MIN((($U$4-$U$2))*J1075,(($U$4-$G1075)*J1075)-'Resale time'!$F$545),0),0)</f>
        <v>1644</v>
      </c>
      <c r="P1075" s="162">
        <f>MAX(IF($U$5-G1075&gt;0,MIN(($U$5-$U$4)*J1075,(($U$5-$G1075)*J1075)-'Resale time'!$F$545),0),0)</f>
        <v>2196</v>
      </c>
      <c r="Q1075" s="162">
        <f>MAX(IF($U$3-G1075&gt;0,MIN(($U$3-$U$5)*J1075,(($U$3-$G1075)*J1075)-'Resale time'!$F$545),0),0)</f>
        <v>540</v>
      </c>
      <c r="R1075" s="341">
        <f t="shared" si="51"/>
        <v>4380</v>
      </c>
    </row>
    <row r="1076" spans="1:18" ht="12" customHeight="1" x14ac:dyDescent="0.35">
      <c r="A1076" s="142" t="s">
        <v>6036</v>
      </c>
      <c r="B1076" s="142" t="s">
        <v>4765</v>
      </c>
      <c r="C1076" s="142" t="s">
        <v>6037</v>
      </c>
      <c r="D1076" s="142" t="s">
        <v>6038</v>
      </c>
      <c r="E1076" s="142" t="s">
        <v>6039</v>
      </c>
      <c r="F1076" s="145" t="s">
        <v>5280</v>
      </c>
      <c r="G1076" s="146">
        <v>43362</v>
      </c>
      <c r="H1076" s="125">
        <f t="shared" si="49"/>
        <v>2018</v>
      </c>
      <c r="I1076" s="145" t="s">
        <v>6046</v>
      </c>
      <c r="J1076" s="144">
        <v>6</v>
      </c>
      <c r="K1076" s="115">
        <f>IF((G1076+'Resale time'!$F$545)&lt;$U$3,1,0)</f>
        <v>1</v>
      </c>
      <c r="L1076" s="144"/>
      <c r="M1076" s="158">
        <v>1</v>
      </c>
      <c r="N1076" s="162">
        <f t="shared" si="50"/>
        <v>6</v>
      </c>
      <c r="O1076" s="219">
        <f>MAX(IF($U$4-G1076&gt;0,MIN((($U$4-$U$2))*J1076,(($U$4-$G1076)*J1076)-'Resale time'!$F$545),0),0)</f>
        <v>1644</v>
      </c>
      <c r="P1076" s="162">
        <f>MAX(IF($U$5-G1076&gt;0,MIN(($U$5-$U$4)*J1076,(($U$5-$G1076)*J1076)-'Resale time'!$F$545),0),0)</f>
        <v>2196</v>
      </c>
      <c r="Q1076" s="162">
        <f>MAX(IF($U$3-G1076&gt;0,MIN(($U$3-$U$5)*J1076,(($U$3-$G1076)*J1076)-'Resale time'!$F$545),0),0)</f>
        <v>540</v>
      </c>
      <c r="R1076" s="341">
        <f t="shared" si="51"/>
        <v>4380</v>
      </c>
    </row>
    <row r="1077" spans="1:18" ht="12" customHeight="1" x14ac:dyDescent="0.35">
      <c r="A1077" s="142" t="s">
        <v>6036</v>
      </c>
      <c r="B1077" s="142" t="s">
        <v>4765</v>
      </c>
      <c r="C1077" s="142" t="s">
        <v>6037</v>
      </c>
      <c r="D1077" s="142" t="s">
        <v>6038</v>
      </c>
      <c r="E1077" s="142" t="s">
        <v>6039</v>
      </c>
      <c r="F1077" s="145" t="s">
        <v>4276</v>
      </c>
      <c r="G1077" s="146">
        <v>43270</v>
      </c>
      <c r="H1077" s="125">
        <f t="shared" si="49"/>
        <v>2018</v>
      </c>
      <c r="I1077" s="145" t="s">
        <v>6047</v>
      </c>
      <c r="J1077" s="144">
        <v>6</v>
      </c>
      <c r="K1077" s="115">
        <f>IF((G1077+'Resale time'!$F$545)&lt;$U$3,1,0)</f>
        <v>1</v>
      </c>
      <c r="L1077" s="144"/>
      <c r="M1077" s="158">
        <v>1</v>
      </c>
      <c r="N1077" s="162">
        <f t="shared" si="50"/>
        <v>6</v>
      </c>
      <c r="O1077" s="219">
        <f>MAX(IF($U$4-G1077&gt;0,MIN((($U$4-$U$2))*J1077,(($U$4-$G1077)*J1077)-'Resale time'!$F$545),0),0)</f>
        <v>1644</v>
      </c>
      <c r="P1077" s="162">
        <f>MAX(IF($U$5-G1077&gt;0,MIN(($U$5-$U$4)*J1077,(($U$5-$G1077)*J1077)-'Resale time'!$F$545),0),0)</f>
        <v>2196</v>
      </c>
      <c r="Q1077" s="162">
        <f>MAX(IF($U$3-G1077&gt;0,MIN(($U$3-$U$5)*J1077,(($U$3-$G1077)*J1077)-'Resale time'!$F$545),0),0)</f>
        <v>540</v>
      </c>
      <c r="R1077" s="341">
        <f t="shared" si="51"/>
        <v>4380</v>
      </c>
    </row>
    <row r="1078" spans="1:18" ht="12" customHeight="1" x14ac:dyDescent="0.35">
      <c r="A1078" s="142" t="s">
        <v>6036</v>
      </c>
      <c r="B1078" s="142" t="s">
        <v>4765</v>
      </c>
      <c r="C1078" s="142" t="s">
        <v>6037</v>
      </c>
      <c r="D1078" s="142" t="s">
        <v>6038</v>
      </c>
      <c r="E1078" s="142" t="s">
        <v>6039</v>
      </c>
      <c r="F1078" s="145" t="s">
        <v>4288</v>
      </c>
      <c r="G1078" s="146">
        <v>43270</v>
      </c>
      <c r="H1078" s="125">
        <f t="shared" si="49"/>
        <v>2018</v>
      </c>
      <c r="I1078" s="145" t="s">
        <v>6047</v>
      </c>
      <c r="J1078" s="144">
        <v>6</v>
      </c>
      <c r="K1078" s="115">
        <f>IF((G1078+'Resale time'!$F$545)&lt;$U$3,1,0)</f>
        <v>1</v>
      </c>
      <c r="L1078" s="144"/>
      <c r="M1078" s="158">
        <v>1</v>
      </c>
      <c r="N1078" s="162">
        <f t="shared" si="50"/>
        <v>6</v>
      </c>
      <c r="O1078" s="219">
        <f>MAX(IF($U$4-G1078&gt;0,MIN((($U$4-$U$2))*J1078,(($U$4-$G1078)*J1078)-'Resale time'!$F$545),0),0)</f>
        <v>1644</v>
      </c>
      <c r="P1078" s="162">
        <f>MAX(IF($U$5-G1078&gt;0,MIN(($U$5-$U$4)*J1078,(($U$5-$G1078)*J1078)-'Resale time'!$F$545),0),0)</f>
        <v>2196</v>
      </c>
      <c r="Q1078" s="162">
        <f>MAX(IF($U$3-G1078&gt;0,MIN(($U$3-$U$5)*J1078,(($U$3-$G1078)*J1078)-'Resale time'!$F$545),0),0)</f>
        <v>540</v>
      </c>
      <c r="R1078" s="341">
        <f t="shared" si="51"/>
        <v>4380</v>
      </c>
    </row>
    <row r="1079" spans="1:18" ht="12" customHeight="1" x14ac:dyDescent="0.35">
      <c r="A1079" s="142" t="s">
        <v>6036</v>
      </c>
      <c r="B1079" s="142" t="s">
        <v>4765</v>
      </c>
      <c r="C1079" s="142" t="s">
        <v>6037</v>
      </c>
      <c r="D1079" s="142" t="s">
        <v>6038</v>
      </c>
      <c r="E1079" s="142" t="s">
        <v>6039</v>
      </c>
      <c r="F1079" s="145" t="s">
        <v>4276</v>
      </c>
      <c r="G1079" s="146">
        <v>43200</v>
      </c>
      <c r="H1079" s="125">
        <f t="shared" si="49"/>
        <v>2018</v>
      </c>
      <c r="I1079" s="145" t="s">
        <v>6048</v>
      </c>
      <c r="J1079" s="144">
        <v>12</v>
      </c>
      <c r="K1079" s="115">
        <f>IF((G1079+'Resale time'!$F$545)&lt;$U$3,1,0)</f>
        <v>1</v>
      </c>
      <c r="L1079" s="144"/>
      <c r="M1079" s="158">
        <v>1</v>
      </c>
      <c r="N1079" s="162">
        <f t="shared" si="50"/>
        <v>12</v>
      </c>
      <c r="O1079" s="219">
        <f>MAX(IF($U$4-G1079&gt;0,MIN((($U$4-$U$2))*J1079,(($U$4-$G1079)*J1079)-'Resale time'!$F$545),0),0)</f>
        <v>3288</v>
      </c>
      <c r="P1079" s="162">
        <f>MAX(IF($U$5-G1079&gt;0,MIN(($U$5-$U$4)*J1079,(($U$5-$G1079)*J1079)-'Resale time'!$F$545),0),0)</f>
        <v>4392</v>
      </c>
      <c r="Q1079" s="162">
        <f>MAX(IF($U$3-G1079&gt;0,MIN(($U$3-$U$5)*J1079,(($U$3-$G1079)*J1079)-'Resale time'!$F$545),0),0)</f>
        <v>1080</v>
      </c>
      <c r="R1079" s="341">
        <f t="shared" si="51"/>
        <v>8760</v>
      </c>
    </row>
    <row r="1080" spans="1:18" ht="12" customHeight="1" x14ac:dyDescent="0.35">
      <c r="A1080" s="142" t="s">
        <v>6036</v>
      </c>
      <c r="B1080" s="142" t="s">
        <v>4765</v>
      </c>
      <c r="C1080" s="142" t="s">
        <v>6037</v>
      </c>
      <c r="D1080" s="142" t="s">
        <v>6038</v>
      </c>
      <c r="E1080" s="142" t="s">
        <v>6039</v>
      </c>
      <c r="F1080" s="145" t="s">
        <v>4276</v>
      </c>
      <c r="G1080" s="146">
        <v>43129</v>
      </c>
      <c r="H1080" s="125">
        <f t="shared" ref="H1080:H1143" si="52">YEAR(G1080)</f>
        <v>2018</v>
      </c>
      <c r="I1080" s="145" t="s">
        <v>6049</v>
      </c>
      <c r="J1080" s="144">
        <v>12</v>
      </c>
      <c r="K1080" s="115">
        <f>IF((G1080+'Resale time'!$F$545)&lt;$U$3,1,0)</f>
        <v>1</v>
      </c>
      <c r="L1080" s="144"/>
      <c r="M1080" s="158">
        <v>1</v>
      </c>
      <c r="N1080" s="162">
        <f t="shared" si="50"/>
        <v>12</v>
      </c>
      <c r="O1080" s="219">
        <f>MAX(IF($U$4-G1080&gt;0,MIN((($U$4-$U$2))*J1080,(($U$4-$G1080)*J1080)-'Resale time'!$F$545),0),0)</f>
        <v>3288</v>
      </c>
      <c r="P1080" s="162">
        <f>MAX(IF($U$5-G1080&gt;0,MIN(($U$5-$U$4)*J1080,(($U$5-$G1080)*J1080)-'Resale time'!$F$545),0),0)</f>
        <v>4392</v>
      </c>
      <c r="Q1080" s="162">
        <f>MAX(IF($U$3-G1080&gt;0,MIN(($U$3-$U$5)*J1080,(($U$3-$G1080)*J1080)-'Resale time'!$F$545),0),0)</f>
        <v>1080</v>
      </c>
      <c r="R1080" s="341">
        <f t="shared" si="51"/>
        <v>8760</v>
      </c>
    </row>
    <row r="1081" spans="1:18" ht="12" customHeight="1" x14ac:dyDescent="0.35">
      <c r="A1081" s="142" t="s">
        <v>6050</v>
      </c>
      <c r="B1081" s="142" t="s">
        <v>4715</v>
      </c>
      <c r="C1081" s="142" t="s">
        <v>6051</v>
      </c>
      <c r="D1081" s="142" t="s">
        <v>6038</v>
      </c>
      <c r="E1081" s="142" t="s">
        <v>4717</v>
      </c>
      <c r="F1081" s="145" t="s">
        <v>4276</v>
      </c>
      <c r="G1081" s="146">
        <v>43146</v>
      </c>
      <c r="H1081" s="125">
        <f t="shared" si="52"/>
        <v>2018</v>
      </c>
      <c r="I1081" s="145" t="s">
        <v>6052</v>
      </c>
      <c r="J1081" s="144">
        <v>10</v>
      </c>
      <c r="K1081" s="115">
        <f>IF((G1081+'Resale time'!$F$545)&lt;$U$3,1,0)</f>
        <v>1</v>
      </c>
      <c r="L1081" s="144"/>
      <c r="M1081" s="158">
        <v>1</v>
      </c>
      <c r="N1081" s="162">
        <f t="shared" si="50"/>
        <v>10</v>
      </c>
      <c r="O1081" s="219">
        <f>MAX(IF($U$4-G1081&gt;0,MIN((($U$4-$U$2))*J1081,(($U$4-$G1081)*J1081)-'Resale time'!$F$545),0),0)</f>
        <v>2740</v>
      </c>
      <c r="P1081" s="162">
        <f>MAX(IF($U$5-G1081&gt;0,MIN(($U$5-$U$4)*J1081,(($U$5-$G1081)*J1081)-'Resale time'!$F$545),0),0)</f>
        <v>3660</v>
      </c>
      <c r="Q1081" s="162">
        <f>MAX(IF($U$3-G1081&gt;0,MIN(($U$3-$U$5)*J1081,(($U$3-$G1081)*J1081)-'Resale time'!$F$545),0),0)</f>
        <v>900</v>
      </c>
      <c r="R1081" s="341">
        <f t="shared" si="51"/>
        <v>7300</v>
      </c>
    </row>
    <row r="1082" spans="1:18" ht="12" customHeight="1" x14ac:dyDescent="0.35">
      <c r="A1082" s="142" t="s">
        <v>6050</v>
      </c>
      <c r="B1082" s="151" t="s">
        <v>4715</v>
      </c>
      <c r="C1082" s="151" t="s">
        <v>6051</v>
      </c>
      <c r="D1082" s="151" t="s">
        <v>6038</v>
      </c>
      <c r="E1082" s="151" t="s">
        <v>4717</v>
      </c>
      <c r="F1082" s="145" t="s">
        <v>4276</v>
      </c>
      <c r="G1082" s="146">
        <v>43133</v>
      </c>
      <c r="H1082" s="125">
        <f t="shared" si="52"/>
        <v>2018</v>
      </c>
      <c r="I1082" s="145" t="s">
        <v>6053</v>
      </c>
      <c r="J1082" s="144">
        <v>1</v>
      </c>
      <c r="K1082" s="115">
        <f>IF((G1082+'Resale time'!$F$545)&lt;$U$3,1,0)</f>
        <v>1</v>
      </c>
      <c r="L1082" s="144"/>
      <c r="M1082" s="158">
        <v>1</v>
      </c>
      <c r="N1082" s="162">
        <f t="shared" si="50"/>
        <v>1</v>
      </c>
      <c r="O1082" s="219">
        <f>MAX(IF($U$4-G1082&gt;0,MIN((($U$4-$U$2))*J1082,(($U$4-$G1082)*J1082)-'Resale time'!$F$545),0),0)</f>
        <v>274</v>
      </c>
      <c r="P1082" s="162">
        <f>MAX(IF($U$5-G1082&gt;0,MIN(($U$5-$U$4)*J1082,(($U$5-$G1082)*J1082)-'Resale time'!$F$545),0),0)</f>
        <v>366</v>
      </c>
      <c r="Q1082" s="162">
        <f>MAX(IF($U$3-G1082&gt;0,MIN(($U$3-$U$5)*J1082,(($U$3-$G1082)*J1082)-'Resale time'!$F$545),0),0)</f>
        <v>90</v>
      </c>
      <c r="R1082" s="341">
        <f t="shared" si="51"/>
        <v>730</v>
      </c>
    </row>
    <row r="1083" spans="1:18" ht="12" customHeight="1" x14ac:dyDescent="0.35">
      <c r="A1083" s="142" t="s">
        <v>6050</v>
      </c>
      <c r="B1083" s="151" t="s">
        <v>4715</v>
      </c>
      <c r="C1083" s="151" t="s">
        <v>6051</v>
      </c>
      <c r="D1083" s="151" t="s">
        <v>6038</v>
      </c>
      <c r="E1083" s="151" t="s">
        <v>4717</v>
      </c>
      <c r="F1083" s="145" t="s">
        <v>4331</v>
      </c>
      <c r="G1083" s="146">
        <v>43105</v>
      </c>
      <c r="H1083" s="125">
        <f t="shared" si="52"/>
        <v>2018</v>
      </c>
      <c r="I1083" s="145" t="s">
        <v>6054</v>
      </c>
      <c r="J1083" s="144">
        <v>1</v>
      </c>
      <c r="K1083" s="115">
        <f>IF((G1083+'Resale time'!$F$545)&lt;$U$3,1,0)</f>
        <v>1</v>
      </c>
      <c r="L1083" s="144"/>
      <c r="M1083" s="158">
        <v>1</v>
      </c>
      <c r="N1083" s="162">
        <f t="shared" si="50"/>
        <v>1</v>
      </c>
      <c r="O1083" s="219">
        <f>MAX(IF($U$4-G1083&gt;0,MIN((($U$4-$U$2))*J1083,(($U$4-$G1083)*J1083)-'Resale time'!$F$545),0),0)</f>
        <v>274</v>
      </c>
      <c r="P1083" s="162">
        <f>MAX(IF($U$5-G1083&gt;0,MIN(($U$5-$U$4)*J1083,(($U$5-$G1083)*J1083)-'Resale time'!$F$545),0),0)</f>
        <v>366</v>
      </c>
      <c r="Q1083" s="162">
        <f>MAX(IF($U$3-G1083&gt;0,MIN(($U$3-$U$5)*J1083,(($U$3-$G1083)*J1083)-'Resale time'!$F$545),0),0)</f>
        <v>90</v>
      </c>
      <c r="R1083" s="341">
        <f t="shared" si="51"/>
        <v>730</v>
      </c>
    </row>
    <row r="1084" spans="1:18" ht="12" customHeight="1" x14ac:dyDescent="0.35">
      <c r="A1084" s="145" t="s">
        <v>6055</v>
      </c>
      <c r="B1084" s="145" t="s">
        <v>6056</v>
      </c>
      <c r="C1084" s="145" t="s">
        <v>6057</v>
      </c>
      <c r="D1084" s="145" t="b">
        <v>0</v>
      </c>
      <c r="E1084" s="145" t="s">
        <v>6058</v>
      </c>
      <c r="F1084" s="145" t="s">
        <v>4276</v>
      </c>
      <c r="G1084" s="146">
        <v>43348</v>
      </c>
      <c r="H1084" s="125">
        <f t="shared" si="52"/>
        <v>2018</v>
      </c>
      <c r="I1084" s="145" t="s">
        <v>6059</v>
      </c>
      <c r="J1084" s="144">
        <v>1</v>
      </c>
      <c r="K1084" s="115">
        <f>IF((G1084+'Resale time'!$F$545)&lt;$U$3,1,0)</f>
        <v>1</v>
      </c>
      <c r="L1084" s="144"/>
      <c r="M1084" s="158">
        <v>1</v>
      </c>
      <c r="N1084" s="162">
        <f t="shared" si="50"/>
        <v>1</v>
      </c>
      <c r="O1084" s="219">
        <f>MAX(IF($U$4-G1084&gt;0,MIN((($U$4-$U$2))*J1084,(($U$4-$G1084)*J1084)-'Resale time'!$F$545),0),0)</f>
        <v>274</v>
      </c>
      <c r="P1084" s="162">
        <f>MAX(IF($U$5-G1084&gt;0,MIN(($U$5-$U$4)*J1084,(($U$5-$G1084)*J1084)-'Resale time'!$F$545),0),0)</f>
        <v>366</v>
      </c>
      <c r="Q1084" s="162">
        <f>MAX(IF($U$3-G1084&gt;0,MIN(($U$3-$U$5)*J1084,(($U$3-$G1084)*J1084)-'Resale time'!$F$545),0),0)</f>
        <v>90</v>
      </c>
      <c r="R1084" s="341">
        <f t="shared" si="51"/>
        <v>730</v>
      </c>
    </row>
    <row r="1085" spans="1:18" ht="12" customHeight="1" x14ac:dyDescent="0.35">
      <c r="A1085" s="142" t="s">
        <v>6060</v>
      </c>
      <c r="B1085" s="142" t="s">
        <v>4800</v>
      </c>
      <c r="C1085" s="142" t="s">
        <v>6061</v>
      </c>
      <c r="D1085" s="142" t="s">
        <v>5301</v>
      </c>
      <c r="E1085" s="142" t="s">
        <v>4802</v>
      </c>
      <c r="F1085" s="145" t="s">
        <v>4276</v>
      </c>
      <c r="G1085" s="146">
        <v>43200</v>
      </c>
      <c r="H1085" s="125">
        <f t="shared" si="52"/>
        <v>2018</v>
      </c>
      <c r="I1085" s="145" t="s">
        <v>6062</v>
      </c>
      <c r="J1085" s="144">
        <v>24</v>
      </c>
      <c r="K1085" s="115">
        <f>IF((G1085+'Resale time'!$F$545)&lt;$U$3,1,0)</f>
        <v>1</v>
      </c>
      <c r="L1085" s="144"/>
      <c r="M1085" s="158">
        <v>1</v>
      </c>
      <c r="N1085" s="162">
        <f t="shared" si="50"/>
        <v>24</v>
      </c>
      <c r="O1085" s="219">
        <f>MAX(IF($U$4-G1085&gt;0,MIN((($U$4-$U$2))*J1085,(($U$4-$G1085)*J1085)-'Resale time'!$F$545),0),0)</f>
        <v>6576</v>
      </c>
      <c r="P1085" s="162">
        <f>MAX(IF($U$5-G1085&gt;0,MIN(($U$5-$U$4)*J1085,(($U$5-$G1085)*J1085)-'Resale time'!$F$545),0),0)</f>
        <v>8784</v>
      </c>
      <c r="Q1085" s="162">
        <f>MAX(IF($U$3-G1085&gt;0,MIN(($U$3-$U$5)*J1085,(($U$3-$G1085)*J1085)-'Resale time'!$F$545),0),0)</f>
        <v>2160</v>
      </c>
      <c r="R1085" s="341">
        <f t="shared" si="51"/>
        <v>17520</v>
      </c>
    </row>
    <row r="1086" spans="1:18" ht="12" customHeight="1" x14ac:dyDescent="0.35">
      <c r="A1086" s="142" t="s">
        <v>6060</v>
      </c>
      <c r="B1086" s="151" t="s">
        <v>4800</v>
      </c>
      <c r="C1086" s="142" t="s">
        <v>6061</v>
      </c>
      <c r="D1086" s="151" t="s">
        <v>5301</v>
      </c>
      <c r="E1086" s="151" t="s">
        <v>4802</v>
      </c>
      <c r="F1086" s="145" t="s">
        <v>4276</v>
      </c>
      <c r="G1086" s="146">
        <v>43200</v>
      </c>
      <c r="H1086" s="125">
        <f t="shared" si="52"/>
        <v>2018</v>
      </c>
      <c r="I1086" s="145" t="s">
        <v>6063</v>
      </c>
      <c r="J1086" s="144">
        <v>24</v>
      </c>
      <c r="K1086" s="115">
        <f>IF((G1086+'Resale time'!$F$545)&lt;$U$3,1,0)</f>
        <v>1</v>
      </c>
      <c r="L1086" s="144"/>
      <c r="M1086" s="158">
        <v>1</v>
      </c>
      <c r="N1086" s="162">
        <f t="shared" si="50"/>
        <v>24</v>
      </c>
      <c r="O1086" s="219">
        <f>MAX(IF($U$4-G1086&gt;0,MIN((($U$4-$U$2))*J1086,(($U$4-$G1086)*J1086)-'Resale time'!$F$545),0),0)</f>
        <v>6576</v>
      </c>
      <c r="P1086" s="162">
        <f>MAX(IF($U$5-G1086&gt;0,MIN(($U$5-$U$4)*J1086,(($U$5-$G1086)*J1086)-'Resale time'!$F$545),0),0)</f>
        <v>8784</v>
      </c>
      <c r="Q1086" s="162">
        <f>MAX(IF($U$3-G1086&gt;0,MIN(($U$3-$U$5)*J1086,(($U$3-$G1086)*J1086)-'Resale time'!$F$545),0),0)</f>
        <v>2160</v>
      </c>
      <c r="R1086" s="341">
        <f t="shared" si="51"/>
        <v>17520</v>
      </c>
    </row>
    <row r="1087" spans="1:18" ht="12" customHeight="1" x14ac:dyDescent="0.35">
      <c r="A1087" s="145" t="s">
        <v>6064</v>
      </c>
      <c r="B1087" s="145" t="s">
        <v>6065</v>
      </c>
      <c r="C1087" s="145" t="s">
        <v>6066</v>
      </c>
      <c r="D1087" s="145" t="s">
        <v>5339</v>
      </c>
      <c r="E1087" s="145" t="s">
        <v>4825</v>
      </c>
      <c r="F1087" s="145" t="s">
        <v>4645</v>
      </c>
      <c r="G1087" s="146">
        <v>43115</v>
      </c>
      <c r="H1087" s="125">
        <f t="shared" si="52"/>
        <v>2018</v>
      </c>
      <c r="I1087" s="145" t="s">
        <v>6067</v>
      </c>
      <c r="J1087" s="144">
        <v>1</v>
      </c>
      <c r="K1087" s="115">
        <f>IF((G1087+'Resale time'!$F$545)&lt;$U$3,1,0)</f>
        <v>1</v>
      </c>
      <c r="L1087" s="144"/>
      <c r="M1087" s="158">
        <v>1</v>
      </c>
      <c r="N1087" s="162">
        <f t="shared" si="50"/>
        <v>1</v>
      </c>
      <c r="O1087" s="219">
        <f>MAX(IF($U$4-G1087&gt;0,MIN((($U$4-$U$2))*J1087,(($U$4-$G1087)*J1087)-'Resale time'!$F$545),0),0)</f>
        <v>274</v>
      </c>
      <c r="P1087" s="162">
        <f>MAX(IF($U$5-G1087&gt;0,MIN(($U$5-$U$4)*J1087,(($U$5-$G1087)*J1087)-'Resale time'!$F$545),0),0)</f>
        <v>366</v>
      </c>
      <c r="Q1087" s="162">
        <f>MAX(IF($U$3-G1087&gt;0,MIN(($U$3-$U$5)*J1087,(($U$3-$G1087)*J1087)-'Resale time'!$F$545),0),0)</f>
        <v>90</v>
      </c>
      <c r="R1087" s="341">
        <f t="shared" si="51"/>
        <v>730</v>
      </c>
    </row>
    <row r="1088" spans="1:18" ht="12" customHeight="1" x14ac:dyDescent="0.35">
      <c r="A1088" s="142" t="s">
        <v>6068</v>
      </c>
      <c r="B1088" s="142" t="s">
        <v>6069</v>
      </c>
      <c r="C1088" s="142" t="s">
        <v>6070</v>
      </c>
      <c r="D1088" s="142" t="s">
        <v>6071</v>
      </c>
      <c r="E1088" s="142" t="s">
        <v>6072</v>
      </c>
      <c r="F1088" s="145" t="s">
        <v>4288</v>
      </c>
      <c r="G1088" s="146">
        <v>43167</v>
      </c>
      <c r="H1088" s="125">
        <f t="shared" si="52"/>
        <v>2018</v>
      </c>
      <c r="I1088" s="145" t="s">
        <v>6073</v>
      </c>
      <c r="J1088" s="144">
        <v>4</v>
      </c>
      <c r="K1088" s="115">
        <f>IF((G1088+'Resale time'!$F$545)&lt;$U$3,1,0)</f>
        <v>1</v>
      </c>
      <c r="L1088" s="144"/>
      <c r="M1088" s="158">
        <v>1</v>
      </c>
      <c r="N1088" s="162">
        <f t="shared" si="50"/>
        <v>4</v>
      </c>
      <c r="O1088" s="219">
        <f>MAX(IF($U$4-G1088&gt;0,MIN((($U$4-$U$2))*J1088,(($U$4-$G1088)*J1088)-'Resale time'!$F$545),0),0)</f>
        <v>1096</v>
      </c>
      <c r="P1088" s="162">
        <f>MAX(IF($U$5-G1088&gt;0,MIN(($U$5-$U$4)*J1088,(($U$5-$G1088)*J1088)-'Resale time'!$F$545),0),0)</f>
        <v>1464</v>
      </c>
      <c r="Q1088" s="162">
        <f>MAX(IF($U$3-G1088&gt;0,MIN(($U$3-$U$5)*J1088,(($U$3-$G1088)*J1088)-'Resale time'!$F$545),0),0)</f>
        <v>360</v>
      </c>
      <c r="R1088" s="341">
        <f t="shared" si="51"/>
        <v>2920</v>
      </c>
    </row>
    <row r="1089" spans="1:18" ht="12" customHeight="1" x14ac:dyDescent="0.35">
      <c r="A1089" s="142" t="s">
        <v>6068</v>
      </c>
      <c r="B1089" s="151" t="s">
        <v>6069</v>
      </c>
      <c r="C1089" s="151" t="s">
        <v>6070</v>
      </c>
      <c r="D1089" s="151" t="s">
        <v>6071</v>
      </c>
      <c r="E1089" s="151" t="s">
        <v>6072</v>
      </c>
      <c r="F1089" s="145" t="s">
        <v>4276</v>
      </c>
      <c r="G1089" s="146">
        <v>43147</v>
      </c>
      <c r="H1089" s="125">
        <f t="shared" si="52"/>
        <v>2018</v>
      </c>
      <c r="I1089" s="145" t="s">
        <v>6074</v>
      </c>
      <c r="J1089" s="144">
        <v>12</v>
      </c>
      <c r="K1089" s="115">
        <f>IF((G1089+'Resale time'!$F$545)&lt;$U$3,1,0)</f>
        <v>1</v>
      </c>
      <c r="L1089" s="144"/>
      <c r="M1089" s="158">
        <v>1</v>
      </c>
      <c r="N1089" s="162">
        <f t="shared" ref="N1089:N1152" si="53">IF(M1089=1,J1089,"")</f>
        <v>12</v>
      </c>
      <c r="O1089" s="219">
        <f>MAX(IF($U$4-G1089&gt;0,MIN((($U$4-$U$2))*J1089,(($U$4-$G1089)*J1089)-'Resale time'!$F$545),0),0)</f>
        <v>3288</v>
      </c>
      <c r="P1089" s="162">
        <f>MAX(IF($U$5-G1089&gt;0,MIN(($U$5-$U$4)*J1089,(($U$5-$G1089)*J1089)-'Resale time'!$F$545),0),0)</f>
        <v>4392</v>
      </c>
      <c r="Q1089" s="162">
        <f>MAX(IF($U$3-G1089&gt;0,MIN(($U$3-$U$5)*J1089,(($U$3-$G1089)*J1089)-'Resale time'!$F$545),0),0)</f>
        <v>1080</v>
      </c>
      <c r="R1089" s="341">
        <f t="shared" si="51"/>
        <v>8760</v>
      </c>
    </row>
    <row r="1090" spans="1:18" ht="12" customHeight="1" x14ac:dyDescent="0.35">
      <c r="A1090" s="142" t="s">
        <v>6068</v>
      </c>
      <c r="B1090" s="151" t="s">
        <v>6069</v>
      </c>
      <c r="C1090" s="151" t="s">
        <v>6070</v>
      </c>
      <c r="D1090" s="151" t="s">
        <v>6071</v>
      </c>
      <c r="E1090" s="151" t="s">
        <v>6072</v>
      </c>
      <c r="F1090" s="145" t="s">
        <v>4276</v>
      </c>
      <c r="G1090" s="146">
        <v>43120</v>
      </c>
      <c r="H1090" s="125">
        <f t="shared" si="52"/>
        <v>2018</v>
      </c>
      <c r="I1090" s="145" t="s">
        <v>6075</v>
      </c>
      <c r="J1090" s="144">
        <v>12</v>
      </c>
      <c r="K1090" s="115">
        <f>IF((G1090+'Resale time'!$F$545)&lt;$U$3,1,0)</f>
        <v>1</v>
      </c>
      <c r="L1090" s="144"/>
      <c r="M1090" s="158">
        <v>1</v>
      </c>
      <c r="N1090" s="162">
        <f t="shared" si="53"/>
        <v>12</v>
      </c>
      <c r="O1090" s="219">
        <f>MAX(IF($U$4-G1090&gt;0,MIN((($U$4-$U$2))*J1090,(($U$4-$G1090)*J1090)-'Resale time'!$F$545),0),0)</f>
        <v>3288</v>
      </c>
      <c r="P1090" s="162">
        <f>MAX(IF($U$5-G1090&gt;0,MIN(($U$5-$U$4)*J1090,(($U$5-$G1090)*J1090)-'Resale time'!$F$545),0),0)</f>
        <v>4392</v>
      </c>
      <c r="Q1090" s="162">
        <f>MAX(IF($U$3-G1090&gt;0,MIN(($U$3-$U$5)*J1090,(($U$3-$G1090)*J1090)-'Resale time'!$F$545),0),0)</f>
        <v>1080</v>
      </c>
      <c r="R1090" s="341">
        <f t="shared" si="51"/>
        <v>8760</v>
      </c>
    </row>
    <row r="1091" spans="1:18" ht="12" customHeight="1" x14ac:dyDescent="0.35">
      <c r="A1091" s="142" t="s">
        <v>6068</v>
      </c>
      <c r="B1091" s="151" t="s">
        <v>6069</v>
      </c>
      <c r="C1091" s="151" t="s">
        <v>6070</v>
      </c>
      <c r="D1091" s="151" t="s">
        <v>6071</v>
      </c>
      <c r="E1091" s="151" t="s">
        <v>6072</v>
      </c>
      <c r="F1091" s="145" t="s">
        <v>4288</v>
      </c>
      <c r="G1091" s="146">
        <v>43120</v>
      </c>
      <c r="H1091" s="125">
        <f t="shared" si="52"/>
        <v>2018</v>
      </c>
      <c r="I1091" s="145" t="s">
        <v>6075</v>
      </c>
      <c r="J1091" s="144">
        <v>10</v>
      </c>
      <c r="K1091" s="115">
        <f>IF((G1091+'Resale time'!$F$545)&lt;$U$3,1,0)</f>
        <v>1</v>
      </c>
      <c r="L1091" s="144"/>
      <c r="M1091" s="158">
        <v>1</v>
      </c>
      <c r="N1091" s="162">
        <f t="shared" si="53"/>
        <v>10</v>
      </c>
      <c r="O1091" s="219">
        <f>MAX(IF($U$4-G1091&gt;0,MIN((($U$4-$U$2))*J1091,(($U$4-$G1091)*J1091)-'Resale time'!$F$545),0),0)</f>
        <v>2740</v>
      </c>
      <c r="P1091" s="162">
        <f>MAX(IF($U$5-G1091&gt;0,MIN(($U$5-$U$4)*J1091,(($U$5-$G1091)*J1091)-'Resale time'!$F$545),0),0)</f>
        <v>3660</v>
      </c>
      <c r="Q1091" s="162">
        <f>MAX(IF($U$3-G1091&gt;0,MIN(($U$3-$U$5)*J1091,(($U$3-$G1091)*J1091)-'Resale time'!$F$545),0),0)</f>
        <v>900</v>
      </c>
      <c r="R1091" s="341">
        <f t="shared" ref="R1091:R1154" si="54">SUM(O1091:Q1091)</f>
        <v>7300</v>
      </c>
    </row>
    <row r="1092" spans="1:18" ht="12" customHeight="1" x14ac:dyDescent="0.35">
      <c r="A1092" s="142" t="s">
        <v>6068</v>
      </c>
      <c r="B1092" s="151" t="s">
        <v>6069</v>
      </c>
      <c r="C1092" s="151" t="s">
        <v>6070</v>
      </c>
      <c r="D1092" s="151" t="s">
        <v>6071</v>
      </c>
      <c r="E1092" s="151" t="s">
        <v>6072</v>
      </c>
      <c r="F1092" s="145" t="s">
        <v>4276</v>
      </c>
      <c r="G1092" s="146">
        <v>43111</v>
      </c>
      <c r="H1092" s="125">
        <f t="shared" si="52"/>
        <v>2018</v>
      </c>
      <c r="I1092" s="145" t="s">
        <v>5748</v>
      </c>
      <c r="J1092" s="144">
        <v>25</v>
      </c>
      <c r="K1092" s="115">
        <f>IF((G1092+'Resale time'!$F$545)&lt;$U$3,1,0)</f>
        <v>1</v>
      </c>
      <c r="L1092" s="144"/>
      <c r="M1092" s="158">
        <v>1</v>
      </c>
      <c r="N1092" s="162">
        <f t="shared" si="53"/>
        <v>25</v>
      </c>
      <c r="O1092" s="219">
        <f>MAX(IF($U$4-G1092&gt;0,MIN((($U$4-$U$2))*J1092,(($U$4-$G1092)*J1092)-'Resale time'!$F$545),0),0)</f>
        <v>6850</v>
      </c>
      <c r="P1092" s="162">
        <f>MAX(IF($U$5-G1092&gt;0,MIN(($U$5-$U$4)*J1092,(($U$5-$G1092)*J1092)-'Resale time'!$F$545),0),0)</f>
        <v>9150</v>
      </c>
      <c r="Q1092" s="162">
        <f>MAX(IF($U$3-G1092&gt;0,MIN(($U$3-$U$5)*J1092,(($U$3-$G1092)*J1092)-'Resale time'!$F$545),0),0)</f>
        <v>2250</v>
      </c>
      <c r="R1092" s="341">
        <f t="shared" si="54"/>
        <v>18250</v>
      </c>
    </row>
    <row r="1093" spans="1:18" ht="12" customHeight="1" x14ac:dyDescent="0.35">
      <c r="A1093" s="142" t="s">
        <v>6068</v>
      </c>
      <c r="B1093" s="151" t="s">
        <v>6069</v>
      </c>
      <c r="C1093" s="151" t="s">
        <v>6070</v>
      </c>
      <c r="D1093" s="151" t="s">
        <v>6071</v>
      </c>
      <c r="E1093" s="151" t="s">
        <v>6072</v>
      </c>
      <c r="F1093" s="145" t="s">
        <v>4331</v>
      </c>
      <c r="G1093" s="146">
        <v>43104</v>
      </c>
      <c r="H1093" s="125">
        <f t="shared" si="52"/>
        <v>2018</v>
      </c>
      <c r="I1093" s="145" t="s">
        <v>6076</v>
      </c>
      <c r="J1093" s="144">
        <v>2</v>
      </c>
      <c r="K1093" s="115">
        <f>IF((G1093+'Resale time'!$F$545)&lt;$U$3,1,0)</f>
        <v>1</v>
      </c>
      <c r="L1093" s="144"/>
      <c r="M1093" s="158">
        <v>1</v>
      </c>
      <c r="N1093" s="162">
        <f t="shared" si="53"/>
        <v>2</v>
      </c>
      <c r="O1093" s="219">
        <f>MAX(IF($U$4-G1093&gt;0,MIN((($U$4-$U$2))*J1093,(($U$4-$G1093)*J1093)-'Resale time'!$F$545),0),0)</f>
        <v>548</v>
      </c>
      <c r="P1093" s="162">
        <f>MAX(IF($U$5-G1093&gt;0,MIN(($U$5-$U$4)*J1093,(($U$5-$G1093)*J1093)-'Resale time'!$F$545),0),0)</f>
        <v>732</v>
      </c>
      <c r="Q1093" s="162">
        <f>MAX(IF($U$3-G1093&gt;0,MIN(($U$3-$U$5)*J1093,(($U$3-$G1093)*J1093)-'Resale time'!$F$545),0),0)</f>
        <v>180</v>
      </c>
      <c r="R1093" s="341">
        <f t="shared" si="54"/>
        <v>1460</v>
      </c>
    </row>
    <row r="1094" spans="1:18" ht="12" customHeight="1" x14ac:dyDescent="0.35">
      <c r="A1094" s="145" t="s">
        <v>6077</v>
      </c>
      <c r="B1094" s="145" t="s">
        <v>6078</v>
      </c>
      <c r="C1094" s="145" t="s">
        <v>6079</v>
      </c>
      <c r="D1094" s="145" t="s">
        <v>5301</v>
      </c>
      <c r="E1094" s="145" t="s">
        <v>4670</v>
      </c>
      <c r="F1094" s="145" t="s">
        <v>4288</v>
      </c>
      <c r="G1094" s="146">
        <v>43185</v>
      </c>
      <c r="H1094" s="125">
        <f t="shared" si="52"/>
        <v>2018</v>
      </c>
      <c r="I1094" s="145" t="s">
        <v>6080</v>
      </c>
      <c r="J1094" s="144">
        <v>3</v>
      </c>
      <c r="K1094" s="115">
        <f>IF((G1094+'Resale time'!$F$545)&lt;$U$3,1,0)</f>
        <v>1</v>
      </c>
      <c r="L1094" s="144"/>
      <c r="M1094" s="158">
        <v>1</v>
      </c>
      <c r="N1094" s="162">
        <f t="shared" si="53"/>
        <v>3</v>
      </c>
      <c r="O1094" s="219">
        <f>MAX(IF($U$4-G1094&gt;0,MIN((($U$4-$U$2))*J1094,(($U$4-$G1094)*J1094)-'Resale time'!$F$545),0),0)</f>
        <v>822</v>
      </c>
      <c r="P1094" s="162">
        <f>MAX(IF($U$5-G1094&gt;0,MIN(($U$5-$U$4)*J1094,(($U$5-$G1094)*J1094)-'Resale time'!$F$545),0),0)</f>
        <v>1098</v>
      </c>
      <c r="Q1094" s="162">
        <f>MAX(IF($U$3-G1094&gt;0,MIN(($U$3-$U$5)*J1094,(($U$3-$G1094)*J1094)-'Resale time'!$F$545),0),0)</f>
        <v>270</v>
      </c>
      <c r="R1094" s="341">
        <f t="shared" si="54"/>
        <v>2190</v>
      </c>
    </row>
    <row r="1095" spans="1:18" ht="12" customHeight="1" x14ac:dyDescent="0.35">
      <c r="A1095" s="142" t="s">
        <v>6081</v>
      </c>
      <c r="B1095" s="142" t="s">
        <v>6082</v>
      </c>
      <c r="C1095" s="142" t="s">
        <v>6083</v>
      </c>
      <c r="D1095" s="142" t="s">
        <v>5286</v>
      </c>
      <c r="E1095" s="142" t="s">
        <v>6084</v>
      </c>
      <c r="F1095" s="145" t="s">
        <v>4276</v>
      </c>
      <c r="G1095" s="146">
        <v>43614</v>
      </c>
      <c r="H1095" s="125">
        <f t="shared" si="52"/>
        <v>2019</v>
      </c>
      <c r="I1095" s="145" t="s">
        <v>6085</v>
      </c>
      <c r="J1095" s="144">
        <v>6</v>
      </c>
      <c r="K1095" s="115">
        <f>IF((G1095+'Resale time'!$F$545)&lt;$U$3,1,0)</f>
        <v>1</v>
      </c>
      <c r="L1095" s="144"/>
      <c r="M1095" s="158">
        <v>1</v>
      </c>
      <c r="N1095" s="162">
        <f t="shared" si="53"/>
        <v>6</v>
      </c>
      <c r="O1095" s="219">
        <f>MAX(IF($U$4-G1095&gt;0,MIN((($U$4-$U$2))*J1095,(($U$4-$G1095)*J1095)-'Resale time'!$F$545),0),0)</f>
        <v>1233.8703440125817</v>
      </c>
      <c r="P1095" s="162">
        <f>MAX(IF($U$5-G1095&gt;0,MIN(($U$5-$U$4)*J1095,(($U$5-$G1095)*J1095)-'Resale time'!$F$545),0),0)</f>
        <v>2196</v>
      </c>
      <c r="Q1095" s="162">
        <f>MAX(IF($U$3-G1095&gt;0,MIN(($U$3-$U$5)*J1095,(($U$3-$G1095)*J1095)-'Resale time'!$F$545),0),0)</f>
        <v>540</v>
      </c>
      <c r="R1095" s="341">
        <f t="shared" si="54"/>
        <v>3969.8703440125819</v>
      </c>
    </row>
    <row r="1096" spans="1:18" ht="12" customHeight="1" x14ac:dyDescent="0.35">
      <c r="A1096" s="142" t="s">
        <v>6081</v>
      </c>
      <c r="B1096" s="151" t="s">
        <v>6082</v>
      </c>
      <c r="C1096" s="142" t="s">
        <v>6083</v>
      </c>
      <c r="D1096" s="151" t="s">
        <v>5286</v>
      </c>
      <c r="E1096" s="151" t="s">
        <v>6084</v>
      </c>
      <c r="F1096" s="145" t="s">
        <v>5280</v>
      </c>
      <c r="G1096" s="146">
        <v>43614</v>
      </c>
      <c r="H1096" s="125">
        <f t="shared" si="52"/>
        <v>2019</v>
      </c>
      <c r="I1096" s="145" t="s">
        <v>6085</v>
      </c>
      <c r="J1096" s="144">
        <v>6</v>
      </c>
      <c r="K1096" s="115">
        <f>IF((G1096+'Resale time'!$F$545)&lt;$U$3,1,0)</f>
        <v>1</v>
      </c>
      <c r="L1096" s="144"/>
      <c r="M1096" s="158">
        <v>1</v>
      </c>
      <c r="N1096" s="162">
        <f t="shared" si="53"/>
        <v>6</v>
      </c>
      <c r="O1096" s="219">
        <f>MAX(IF($U$4-G1096&gt;0,MIN((($U$4-$U$2))*J1096,(($U$4-$G1096)*J1096)-'Resale time'!$F$545),0),0)</f>
        <v>1233.8703440125817</v>
      </c>
      <c r="P1096" s="162">
        <f>MAX(IF($U$5-G1096&gt;0,MIN(($U$5-$U$4)*J1096,(($U$5-$G1096)*J1096)-'Resale time'!$F$545),0),0)</f>
        <v>2196</v>
      </c>
      <c r="Q1096" s="162">
        <f>MAX(IF($U$3-G1096&gt;0,MIN(($U$3-$U$5)*J1096,(($U$3-$G1096)*J1096)-'Resale time'!$F$545),0),0)</f>
        <v>540</v>
      </c>
      <c r="R1096" s="341">
        <f t="shared" si="54"/>
        <v>3969.8703440125819</v>
      </c>
    </row>
    <row r="1097" spans="1:18" ht="12" customHeight="1" x14ac:dyDescent="0.35">
      <c r="A1097" s="142" t="s">
        <v>6081</v>
      </c>
      <c r="B1097" s="151" t="s">
        <v>6082</v>
      </c>
      <c r="C1097" s="142" t="s">
        <v>6083</v>
      </c>
      <c r="D1097" s="151" t="s">
        <v>5286</v>
      </c>
      <c r="E1097" s="151" t="s">
        <v>6084</v>
      </c>
      <c r="F1097" s="145" t="s">
        <v>4276</v>
      </c>
      <c r="G1097" s="146">
        <v>43434</v>
      </c>
      <c r="H1097" s="125">
        <f t="shared" si="52"/>
        <v>2018</v>
      </c>
      <c r="I1097" s="145" t="s">
        <v>6086</v>
      </c>
      <c r="J1097" s="144">
        <v>6</v>
      </c>
      <c r="K1097" s="115">
        <f>IF((G1097+'Resale time'!$F$545)&lt;$U$3,1,0)</f>
        <v>1</v>
      </c>
      <c r="L1097" s="144"/>
      <c r="M1097" s="158">
        <v>1</v>
      </c>
      <c r="N1097" s="162">
        <f t="shared" si="53"/>
        <v>6</v>
      </c>
      <c r="O1097" s="219">
        <f>MAX(IF($U$4-G1097&gt;0,MIN((($U$4-$U$2))*J1097,(($U$4-$G1097)*J1097)-'Resale time'!$F$545),0),0)</f>
        <v>1644</v>
      </c>
      <c r="P1097" s="162">
        <f>MAX(IF($U$5-G1097&gt;0,MIN(($U$5-$U$4)*J1097,(($U$5-$G1097)*J1097)-'Resale time'!$F$545),0),0)</f>
        <v>2196</v>
      </c>
      <c r="Q1097" s="162">
        <f>MAX(IF($U$3-G1097&gt;0,MIN(($U$3-$U$5)*J1097,(($U$3-$G1097)*J1097)-'Resale time'!$F$545),0),0)</f>
        <v>540</v>
      </c>
      <c r="R1097" s="341">
        <f t="shared" si="54"/>
        <v>4380</v>
      </c>
    </row>
    <row r="1098" spans="1:18" ht="12" customHeight="1" x14ac:dyDescent="0.35">
      <c r="A1098" s="142" t="s">
        <v>6081</v>
      </c>
      <c r="B1098" s="151" t="s">
        <v>6082</v>
      </c>
      <c r="C1098" s="142" t="s">
        <v>6083</v>
      </c>
      <c r="D1098" s="151" t="s">
        <v>5286</v>
      </c>
      <c r="E1098" s="151" t="s">
        <v>6084</v>
      </c>
      <c r="F1098" s="145" t="s">
        <v>5280</v>
      </c>
      <c r="G1098" s="146">
        <v>43434</v>
      </c>
      <c r="H1098" s="125">
        <f t="shared" si="52"/>
        <v>2018</v>
      </c>
      <c r="I1098" s="145" t="s">
        <v>6086</v>
      </c>
      <c r="J1098" s="144">
        <v>6</v>
      </c>
      <c r="K1098" s="115">
        <f>IF((G1098+'Resale time'!$F$545)&lt;$U$3,1,0)</f>
        <v>1</v>
      </c>
      <c r="L1098" s="144"/>
      <c r="M1098" s="158">
        <v>1</v>
      </c>
      <c r="N1098" s="162">
        <f t="shared" si="53"/>
        <v>6</v>
      </c>
      <c r="O1098" s="219">
        <f>MAX(IF($U$4-G1098&gt;0,MIN((($U$4-$U$2))*J1098,(($U$4-$G1098)*J1098)-'Resale time'!$F$545),0),0)</f>
        <v>1644</v>
      </c>
      <c r="P1098" s="162">
        <f>MAX(IF($U$5-G1098&gt;0,MIN(($U$5-$U$4)*J1098,(($U$5-$G1098)*J1098)-'Resale time'!$F$545),0),0)</f>
        <v>2196</v>
      </c>
      <c r="Q1098" s="162">
        <f>MAX(IF($U$3-G1098&gt;0,MIN(($U$3-$U$5)*J1098,(($U$3-$G1098)*J1098)-'Resale time'!$F$545),0),0)</f>
        <v>540</v>
      </c>
      <c r="R1098" s="341">
        <f t="shared" si="54"/>
        <v>4380</v>
      </c>
    </row>
    <row r="1099" spans="1:18" ht="12" customHeight="1" x14ac:dyDescent="0.35">
      <c r="A1099" s="142" t="s">
        <v>6081</v>
      </c>
      <c r="B1099" s="151" t="s">
        <v>6082</v>
      </c>
      <c r="C1099" s="142" t="s">
        <v>6083</v>
      </c>
      <c r="D1099" s="151" t="s">
        <v>5286</v>
      </c>
      <c r="E1099" s="151" t="s">
        <v>6084</v>
      </c>
      <c r="F1099" s="145" t="s">
        <v>4276</v>
      </c>
      <c r="G1099" s="146">
        <v>43222</v>
      </c>
      <c r="H1099" s="125">
        <f t="shared" si="52"/>
        <v>2018</v>
      </c>
      <c r="I1099" s="145" t="s">
        <v>6087</v>
      </c>
      <c r="J1099" s="144">
        <v>8</v>
      </c>
      <c r="K1099" s="115">
        <f>IF((G1099+'Resale time'!$F$545)&lt;$U$3,1,0)</f>
        <v>1</v>
      </c>
      <c r="L1099" s="144"/>
      <c r="M1099" s="158">
        <v>1</v>
      </c>
      <c r="N1099" s="162">
        <f t="shared" si="53"/>
        <v>8</v>
      </c>
      <c r="O1099" s="219">
        <f>MAX(IF($U$4-G1099&gt;0,MIN((($U$4-$U$2))*J1099,(($U$4-$G1099)*J1099)-'Resale time'!$F$545),0),0)</f>
        <v>2192</v>
      </c>
      <c r="P1099" s="162">
        <f>MAX(IF($U$5-G1099&gt;0,MIN(($U$5-$U$4)*J1099,(($U$5-$G1099)*J1099)-'Resale time'!$F$545),0),0)</f>
        <v>2928</v>
      </c>
      <c r="Q1099" s="162">
        <f>MAX(IF($U$3-G1099&gt;0,MIN(($U$3-$U$5)*J1099,(($U$3-$G1099)*J1099)-'Resale time'!$F$545),0),0)</f>
        <v>720</v>
      </c>
      <c r="R1099" s="341">
        <f t="shared" si="54"/>
        <v>5840</v>
      </c>
    </row>
    <row r="1100" spans="1:18" ht="12" customHeight="1" x14ac:dyDescent="0.35">
      <c r="A1100" s="142" t="s">
        <v>6081</v>
      </c>
      <c r="B1100" s="151" t="s">
        <v>6082</v>
      </c>
      <c r="C1100" s="142" t="s">
        <v>6083</v>
      </c>
      <c r="D1100" s="151" t="s">
        <v>5286</v>
      </c>
      <c r="E1100" s="151" t="s">
        <v>6084</v>
      </c>
      <c r="F1100" s="145" t="s">
        <v>4276</v>
      </c>
      <c r="G1100" s="146">
        <v>43201</v>
      </c>
      <c r="H1100" s="125">
        <f t="shared" si="52"/>
        <v>2018</v>
      </c>
      <c r="I1100" s="145" t="s">
        <v>6088</v>
      </c>
      <c r="J1100" s="144">
        <v>3</v>
      </c>
      <c r="K1100" s="115">
        <f>IF((G1100+'Resale time'!$F$545)&lt;$U$3,1,0)</f>
        <v>1</v>
      </c>
      <c r="L1100" s="144"/>
      <c r="M1100" s="158">
        <v>1</v>
      </c>
      <c r="N1100" s="162">
        <f t="shared" si="53"/>
        <v>3</v>
      </c>
      <c r="O1100" s="219">
        <f>MAX(IF($U$4-G1100&gt;0,MIN((($U$4-$U$2))*J1100,(($U$4-$G1100)*J1100)-'Resale time'!$F$545),0),0)</f>
        <v>822</v>
      </c>
      <c r="P1100" s="162">
        <f>MAX(IF($U$5-G1100&gt;0,MIN(($U$5-$U$4)*J1100,(($U$5-$G1100)*J1100)-'Resale time'!$F$545),0),0)</f>
        <v>1098</v>
      </c>
      <c r="Q1100" s="162">
        <f>MAX(IF($U$3-G1100&gt;0,MIN(($U$3-$U$5)*J1100,(($U$3-$G1100)*J1100)-'Resale time'!$F$545),0),0)</f>
        <v>270</v>
      </c>
      <c r="R1100" s="341">
        <f t="shared" si="54"/>
        <v>2190</v>
      </c>
    </row>
    <row r="1101" spans="1:18" ht="12" customHeight="1" x14ac:dyDescent="0.35">
      <c r="A1101" s="142" t="s">
        <v>6089</v>
      </c>
      <c r="B1101" s="142" t="s">
        <v>6090</v>
      </c>
      <c r="C1101" s="142" t="s">
        <v>6091</v>
      </c>
      <c r="D1101" s="142" t="s">
        <v>5286</v>
      </c>
      <c r="E1101" s="142" t="s">
        <v>6092</v>
      </c>
      <c r="F1101" s="145" t="s">
        <v>5491</v>
      </c>
      <c r="G1101" s="146">
        <v>43697</v>
      </c>
      <c r="H1101" s="125">
        <f t="shared" si="52"/>
        <v>2019</v>
      </c>
      <c r="I1101" s="145" t="s">
        <v>6093</v>
      </c>
      <c r="J1101" s="144">
        <v>1</v>
      </c>
      <c r="K1101" s="115">
        <f>IF((G1101+'Resale time'!$F$545)&lt;$U$3,1,0)</f>
        <v>1</v>
      </c>
      <c r="L1101" s="144"/>
      <c r="M1101" s="158">
        <v>1</v>
      </c>
      <c r="N1101" s="162">
        <f t="shared" si="53"/>
        <v>1</v>
      </c>
      <c r="O1101" s="219">
        <f>MAX(IF($U$4-G1101&gt;0,MIN((($U$4-$U$2))*J1101,(($U$4-$G1101)*J1101)-'Resale time'!$F$545),0),0)</f>
        <v>70.870344012581683</v>
      </c>
      <c r="P1101" s="162">
        <f>MAX(IF($U$5-G1101&gt;0,MIN(($U$5-$U$4)*J1101,(($U$5-$G1101)*J1101)-'Resale time'!$F$545),0),0)</f>
        <v>366</v>
      </c>
      <c r="Q1101" s="162">
        <f>MAX(IF($U$3-G1101&gt;0,MIN(($U$3-$U$5)*J1101,(($U$3-$G1101)*J1101)-'Resale time'!$F$545),0),0)</f>
        <v>90</v>
      </c>
      <c r="R1101" s="341">
        <f t="shared" si="54"/>
        <v>526.87034401258165</v>
      </c>
    </row>
    <row r="1102" spans="1:18" ht="12" customHeight="1" x14ac:dyDescent="0.35">
      <c r="A1102" s="142" t="s">
        <v>6089</v>
      </c>
      <c r="B1102" s="151" t="s">
        <v>6090</v>
      </c>
      <c r="C1102" s="151" t="s">
        <v>6091</v>
      </c>
      <c r="D1102" s="142" t="s">
        <v>5286</v>
      </c>
      <c r="E1102" s="151" t="s">
        <v>6092</v>
      </c>
      <c r="F1102" s="145" t="s">
        <v>5491</v>
      </c>
      <c r="G1102" s="146">
        <v>43613</v>
      </c>
      <c r="H1102" s="125">
        <f t="shared" si="52"/>
        <v>2019</v>
      </c>
      <c r="I1102" s="145" t="s">
        <v>6094</v>
      </c>
      <c r="J1102" s="144">
        <v>1</v>
      </c>
      <c r="K1102" s="115">
        <f>IF((G1102+'Resale time'!$F$545)&lt;$U$3,1,0)</f>
        <v>1</v>
      </c>
      <c r="L1102" s="144"/>
      <c r="M1102" s="158">
        <v>1</v>
      </c>
      <c r="N1102" s="162">
        <f t="shared" si="53"/>
        <v>1</v>
      </c>
      <c r="O1102" s="219">
        <f>MAX(IF($U$4-G1102&gt;0,MIN((($U$4-$U$2))*J1102,(($U$4-$G1102)*J1102)-'Resale time'!$F$545),0),0)</f>
        <v>154.87034401258168</v>
      </c>
      <c r="P1102" s="162">
        <f>MAX(IF($U$5-G1102&gt;0,MIN(($U$5-$U$4)*J1102,(($U$5-$G1102)*J1102)-'Resale time'!$F$545),0),0)</f>
        <v>366</v>
      </c>
      <c r="Q1102" s="162">
        <f>MAX(IF($U$3-G1102&gt;0,MIN(($U$3-$U$5)*J1102,(($U$3-$G1102)*J1102)-'Resale time'!$F$545),0),0)</f>
        <v>90</v>
      </c>
      <c r="R1102" s="341">
        <f t="shared" si="54"/>
        <v>610.87034401258165</v>
      </c>
    </row>
    <row r="1103" spans="1:18" ht="12" customHeight="1" x14ac:dyDescent="0.35">
      <c r="A1103" s="142" t="s">
        <v>6089</v>
      </c>
      <c r="B1103" s="151" t="s">
        <v>6090</v>
      </c>
      <c r="C1103" s="151" t="s">
        <v>6091</v>
      </c>
      <c r="D1103" s="142" t="s">
        <v>5286</v>
      </c>
      <c r="E1103" s="151" t="s">
        <v>6092</v>
      </c>
      <c r="F1103" s="145" t="s">
        <v>4276</v>
      </c>
      <c r="G1103" s="146">
        <v>43482</v>
      </c>
      <c r="H1103" s="125">
        <f t="shared" si="52"/>
        <v>2019</v>
      </c>
      <c r="I1103" s="145" t="s">
        <v>6095</v>
      </c>
      <c r="J1103" s="144">
        <v>1</v>
      </c>
      <c r="K1103" s="115">
        <f>IF((G1103+'Resale time'!$F$545)&lt;$U$3,1,0)</f>
        <v>1</v>
      </c>
      <c r="L1103" s="144"/>
      <c r="M1103" s="158">
        <v>1</v>
      </c>
      <c r="N1103" s="162">
        <f t="shared" si="53"/>
        <v>1</v>
      </c>
      <c r="O1103" s="219">
        <f>MAX(IF($U$4-G1103&gt;0,MIN((($U$4-$U$2))*J1103,(($U$4-$G1103)*J1103)-'Resale time'!$F$545),0),0)</f>
        <v>274</v>
      </c>
      <c r="P1103" s="162">
        <f>MAX(IF($U$5-G1103&gt;0,MIN(($U$5-$U$4)*J1103,(($U$5-$G1103)*J1103)-'Resale time'!$F$545),0),0)</f>
        <v>366</v>
      </c>
      <c r="Q1103" s="162">
        <f>MAX(IF($U$3-G1103&gt;0,MIN(($U$3-$U$5)*J1103,(($U$3-$G1103)*J1103)-'Resale time'!$F$545),0),0)</f>
        <v>90</v>
      </c>
      <c r="R1103" s="341">
        <f t="shared" si="54"/>
        <v>730</v>
      </c>
    </row>
    <row r="1104" spans="1:18" ht="12" customHeight="1" x14ac:dyDescent="0.35">
      <c r="A1104" s="142" t="s">
        <v>6089</v>
      </c>
      <c r="B1104" s="151" t="s">
        <v>6090</v>
      </c>
      <c r="C1104" s="151" t="s">
        <v>6091</v>
      </c>
      <c r="D1104" s="142" t="s">
        <v>5286</v>
      </c>
      <c r="E1104" s="151" t="s">
        <v>6092</v>
      </c>
      <c r="F1104" s="145" t="s">
        <v>4276</v>
      </c>
      <c r="G1104" s="146">
        <v>43474</v>
      </c>
      <c r="H1104" s="125">
        <f t="shared" si="52"/>
        <v>2019</v>
      </c>
      <c r="I1104" s="145" t="s">
        <v>6096</v>
      </c>
      <c r="J1104" s="144">
        <v>1</v>
      </c>
      <c r="K1104" s="115">
        <f>IF((G1104+'Resale time'!$F$545)&lt;$U$3,1,0)</f>
        <v>1</v>
      </c>
      <c r="L1104" s="144"/>
      <c r="M1104" s="158">
        <v>1</v>
      </c>
      <c r="N1104" s="162">
        <f t="shared" si="53"/>
        <v>1</v>
      </c>
      <c r="O1104" s="219">
        <f>MAX(IF($U$4-G1104&gt;0,MIN((($U$4-$U$2))*J1104,(($U$4-$G1104)*J1104)-'Resale time'!$F$545),0),0)</f>
        <v>274</v>
      </c>
      <c r="P1104" s="162">
        <f>MAX(IF($U$5-G1104&gt;0,MIN(($U$5-$U$4)*J1104,(($U$5-$G1104)*J1104)-'Resale time'!$F$545),0),0)</f>
        <v>366</v>
      </c>
      <c r="Q1104" s="162">
        <f>MAX(IF($U$3-G1104&gt;0,MIN(($U$3-$U$5)*J1104,(($U$3-$G1104)*J1104)-'Resale time'!$F$545),0),0)</f>
        <v>90</v>
      </c>
      <c r="R1104" s="341">
        <f t="shared" si="54"/>
        <v>730</v>
      </c>
    </row>
    <row r="1105" spans="1:18" ht="12" customHeight="1" x14ac:dyDescent="0.35">
      <c r="A1105" s="142" t="s">
        <v>6089</v>
      </c>
      <c r="B1105" s="151" t="s">
        <v>6090</v>
      </c>
      <c r="C1105" s="151" t="s">
        <v>6091</v>
      </c>
      <c r="D1105" s="142" t="s">
        <v>5286</v>
      </c>
      <c r="E1105" s="151" t="s">
        <v>6092</v>
      </c>
      <c r="F1105" s="145" t="s">
        <v>4331</v>
      </c>
      <c r="G1105" s="146">
        <v>43474</v>
      </c>
      <c r="H1105" s="125">
        <f t="shared" si="52"/>
        <v>2019</v>
      </c>
      <c r="I1105" s="145" t="s">
        <v>6097</v>
      </c>
      <c r="J1105" s="144">
        <v>1</v>
      </c>
      <c r="K1105" s="115">
        <f>IF((G1105+'Resale time'!$F$545)&lt;$U$3,1,0)</f>
        <v>1</v>
      </c>
      <c r="L1105" s="144"/>
      <c r="M1105" s="158">
        <v>1</v>
      </c>
      <c r="N1105" s="162">
        <f t="shared" si="53"/>
        <v>1</v>
      </c>
      <c r="O1105" s="219">
        <f>MAX(IF($U$4-G1105&gt;0,MIN((($U$4-$U$2))*J1105,(($U$4-$G1105)*J1105)-'Resale time'!$F$545),0),0)</f>
        <v>274</v>
      </c>
      <c r="P1105" s="162">
        <f>MAX(IF($U$5-G1105&gt;0,MIN(($U$5-$U$4)*J1105,(($U$5-$G1105)*J1105)-'Resale time'!$F$545),0),0)</f>
        <v>366</v>
      </c>
      <c r="Q1105" s="162">
        <f>MAX(IF($U$3-G1105&gt;0,MIN(($U$3-$U$5)*J1105,(($U$3-$G1105)*J1105)-'Resale time'!$F$545),0),0)</f>
        <v>90</v>
      </c>
      <c r="R1105" s="341">
        <f t="shared" si="54"/>
        <v>730</v>
      </c>
    </row>
    <row r="1106" spans="1:18" ht="12" customHeight="1" x14ac:dyDescent="0.35">
      <c r="A1106" s="142" t="s">
        <v>6089</v>
      </c>
      <c r="B1106" s="151" t="s">
        <v>6090</v>
      </c>
      <c r="C1106" s="151" t="s">
        <v>6091</v>
      </c>
      <c r="D1106" s="142" t="s">
        <v>5286</v>
      </c>
      <c r="E1106" s="151" t="s">
        <v>6092</v>
      </c>
      <c r="F1106" s="145" t="s">
        <v>4331</v>
      </c>
      <c r="G1106" s="146">
        <v>43465</v>
      </c>
      <c r="H1106" s="125">
        <f t="shared" si="52"/>
        <v>2018</v>
      </c>
      <c r="I1106" s="145" t="s">
        <v>6098</v>
      </c>
      <c r="J1106" s="144">
        <v>1</v>
      </c>
      <c r="K1106" s="115">
        <f>IF((G1106+'Resale time'!$F$545)&lt;$U$3,1,0)</f>
        <v>1</v>
      </c>
      <c r="L1106" s="144"/>
      <c r="M1106" s="158">
        <v>1</v>
      </c>
      <c r="N1106" s="162">
        <f t="shared" si="53"/>
        <v>1</v>
      </c>
      <c r="O1106" s="219">
        <f>MAX(IF($U$4-G1106&gt;0,MIN((($U$4-$U$2))*J1106,(($U$4-$G1106)*J1106)-'Resale time'!$F$545),0),0)</f>
        <v>274</v>
      </c>
      <c r="P1106" s="162">
        <f>MAX(IF($U$5-G1106&gt;0,MIN(($U$5-$U$4)*J1106,(($U$5-$G1106)*J1106)-'Resale time'!$F$545),0),0)</f>
        <v>366</v>
      </c>
      <c r="Q1106" s="162">
        <f>MAX(IF($U$3-G1106&gt;0,MIN(($U$3-$U$5)*J1106,(($U$3-$G1106)*J1106)-'Resale time'!$F$545),0),0)</f>
        <v>90</v>
      </c>
      <c r="R1106" s="341">
        <f t="shared" si="54"/>
        <v>730</v>
      </c>
    </row>
    <row r="1107" spans="1:18" ht="12" customHeight="1" x14ac:dyDescent="0.35">
      <c r="A1107" s="142" t="s">
        <v>6089</v>
      </c>
      <c r="B1107" s="151" t="s">
        <v>6090</v>
      </c>
      <c r="C1107" s="151" t="s">
        <v>6091</v>
      </c>
      <c r="D1107" s="142" t="s">
        <v>5286</v>
      </c>
      <c r="E1107" s="151" t="s">
        <v>6092</v>
      </c>
      <c r="F1107" s="145" t="s">
        <v>4645</v>
      </c>
      <c r="G1107" s="146">
        <v>43456</v>
      </c>
      <c r="H1107" s="125">
        <f t="shared" si="52"/>
        <v>2018</v>
      </c>
      <c r="I1107" s="145" t="s">
        <v>6099</v>
      </c>
      <c r="J1107" s="144">
        <v>1</v>
      </c>
      <c r="K1107" s="115">
        <f>IF((G1107+'Resale time'!$F$545)&lt;$U$3,1,0)</f>
        <v>1</v>
      </c>
      <c r="L1107" s="144"/>
      <c r="M1107" s="158">
        <v>1</v>
      </c>
      <c r="N1107" s="162">
        <f t="shared" si="53"/>
        <v>1</v>
      </c>
      <c r="O1107" s="219">
        <f>MAX(IF($U$4-G1107&gt;0,MIN((($U$4-$U$2))*J1107,(($U$4-$G1107)*J1107)-'Resale time'!$F$545),0),0)</f>
        <v>274</v>
      </c>
      <c r="P1107" s="162">
        <f>MAX(IF($U$5-G1107&gt;0,MIN(($U$5-$U$4)*J1107,(($U$5-$G1107)*J1107)-'Resale time'!$F$545),0),0)</f>
        <v>366</v>
      </c>
      <c r="Q1107" s="162">
        <f>MAX(IF($U$3-G1107&gt;0,MIN(($U$3-$U$5)*J1107,(($U$3-$G1107)*J1107)-'Resale time'!$F$545),0),0)</f>
        <v>90</v>
      </c>
      <c r="R1107" s="341">
        <f t="shared" si="54"/>
        <v>730</v>
      </c>
    </row>
    <row r="1108" spans="1:18" ht="12" customHeight="1" x14ac:dyDescent="0.35">
      <c r="A1108" s="142" t="s">
        <v>6089</v>
      </c>
      <c r="B1108" s="151" t="s">
        <v>6090</v>
      </c>
      <c r="C1108" s="151" t="s">
        <v>6091</v>
      </c>
      <c r="D1108" s="142" t="s">
        <v>5286</v>
      </c>
      <c r="E1108" s="151" t="s">
        <v>6092</v>
      </c>
      <c r="F1108" s="145" t="s">
        <v>4276</v>
      </c>
      <c r="G1108" s="146">
        <v>43440</v>
      </c>
      <c r="H1108" s="125">
        <f t="shared" si="52"/>
        <v>2018</v>
      </c>
      <c r="I1108" s="145" t="s">
        <v>6100</v>
      </c>
      <c r="J1108" s="144">
        <v>2</v>
      </c>
      <c r="K1108" s="115">
        <f>IF((G1108+'Resale time'!$F$545)&lt;$U$3,1,0)</f>
        <v>1</v>
      </c>
      <c r="L1108" s="144"/>
      <c r="M1108" s="158">
        <v>1</v>
      </c>
      <c r="N1108" s="162">
        <f t="shared" si="53"/>
        <v>2</v>
      </c>
      <c r="O1108" s="219">
        <f>MAX(IF($U$4-G1108&gt;0,MIN((($U$4-$U$2))*J1108,(($U$4-$G1108)*J1108)-'Resale time'!$F$545),0),0)</f>
        <v>548</v>
      </c>
      <c r="P1108" s="162">
        <f>MAX(IF($U$5-G1108&gt;0,MIN(($U$5-$U$4)*J1108,(($U$5-$G1108)*J1108)-'Resale time'!$F$545),0),0)</f>
        <v>732</v>
      </c>
      <c r="Q1108" s="162">
        <f>MAX(IF($U$3-G1108&gt;0,MIN(($U$3-$U$5)*J1108,(($U$3-$G1108)*J1108)-'Resale time'!$F$545),0),0)</f>
        <v>180</v>
      </c>
      <c r="R1108" s="341">
        <f t="shared" si="54"/>
        <v>1460</v>
      </c>
    </row>
    <row r="1109" spans="1:18" ht="12" customHeight="1" x14ac:dyDescent="0.35">
      <c r="A1109" s="142" t="s">
        <v>6089</v>
      </c>
      <c r="B1109" s="151" t="s">
        <v>6090</v>
      </c>
      <c r="C1109" s="151" t="s">
        <v>6091</v>
      </c>
      <c r="D1109" s="142" t="s">
        <v>5286</v>
      </c>
      <c r="E1109" s="151" t="s">
        <v>6092</v>
      </c>
      <c r="F1109" s="145" t="s">
        <v>4331</v>
      </c>
      <c r="G1109" s="146">
        <v>43388</v>
      </c>
      <c r="H1109" s="125">
        <f t="shared" si="52"/>
        <v>2018</v>
      </c>
      <c r="I1109" s="145" t="s">
        <v>6101</v>
      </c>
      <c r="J1109" s="144">
        <v>1</v>
      </c>
      <c r="K1109" s="115">
        <f>IF((G1109+'Resale time'!$F$545)&lt;$U$3,1,0)</f>
        <v>1</v>
      </c>
      <c r="L1109" s="144"/>
      <c r="M1109" s="158">
        <v>1</v>
      </c>
      <c r="N1109" s="162">
        <f t="shared" si="53"/>
        <v>1</v>
      </c>
      <c r="O1109" s="219">
        <f>MAX(IF($U$4-G1109&gt;0,MIN((($U$4-$U$2))*J1109,(($U$4-$G1109)*J1109)-'Resale time'!$F$545),0),0)</f>
        <v>274</v>
      </c>
      <c r="P1109" s="162">
        <f>MAX(IF($U$5-G1109&gt;0,MIN(($U$5-$U$4)*J1109,(($U$5-$G1109)*J1109)-'Resale time'!$F$545),0),0)</f>
        <v>366</v>
      </c>
      <c r="Q1109" s="162">
        <f>MAX(IF($U$3-G1109&gt;0,MIN(($U$3-$U$5)*J1109,(($U$3-$G1109)*J1109)-'Resale time'!$F$545),0),0)</f>
        <v>90</v>
      </c>
      <c r="R1109" s="341">
        <f t="shared" si="54"/>
        <v>730</v>
      </c>
    </row>
    <row r="1110" spans="1:18" ht="12" customHeight="1" x14ac:dyDescent="0.35">
      <c r="A1110" s="142" t="s">
        <v>6089</v>
      </c>
      <c r="B1110" s="151" t="s">
        <v>6090</v>
      </c>
      <c r="C1110" s="151" t="s">
        <v>6091</v>
      </c>
      <c r="D1110" s="142" t="s">
        <v>5286</v>
      </c>
      <c r="E1110" s="151" t="s">
        <v>6092</v>
      </c>
      <c r="F1110" s="145" t="s">
        <v>5491</v>
      </c>
      <c r="G1110" s="146">
        <v>43329</v>
      </c>
      <c r="H1110" s="125">
        <f t="shared" si="52"/>
        <v>2018</v>
      </c>
      <c r="I1110" s="145" t="s">
        <v>6102</v>
      </c>
      <c r="J1110" s="144">
        <v>1</v>
      </c>
      <c r="K1110" s="115">
        <f>IF((G1110+'Resale time'!$F$545)&lt;$U$3,1,0)</f>
        <v>1</v>
      </c>
      <c r="L1110" s="144"/>
      <c r="M1110" s="158">
        <v>1</v>
      </c>
      <c r="N1110" s="162">
        <f t="shared" si="53"/>
        <v>1</v>
      </c>
      <c r="O1110" s="219">
        <f>MAX(IF($U$4-G1110&gt;0,MIN((($U$4-$U$2))*J1110,(($U$4-$G1110)*J1110)-'Resale time'!$F$545),0),0)</f>
        <v>274</v>
      </c>
      <c r="P1110" s="162">
        <f>MAX(IF($U$5-G1110&gt;0,MIN(($U$5-$U$4)*J1110,(($U$5-$G1110)*J1110)-'Resale time'!$F$545),0),0)</f>
        <v>366</v>
      </c>
      <c r="Q1110" s="162">
        <f>MAX(IF($U$3-G1110&gt;0,MIN(($U$3-$U$5)*J1110,(($U$3-$G1110)*J1110)-'Resale time'!$F$545),0),0)</f>
        <v>90</v>
      </c>
      <c r="R1110" s="341">
        <f t="shared" si="54"/>
        <v>730</v>
      </c>
    </row>
    <row r="1111" spans="1:18" ht="12" customHeight="1" x14ac:dyDescent="0.35">
      <c r="A1111" s="142" t="s">
        <v>6089</v>
      </c>
      <c r="B1111" s="151" t="s">
        <v>6090</v>
      </c>
      <c r="C1111" s="151" t="s">
        <v>6091</v>
      </c>
      <c r="D1111" s="142" t="s">
        <v>5286</v>
      </c>
      <c r="E1111" s="151" t="s">
        <v>6092</v>
      </c>
      <c r="F1111" s="145" t="s">
        <v>4276</v>
      </c>
      <c r="G1111" s="146">
        <v>43248</v>
      </c>
      <c r="H1111" s="125">
        <f t="shared" si="52"/>
        <v>2018</v>
      </c>
      <c r="I1111" s="145" t="s">
        <v>6103</v>
      </c>
      <c r="J1111" s="144">
        <v>1</v>
      </c>
      <c r="K1111" s="115">
        <f>IF((G1111+'Resale time'!$F$545)&lt;$U$3,1,0)</f>
        <v>1</v>
      </c>
      <c r="L1111" s="144"/>
      <c r="M1111" s="158">
        <v>1</v>
      </c>
      <c r="N1111" s="162">
        <f t="shared" si="53"/>
        <v>1</v>
      </c>
      <c r="O1111" s="219">
        <f>MAX(IF($U$4-G1111&gt;0,MIN((($U$4-$U$2))*J1111,(($U$4-$G1111)*J1111)-'Resale time'!$F$545),0),0)</f>
        <v>274</v>
      </c>
      <c r="P1111" s="162">
        <f>MAX(IF($U$5-G1111&gt;0,MIN(($U$5-$U$4)*J1111,(($U$5-$G1111)*J1111)-'Resale time'!$F$545),0),0)</f>
        <v>366</v>
      </c>
      <c r="Q1111" s="162">
        <f>MAX(IF($U$3-G1111&gt;0,MIN(($U$3-$U$5)*J1111,(($U$3-$G1111)*J1111)-'Resale time'!$F$545),0),0)</f>
        <v>90</v>
      </c>
      <c r="R1111" s="341">
        <f t="shared" si="54"/>
        <v>730</v>
      </c>
    </row>
    <row r="1112" spans="1:18" ht="12" customHeight="1" x14ac:dyDescent="0.35">
      <c r="A1112" s="142" t="s">
        <v>6089</v>
      </c>
      <c r="B1112" s="151" t="s">
        <v>6090</v>
      </c>
      <c r="C1112" s="151" t="s">
        <v>6091</v>
      </c>
      <c r="D1112" s="142" t="s">
        <v>5286</v>
      </c>
      <c r="E1112" s="151" t="s">
        <v>6092</v>
      </c>
      <c r="F1112" s="145" t="s">
        <v>4645</v>
      </c>
      <c r="G1112" s="146">
        <v>43214</v>
      </c>
      <c r="H1112" s="125">
        <f t="shared" si="52"/>
        <v>2018</v>
      </c>
      <c r="I1112" s="145" t="s">
        <v>6104</v>
      </c>
      <c r="J1112" s="144">
        <v>1</v>
      </c>
      <c r="K1112" s="115">
        <f>IF((G1112+'Resale time'!$F$545)&lt;$U$3,1,0)</f>
        <v>1</v>
      </c>
      <c r="L1112" s="144"/>
      <c r="M1112" s="158">
        <v>1</v>
      </c>
      <c r="N1112" s="162">
        <f t="shared" si="53"/>
        <v>1</v>
      </c>
      <c r="O1112" s="219">
        <f>MAX(IF($U$4-G1112&gt;0,MIN((($U$4-$U$2))*J1112,(($U$4-$G1112)*J1112)-'Resale time'!$F$545),0),0)</f>
        <v>274</v>
      </c>
      <c r="P1112" s="162">
        <f>MAX(IF($U$5-G1112&gt;0,MIN(($U$5-$U$4)*J1112,(($U$5-$G1112)*J1112)-'Resale time'!$F$545),0),0)</f>
        <v>366</v>
      </c>
      <c r="Q1112" s="162">
        <f>MAX(IF($U$3-G1112&gt;0,MIN(($U$3-$U$5)*J1112,(($U$3-$G1112)*J1112)-'Resale time'!$F$545),0),0)</f>
        <v>90</v>
      </c>
      <c r="R1112" s="341">
        <f t="shared" si="54"/>
        <v>730</v>
      </c>
    </row>
    <row r="1113" spans="1:18" ht="12" customHeight="1" x14ac:dyDescent="0.35">
      <c r="A1113" s="142" t="s">
        <v>5315</v>
      </c>
      <c r="B1113" s="142" t="s">
        <v>5316</v>
      </c>
      <c r="C1113" s="142" t="s">
        <v>5317</v>
      </c>
      <c r="D1113" s="142" t="s">
        <v>5318</v>
      </c>
      <c r="E1113" s="142" t="s">
        <v>6105</v>
      </c>
      <c r="F1113" s="145" t="s">
        <v>4331</v>
      </c>
      <c r="G1113" s="146">
        <v>43255</v>
      </c>
      <c r="H1113" s="125">
        <f t="shared" si="52"/>
        <v>2018</v>
      </c>
      <c r="I1113" s="145" t="s">
        <v>6106</v>
      </c>
      <c r="J1113" s="144">
        <v>1</v>
      </c>
      <c r="K1113" s="115">
        <f>IF((G1113+'Resale time'!$F$545)&lt;$U$3,1,0)</f>
        <v>1</v>
      </c>
      <c r="L1113" s="144"/>
      <c r="M1113" s="158">
        <v>1</v>
      </c>
      <c r="N1113" s="162">
        <f t="shared" si="53"/>
        <v>1</v>
      </c>
      <c r="O1113" s="219">
        <f>MAX(IF($U$4-G1113&gt;0,MIN((($U$4-$U$2))*J1113,(($U$4-$G1113)*J1113)-'Resale time'!$F$545),0),0)</f>
        <v>274</v>
      </c>
      <c r="P1113" s="162">
        <f>MAX(IF($U$5-G1113&gt;0,MIN(($U$5-$U$4)*J1113,(($U$5-$G1113)*J1113)-'Resale time'!$F$545),0),0)</f>
        <v>366</v>
      </c>
      <c r="Q1113" s="162">
        <f>MAX(IF($U$3-G1113&gt;0,MIN(($U$3-$U$5)*J1113,(($U$3-$G1113)*J1113)-'Resale time'!$F$545),0),0)</f>
        <v>90</v>
      </c>
      <c r="R1113" s="341">
        <f t="shared" si="54"/>
        <v>730</v>
      </c>
    </row>
    <row r="1114" spans="1:18" ht="12" customHeight="1" x14ac:dyDescent="0.35">
      <c r="A1114" s="142" t="s">
        <v>5315</v>
      </c>
      <c r="B1114" s="151" t="s">
        <v>5316</v>
      </c>
      <c r="C1114" s="151" t="s">
        <v>5317</v>
      </c>
      <c r="D1114" s="151" t="s">
        <v>5318</v>
      </c>
      <c r="E1114" s="151" t="s">
        <v>6105</v>
      </c>
      <c r="F1114" s="145" t="s">
        <v>4645</v>
      </c>
      <c r="G1114" s="146">
        <v>43255</v>
      </c>
      <c r="H1114" s="125">
        <f t="shared" si="52"/>
        <v>2018</v>
      </c>
      <c r="I1114" s="145" t="s">
        <v>6106</v>
      </c>
      <c r="J1114" s="144">
        <v>1</v>
      </c>
      <c r="K1114" s="115">
        <f>IF((G1114+'Resale time'!$F$545)&lt;$U$3,1,0)</f>
        <v>1</v>
      </c>
      <c r="L1114" s="144"/>
      <c r="M1114" s="158">
        <v>1</v>
      </c>
      <c r="N1114" s="162">
        <f t="shared" si="53"/>
        <v>1</v>
      </c>
      <c r="O1114" s="219">
        <f>MAX(IF($U$4-G1114&gt;0,MIN((($U$4-$U$2))*J1114,(($U$4-$G1114)*J1114)-'Resale time'!$F$545),0),0)</f>
        <v>274</v>
      </c>
      <c r="P1114" s="162">
        <f>MAX(IF($U$5-G1114&gt;0,MIN(($U$5-$U$4)*J1114,(($U$5-$G1114)*J1114)-'Resale time'!$F$545),0),0)</f>
        <v>366</v>
      </c>
      <c r="Q1114" s="162">
        <f>MAX(IF($U$3-G1114&gt;0,MIN(($U$3-$U$5)*J1114,(($U$3-$G1114)*J1114)-'Resale time'!$F$545),0),0)</f>
        <v>90</v>
      </c>
      <c r="R1114" s="341">
        <f t="shared" si="54"/>
        <v>730</v>
      </c>
    </row>
    <row r="1115" spans="1:18" ht="12" customHeight="1" x14ac:dyDescent="0.35">
      <c r="A1115" s="142" t="s">
        <v>6107</v>
      </c>
      <c r="B1115" s="142" t="s">
        <v>6108</v>
      </c>
      <c r="C1115" s="142" t="s">
        <v>6109</v>
      </c>
      <c r="D1115" s="142" t="b">
        <v>0</v>
      </c>
      <c r="E1115" s="142" t="s">
        <v>6110</v>
      </c>
      <c r="F1115" s="145" t="s">
        <v>4276</v>
      </c>
      <c r="G1115" s="146">
        <v>43341</v>
      </c>
      <c r="H1115" s="125">
        <f t="shared" si="52"/>
        <v>2018</v>
      </c>
      <c r="I1115" s="145" t="s">
        <v>6111</v>
      </c>
      <c r="J1115" s="144">
        <v>3</v>
      </c>
      <c r="K1115" s="115">
        <f>IF((G1115+'Resale time'!$F$545)&lt;$U$3,1,0)</f>
        <v>1</v>
      </c>
      <c r="L1115" s="144"/>
      <c r="M1115" s="158">
        <v>1</v>
      </c>
      <c r="N1115" s="162">
        <f t="shared" si="53"/>
        <v>3</v>
      </c>
      <c r="O1115" s="219">
        <f>MAX(IF($U$4-G1115&gt;0,MIN((($U$4-$U$2))*J1115,(($U$4-$G1115)*J1115)-'Resale time'!$F$545),0),0)</f>
        <v>822</v>
      </c>
      <c r="P1115" s="162">
        <f>MAX(IF($U$5-G1115&gt;0,MIN(($U$5-$U$4)*J1115,(($U$5-$G1115)*J1115)-'Resale time'!$F$545),0),0)</f>
        <v>1098</v>
      </c>
      <c r="Q1115" s="162">
        <f>MAX(IF($U$3-G1115&gt;0,MIN(($U$3-$U$5)*J1115,(($U$3-$G1115)*J1115)-'Resale time'!$F$545),0),0)</f>
        <v>270</v>
      </c>
      <c r="R1115" s="341">
        <f t="shared" si="54"/>
        <v>2190</v>
      </c>
    </row>
    <row r="1116" spans="1:18" ht="12" customHeight="1" x14ac:dyDescent="0.35">
      <c r="A1116" s="142" t="s">
        <v>6107</v>
      </c>
      <c r="B1116" s="151" t="s">
        <v>6108</v>
      </c>
      <c r="C1116" s="151" t="s">
        <v>6109</v>
      </c>
      <c r="D1116" s="151" t="b">
        <v>0</v>
      </c>
      <c r="E1116" s="151" t="s">
        <v>6110</v>
      </c>
      <c r="F1116" s="145" t="s">
        <v>4276</v>
      </c>
      <c r="G1116" s="146">
        <v>43292</v>
      </c>
      <c r="H1116" s="125">
        <f t="shared" si="52"/>
        <v>2018</v>
      </c>
      <c r="I1116" s="145" t="s">
        <v>6112</v>
      </c>
      <c r="J1116" s="144">
        <v>3</v>
      </c>
      <c r="K1116" s="115">
        <f>IF((G1116+'Resale time'!$F$545)&lt;$U$3,1,0)</f>
        <v>1</v>
      </c>
      <c r="L1116" s="144"/>
      <c r="M1116" s="158">
        <v>1</v>
      </c>
      <c r="N1116" s="162">
        <f t="shared" si="53"/>
        <v>3</v>
      </c>
      <c r="O1116" s="219">
        <f>MAX(IF($U$4-G1116&gt;0,MIN((($U$4-$U$2))*J1116,(($U$4-$G1116)*J1116)-'Resale time'!$F$545),0),0)</f>
        <v>822</v>
      </c>
      <c r="P1116" s="162">
        <f>MAX(IF($U$5-G1116&gt;0,MIN(($U$5-$U$4)*J1116,(($U$5-$G1116)*J1116)-'Resale time'!$F$545),0),0)</f>
        <v>1098</v>
      </c>
      <c r="Q1116" s="162">
        <f>MAX(IF($U$3-G1116&gt;0,MIN(($U$3-$U$5)*J1116,(($U$3-$G1116)*J1116)-'Resale time'!$F$545),0),0)</f>
        <v>270</v>
      </c>
      <c r="R1116" s="341">
        <f t="shared" si="54"/>
        <v>2190</v>
      </c>
    </row>
    <row r="1117" spans="1:18" ht="12" customHeight="1" x14ac:dyDescent="0.35">
      <c r="A1117" s="145" t="s">
        <v>261</v>
      </c>
      <c r="B1117" s="145" t="s">
        <v>6113</v>
      </c>
      <c r="C1117" s="145" t="s">
        <v>6114</v>
      </c>
      <c r="D1117" s="145" t="s">
        <v>6071</v>
      </c>
      <c r="E1117" s="145" t="s">
        <v>6115</v>
      </c>
      <c r="F1117" s="145" t="s">
        <v>4645</v>
      </c>
      <c r="G1117" s="146">
        <v>43265</v>
      </c>
      <c r="H1117" s="125">
        <f t="shared" si="52"/>
        <v>2018</v>
      </c>
      <c r="I1117" s="145" t="s">
        <v>6116</v>
      </c>
      <c r="J1117" s="144">
        <v>1</v>
      </c>
      <c r="K1117" s="115">
        <f>IF((G1117+'Resale time'!$F$545)&lt;$U$3,1,0)</f>
        <v>1</v>
      </c>
      <c r="L1117" s="144"/>
      <c r="M1117" s="158">
        <v>1</v>
      </c>
      <c r="N1117" s="162">
        <f t="shared" si="53"/>
        <v>1</v>
      </c>
      <c r="O1117" s="219">
        <f>MAX(IF($U$4-G1117&gt;0,MIN((($U$4-$U$2))*J1117,(($U$4-$G1117)*J1117)-'Resale time'!$F$545),0),0)</f>
        <v>274</v>
      </c>
      <c r="P1117" s="162">
        <f>MAX(IF($U$5-G1117&gt;0,MIN(($U$5-$U$4)*J1117,(($U$5-$G1117)*J1117)-'Resale time'!$F$545),0),0)</f>
        <v>366</v>
      </c>
      <c r="Q1117" s="162">
        <f>MAX(IF($U$3-G1117&gt;0,MIN(($U$3-$U$5)*J1117,(($U$3-$G1117)*J1117)-'Resale time'!$F$545),0),0)</f>
        <v>90</v>
      </c>
      <c r="R1117" s="341">
        <f t="shared" si="54"/>
        <v>730</v>
      </c>
    </row>
    <row r="1118" spans="1:18" ht="12" customHeight="1" x14ac:dyDescent="0.35">
      <c r="A1118" s="145" t="s">
        <v>1492</v>
      </c>
      <c r="B1118" s="145" t="s">
        <v>6117</v>
      </c>
      <c r="C1118" s="145" t="s">
        <v>6118</v>
      </c>
      <c r="D1118" s="145" t="s">
        <v>5286</v>
      </c>
      <c r="E1118" s="145" t="s">
        <v>6119</v>
      </c>
      <c r="F1118" s="145" t="s">
        <v>5275</v>
      </c>
      <c r="G1118" s="146">
        <v>43168</v>
      </c>
      <c r="H1118" s="125">
        <f t="shared" si="52"/>
        <v>2018</v>
      </c>
      <c r="I1118" s="145" t="s">
        <v>6120</v>
      </c>
      <c r="J1118" s="144">
        <v>1</v>
      </c>
      <c r="K1118" s="115">
        <f>IF((G1118+'Resale time'!$F$545)&lt;$U$3,1,0)</f>
        <v>1</v>
      </c>
      <c r="L1118" s="144"/>
      <c r="M1118" s="158">
        <v>1</v>
      </c>
      <c r="N1118" s="162">
        <f t="shared" si="53"/>
        <v>1</v>
      </c>
      <c r="O1118" s="219">
        <f>MAX(IF($U$4-G1118&gt;0,MIN((($U$4-$U$2))*J1118,(($U$4-$G1118)*J1118)-'Resale time'!$F$545),0),0)</f>
        <v>274</v>
      </c>
      <c r="P1118" s="162">
        <f>MAX(IF($U$5-G1118&gt;0,MIN(($U$5-$U$4)*J1118,(($U$5-$G1118)*J1118)-'Resale time'!$F$545),0),0)</f>
        <v>366</v>
      </c>
      <c r="Q1118" s="162">
        <f>MAX(IF($U$3-G1118&gt;0,MIN(($U$3-$U$5)*J1118,(($U$3-$G1118)*J1118)-'Resale time'!$F$545),0),0)</f>
        <v>90</v>
      </c>
      <c r="R1118" s="341">
        <f t="shared" si="54"/>
        <v>730</v>
      </c>
    </row>
    <row r="1119" spans="1:18" ht="12" customHeight="1" x14ac:dyDescent="0.35">
      <c r="A1119" s="142" t="s">
        <v>6121</v>
      </c>
      <c r="B1119" s="142" t="s">
        <v>6122</v>
      </c>
      <c r="C1119" s="142" t="s">
        <v>6123</v>
      </c>
      <c r="D1119" s="142" t="s">
        <v>5286</v>
      </c>
      <c r="E1119" s="142" t="s">
        <v>6124</v>
      </c>
      <c r="F1119" s="145" t="s">
        <v>4645</v>
      </c>
      <c r="G1119" s="146">
        <v>43496</v>
      </c>
      <c r="H1119" s="125">
        <f t="shared" si="52"/>
        <v>2019</v>
      </c>
      <c r="I1119" s="145" t="s">
        <v>6125</v>
      </c>
      <c r="J1119" s="144">
        <v>2</v>
      </c>
      <c r="K1119" s="115">
        <f>IF((G1119+'Resale time'!$F$545)&lt;$U$3,1,0)</f>
        <v>1</v>
      </c>
      <c r="L1119" s="144"/>
      <c r="M1119" s="158">
        <v>1</v>
      </c>
      <c r="N1119" s="162">
        <f t="shared" si="53"/>
        <v>2</v>
      </c>
      <c r="O1119" s="219">
        <f>MAX(IF($U$4-G1119&gt;0,MIN((($U$4-$U$2))*J1119,(($U$4-$G1119)*J1119)-'Resale time'!$F$545),0),0)</f>
        <v>548</v>
      </c>
      <c r="P1119" s="162">
        <f>MAX(IF($U$5-G1119&gt;0,MIN(($U$5-$U$4)*J1119,(($U$5-$G1119)*J1119)-'Resale time'!$F$545),0),0)</f>
        <v>732</v>
      </c>
      <c r="Q1119" s="162">
        <f>MAX(IF($U$3-G1119&gt;0,MIN(($U$3-$U$5)*J1119,(($U$3-$G1119)*J1119)-'Resale time'!$F$545),0),0)</f>
        <v>180</v>
      </c>
      <c r="R1119" s="341">
        <f t="shared" si="54"/>
        <v>1460</v>
      </c>
    </row>
    <row r="1120" spans="1:18" ht="12" customHeight="1" x14ac:dyDescent="0.35">
      <c r="A1120" s="142" t="s">
        <v>6121</v>
      </c>
      <c r="B1120" s="142" t="s">
        <v>6122</v>
      </c>
      <c r="C1120" s="151" t="s">
        <v>6123</v>
      </c>
      <c r="D1120" s="151" t="s">
        <v>5286</v>
      </c>
      <c r="E1120" s="151" t="s">
        <v>6124</v>
      </c>
      <c r="F1120" s="145" t="s">
        <v>4276</v>
      </c>
      <c r="G1120" s="146">
        <v>43488</v>
      </c>
      <c r="H1120" s="125">
        <f t="shared" si="52"/>
        <v>2019</v>
      </c>
      <c r="I1120" s="145" t="s">
        <v>6126</v>
      </c>
      <c r="J1120" s="144">
        <v>2</v>
      </c>
      <c r="K1120" s="115">
        <f>IF((G1120+'Resale time'!$F$545)&lt;$U$3,1,0)</f>
        <v>1</v>
      </c>
      <c r="L1120" s="144"/>
      <c r="M1120" s="158">
        <v>1</v>
      </c>
      <c r="N1120" s="162">
        <f t="shared" si="53"/>
        <v>2</v>
      </c>
      <c r="O1120" s="219">
        <f>MAX(IF($U$4-G1120&gt;0,MIN((($U$4-$U$2))*J1120,(($U$4-$G1120)*J1120)-'Resale time'!$F$545),0),0)</f>
        <v>548</v>
      </c>
      <c r="P1120" s="162">
        <f>MAX(IF($U$5-G1120&gt;0,MIN(($U$5-$U$4)*J1120,(($U$5-$G1120)*J1120)-'Resale time'!$F$545),0),0)</f>
        <v>732</v>
      </c>
      <c r="Q1120" s="162">
        <f>MAX(IF($U$3-G1120&gt;0,MIN(($U$3-$U$5)*J1120,(($U$3-$G1120)*J1120)-'Resale time'!$F$545),0),0)</f>
        <v>180</v>
      </c>
      <c r="R1120" s="341">
        <f t="shared" si="54"/>
        <v>1460</v>
      </c>
    </row>
    <row r="1121" spans="1:18" ht="12" customHeight="1" x14ac:dyDescent="0.35">
      <c r="A1121" s="142" t="s">
        <v>6121</v>
      </c>
      <c r="B1121" s="142" t="s">
        <v>6122</v>
      </c>
      <c r="C1121" s="151" t="s">
        <v>6123</v>
      </c>
      <c r="D1121" s="151" t="s">
        <v>5286</v>
      </c>
      <c r="E1121" s="151" t="s">
        <v>6124</v>
      </c>
      <c r="F1121" s="145" t="s">
        <v>4288</v>
      </c>
      <c r="G1121" s="146">
        <v>43488</v>
      </c>
      <c r="H1121" s="125">
        <f t="shared" si="52"/>
        <v>2019</v>
      </c>
      <c r="I1121" s="145" t="s">
        <v>6126</v>
      </c>
      <c r="J1121" s="144">
        <v>2</v>
      </c>
      <c r="K1121" s="115">
        <f>IF((G1121+'Resale time'!$F$545)&lt;$U$3,1,0)</f>
        <v>1</v>
      </c>
      <c r="L1121" s="144"/>
      <c r="M1121" s="158">
        <v>1</v>
      </c>
      <c r="N1121" s="162">
        <f t="shared" si="53"/>
        <v>2</v>
      </c>
      <c r="O1121" s="219">
        <f>MAX(IF($U$4-G1121&gt;0,MIN((($U$4-$U$2))*J1121,(($U$4-$G1121)*J1121)-'Resale time'!$F$545),0),0)</f>
        <v>548</v>
      </c>
      <c r="P1121" s="162">
        <f>MAX(IF($U$5-G1121&gt;0,MIN(($U$5-$U$4)*J1121,(($U$5-$G1121)*J1121)-'Resale time'!$F$545),0),0)</f>
        <v>732</v>
      </c>
      <c r="Q1121" s="162">
        <f>MAX(IF($U$3-G1121&gt;0,MIN(($U$3-$U$5)*J1121,(($U$3-$G1121)*J1121)-'Resale time'!$F$545),0),0)</f>
        <v>180</v>
      </c>
      <c r="R1121" s="341">
        <f t="shared" si="54"/>
        <v>1460</v>
      </c>
    </row>
    <row r="1122" spans="1:18" ht="12" customHeight="1" x14ac:dyDescent="0.35">
      <c r="A1122" s="142" t="s">
        <v>6121</v>
      </c>
      <c r="B1122" s="142" t="s">
        <v>6122</v>
      </c>
      <c r="C1122" s="151" t="s">
        <v>6123</v>
      </c>
      <c r="D1122" s="151" t="s">
        <v>5286</v>
      </c>
      <c r="E1122" s="151" t="s">
        <v>6124</v>
      </c>
      <c r="F1122" s="145" t="s">
        <v>4645</v>
      </c>
      <c r="G1122" s="146">
        <v>43488</v>
      </c>
      <c r="H1122" s="125">
        <f t="shared" si="52"/>
        <v>2019</v>
      </c>
      <c r="I1122" s="145" t="s">
        <v>6126</v>
      </c>
      <c r="J1122" s="144">
        <v>1</v>
      </c>
      <c r="K1122" s="115">
        <f>IF((G1122+'Resale time'!$F$545)&lt;$U$3,1,0)</f>
        <v>1</v>
      </c>
      <c r="L1122" s="144"/>
      <c r="M1122" s="158">
        <v>1</v>
      </c>
      <c r="N1122" s="162">
        <f t="shared" si="53"/>
        <v>1</v>
      </c>
      <c r="O1122" s="219">
        <f>MAX(IF($U$4-G1122&gt;0,MIN((($U$4-$U$2))*J1122,(($U$4-$G1122)*J1122)-'Resale time'!$F$545),0),0)</f>
        <v>274</v>
      </c>
      <c r="P1122" s="162">
        <f>MAX(IF($U$5-G1122&gt;0,MIN(($U$5-$U$4)*J1122,(($U$5-$G1122)*J1122)-'Resale time'!$F$545),0),0)</f>
        <v>366</v>
      </c>
      <c r="Q1122" s="162">
        <f>MAX(IF($U$3-G1122&gt;0,MIN(($U$3-$U$5)*J1122,(($U$3-$G1122)*J1122)-'Resale time'!$F$545),0),0)</f>
        <v>90</v>
      </c>
      <c r="R1122" s="341">
        <f t="shared" si="54"/>
        <v>730</v>
      </c>
    </row>
    <row r="1123" spans="1:18" ht="12" customHeight="1" x14ac:dyDescent="0.35">
      <c r="A1123" s="142" t="s">
        <v>6121</v>
      </c>
      <c r="B1123" s="142" t="s">
        <v>6122</v>
      </c>
      <c r="C1123" s="151" t="s">
        <v>6123</v>
      </c>
      <c r="D1123" s="151" t="s">
        <v>5286</v>
      </c>
      <c r="E1123" s="151" t="s">
        <v>6124</v>
      </c>
      <c r="F1123" s="145" t="s">
        <v>4331</v>
      </c>
      <c r="G1123" s="146">
        <v>43452</v>
      </c>
      <c r="H1123" s="125">
        <f t="shared" si="52"/>
        <v>2018</v>
      </c>
      <c r="I1123" s="145" t="s">
        <v>6127</v>
      </c>
      <c r="J1123" s="144">
        <v>2</v>
      </c>
      <c r="K1123" s="115">
        <f>IF((G1123+'Resale time'!$F$545)&lt;$U$3,1,0)</f>
        <v>1</v>
      </c>
      <c r="L1123" s="144"/>
      <c r="M1123" s="158">
        <v>1</v>
      </c>
      <c r="N1123" s="162">
        <f t="shared" si="53"/>
        <v>2</v>
      </c>
      <c r="O1123" s="219">
        <f>MAX(IF($U$4-G1123&gt;0,MIN((($U$4-$U$2))*J1123,(($U$4-$G1123)*J1123)-'Resale time'!$F$545),0),0)</f>
        <v>548</v>
      </c>
      <c r="P1123" s="162">
        <f>MAX(IF($U$5-G1123&gt;0,MIN(($U$5-$U$4)*J1123,(($U$5-$G1123)*J1123)-'Resale time'!$F$545),0),0)</f>
        <v>732</v>
      </c>
      <c r="Q1123" s="162">
        <f>MAX(IF($U$3-G1123&gt;0,MIN(($U$3-$U$5)*J1123,(($U$3-$G1123)*J1123)-'Resale time'!$F$545),0),0)</f>
        <v>180</v>
      </c>
      <c r="R1123" s="341">
        <f t="shared" si="54"/>
        <v>1460</v>
      </c>
    </row>
    <row r="1124" spans="1:18" ht="12" customHeight="1" x14ac:dyDescent="0.35">
      <c r="A1124" s="142" t="s">
        <v>6121</v>
      </c>
      <c r="B1124" s="142" t="s">
        <v>6122</v>
      </c>
      <c r="C1124" s="151" t="s">
        <v>6123</v>
      </c>
      <c r="D1124" s="151" t="s">
        <v>5286</v>
      </c>
      <c r="E1124" s="151" t="s">
        <v>6124</v>
      </c>
      <c r="F1124" s="145" t="s">
        <v>4288</v>
      </c>
      <c r="G1124" s="146">
        <v>43452</v>
      </c>
      <c r="H1124" s="125">
        <f t="shared" si="52"/>
        <v>2018</v>
      </c>
      <c r="I1124" s="145" t="s">
        <v>6127</v>
      </c>
      <c r="J1124" s="144">
        <v>10</v>
      </c>
      <c r="K1124" s="115">
        <f>IF((G1124+'Resale time'!$F$545)&lt;$U$3,1,0)</f>
        <v>1</v>
      </c>
      <c r="L1124" s="144"/>
      <c r="M1124" s="158">
        <v>1</v>
      </c>
      <c r="N1124" s="162">
        <f t="shared" si="53"/>
        <v>10</v>
      </c>
      <c r="O1124" s="219">
        <f>MAX(IF($U$4-G1124&gt;0,MIN((($U$4-$U$2))*J1124,(($U$4-$G1124)*J1124)-'Resale time'!$F$545),0),0)</f>
        <v>2740</v>
      </c>
      <c r="P1124" s="162">
        <f>MAX(IF($U$5-G1124&gt;0,MIN(($U$5-$U$4)*J1124,(($U$5-$G1124)*J1124)-'Resale time'!$F$545),0),0)</f>
        <v>3660</v>
      </c>
      <c r="Q1124" s="162">
        <f>MAX(IF($U$3-G1124&gt;0,MIN(($U$3-$U$5)*J1124,(($U$3-$G1124)*J1124)-'Resale time'!$F$545),0),0)</f>
        <v>900</v>
      </c>
      <c r="R1124" s="341">
        <f t="shared" si="54"/>
        <v>7300</v>
      </c>
    </row>
    <row r="1125" spans="1:18" ht="12" customHeight="1" x14ac:dyDescent="0.35">
      <c r="A1125" s="142" t="s">
        <v>6121</v>
      </c>
      <c r="B1125" s="142" t="s">
        <v>6122</v>
      </c>
      <c r="C1125" s="151" t="s">
        <v>6123</v>
      </c>
      <c r="D1125" s="151" t="s">
        <v>5286</v>
      </c>
      <c r="E1125" s="151" t="s">
        <v>6124</v>
      </c>
      <c r="F1125" s="145" t="s">
        <v>4645</v>
      </c>
      <c r="G1125" s="146">
        <v>43444</v>
      </c>
      <c r="H1125" s="125">
        <f t="shared" si="52"/>
        <v>2018</v>
      </c>
      <c r="I1125" s="145" t="s">
        <v>6128</v>
      </c>
      <c r="J1125" s="144">
        <v>4</v>
      </c>
      <c r="K1125" s="115">
        <f>IF((G1125+'Resale time'!$F$545)&lt;$U$3,1,0)</f>
        <v>1</v>
      </c>
      <c r="L1125" s="144"/>
      <c r="M1125" s="158">
        <v>1</v>
      </c>
      <c r="N1125" s="162">
        <f t="shared" si="53"/>
        <v>4</v>
      </c>
      <c r="O1125" s="219">
        <f>MAX(IF($U$4-G1125&gt;0,MIN((($U$4-$U$2))*J1125,(($U$4-$G1125)*J1125)-'Resale time'!$F$545),0),0)</f>
        <v>1096</v>
      </c>
      <c r="P1125" s="162">
        <f>MAX(IF($U$5-G1125&gt;0,MIN(($U$5-$U$4)*J1125,(($U$5-$G1125)*J1125)-'Resale time'!$F$545),0),0)</f>
        <v>1464</v>
      </c>
      <c r="Q1125" s="162">
        <f>MAX(IF($U$3-G1125&gt;0,MIN(($U$3-$U$5)*J1125,(($U$3-$G1125)*J1125)-'Resale time'!$F$545),0),0)</f>
        <v>360</v>
      </c>
      <c r="R1125" s="341">
        <f t="shared" si="54"/>
        <v>2920</v>
      </c>
    </row>
    <row r="1126" spans="1:18" ht="12" customHeight="1" x14ac:dyDescent="0.35">
      <c r="A1126" s="142" t="s">
        <v>6121</v>
      </c>
      <c r="B1126" s="142" t="s">
        <v>6122</v>
      </c>
      <c r="C1126" s="151" t="s">
        <v>6123</v>
      </c>
      <c r="D1126" s="151" t="s">
        <v>5286</v>
      </c>
      <c r="E1126" s="151" t="s">
        <v>6124</v>
      </c>
      <c r="F1126" s="145" t="s">
        <v>4331</v>
      </c>
      <c r="G1126" s="146">
        <v>43444</v>
      </c>
      <c r="H1126" s="125">
        <f t="shared" si="52"/>
        <v>2018</v>
      </c>
      <c r="I1126" s="145" t="s">
        <v>6128</v>
      </c>
      <c r="J1126" s="144">
        <v>1</v>
      </c>
      <c r="K1126" s="115">
        <f>IF((G1126+'Resale time'!$F$545)&lt;$U$3,1,0)</f>
        <v>1</v>
      </c>
      <c r="L1126" s="144"/>
      <c r="M1126" s="158">
        <v>1</v>
      </c>
      <c r="N1126" s="162">
        <f t="shared" si="53"/>
        <v>1</v>
      </c>
      <c r="O1126" s="219">
        <f>MAX(IF($U$4-G1126&gt;0,MIN((($U$4-$U$2))*J1126,(($U$4-$G1126)*J1126)-'Resale time'!$F$545),0),0)</f>
        <v>274</v>
      </c>
      <c r="P1126" s="162">
        <f>MAX(IF($U$5-G1126&gt;0,MIN(($U$5-$U$4)*J1126,(($U$5-$G1126)*J1126)-'Resale time'!$F$545),0),0)</f>
        <v>366</v>
      </c>
      <c r="Q1126" s="162">
        <f>MAX(IF($U$3-G1126&gt;0,MIN(($U$3-$U$5)*J1126,(($U$3-$G1126)*J1126)-'Resale time'!$F$545),0),0)</f>
        <v>90</v>
      </c>
      <c r="R1126" s="341">
        <f t="shared" si="54"/>
        <v>730</v>
      </c>
    </row>
    <row r="1127" spans="1:18" ht="12" customHeight="1" x14ac:dyDescent="0.35">
      <c r="A1127" s="142" t="s">
        <v>6121</v>
      </c>
      <c r="B1127" s="142" t="s">
        <v>6122</v>
      </c>
      <c r="C1127" s="151" t="s">
        <v>6123</v>
      </c>
      <c r="D1127" s="151" t="s">
        <v>5286</v>
      </c>
      <c r="E1127" s="151" t="s">
        <v>6124</v>
      </c>
      <c r="F1127" s="145" t="s">
        <v>4288</v>
      </c>
      <c r="G1127" s="146">
        <v>43444</v>
      </c>
      <c r="H1127" s="125">
        <f t="shared" si="52"/>
        <v>2018</v>
      </c>
      <c r="I1127" s="145" t="s">
        <v>6128</v>
      </c>
      <c r="J1127" s="144">
        <v>6</v>
      </c>
      <c r="K1127" s="115">
        <f>IF((G1127+'Resale time'!$F$545)&lt;$U$3,1,0)</f>
        <v>1</v>
      </c>
      <c r="L1127" s="144"/>
      <c r="M1127" s="158">
        <v>1</v>
      </c>
      <c r="N1127" s="162">
        <f t="shared" si="53"/>
        <v>6</v>
      </c>
      <c r="O1127" s="219">
        <f>MAX(IF($U$4-G1127&gt;0,MIN((($U$4-$U$2))*J1127,(($U$4-$G1127)*J1127)-'Resale time'!$F$545),0),0)</f>
        <v>1644</v>
      </c>
      <c r="P1127" s="162">
        <f>MAX(IF($U$5-G1127&gt;0,MIN(($U$5-$U$4)*J1127,(($U$5-$G1127)*J1127)-'Resale time'!$F$545),0),0)</f>
        <v>2196</v>
      </c>
      <c r="Q1127" s="162">
        <f>MAX(IF($U$3-G1127&gt;0,MIN(($U$3-$U$5)*J1127,(($U$3-$G1127)*J1127)-'Resale time'!$F$545),0),0)</f>
        <v>540</v>
      </c>
      <c r="R1127" s="341">
        <f t="shared" si="54"/>
        <v>4380</v>
      </c>
    </row>
    <row r="1128" spans="1:18" ht="12" customHeight="1" x14ac:dyDescent="0.35">
      <c r="A1128" s="142" t="s">
        <v>6121</v>
      </c>
      <c r="B1128" s="142" t="s">
        <v>6122</v>
      </c>
      <c r="C1128" s="151" t="s">
        <v>6123</v>
      </c>
      <c r="D1128" s="151" t="s">
        <v>5286</v>
      </c>
      <c r="E1128" s="151" t="s">
        <v>6124</v>
      </c>
      <c r="F1128" s="145" t="s">
        <v>4276</v>
      </c>
      <c r="G1128" s="146">
        <v>43444</v>
      </c>
      <c r="H1128" s="125">
        <f t="shared" si="52"/>
        <v>2018</v>
      </c>
      <c r="I1128" s="145" t="s">
        <v>6128</v>
      </c>
      <c r="J1128" s="144">
        <v>3</v>
      </c>
      <c r="K1128" s="115">
        <f>IF((G1128+'Resale time'!$F$545)&lt;$U$3,1,0)</f>
        <v>1</v>
      </c>
      <c r="L1128" s="144"/>
      <c r="M1128" s="158">
        <v>1</v>
      </c>
      <c r="N1128" s="162">
        <f t="shared" si="53"/>
        <v>3</v>
      </c>
      <c r="O1128" s="219">
        <f>MAX(IF($U$4-G1128&gt;0,MIN((($U$4-$U$2))*J1128,(($U$4-$G1128)*J1128)-'Resale time'!$F$545),0),0)</f>
        <v>822</v>
      </c>
      <c r="P1128" s="162">
        <f>MAX(IF($U$5-G1128&gt;0,MIN(($U$5-$U$4)*J1128,(($U$5-$G1128)*J1128)-'Resale time'!$F$545),0),0)</f>
        <v>1098</v>
      </c>
      <c r="Q1128" s="162">
        <f>MAX(IF($U$3-G1128&gt;0,MIN(($U$3-$U$5)*J1128,(($U$3-$G1128)*J1128)-'Resale time'!$F$545),0),0)</f>
        <v>270</v>
      </c>
      <c r="R1128" s="341">
        <f t="shared" si="54"/>
        <v>2190</v>
      </c>
    </row>
    <row r="1129" spans="1:18" ht="12" customHeight="1" x14ac:dyDescent="0.35">
      <c r="A1129" s="142" t="s">
        <v>6121</v>
      </c>
      <c r="B1129" s="142" t="s">
        <v>6122</v>
      </c>
      <c r="C1129" s="151" t="s">
        <v>6123</v>
      </c>
      <c r="D1129" s="151" t="s">
        <v>5286</v>
      </c>
      <c r="E1129" s="151" t="s">
        <v>6124</v>
      </c>
      <c r="F1129" s="145" t="s">
        <v>4645</v>
      </c>
      <c r="G1129" s="146">
        <v>43392</v>
      </c>
      <c r="H1129" s="125">
        <f t="shared" si="52"/>
        <v>2018</v>
      </c>
      <c r="I1129" s="145" t="s">
        <v>6129</v>
      </c>
      <c r="J1129" s="144">
        <v>2</v>
      </c>
      <c r="K1129" s="115">
        <f>IF((G1129+'Resale time'!$F$545)&lt;$U$3,1,0)</f>
        <v>1</v>
      </c>
      <c r="L1129" s="144"/>
      <c r="M1129" s="158">
        <v>1</v>
      </c>
      <c r="N1129" s="162">
        <f t="shared" si="53"/>
        <v>2</v>
      </c>
      <c r="O1129" s="219">
        <f>MAX(IF($U$4-G1129&gt;0,MIN((($U$4-$U$2))*J1129,(($U$4-$G1129)*J1129)-'Resale time'!$F$545),0),0)</f>
        <v>548</v>
      </c>
      <c r="P1129" s="162">
        <f>MAX(IF($U$5-G1129&gt;0,MIN(($U$5-$U$4)*J1129,(($U$5-$G1129)*J1129)-'Resale time'!$F$545),0),0)</f>
        <v>732</v>
      </c>
      <c r="Q1129" s="162">
        <f>MAX(IF($U$3-G1129&gt;0,MIN(($U$3-$U$5)*J1129,(($U$3-$G1129)*J1129)-'Resale time'!$F$545),0),0)</f>
        <v>180</v>
      </c>
      <c r="R1129" s="341">
        <f t="shared" si="54"/>
        <v>1460</v>
      </c>
    </row>
    <row r="1130" spans="1:18" ht="12" customHeight="1" x14ac:dyDescent="0.35">
      <c r="A1130" s="142" t="s">
        <v>6121</v>
      </c>
      <c r="B1130" s="142" t="s">
        <v>6122</v>
      </c>
      <c r="C1130" s="151" t="s">
        <v>6123</v>
      </c>
      <c r="D1130" s="151" t="s">
        <v>5286</v>
      </c>
      <c r="E1130" s="151" t="s">
        <v>6124</v>
      </c>
      <c r="F1130" s="145" t="s">
        <v>4288</v>
      </c>
      <c r="G1130" s="146">
        <v>43392</v>
      </c>
      <c r="H1130" s="125">
        <f t="shared" si="52"/>
        <v>2018</v>
      </c>
      <c r="I1130" s="145" t="s">
        <v>6129</v>
      </c>
      <c r="J1130" s="144">
        <v>6</v>
      </c>
      <c r="K1130" s="115">
        <f>IF((G1130+'Resale time'!$F$545)&lt;$U$3,1,0)</f>
        <v>1</v>
      </c>
      <c r="L1130" s="144"/>
      <c r="M1130" s="158">
        <v>1</v>
      </c>
      <c r="N1130" s="162">
        <f t="shared" si="53"/>
        <v>6</v>
      </c>
      <c r="O1130" s="219">
        <f>MAX(IF($U$4-G1130&gt;0,MIN((($U$4-$U$2))*J1130,(($U$4-$G1130)*J1130)-'Resale time'!$F$545),0),0)</f>
        <v>1644</v>
      </c>
      <c r="P1130" s="162">
        <f>MAX(IF($U$5-G1130&gt;0,MIN(($U$5-$U$4)*J1130,(($U$5-$G1130)*J1130)-'Resale time'!$F$545),0),0)</f>
        <v>2196</v>
      </c>
      <c r="Q1130" s="162">
        <f>MAX(IF($U$3-G1130&gt;0,MIN(($U$3-$U$5)*J1130,(($U$3-$G1130)*J1130)-'Resale time'!$F$545),0),0)</f>
        <v>540</v>
      </c>
      <c r="R1130" s="341">
        <f t="shared" si="54"/>
        <v>4380</v>
      </c>
    </row>
    <row r="1131" spans="1:18" ht="12" customHeight="1" x14ac:dyDescent="0.35">
      <c r="A1131" s="406" t="s">
        <v>6130</v>
      </c>
      <c r="B1131" s="406" t="s">
        <v>6131</v>
      </c>
      <c r="C1131" s="406" t="s">
        <v>6132</v>
      </c>
      <c r="D1131" s="406" t="s">
        <v>394</v>
      </c>
      <c r="E1131" s="406" t="s">
        <v>6133</v>
      </c>
      <c r="F1131" s="145" t="s">
        <v>4276</v>
      </c>
      <c r="G1131" s="146">
        <v>43613</v>
      </c>
      <c r="H1131" s="125">
        <f t="shared" si="52"/>
        <v>2019</v>
      </c>
      <c r="I1131" s="145" t="s">
        <v>6134</v>
      </c>
      <c r="J1131" s="144">
        <v>3</v>
      </c>
      <c r="K1131" s="115">
        <f>IF((G1131+'Resale time'!$F$545)&lt;$U$3,1,0)</f>
        <v>1</v>
      </c>
      <c r="L1131" s="144"/>
      <c r="M1131" s="158">
        <v>1</v>
      </c>
      <c r="N1131" s="162">
        <f t="shared" si="53"/>
        <v>3</v>
      </c>
      <c r="O1131" s="219">
        <f>MAX(IF($U$4-G1131&gt;0,MIN((($U$4-$U$2))*J1131,(($U$4-$G1131)*J1131)-'Resale time'!$F$545),0),0)</f>
        <v>588.87034401258165</v>
      </c>
      <c r="P1131" s="162">
        <f>MAX(IF($U$5-G1131&gt;0,MIN(($U$5-$U$4)*J1131,(($U$5-$G1131)*J1131)-'Resale time'!$F$545),0),0)</f>
        <v>1098</v>
      </c>
      <c r="Q1131" s="162">
        <f>MAX(IF($U$3-G1131&gt;0,MIN(($U$3-$U$5)*J1131,(($U$3-$G1131)*J1131)-'Resale time'!$F$545),0),0)</f>
        <v>270</v>
      </c>
      <c r="R1131" s="341">
        <f t="shared" si="54"/>
        <v>1956.8703440125817</v>
      </c>
    </row>
    <row r="1132" spans="1:18" ht="12" customHeight="1" x14ac:dyDescent="0.35">
      <c r="A1132" s="400"/>
      <c r="B1132" s="400" t="s">
        <v>6131</v>
      </c>
      <c r="C1132" s="400" t="s">
        <v>6132</v>
      </c>
      <c r="D1132" s="400" t="b">
        <v>0</v>
      </c>
      <c r="E1132" s="400" t="s">
        <v>6133</v>
      </c>
      <c r="F1132" s="145" t="s">
        <v>5280</v>
      </c>
      <c r="G1132" s="146">
        <v>43598</v>
      </c>
      <c r="H1132" s="125">
        <f t="shared" si="52"/>
        <v>2019</v>
      </c>
      <c r="I1132" s="145" t="s">
        <v>6135</v>
      </c>
      <c r="J1132" s="144">
        <v>6</v>
      </c>
      <c r="K1132" s="115">
        <f>IF((G1132+'Resale time'!$F$545)&lt;$U$3,1,0)</f>
        <v>1</v>
      </c>
      <c r="L1132" s="144"/>
      <c r="M1132" s="158">
        <v>1</v>
      </c>
      <c r="N1132" s="162">
        <f t="shared" si="53"/>
        <v>6</v>
      </c>
      <c r="O1132" s="219">
        <f>MAX(IF($U$4-G1132&gt;0,MIN((($U$4-$U$2))*J1132,(($U$4-$G1132)*J1132)-'Resale time'!$F$545),0),0)</f>
        <v>1329.8703440125817</v>
      </c>
      <c r="P1132" s="162">
        <f>MAX(IF($U$5-G1132&gt;0,MIN(($U$5-$U$4)*J1132,(($U$5-$G1132)*J1132)-'Resale time'!$F$545),0),0)</f>
        <v>2196</v>
      </c>
      <c r="Q1132" s="162">
        <f>MAX(IF($U$3-G1132&gt;0,MIN(($U$3-$U$5)*J1132,(($U$3-$G1132)*J1132)-'Resale time'!$F$545),0),0)</f>
        <v>540</v>
      </c>
      <c r="R1132" s="341">
        <f t="shared" si="54"/>
        <v>4065.8703440125819</v>
      </c>
    </row>
    <row r="1133" spans="1:18" ht="12" customHeight="1" x14ac:dyDescent="0.35">
      <c r="A1133" s="400"/>
      <c r="B1133" s="400" t="s">
        <v>6131</v>
      </c>
      <c r="C1133" s="400" t="s">
        <v>6132</v>
      </c>
      <c r="D1133" s="400" t="b">
        <v>0</v>
      </c>
      <c r="E1133" s="400" t="s">
        <v>6133</v>
      </c>
      <c r="F1133" s="145" t="s">
        <v>4288</v>
      </c>
      <c r="G1133" s="146">
        <v>43598</v>
      </c>
      <c r="H1133" s="125">
        <f t="shared" si="52"/>
        <v>2019</v>
      </c>
      <c r="I1133" s="145" t="s">
        <v>6136</v>
      </c>
      <c r="J1133" s="144">
        <v>1</v>
      </c>
      <c r="K1133" s="115">
        <f>IF((G1133+'Resale time'!$F$545)&lt;$U$3,1,0)</f>
        <v>1</v>
      </c>
      <c r="L1133" s="144"/>
      <c r="M1133" s="158">
        <v>1</v>
      </c>
      <c r="N1133" s="162">
        <f t="shared" si="53"/>
        <v>1</v>
      </c>
      <c r="O1133" s="219">
        <f>MAX(IF($U$4-G1133&gt;0,MIN((($U$4-$U$2))*J1133,(($U$4-$G1133)*J1133)-'Resale time'!$F$545),0),0)</f>
        <v>169.87034401258168</v>
      </c>
      <c r="P1133" s="162">
        <f>MAX(IF($U$5-G1133&gt;0,MIN(($U$5-$U$4)*J1133,(($U$5-$G1133)*J1133)-'Resale time'!$F$545),0),0)</f>
        <v>366</v>
      </c>
      <c r="Q1133" s="162">
        <f>MAX(IF($U$3-G1133&gt;0,MIN(($U$3-$U$5)*J1133,(($U$3-$G1133)*J1133)-'Resale time'!$F$545),0),0)</f>
        <v>90</v>
      </c>
      <c r="R1133" s="341">
        <f t="shared" si="54"/>
        <v>625.87034401258165</v>
      </c>
    </row>
    <row r="1134" spans="1:18" ht="12" customHeight="1" x14ac:dyDescent="0.35">
      <c r="A1134" s="145" t="s">
        <v>6137</v>
      </c>
      <c r="B1134" s="145" t="s">
        <v>6138</v>
      </c>
      <c r="C1134" s="145" t="s">
        <v>6139</v>
      </c>
      <c r="D1134" s="145" t="s">
        <v>5826</v>
      </c>
      <c r="E1134" s="145" t="s">
        <v>6140</v>
      </c>
      <c r="F1134" s="145" t="s">
        <v>4276</v>
      </c>
      <c r="G1134" s="146">
        <v>43741</v>
      </c>
      <c r="H1134" s="125">
        <f t="shared" si="52"/>
        <v>2019</v>
      </c>
      <c r="I1134" s="145" t="s">
        <v>6141</v>
      </c>
      <c r="J1134" s="144">
        <v>3</v>
      </c>
      <c r="K1134" s="115">
        <f>IF((G1134+'Resale time'!$F$545)&lt;$U$3,1,0)</f>
        <v>1</v>
      </c>
      <c r="L1134" s="144"/>
      <c r="M1134" s="158">
        <v>1</v>
      </c>
      <c r="N1134" s="162">
        <f t="shared" si="53"/>
        <v>3</v>
      </c>
      <c r="O1134" s="219">
        <f>MAX(IF($U$4-G1134&gt;0,MIN((($U$4-$U$2))*J1134,(($U$4-$G1134)*J1134)-'Resale time'!$F$545),0),0)</f>
        <v>204.87034401258168</v>
      </c>
      <c r="P1134" s="162">
        <f>MAX(IF($U$5-G1134&gt;0,MIN(($U$5-$U$4)*J1134,(($U$5-$G1134)*J1134)-'Resale time'!$F$545),0),0)</f>
        <v>1098</v>
      </c>
      <c r="Q1134" s="162">
        <f>MAX(IF($U$3-G1134&gt;0,MIN(($U$3-$U$5)*J1134,(($U$3-$G1134)*J1134)-'Resale time'!$F$545),0),0)</f>
        <v>270</v>
      </c>
      <c r="R1134" s="341">
        <f t="shared" si="54"/>
        <v>1572.8703440125817</v>
      </c>
    </row>
    <row r="1135" spans="1:18" ht="12" customHeight="1" x14ac:dyDescent="0.35">
      <c r="A1135" s="142" t="s">
        <v>5283</v>
      </c>
      <c r="B1135" s="142" t="s">
        <v>5284</v>
      </c>
      <c r="C1135" s="142" t="s">
        <v>5285</v>
      </c>
      <c r="D1135" s="142" t="s">
        <v>5286</v>
      </c>
      <c r="E1135" s="142" t="s">
        <v>4649</v>
      </c>
      <c r="F1135" s="142" t="s">
        <v>4331</v>
      </c>
      <c r="G1135" s="143">
        <v>43868</v>
      </c>
      <c r="H1135" s="125">
        <f t="shared" si="52"/>
        <v>2020</v>
      </c>
      <c r="I1135" s="142" t="s">
        <v>6142</v>
      </c>
      <c r="J1135" s="144">
        <v>1</v>
      </c>
      <c r="K1135" s="115">
        <f>IF((G1135+'Resale time'!$F$545)&lt;$U$3,1,0)</f>
        <v>1</v>
      </c>
      <c r="L1135" s="144"/>
      <c r="M1135" s="159"/>
      <c r="N1135" s="162" t="str">
        <f t="shared" si="53"/>
        <v/>
      </c>
      <c r="O1135" s="219">
        <f>MAX(IF($U$4-G1135&gt;0,MIN((($U$4-$U$2))*J1135,(($U$4-$G1135)*J1135)-'Resale time'!$F$545),0),0)</f>
        <v>0</v>
      </c>
      <c r="P1135" s="162">
        <f>MAX(IF($U$5-G1135&gt;0,MIN(($U$5-$U$4)*J1135,(($U$5-$G1135)*J1135)-'Resale time'!$F$545),0),0)</f>
        <v>265.87034401258165</v>
      </c>
      <c r="Q1135" s="162">
        <f>MAX(IF($U$3-G1135&gt;0,MIN(($U$3-$U$5)*J1135,(($U$3-$G1135)*J1135)-'Resale time'!$F$545),0),0)</f>
        <v>90</v>
      </c>
      <c r="R1135" s="341">
        <f t="shared" si="54"/>
        <v>355.87034401258165</v>
      </c>
    </row>
    <row r="1136" spans="1:18" ht="12" customHeight="1" x14ac:dyDescent="0.35">
      <c r="A1136" s="142" t="s">
        <v>5283</v>
      </c>
      <c r="B1136" s="142" t="s">
        <v>5284</v>
      </c>
      <c r="C1136" s="142" t="s">
        <v>5285</v>
      </c>
      <c r="D1136" s="142" t="s">
        <v>5286</v>
      </c>
      <c r="E1136" s="142" t="s">
        <v>4649</v>
      </c>
      <c r="F1136" s="142" t="s">
        <v>4645</v>
      </c>
      <c r="G1136" s="143">
        <v>43868</v>
      </c>
      <c r="H1136" s="125">
        <f t="shared" si="52"/>
        <v>2020</v>
      </c>
      <c r="I1136" s="142" t="s">
        <v>6143</v>
      </c>
      <c r="J1136" s="144">
        <v>1</v>
      </c>
      <c r="K1136" s="115">
        <f>IF((G1136+'Resale time'!$F$545)&lt;$U$3,1,0)</f>
        <v>1</v>
      </c>
      <c r="L1136" s="144"/>
      <c r="M1136" s="159"/>
      <c r="N1136" s="162" t="str">
        <f t="shared" si="53"/>
        <v/>
      </c>
      <c r="O1136" s="219">
        <f>MAX(IF($U$4-G1136&gt;0,MIN((($U$4-$U$2))*J1136,(($U$4-$G1136)*J1136)-'Resale time'!$F$545),0),0)</f>
        <v>0</v>
      </c>
      <c r="P1136" s="162">
        <f>MAX(IF($U$5-G1136&gt;0,MIN(($U$5-$U$4)*J1136,(($U$5-$G1136)*J1136)-'Resale time'!$F$545),0),0)</f>
        <v>265.87034401258165</v>
      </c>
      <c r="Q1136" s="162">
        <f>MAX(IF($U$3-G1136&gt;0,MIN(($U$3-$U$5)*J1136,(($U$3-$G1136)*J1136)-'Resale time'!$F$545),0),0)</f>
        <v>90</v>
      </c>
      <c r="R1136" s="341">
        <f t="shared" si="54"/>
        <v>355.87034401258165</v>
      </c>
    </row>
    <row r="1137" spans="1:18" ht="12" customHeight="1" x14ac:dyDescent="0.35">
      <c r="A1137" s="142" t="s">
        <v>5283</v>
      </c>
      <c r="B1137" s="142" t="s">
        <v>5284</v>
      </c>
      <c r="C1137" s="142" t="s">
        <v>5285</v>
      </c>
      <c r="D1137" s="142" t="s">
        <v>5286</v>
      </c>
      <c r="E1137" s="142" t="s">
        <v>4649</v>
      </c>
      <c r="F1137" s="142" t="s">
        <v>5280</v>
      </c>
      <c r="G1137" s="143">
        <v>43837</v>
      </c>
      <c r="H1137" s="125">
        <f t="shared" si="52"/>
        <v>2020</v>
      </c>
      <c r="I1137" s="142" t="s">
        <v>6144</v>
      </c>
      <c r="J1137" s="144">
        <v>1</v>
      </c>
      <c r="K1137" s="115">
        <f>IF((G1137+'Resale time'!$F$545)&lt;$U$3,1,0)</f>
        <v>1</v>
      </c>
      <c r="L1137" s="144"/>
      <c r="M1137" s="159"/>
      <c r="N1137" s="162" t="str">
        <f t="shared" si="53"/>
        <v/>
      </c>
      <c r="O1137" s="219">
        <f>MAX(IF($U$4-G1137&gt;0,MIN((($U$4-$U$2))*J1137,(($U$4-$G1137)*J1137)-'Resale time'!$F$545),0),0)</f>
        <v>0</v>
      </c>
      <c r="P1137" s="162">
        <f>MAX(IF($U$5-G1137&gt;0,MIN(($U$5-$U$4)*J1137,(($U$5-$G1137)*J1137)-'Resale time'!$F$545),0),0)</f>
        <v>296.87034401258165</v>
      </c>
      <c r="Q1137" s="162">
        <f>MAX(IF($U$3-G1137&gt;0,MIN(($U$3-$U$5)*J1137,(($U$3-$G1137)*J1137)-'Resale time'!$F$545),0),0)</f>
        <v>90</v>
      </c>
      <c r="R1137" s="341">
        <f t="shared" si="54"/>
        <v>386.87034401258165</v>
      </c>
    </row>
    <row r="1138" spans="1:18" ht="12" customHeight="1" x14ac:dyDescent="0.35">
      <c r="A1138" s="142" t="s">
        <v>5283</v>
      </c>
      <c r="B1138" s="142" t="s">
        <v>5284</v>
      </c>
      <c r="C1138" s="142" t="s">
        <v>5285</v>
      </c>
      <c r="D1138" s="142" t="s">
        <v>5286</v>
      </c>
      <c r="E1138" s="142" t="s">
        <v>4649</v>
      </c>
      <c r="F1138" s="142" t="s">
        <v>4645</v>
      </c>
      <c r="G1138" s="143">
        <v>43836</v>
      </c>
      <c r="H1138" s="125">
        <f t="shared" si="52"/>
        <v>2020</v>
      </c>
      <c r="I1138" s="142" t="s">
        <v>6145</v>
      </c>
      <c r="J1138" s="144">
        <v>1</v>
      </c>
      <c r="K1138" s="115">
        <f>IF((G1138+'Resale time'!$F$545)&lt;$U$3,1,0)</f>
        <v>1</v>
      </c>
      <c r="L1138" s="144"/>
      <c r="M1138" s="159"/>
      <c r="N1138" s="162" t="str">
        <f t="shared" si="53"/>
        <v/>
      </c>
      <c r="O1138" s="219">
        <f>MAX(IF($U$4-G1138&gt;0,MIN((($U$4-$U$2))*J1138,(($U$4-$G1138)*J1138)-'Resale time'!$F$545),0),0)</f>
        <v>0</v>
      </c>
      <c r="P1138" s="162">
        <f>MAX(IF($U$5-G1138&gt;0,MIN(($U$5-$U$4)*J1138,(($U$5-$G1138)*J1138)-'Resale time'!$F$545),0),0)</f>
        <v>297.87034401258165</v>
      </c>
      <c r="Q1138" s="162">
        <f>MAX(IF($U$3-G1138&gt;0,MIN(($U$3-$U$5)*J1138,(($U$3-$G1138)*J1138)-'Resale time'!$F$545),0),0)</f>
        <v>90</v>
      </c>
      <c r="R1138" s="341">
        <f t="shared" si="54"/>
        <v>387.87034401258165</v>
      </c>
    </row>
    <row r="1139" spans="1:18" ht="12" customHeight="1" x14ac:dyDescent="0.35">
      <c r="A1139" s="142" t="s">
        <v>5283</v>
      </c>
      <c r="B1139" s="142" t="s">
        <v>5284</v>
      </c>
      <c r="C1139" s="142" t="s">
        <v>5285</v>
      </c>
      <c r="D1139" s="142" t="s">
        <v>5286</v>
      </c>
      <c r="E1139" s="142" t="s">
        <v>4649</v>
      </c>
      <c r="F1139" s="142" t="s">
        <v>4276</v>
      </c>
      <c r="G1139" s="143">
        <v>43805</v>
      </c>
      <c r="H1139" s="125">
        <f t="shared" si="52"/>
        <v>2019</v>
      </c>
      <c r="I1139" s="142" t="s">
        <v>6146</v>
      </c>
      <c r="J1139" s="144">
        <v>1</v>
      </c>
      <c r="K1139" s="115">
        <f>IF((G1139+'Resale time'!$F$545)&lt;$U$3,1,0)</f>
        <v>1</v>
      </c>
      <c r="L1139" s="144"/>
      <c r="M1139" s="158">
        <v>1</v>
      </c>
      <c r="N1139" s="162">
        <f t="shared" si="53"/>
        <v>1</v>
      </c>
      <c r="O1139" s="219">
        <f>MAX(IF($U$4-G1139&gt;0,MIN((($U$4-$U$2))*J1139,(($U$4-$G1139)*J1139)-'Resale time'!$F$545),0),0)</f>
        <v>0</v>
      </c>
      <c r="P1139" s="162">
        <f>MAX(IF($U$5-G1139&gt;0,MIN(($U$5-$U$4)*J1139,(($U$5-$G1139)*J1139)-'Resale time'!$F$545),0),0)</f>
        <v>328.87034401258165</v>
      </c>
      <c r="Q1139" s="162">
        <f>MAX(IF($U$3-G1139&gt;0,MIN(($U$3-$U$5)*J1139,(($U$3-$G1139)*J1139)-'Resale time'!$F$545),0),0)</f>
        <v>90</v>
      </c>
      <c r="R1139" s="341">
        <f t="shared" si="54"/>
        <v>418.87034401258165</v>
      </c>
    </row>
    <row r="1140" spans="1:18" ht="12" customHeight="1" x14ac:dyDescent="0.35">
      <c r="A1140" s="142" t="s">
        <v>5283</v>
      </c>
      <c r="B1140" s="142" t="s">
        <v>5284</v>
      </c>
      <c r="C1140" s="142" t="s">
        <v>5285</v>
      </c>
      <c r="D1140" s="142" t="s">
        <v>5286</v>
      </c>
      <c r="E1140" s="142" t="s">
        <v>4649</v>
      </c>
      <c r="F1140" s="142" t="s">
        <v>4276</v>
      </c>
      <c r="G1140" s="143">
        <v>43801</v>
      </c>
      <c r="H1140" s="125">
        <f t="shared" si="52"/>
        <v>2019</v>
      </c>
      <c r="I1140" s="142" t="s">
        <v>6147</v>
      </c>
      <c r="J1140" s="144">
        <v>4</v>
      </c>
      <c r="K1140" s="115">
        <f>IF((G1140+'Resale time'!$F$545)&lt;$U$3,1,0)</f>
        <v>1</v>
      </c>
      <c r="L1140" s="144"/>
      <c r="M1140" s="158">
        <v>1</v>
      </c>
      <c r="N1140" s="162">
        <f t="shared" si="53"/>
        <v>4</v>
      </c>
      <c r="O1140" s="219">
        <f>MAX(IF($U$4-G1140&gt;0,MIN((($U$4-$U$2))*J1140,(($U$4-$G1140)*J1140)-'Resale time'!$F$545),0),0)</f>
        <v>53.870344012581675</v>
      </c>
      <c r="P1140" s="162">
        <f>MAX(IF($U$5-G1140&gt;0,MIN(($U$5-$U$4)*J1140,(($U$5-$G1140)*J1140)-'Resale time'!$F$545),0),0)</f>
        <v>1464</v>
      </c>
      <c r="Q1140" s="162">
        <f>MAX(IF($U$3-G1140&gt;0,MIN(($U$3-$U$5)*J1140,(($U$3-$G1140)*J1140)-'Resale time'!$F$545),0),0)</f>
        <v>360</v>
      </c>
      <c r="R1140" s="341">
        <f t="shared" si="54"/>
        <v>1877.8703440125817</v>
      </c>
    </row>
    <row r="1141" spans="1:18" ht="12" customHeight="1" x14ac:dyDescent="0.35">
      <c r="A1141" s="142" t="s">
        <v>5283</v>
      </c>
      <c r="B1141" s="142" t="s">
        <v>5284</v>
      </c>
      <c r="C1141" s="142" t="s">
        <v>5285</v>
      </c>
      <c r="D1141" s="142" t="s">
        <v>5286</v>
      </c>
      <c r="E1141" s="142" t="s">
        <v>4649</v>
      </c>
      <c r="F1141" s="142" t="s">
        <v>4331</v>
      </c>
      <c r="G1141" s="143">
        <v>43801</v>
      </c>
      <c r="H1141" s="125">
        <f t="shared" si="52"/>
        <v>2019</v>
      </c>
      <c r="I1141" s="142" t="s">
        <v>6148</v>
      </c>
      <c r="J1141" s="144">
        <v>1</v>
      </c>
      <c r="K1141" s="115">
        <f>IF((G1141+'Resale time'!$F$545)&lt;$U$3,1,0)</f>
        <v>1</v>
      </c>
      <c r="L1141" s="144"/>
      <c r="M1141" s="158">
        <v>1</v>
      </c>
      <c r="N1141" s="162">
        <f t="shared" si="53"/>
        <v>1</v>
      </c>
      <c r="O1141" s="219">
        <f>MAX(IF($U$4-G1141&gt;0,MIN((($U$4-$U$2))*J1141,(($U$4-$G1141)*J1141)-'Resale time'!$F$545),0),0)</f>
        <v>0</v>
      </c>
      <c r="P1141" s="162">
        <f>MAX(IF($U$5-G1141&gt;0,MIN(($U$5-$U$4)*J1141,(($U$5-$G1141)*J1141)-'Resale time'!$F$545),0),0)</f>
        <v>332.87034401258165</v>
      </c>
      <c r="Q1141" s="162">
        <f>MAX(IF($U$3-G1141&gt;0,MIN(($U$3-$U$5)*J1141,(($U$3-$G1141)*J1141)-'Resale time'!$F$545),0),0)</f>
        <v>90</v>
      </c>
      <c r="R1141" s="341">
        <f t="shared" si="54"/>
        <v>422.87034401258165</v>
      </c>
    </row>
    <row r="1142" spans="1:18" ht="12" customHeight="1" x14ac:dyDescent="0.35">
      <c r="A1142" s="142" t="s">
        <v>5283</v>
      </c>
      <c r="B1142" s="142" t="s">
        <v>5284</v>
      </c>
      <c r="C1142" s="142" t="s">
        <v>5285</v>
      </c>
      <c r="D1142" s="142" t="s">
        <v>5286</v>
      </c>
      <c r="E1142" s="142" t="s">
        <v>4649</v>
      </c>
      <c r="F1142" s="142" t="s">
        <v>4276</v>
      </c>
      <c r="G1142" s="143">
        <v>43801</v>
      </c>
      <c r="H1142" s="125">
        <f t="shared" si="52"/>
        <v>2019</v>
      </c>
      <c r="I1142" s="142" t="s">
        <v>6149</v>
      </c>
      <c r="J1142" s="144">
        <v>1</v>
      </c>
      <c r="K1142" s="115">
        <f>IF((G1142+'Resale time'!$F$545)&lt;$U$3,1,0)</f>
        <v>1</v>
      </c>
      <c r="L1142" s="144"/>
      <c r="M1142" s="158">
        <v>1</v>
      </c>
      <c r="N1142" s="162">
        <f t="shared" si="53"/>
        <v>1</v>
      </c>
      <c r="O1142" s="219">
        <f>MAX(IF($U$4-G1142&gt;0,MIN((($U$4-$U$2))*J1142,(($U$4-$G1142)*J1142)-'Resale time'!$F$545),0),0)</f>
        <v>0</v>
      </c>
      <c r="P1142" s="162">
        <f>MAX(IF($U$5-G1142&gt;0,MIN(($U$5-$U$4)*J1142,(($U$5-$G1142)*J1142)-'Resale time'!$F$545),0),0)</f>
        <v>332.87034401258165</v>
      </c>
      <c r="Q1142" s="162">
        <f>MAX(IF($U$3-G1142&gt;0,MIN(($U$3-$U$5)*J1142,(($U$3-$G1142)*J1142)-'Resale time'!$F$545),0),0)</f>
        <v>90</v>
      </c>
      <c r="R1142" s="341">
        <f t="shared" si="54"/>
        <v>422.87034401258165</v>
      </c>
    </row>
    <row r="1143" spans="1:18" ht="12" customHeight="1" x14ac:dyDescent="0.35">
      <c r="A1143" s="142" t="s">
        <v>5283</v>
      </c>
      <c r="B1143" s="142" t="s">
        <v>5284</v>
      </c>
      <c r="C1143" s="142" t="s">
        <v>5285</v>
      </c>
      <c r="D1143" s="142" t="s">
        <v>5286</v>
      </c>
      <c r="E1143" s="142" t="s">
        <v>4649</v>
      </c>
      <c r="F1143" s="142" t="s">
        <v>4276</v>
      </c>
      <c r="G1143" s="143">
        <v>43801</v>
      </c>
      <c r="H1143" s="125">
        <f t="shared" si="52"/>
        <v>2019</v>
      </c>
      <c r="I1143" s="142" t="s">
        <v>6147</v>
      </c>
      <c r="J1143" s="144">
        <v>4</v>
      </c>
      <c r="K1143" s="115">
        <f>IF((G1143+'Resale time'!$F$545)&lt;$U$3,1,0)</f>
        <v>1</v>
      </c>
      <c r="L1143" s="144"/>
      <c r="M1143" s="158">
        <v>1</v>
      </c>
      <c r="N1143" s="162">
        <f t="shared" si="53"/>
        <v>4</v>
      </c>
      <c r="O1143" s="219">
        <f>MAX(IF($U$4-G1143&gt;0,MIN((($U$4-$U$2))*J1143,(($U$4-$G1143)*J1143)-'Resale time'!$F$545),0),0)</f>
        <v>53.870344012581675</v>
      </c>
      <c r="P1143" s="162">
        <f>MAX(IF($U$5-G1143&gt;0,MIN(($U$5-$U$4)*J1143,(($U$5-$G1143)*J1143)-'Resale time'!$F$545),0),0)</f>
        <v>1464</v>
      </c>
      <c r="Q1143" s="162">
        <f>MAX(IF($U$3-G1143&gt;0,MIN(($U$3-$U$5)*J1143,(($U$3-$G1143)*J1143)-'Resale time'!$F$545),0),0)</f>
        <v>360</v>
      </c>
      <c r="R1143" s="341">
        <f t="shared" si="54"/>
        <v>1877.8703440125817</v>
      </c>
    </row>
    <row r="1144" spans="1:18" ht="12" customHeight="1" x14ac:dyDescent="0.35">
      <c r="A1144" s="142" t="s">
        <v>5283</v>
      </c>
      <c r="B1144" s="142" t="s">
        <v>5284</v>
      </c>
      <c r="C1144" s="142" t="s">
        <v>5285</v>
      </c>
      <c r="D1144" s="142" t="s">
        <v>5286</v>
      </c>
      <c r="E1144" s="142" t="s">
        <v>4649</v>
      </c>
      <c r="F1144" s="145" t="s">
        <v>4645</v>
      </c>
      <c r="G1144" s="146">
        <v>43798</v>
      </c>
      <c r="H1144" s="125">
        <f t="shared" ref="H1144:H1207" si="55">YEAR(G1144)</f>
        <v>2019</v>
      </c>
      <c r="I1144" s="145" t="s">
        <v>6150</v>
      </c>
      <c r="J1144" s="144">
        <v>1</v>
      </c>
      <c r="K1144" s="115">
        <f>IF((G1144+'Resale time'!$F$545)&lt;$U$3,1,0)</f>
        <v>1</v>
      </c>
      <c r="L1144" s="144"/>
      <c r="M1144" s="158">
        <v>1</v>
      </c>
      <c r="N1144" s="162">
        <f t="shared" si="53"/>
        <v>1</v>
      </c>
      <c r="O1144" s="219">
        <f>MAX(IF($U$4-G1144&gt;0,MIN((($U$4-$U$2))*J1144,(($U$4-$G1144)*J1144)-'Resale time'!$F$545),0),0)</f>
        <v>0</v>
      </c>
      <c r="P1144" s="162">
        <f>MAX(IF($U$5-G1144&gt;0,MIN(($U$5-$U$4)*J1144,(($U$5-$G1144)*J1144)-'Resale time'!$F$545),0),0)</f>
        <v>335.87034401258165</v>
      </c>
      <c r="Q1144" s="162">
        <f>MAX(IF($U$3-G1144&gt;0,MIN(($U$3-$U$5)*J1144,(($U$3-$G1144)*J1144)-'Resale time'!$F$545),0),0)</f>
        <v>90</v>
      </c>
      <c r="R1144" s="341">
        <f t="shared" si="54"/>
        <v>425.87034401258165</v>
      </c>
    </row>
    <row r="1145" spans="1:18" ht="12" customHeight="1" x14ac:dyDescent="0.35">
      <c r="A1145" s="142" t="s">
        <v>5283</v>
      </c>
      <c r="B1145" s="142" t="s">
        <v>5284</v>
      </c>
      <c r="C1145" s="142" t="s">
        <v>5285</v>
      </c>
      <c r="D1145" s="142" t="s">
        <v>5286</v>
      </c>
      <c r="E1145" s="142" t="s">
        <v>4649</v>
      </c>
      <c r="F1145" s="145" t="s">
        <v>5346</v>
      </c>
      <c r="G1145" s="146">
        <v>43798</v>
      </c>
      <c r="H1145" s="125">
        <f t="shared" si="55"/>
        <v>2019</v>
      </c>
      <c r="I1145" s="145" t="s">
        <v>6150</v>
      </c>
      <c r="J1145" s="144">
        <v>1</v>
      </c>
      <c r="K1145" s="115">
        <f>IF((G1145+'Resale time'!$F$545)&lt;$U$3,1,0)</f>
        <v>1</v>
      </c>
      <c r="L1145" s="144"/>
      <c r="M1145" s="158">
        <v>1</v>
      </c>
      <c r="N1145" s="162">
        <f t="shared" si="53"/>
        <v>1</v>
      </c>
      <c r="O1145" s="219">
        <f>MAX(IF($U$4-G1145&gt;0,MIN((($U$4-$U$2))*J1145,(($U$4-$G1145)*J1145)-'Resale time'!$F$545),0),0)</f>
        <v>0</v>
      </c>
      <c r="P1145" s="162">
        <f>MAX(IF($U$5-G1145&gt;0,MIN(($U$5-$U$4)*J1145,(($U$5-$G1145)*J1145)-'Resale time'!$F$545),0),0)</f>
        <v>335.87034401258165</v>
      </c>
      <c r="Q1145" s="162">
        <f>MAX(IF($U$3-G1145&gt;0,MIN(($U$3-$U$5)*J1145,(($U$3-$G1145)*J1145)-'Resale time'!$F$545),0),0)</f>
        <v>90</v>
      </c>
      <c r="R1145" s="341">
        <f t="shared" si="54"/>
        <v>425.87034401258165</v>
      </c>
    </row>
    <row r="1146" spans="1:18" ht="12" customHeight="1" x14ac:dyDescent="0.35">
      <c r="A1146" s="142" t="s">
        <v>5283</v>
      </c>
      <c r="B1146" s="142" t="s">
        <v>5284</v>
      </c>
      <c r="C1146" s="142" t="s">
        <v>5285</v>
      </c>
      <c r="D1146" s="142" t="s">
        <v>5286</v>
      </c>
      <c r="E1146" s="142" t="s">
        <v>4649</v>
      </c>
      <c r="F1146" s="145" t="s">
        <v>4288</v>
      </c>
      <c r="G1146" s="146">
        <v>43798</v>
      </c>
      <c r="H1146" s="125">
        <f t="shared" si="55"/>
        <v>2019</v>
      </c>
      <c r="I1146" s="145" t="s">
        <v>6150</v>
      </c>
      <c r="J1146" s="144">
        <v>2</v>
      </c>
      <c r="K1146" s="115">
        <f>IF((G1146+'Resale time'!$F$545)&lt;$U$3,1,0)</f>
        <v>1</v>
      </c>
      <c r="L1146" s="144"/>
      <c r="M1146" s="158">
        <v>1</v>
      </c>
      <c r="N1146" s="162">
        <f t="shared" si="53"/>
        <v>2</v>
      </c>
      <c r="O1146" s="219">
        <f>MAX(IF($U$4-G1146&gt;0,MIN((($U$4-$U$2))*J1146,(($U$4-$G1146)*J1146)-'Resale time'!$F$545),0),0)</f>
        <v>1.8703440125816755</v>
      </c>
      <c r="P1146" s="162">
        <f>MAX(IF($U$5-G1146&gt;0,MIN(($U$5-$U$4)*J1146,(($U$5-$G1146)*J1146)-'Resale time'!$F$545),0),0)</f>
        <v>732</v>
      </c>
      <c r="Q1146" s="162">
        <f>MAX(IF($U$3-G1146&gt;0,MIN(($U$3-$U$5)*J1146,(($U$3-$G1146)*J1146)-'Resale time'!$F$545),0),0)</f>
        <v>180</v>
      </c>
      <c r="R1146" s="341">
        <f t="shared" si="54"/>
        <v>913.87034401258165</v>
      </c>
    </row>
    <row r="1147" spans="1:18" ht="12" customHeight="1" x14ac:dyDescent="0.35">
      <c r="A1147" s="142" t="s">
        <v>5283</v>
      </c>
      <c r="B1147" s="142" t="s">
        <v>5284</v>
      </c>
      <c r="C1147" s="142" t="s">
        <v>5285</v>
      </c>
      <c r="D1147" s="142" t="s">
        <v>5286</v>
      </c>
      <c r="E1147" s="142" t="s">
        <v>4649</v>
      </c>
      <c r="F1147" s="145" t="s">
        <v>5280</v>
      </c>
      <c r="G1147" s="146">
        <v>43798</v>
      </c>
      <c r="H1147" s="125">
        <f t="shared" si="55"/>
        <v>2019</v>
      </c>
      <c r="I1147" s="145" t="s">
        <v>6150</v>
      </c>
      <c r="J1147" s="144">
        <v>3</v>
      </c>
      <c r="K1147" s="115">
        <f>IF((G1147+'Resale time'!$F$545)&lt;$U$3,1,0)</f>
        <v>1</v>
      </c>
      <c r="L1147" s="144"/>
      <c r="M1147" s="158">
        <v>1</v>
      </c>
      <c r="N1147" s="162">
        <f t="shared" si="53"/>
        <v>3</v>
      </c>
      <c r="O1147" s="219">
        <f>MAX(IF($U$4-G1147&gt;0,MIN((($U$4-$U$2))*J1147,(($U$4-$G1147)*J1147)-'Resale time'!$F$545),0),0)</f>
        <v>33.870344012581675</v>
      </c>
      <c r="P1147" s="162">
        <f>MAX(IF($U$5-G1147&gt;0,MIN(($U$5-$U$4)*J1147,(($U$5-$G1147)*J1147)-'Resale time'!$F$545),0),0)</f>
        <v>1098</v>
      </c>
      <c r="Q1147" s="162">
        <f>MAX(IF($U$3-G1147&gt;0,MIN(($U$3-$U$5)*J1147,(($U$3-$G1147)*J1147)-'Resale time'!$F$545),0),0)</f>
        <v>270</v>
      </c>
      <c r="R1147" s="341">
        <f t="shared" si="54"/>
        <v>1401.8703440125817</v>
      </c>
    </row>
    <row r="1148" spans="1:18" ht="12" customHeight="1" x14ac:dyDescent="0.35">
      <c r="A1148" s="142" t="s">
        <v>5283</v>
      </c>
      <c r="B1148" s="142" t="s">
        <v>5284</v>
      </c>
      <c r="C1148" s="142" t="s">
        <v>5285</v>
      </c>
      <c r="D1148" s="142" t="s">
        <v>5286</v>
      </c>
      <c r="E1148" s="142" t="s">
        <v>4649</v>
      </c>
      <c r="F1148" s="145" t="s">
        <v>4645</v>
      </c>
      <c r="G1148" s="146">
        <v>43796</v>
      </c>
      <c r="H1148" s="125">
        <f t="shared" si="55"/>
        <v>2019</v>
      </c>
      <c r="I1148" s="145" t="s">
        <v>6151</v>
      </c>
      <c r="J1148" s="144">
        <v>1</v>
      </c>
      <c r="K1148" s="115">
        <f>IF((G1148+'Resale time'!$F$545)&lt;$U$3,1,0)</f>
        <v>1</v>
      </c>
      <c r="L1148" s="144"/>
      <c r="M1148" s="158">
        <v>1</v>
      </c>
      <c r="N1148" s="162">
        <f t="shared" si="53"/>
        <v>1</v>
      </c>
      <c r="O1148" s="219">
        <f>MAX(IF($U$4-G1148&gt;0,MIN((($U$4-$U$2))*J1148,(($U$4-$G1148)*J1148)-'Resale time'!$F$545),0),0)</f>
        <v>0</v>
      </c>
      <c r="P1148" s="162">
        <f>MAX(IF($U$5-G1148&gt;0,MIN(($U$5-$U$4)*J1148,(($U$5-$G1148)*J1148)-'Resale time'!$F$545),0),0)</f>
        <v>337.87034401258165</v>
      </c>
      <c r="Q1148" s="162">
        <f>MAX(IF($U$3-G1148&gt;0,MIN(($U$3-$U$5)*J1148,(($U$3-$G1148)*J1148)-'Resale time'!$F$545),0),0)</f>
        <v>90</v>
      </c>
      <c r="R1148" s="341">
        <f t="shared" si="54"/>
        <v>427.87034401258165</v>
      </c>
    </row>
    <row r="1149" spans="1:18" ht="12" customHeight="1" x14ac:dyDescent="0.35">
      <c r="A1149" s="142" t="s">
        <v>5283</v>
      </c>
      <c r="B1149" s="142" t="s">
        <v>5284</v>
      </c>
      <c r="C1149" s="142" t="s">
        <v>5285</v>
      </c>
      <c r="D1149" s="142" t="s">
        <v>5286</v>
      </c>
      <c r="E1149" s="142" t="s">
        <v>4649</v>
      </c>
      <c r="F1149" s="145" t="s">
        <v>4276</v>
      </c>
      <c r="G1149" s="146">
        <v>43791</v>
      </c>
      <c r="H1149" s="125">
        <f t="shared" si="55"/>
        <v>2019</v>
      </c>
      <c r="I1149" s="145" t="s">
        <v>6152</v>
      </c>
      <c r="J1149" s="144">
        <v>1</v>
      </c>
      <c r="K1149" s="115">
        <f>IF((G1149+'Resale time'!$F$545)&lt;$U$3,1,0)</f>
        <v>1</v>
      </c>
      <c r="L1149" s="144"/>
      <c r="M1149" s="158">
        <v>1</v>
      </c>
      <c r="N1149" s="162">
        <f t="shared" si="53"/>
        <v>1</v>
      </c>
      <c r="O1149" s="219">
        <f>MAX(IF($U$4-G1149&gt;0,MIN((($U$4-$U$2))*J1149,(($U$4-$G1149)*J1149)-'Resale time'!$F$545),0),0)</f>
        <v>0</v>
      </c>
      <c r="P1149" s="162">
        <f>MAX(IF($U$5-G1149&gt;0,MIN(($U$5-$U$4)*J1149,(($U$5-$G1149)*J1149)-'Resale time'!$F$545),0),0)</f>
        <v>342.87034401258165</v>
      </c>
      <c r="Q1149" s="162">
        <f>MAX(IF($U$3-G1149&gt;0,MIN(($U$3-$U$5)*J1149,(($U$3-$G1149)*J1149)-'Resale time'!$F$545),0),0)</f>
        <v>90</v>
      </c>
      <c r="R1149" s="341">
        <f t="shared" si="54"/>
        <v>432.87034401258165</v>
      </c>
    </row>
    <row r="1150" spans="1:18" ht="12" customHeight="1" x14ac:dyDescent="0.35">
      <c r="A1150" s="142" t="s">
        <v>5283</v>
      </c>
      <c r="B1150" s="142" t="s">
        <v>5284</v>
      </c>
      <c r="C1150" s="142" t="s">
        <v>5285</v>
      </c>
      <c r="D1150" s="142" t="s">
        <v>5286</v>
      </c>
      <c r="E1150" s="142" t="s">
        <v>4649</v>
      </c>
      <c r="F1150" s="145" t="s">
        <v>4331</v>
      </c>
      <c r="G1150" s="146">
        <v>43759</v>
      </c>
      <c r="H1150" s="125">
        <f t="shared" si="55"/>
        <v>2019</v>
      </c>
      <c r="I1150" s="145" t="s">
        <v>6153</v>
      </c>
      <c r="J1150" s="144">
        <v>1</v>
      </c>
      <c r="K1150" s="115">
        <f>IF((G1150+'Resale time'!$F$545)&lt;$U$3,1,0)</f>
        <v>1</v>
      </c>
      <c r="L1150" s="144"/>
      <c r="M1150" s="158">
        <v>1</v>
      </c>
      <c r="N1150" s="162">
        <f t="shared" si="53"/>
        <v>1</v>
      </c>
      <c r="O1150" s="219">
        <f>MAX(IF($U$4-G1150&gt;0,MIN((($U$4-$U$2))*J1150,(($U$4-$G1150)*J1150)-'Resale time'!$F$545),0),0)</f>
        <v>8.8703440125816755</v>
      </c>
      <c r="P1150" s="162">
        <f>MAX(IF($U$5-G1150&gt;0,MIN(($U$5-$U$4)*J1150,(($U$5-$G1150)*J1150)-'Resale time'!$F$545),0),0)</f>
        <v>366</v>
      </c>
      <c r="Q1150" s="162">
        <f>MAX(IF($U$3-G1150&gt;0,MIN(($U$3-$U$5)*J1150,(($U$3-$G1150)*J1150)-'Resale time'!$F$545),0),0)</f>
        <v>90</v>
      </c>
      <c r="R1150" s="341">
        <f t="shared" si="54"/>
        <v>464.87034401258165</v>
      </c>
    </row>
    <row r="1151" spans="1:18" ht="12" customHeight="1" x14ac:dyDescent="0.35">
      <c r="A1151" s="142" t="s">
        <v>5283</v>
      </c>
      <c r="B1151" s="142" t="s">
        <v>5284</v>
      </c>
      <c r="C1151" s="142" t="s">
        <v>5285</v>
      </c>
      <c r="D1151" s="142" t="s">
        <v>5286</v>
      </c>
      <c r="E1151" s="142" t="s">
        <v>4649</v>
      </c>
      <c r="F1151" s="145" t="s">
        <v>4276</v>
      </c>
      <c r="G1151" s="146">
        <v>43643</v>
      </c>
      <c r="H1151" s="125">
        <f t="shared" si="55"/>
        <v>2019</v>
      </c>
      <c r="I1151" s="145" t="s">
        <v>6154</v>
      </c>
      <c r="J1151" s="144">
        <v>1</v>
      </c>
      <c r="K1151" s="115">
        <f>IF((G1151+'Resale time'!$F$545)&lt;$U$3,1,0)</f>
        <v>1</v>
      </c>
      <c r="L1151" s="144"/>
      <c r="M1151" s="158">
        <v>1</v>
      </c>
      <c r="N1151" s="162">
        <f t="shared" si="53"/>
        <v>1</v>
      </c>
      <c r="O1151" s="219">
        <f>MAX(IF($U$4-G1151&gt;0,MIN((($U$4-$U$2))*J1151,(($U$4-$G1151)*J1151)-'Resale time'!$F$545),0),0)</f>
        <v>124.87034401258168</v>
      </c>
      <c r="P1151" s="162">
        <f>MAX(IF($U$5-G1151&gt;0,MIN(($U$5-$U$4)*J1151,(($U$5-$G1151)*J1151)-'Resale time'!$F$545),0),0)</f>
        <v>366</v>
      </c>
      <c r="Q1151" s="162">
        <f>MAX(IF($U$3-G1151&gt;0,MIN(($U$3-$U$5)*J1151,(($U$3-$G1151)*J1151)-'Resale time'!$F$545),0),0)</f>
        <v>90</v>
      </c>
      <c r="R1151" s="341">
        <f t="shared" si="54"/>
        <v>580.87034401258165</v>
      </c>
    </row>
    <row r="1152" spans="1:18" ht="12" customHeight="1" x14ac:dyDescent="0.35">
      <c r="A1152" s="142" t="s">
        <v>5283</v>
      </c>
      <c r="B1152" s="142" t="s">
        <v>5284</v>
      </c>
      <c r="C1152" s="142" t="s">
        <v>5285</v>
      </c>
      <c r="D1152" s="142" t="s">
        <v>5286</v>
      </c>
      <c r="E1152" s="142" t="s">
        <v>4649</v>
      </c>
      <c r="F1152" s="145" t="s">
        <v>4331</v>
      </c>
      <c r="G1152" s="146">
        <v>43612</v>
      </c>
      <c r="H1152" s="125">
        <f t="shared" si="55"/>
        <v>2019</v>
      </c>
      <c r="I1152" s="145" t="s">
        <v>6155</v>
      </c>
      <c r="J1152" s="144">
        <v>1</v>
      </c>
      <c r="K1152" s="115">
        <f>IF((G1152+'Resale time'!$F$545)&lt;$U$3,1,0)</f>
        <v>1</v>
      </c>
      <c r="L1152" s="144"/>
      <c r="M1152" s="158">
        <v>1</v>
      </c>
      <c r="N1152" s="162">
        <f t="shared" si="53"/>
        <v>1</v>
      </c>
      <c r="O1152" s="219">
        <f>MAX(IF($U$4-G1152&gt;0,MIN((($U$4-$U$2))*J1152,(($U$4-$G1152)*J1152)-'Resale time'!$F$545),0),0)</f>
        <v>155.87034401258168</v>
      </c>
      <c r="P1152" s="162">
        <f>MAX(IF($U$5-G1152&gt;0,MIN(($U$5-$U$4)*J1152,(($U$5-$G1152)*J1152)-'Resale time'!$F$545),0),0)</f>
        <v>366</v>
      </c>
      <c r="Q1152" s="162">
        <f>MAX(IF($U$3-G1152&gt;0,MIN(($U$3-$U$5)*J1152,(($U$3-$G1152)*J1152)-'Resale time'!$F$545),0),0)</f>
        <v>90</v>
      </c>
      <c r="R1152" s="341">
        <f t="shared" si="54"/>
        <v>611.87034401258165</v>
      </c>
    </row>
    <row r="1153" spans="1:18" ht="12" customHeight="1" x14ac:dyDescent="0.35">
      <c r="A1153" s="142" t="s">
        <v>5283</v>
      </c>
      <c r="B1153" s="142" t="s">
        <v>5284</v>
      </c>
      <c r="C1153" s="142" t="s">
        <v>5285</v>
      </c>
      <c r="D1153" s="142" t="s">
        <v>5286</v>
      </c>
      <c r="E1153" s="142" t="s">
        <v>4649</v>
      </c>
      <c r="F1153" s="145" t="s">
        <v>4331</v>
      </c>
      <c r="G1153" s="146">
        <v>43612</v>
      </c>
      <c r="H1153" s="125">
        <f t="shared" si="55"/>
        <v>2019</v>
      </c>
      <c r="I1153" s="145" t="s">
        <v>6156</v>
      </c>
      <c r="J1153" s="144">
        <v>1</v>
      </c>
      <c r="K1153" s="115">
        <f>IF((G1153+'Resale time'!$F$545)&lt;$U$3,1,0)</f>
        <v>1</v>
      </c>
      <c r="L1153" s="144"/>
      <c r="M1153" s="158">
        <v>1</v>
      </c>
      <c r="N1153" s="162">
        <f t="shared" ref="N1153:N1216" si="56">IF(M1153=1,J1153,"")</f>
        <v>1</v>
      </c>
      <c r="O1153" s="219">
        <f>MAX(IF($U$4-G1153&gt;0,MIN((($U$4-$U$2))*J1153,(($U$4-$G1153)*J1153)-'Resale time'!$F$545),0),0)</f>
        <v>155.87034401258168</v>
      </c>
      <c r="P1153" s="162">
        <f>MAX(IF($U$5-G1153&gt;0,MIN(($U$5-$U$4)*J1153,(($U$5-$G1153)*J1153)-'Resale time'!$F$545),0),0)</f>
        <v>366</v>
      </c>
      <c r="Q1153" s="162">
        <f>MAX(IF($U$3-G1153&gt;0,MIN(($U$3-$U$5)*J1153,(($U$3-$G1153)*J1153)-'Resale time'!$F$545),0),0)</f>
        <v>90</v>
      </c>
      <c r="R1153" s="341">
        <f t="shared" si="54"/>
        <v>611.87034401258165</v>
      </c>
    </row>
    <row r="1154" spans="1:18" ht="12" customHeight="1" x14ac:dyDescent="0.35">
      <c r="A1154" s="142" t="s">
        <v>5283</v>
      </c>
      <c r="B1154" s="142" t="s">
        <v>5284</v>
      </c>
      <c r="C1154" s="142" t="s">
        <v>5285</v>
      </c>
      <c r="D1154" s="142" t="s">
        <v>5286</v>
      </c>
      <c r="E1154" s="142" t="s">
        <v>4649</v>
      </c>
      <c r="F1154" s="145" t="s">
        <v>4331</v>
      </c>
      <c r="G1154" s="146">
        <v>43556</v>
      </c>
      <c r="H1154" s="125">
        <f t="shared" si="55"/>
        <v>2019</v>
      </c>
      <c r="I1154" s="145" t="s">
        <v>6157</v>
      </c>
      <c r="J1154" s="144">
        <v>1</v>
      </c>
      <c r="K1154" s="115">
        <f>IF((G1154+'Resale time'!$F$545)&lt;$U$3,1,0)</f>
        <v>1</v>
      </c>
      <c r="L1154" s="144"/>
      <c r="M1154" s="158">
        <v>1</v>
      </c>
      <c r="N1154" s="162">
        <f t="shared" si="56"/>
        <v>1</v>
      </c>
      <c r="O1154" s="219">
        <f>MAX(IF($U$4-G1154&gt;0,MIN((($U$4-$U$2))*J1154,(($U$4-$G1154)*J1154)-'Resale time'!$F$545),0),0)</f>
        <v>211.87034401258168</v>
      </c>
      <c r="P1154" s="162">
        <f>MAX(IF($U$5-G1154&gt;0,MIN(($U$5-$U$4)*J1154,(($U$5-$G1154)*J1154)-'Resale time'!$F$545),0),0)</f>
        <v>366</v>
      </c>
      <c r="Q1154" s="162">
        <f>MAX(IF($U$3-G1154&gt;0,MIN(($U$3-$U$5)*J1154,(($U$3-$G1154)*J1154)-'Resale time'!$F$545),0),0)</f>
        <v>90</v>
      </c>
      <c r="R1154" s="341">
        <f t="shared" si="54"/>
        <v>667.87034401258165</v>
      </c>
    </row>
    <row r="1155" spans="1:18" ht="12" customHeight="1" x14ac:dyDescent="0.35">
      <c r="A1155" s="142" t="s">
        <v>5283</v>
      </c>
      <c r="B1155" s="142" t="s">
        <v>5284</v>
      </c>
      <c r="C1155" s="142" t="s">
        <v>5285</v>
      </c>
      <c r="D1155" s="142" t="s">
        <v>5286</v>
      </c>
      <c r="E1155" s="142" t="s">
        <v>4649</v>
      </c>
      <c r="F1155" s="145" t="s">
        <v>4331</v>
      </c>
      <c r="G1155" s="146">
        <v>43502</v>
      </c>
      <c r="H1155" s="125">
        <f t="shared" si="55"/>
        <v>2019</v>
      </c>
      <c r="I1155" s="145" t="s">
        <v>6158</v>
      </c>
      <c r="J1155" s="144">
        <v>1</v>
      </c>
      <c r="K1155" s="115">
        <f>IF((G1155+'Resale time'!$F$545)&lt;$U$3,1,0)</f>
        <v>1</v>
      </c>
      <c r="L1155" s="144"/>
      <c r="M1155" s="158">
        <v>1</v>
      </c>
      <c r="N1155" s="162">
        <f t="shared" si="56"/>
        <v>1</v>
      </c>
      <c r="O1155" s="219">
        <f>MAX(IF($U$4-G1155&gt;0,MIN((($U$4-$U$2))*J1155,(($U$4-$G1155)*J1155)-'Resale time'!$F$545),0),0)</f>
        <v>265.87034401258165</v>
      </c>
      <c r="P1155" s="162">
        <f>MAX(IF($U$5-G1155&gt;0,MIN(($U$5-$U$4)*J1155,(($U$5-$G1155)*J1155)-'Resale time'!$F$545),0),0)</f>
        <v>366</v>
      </c>
      <c r="Q1155" s="162">
        <f>MAX(IF($U$3-G1155&gt;0,MIN(($U$3-$U$5)*J1155,(($U$3-$G1155)*J1155)-'Resale time'!$F$545),0),0)</f>
        <v>90</v>
      </c>
      <c r="R1155" s="341">
        <f t="shared" ref="R1155:R1218" si="57">SUM(O1155:Q1155)</f>
        <v>721.87034401258165</v>
      </c>
    </row>
    <row r="1156" spans="1:18" ht="12" customHeight="1" x14ac:dyDescent="0.35">
      <c r="A1156" s="142" t="s">
        <v>5283</v>
      </c>
      <c r="B1156" s="142" t="s">
        <v>5284</v>
      </c>
      <c r="C1156" s="142" t="s">
        <v>5285</v>
      </c>
      <c r="D1156" s="142" t="s">
        <v>5286</v>
      </c>
      <c r="E1156" s="142" t="s">
        <v>4649</v>
      </c>
      <c r="F1156" s="145" t="s">
        <v>4331</v>
      </c>
      <c r="G1156" s="146">
        <v>43493</v>
      </c>
      <c r="H1156" s="125">
        <f t="shared" si="55"/>
        <v>2019</v>
      </c>
      <c r="I1156" s="145" t="s">
        <v>6159</v>
      </c>
      <c r="J1156" s="144">
        <v>1</v>
      </c>
      <c r="K1156" s="115">
        <f>IF((G1156+'Resale time'!$F$545)&lt;$U$3,1,0)</f>
        <v>1</v>
      </c>
      <c r="L1156" s="144"/>
      <c r="M1156" s="158">
        <v>1</v>
      </c>
      <c r="N1156" s="162">
        <f t="shared" si="56"/>
        <v>1</v>
      </c>
      <c r="O1156" s="219">
        <f>MAX(IF($U$4-G1156&gt;0,MIN((($U$4-$U$2))*J1156,(($U$4-$G1156)*J1156)-'Resale time'!$F$545),0),0)</f>
        <v>274</v>
      </c>
      <c r="P1156" s="162">
        <f>MAX(IF($U$5-G1156&gt;0,MIN(($U$5-$U$4)*J1156,(($U$5-$G1156)*J1156)-'Resale time'!$F$545),0),0)</f>
        <v>366</v>
      </c>
      <c r="Q1156" s="162">
        <f>MAX(IF($U$3-G1156&gt;0,MIN(($U$3-$U$5)*J1156,(($U$3-$G1156)*J1156)-'Resale time'!$F$545),0),0)</f>
        <v>90</v>
      </c>
      <c r="R1156" s="341">
        <f t="shared" si="57"/>
        <v>730</v>
      </c>
    </row>
    <row r="1157" spans="1:18" ht="12" customHeight="1" x14ac:dyDescent="0.35">
      <c r="A1157" s="142" t="s">
        <v>5283</v>
      </c>
      <c r="B1157" s="142" t="s">
        <v>5284</v>
      </c>
      <c r="C1157" s="142" t="s">
        <v>5285</v>
      </c>
      <c r="D1157" s="142" t="s">
        <v>5286</v>
      </c>
      <c r="E1157" s="142" t="s">
        <v>4649</v>
      </c>
      <c r="F1157" s="145" t="s">
        <v>4276</v>
      </c>
      <c r="G1157" s="146">
        <v>43489</v>
      </c>
      <c r="H1157" s="125">
        <f t="shared" si="55"/>
        <v>2019</v>
      </c>
      <c r="I1157" s="145" t="s">
        <v>6160</v>
      </c>
      <c r="J1157" s="144">
        <v>1</v>
      </c>
      <c r="K1157" s="115">
        <f>IF((G1157+'Resale time'!$F$545)&lt;$U$3,1,0)</f>
        <v>1</v>
      </c>
      <c r="L1157" s="144"/>
      <c r="M1157" s="158">
        <v>1</v>
      </c>
      <c r="N1157" s="162">
        <f t="shared" si="56"/>
        <v>1</v>
      </c>
      <c r="O1157" s="219">
        <f>MAX(IF($U$4-G1157&gt;0,MIN((($U$4-$U$2))*J1157,(($U$4-$G1157)*J1157)-'Resale time'!$F$545),0),0)</f>
        <v>274</v>
      </c>
      <c r="P1157" s="162">
        <f>MAX(IF($U$5-G1157&gt;0,MIN(($U$5-$U$4)*J1157,(($U$5-$G1157)*J1157)-'Resale time'!$F$545),0),0)</f>
        <v>366</v>
      </c>
      <c r="Q1157" s="162">
        <f>MAX(IF($U$3-G1157&gt;0,MIN(($U$3-$U$5)*J1157,(($U$3-$G1157)*J1157)-'Resale time'!$F$545),0),0)</f>
        <v>90</v>
      </c>
      <c r="R1157" s="341">
        <f t="shared" si="57"/>
        <v>730</v>
      </c>
    </row>
    <row r="1158" spans="1:18" ht="12" customHeight="1" x14ac:dyDescent="0.35">
      <c r="A1158" s="142" t="s">
        <v>5283</v>
      </c>
      <c r="B1158" s="142" t="s">
        <v>5284</v>
      </c>
      <c r="C1158" s="142" t="s">
        <v>5285</v>
      </c>
      <c r="D1158" s="142" t="s">
        <v>5286</v>
      </c>
      <c r="E1158" s="142" t="s">
        <v>4649</v>
      </c>
      <c r="F1158" s="145" t="s">
        <v>4276</v>
      </c>
      <c r="G1158" s="146">
        <v>43477</v>
      </c>
      <c r="H1158" s="125">
        <f t="shared" si="55"/>
        <v>2019</v>
      </c>
      <c r="I1158" s="145" t="s">
        <v>6161</v>
      </c>
      <c r="J1158" s="144">
        <v>1</v>
      </c>
      <c r="K1158" s="115">
        <f>IF((G1158+'Resale time'!$F$545)&lt;$U$3,1,0)</f>
        <v>1</v>
      </c>
      <c r="L1158" s="144"/>
      <c r="M1158" s="158">
        <v>1</v>
      </c>
      <c r="N1158" s="162">
        <f t="shared" si="56"/>
        <v>1</v>
      </c>
      <c r="O1158" s="219">
        <f>MAX(IF($U$4-G1158&gt;0,MIN((($U$4-$U$2))*J1158,(($U$4-$G1158)*J1158)-'Resale time'!$F$545),0),0)</f>
        <v>274</v>
      </c>
      <c r="P1158" s="162">
        <f>MAX(IF($U$5-G1158&gt;0,MIN(($U$5-$U$4)*J1158,(($U$5-$G1158)*J1158)-'Resale time'!$F$545),0),0)</f>
        <v>366</v>
      </c>
      <c r="Q1158" s="162">
        <f>MAX(IF($U$3-G1158&gt;0,MIN(($U$3-$U$5)*J1158,(($U$3-$G1158)*J1158)-'Resale time'!$F$545),0),0)</f>
        <v>90</v>
      </c>
      <c r="R1158" s="341">
        <f t="shared" si="57"/>
        <v>730</v>
      </c>
    </row>
    <row r="1159" spans="1:18" ht="12" customHeight="1" x14ac:dyDescent="0.35">
      <c r="A1159" s="142" t="s">
        <v>5283</v>
      </c>
      <c r="B1159" s="142" t="s">
        <v>5284</v>
      </c>
      <c r="C1159" s="142" t="s">
        <v>5285</v>
      </c>
      <c r="D1159" s="142" t="s">
        <v>5286</v>
      </c>
      <c r="E1159" s="142" t="s">
        <v>4649</v>
      </c>
      <c r="F1159" s="145" t="s">
        <v>4645</v>
      </c>
      <c r="G1159" s="146">
        <v>43469</v>
      </c>
      <c r="H1159" s="125">
        <f t="shared" si="55"/>
        <v>2019</v>
      </c>
      <c r="I1159" s="145" t="s">
        <v>6162</v>
      </c>
      <c r="J1159" s="144">
        <v>1</v>
      </c>
      <c r="K1159" s="115">
        <f>IF((G1159+'Resale time'!$F$545)&lt;$U$3,1,0)</f>
        <v>1</v>
      </c>
      <c r="L1159" s="144"/>
      <c r="M1159" s="158">
        <v>1</v>
      </c>
      <c r="N1159" s="162">
        <f t="shared" si="56"/>
        <v>1</v>
      </c>
      <c r="O1159" s="219">
        <f>MAX(IF($U$4-G1159&gt;0,MIN((($U$4-$U$2))*J1159,(($U$4-$G1159)*J1159)-'Resale time'!$F$545),0),0)</f>
        <v>274</v>
      </c>
      <c r="P1159" s="162">
        <f>MAX(IF($U$5-G1159&gt;0,MIN(($U$5-$U$4)*J1159,(($U$5-$G1159)*J1159)-'Resale time'!$F$545),0),0)</f>
        <v>366</v>
      </c>
      <c r="Q1159" s="162">
        <f>MAX(IF($U$3-G1159&gt;0,MIN(($U$3-$U$5)*J1159,(($U$3-$G1159)*J1159)-'Resale time'!$F$545),0),0)</f>
        <v>90</v>
      </c>
      <c r="R1159" s="341">
        <f t="shared" si="57"/>
        <v>730</v>
      </c>
    </row>
    <row r="1160" spans="1:18" ht="12" customHeight="1" x14ac:dyDescent="0.35">
      <c r="A1160" s="142" t="s">
        <v>5283</v>
      </c>
      <c r="B1160" s="142" t="s">
        <v>5284</v>
      </c>
      <c r="C1160" s="142" t="s">
        <v>5285</v>
      </c>
      <c r="D1160" s="142" t="s">
        <v>5286</v>
      </c>
      <c r="E1160" s="142" t="s">
        <v>4649</v>
      </c>
      <c r="F1160" s="145" t="s">
        <v>4331</v>
      </c>
      <c r="G1160" s="146">
        <v>43413</v>
      </c>
      <c r="H1160" s="125">
        <f t="shared" si="55"/>
        <v>2018</v>
      </c>
      <c r="I1160" s="145" t="s">
        <v>6163</v>
      </c>
      <c r="J1160" s="144">
        <v>1</v>
      </c>
      <c r="K1160" s="115">
        <f>IF((G1160+'Resale time'!$F$545)&lt;$U$3,1,0)</f>
        <v>1</v>
      </c>
      <c r="L1160" s="144"/>
      <c r="M1160" s="158">
        <v>1</v>
      </c>
      <c r="N1160" s="162">
        <f t="shared" si="56"/>
        <v>1</v>
      </c>
      <c r="O1160" s="219">
        <f>MAX(IF($U$4-G1160&gt;0,MIN((($U$4-$U$2))*J1160,(($U$4-$G1160)*J1160)-'Resale time'!$F$545),0),0)</f>
        <v>274</v>
      </c>
      <c r="P1160" s="162">
        <f>MAX(IF($U$5-G1160&gt;0,MIN(($U$5-$U$4)*J1160,(($U$5-$G1160)*J1160)-'Resale time'!$F$545),0),0)</f>
        <v>366</v>
      </c>
      <c r="Q1160" s="162">
        <f>MAX(IF($U$3-G1160&gt;0,MIN(($U$3-$U$5)*J1160,(($U$3-$G1160)*J1160)-'Resale time'!$F$545),0),0)</f>
        <v>90</v>
      </c>
      <c r="R1160" s="341">
        <f t="shared" si="57"/>
        <v>730</v>
      </c>
    </row>
    <row r="1161" spans="1:18" ht="12" customHeight="1" x14ac:dyDescent="0.35">
      <c r="A1161" s="142" t="s">
        <v>5283</v>
      </c>
      <c r="B1161" s="142" t="s">
        <v>5284</v>
      </c>
      <c r="C1161" s="142" t="s">
        <v>5285</v>
      </c>
      <c r="D1161" s="142" t="s">
        <v>5286</v>
      </c>
      <c r="E1161" s="142" t="s">
        <v>4649</v>
      </c>
      <c r="F1161" s="145" t="s">
        <v>4276</v>
      </c>
      <c r="G1161" s="146">
        <v>43383</v>
      </c>
      <c r="H1161" s="125">
        <f t="shared" si="55"/>
        <v>2018</v>
      </c>
      <c r="I1161" s="145" t="s">
        <v>6164</v>
      </c>
      <c r="J1161" s="144">
        <v>1</v>
      </c>
      <c r="K1161" s="115">
        <f>IF((G1161+'Resale time'!$F$545)&lt;$U$3,1,0)</f>
        <v>1</v>
      </c>
      <c r="L1161" s="144"/>
      <c r="M1161" s="158">
        <v>1</v>
      </c>
      <c r="N1161" s="162">
        <f t="shared" si="56"/>
        <v>1</v>
      </c>
      <c r="O1161" s="219">
        <f>MAX(IF($U$4-G1161&gt;0,MIN((($U$4-$U$2))*J1161,(($U$4-$G1161)*J1161)-'Resale time'!$F$545),0),0)</f>
        <v>274</v>
      </c>
      <c r="P1161" s="162">
        <f>MAX(IF($U$5-G1161&gt;0,MIN(($U$5-$U$4)*J1161,(($U$5-$G1161)*J1161)-'Resale time'!$F$545),0),0)</f>
        <v>366</v>
      </c>
      <c r="Q1161" s="162">
        <f>MAX(IF($U$3-G1161&gt;0,MIN(($U$3-$U$5)*J1161,(($U$3-$G1161)*J1161)-'Resale time'!$F$545),0),0)</f>
        <v>90</v>
      </c>
      <c r="R1161" s="341">
        <f t="shared" si="57"/>
        <v>730</v>
      </c>
    </row>
    <row r="1162" spans="1:18" ht="12" customHeight="1" x14ac:dyDescent="0.35">
      <c r="A1162" s="142" t="s">
        <v>5283</v>
      </c>
      <c r="B1162" s="142" t="s">
        <v>5284</v>
      </c>
      <c r="C1162" s="142" t="s">
        <v>5285</v>
      </c>
      <c r="D1162" s="142" t="s">
        <v>5286</v>
      </c>
      <c r="E1162" s="142" t="s">
        <v>4649</v>
      </c>
      <c r="F1162" s="145" t="s">
        <v>4645</v>
      </c>
      <c r="G1162" s="146">
        <v>43369</v>
      </c>
      <c r="H1162" s="125">
        <f t="shared" si="55"/>
        <v>2018</v>
      </c>
      <c r="I1162" s="145" t="s">
        <v>6165</v>
      </c>
      <c r="J1162" s="144">
        <v>1</v>
      </c>
      <c r="K1162" s="115">
        <f>IF((G1162+'Resale time'!$F$545)&lt;$U$3,1,0)</f>
        <v>1</v>
      </c>
      <c r="L1162" s="144"/>
      <c r="M1162" s="158">
        <v>1</v>
      </c>
      <c r="N1162" s="162">
        <f t="shared" si="56"/>
        <v>1</v>
      </c>
      <c r="O1162" s="219">
        <f>MAX(IF($U$4-G1162&gt;0,MIN((($U$4-$U$2))*J1162,(($U$4-$G1162)*J1162)-'Resale time'!$F$545),0),0)</f>
        <v>274</v>
      </c>
      <c r="P1162" s="162">
        <f>MAX(IF($U$5-G1162&gt;0,MIN(($U$5-$U$4)*J1162,(($U$5-$G1162)*J1162)-'Resale time'!$F$545),0),0)</f>
        <v>366</v>
      </c>
      <c r="Q1162" s="162">
        <f>MAX(IF($U$3-G1162&gt;0,MIN(($U$3-$U$5)*J1162,(($U$3-$G1162)*J1162)-'Resale time'!$F$545),0),0)</f>
        <v>90</v>
      </c>
      <c r="R1162" s="341">
        <f t="shared" si="57"/>
        <v>730</v>
      </c>
    </row>
    <row r="1163" spans="1:18" ht="12" customHeight="1" x14ac:dyDescent="0.35">
      <c r="A1163" s="142" t="s">
        <v>5283</v>
      </c>
      <c r="B1163" s="142" t="s">
        <v>5284</v>
      </c>
      <c r="C1163" s="142" t="s">
        <v>5285</v>
      </c>
      <c r="D1163" s="142" t="s">
        <v>5286</v>
      </c>
      <c r="E1163" s="142" t="s">
        <v>4649</v>
      </c>
      <c r="F1163" s="145" t="s">
        <v>5280</v>
      </c>
      <c r="G1163" s="146">
        <v>43369</v>
      </c>
      <c r="H1163" s="125">
        <f t="shared" si="55"/>
        <v>2018</v>
      </c>
      <c r="I1163" s="145" t="s">
        <v>6166</v>
      </c>
      <c r="J1163" s="144">
        <v>1</v>
      </c>
      <c r="K1163" s="115">
        <f>IF((G1163+'Resale time'!$F$545)&lt;$U$3,1,0)</f>
        <v>1</v>
      </c>
      <c r="L1163" s="144"/>
      <c r="M1163" s="158">
        <v>1</v>
      </c>
      <c r="N1163" s="162">
        <f t="shared" si="56"/>
        <v>1</v>
      </c>
      <c r="O1163" s="219">
        <f>MAX(IF($U$4-G1163&gt;0,MIN((($U$4-$U$2))*J1163,(($U$4-$G1163)*J1163)-'Resale time'!$F$545),0),0)</f>
        <v>274</v>
      </c>
      <c r="P1163" s="162">
        <f>MAX(IF($U$5-G1163&gt;0,MIN(($U$5-$U$4)*J1163,(($U$5-$G1163)*J1163)-'Resale time'!$F$545),0),0)</f>
        <v>366</v>
      </c>
      <c r="Q1163" s="162">
        <f>MAX(IF($U$3-G1163&gt;0,MIN(($U$3-$U$5)*J1163,(($U$3-$G1163)*J1163)-'Resale time'!$F$545),0),0)</f>
        <v>90</v>
      </c>
      <c r="R1163" s="341">
        <f t="shared" si="57"/>
        <v>730</v>
      </c>
    </row>
    <row r="1164" spans="1:18" ht="12" customHeight="1" x14ac:dyDescent="0.35">
      <c r="A1164" s="142" t="s">
        <v>5283</v>
      </c>
      <c r="B1164" s="142" t="s">
        <v>5284</v>
      </c>
      <c r="C1164" s="142" t="s">
        <v>5285</v>
      </c>
      <c r="D1164" s="142" t="s">
        <v>5286</v>
      </c>
      <c r="E1164" s="142" t="s">
        <v>4649</v>
      </c>
      <c r="F1164" s="145" t="s">
        <v>4645</v>
      </c>
      <c r="G1164" s="146">
        <v>43369</v>
      </c>
      <c r="H1164" s="125">
        <f t="shared" si="55"/>
        <v>2018</v>
      </c>
      <c r="I1164" s="145" t="s">
        <v>6167</v>
      </c>
      <c r="J1164" s="144">
        <v>1</v>
      </c>
      <c r="K1164" s="115">
        <f>IF((G1164+'Resale time'!$F$545)&lt;$U$3,1,0)</f>
        <v>1</v>
      </c>
      <c r="L1164" s="144"/>
      <c r="M1164" s="158">
        <v>1</v>
      </c>
      <c r="N1164" s="162">
        <f t="shared" si="56"/>
        <v>1</v>
      </c>
      <c r="O1164" s="219">
        <f>MAX(IF($U$4-G1164&gt;0,MIN((($U$4-$U$2))*J1164,(($U$4-$G1164)*J1164)-'Resale time'!$F$545),0),0)</f>
        <v>274</v>
      </c>
      <c r="P1164" s="162">
        <f>MAX(IF($U$5-G1164&gt;0,MIN(($U$5-$U$4)*J1164,(($U$5-$G1164)*J1164)-'Resale time'!$F$545),0),0)</f>
        <v>366</v>
      </c>
      <c r="Q1164" s="162">
        <f>MAX(IF($U$3-G1164&gt;0,MIN(($U$3-$U$5)*J1164,(($U$3-$G1164)*J1164)-'Resale time'!$F$545),0),0)</f>
        <v>90</v>
      </c>
      <c r="R1164" s="341">
        <f t="shared" si="57"/>
        <v>730</v>
      </c>
    </row>
    <row r="1165" spans="1:18" ht="12" customHeight="1" x14ac:dyDescent="0.35">
      <c r="A1165" s="142" t="s">
        <v>5283</v>
      </c>
      <c r="B1165" s="142" t="s">
        <v>5284</v>
      </c>
      <c r="C1165" s="142" t="s">
        <v>5285</v>
      </c>
      <c r="D1165" s="142" t="s">
        <v>5286</v>
      </c>
      <c r="E1165" s="142" t="s">
        <v>4649</v>
      </c>
      <c r="F1165" s="145" t="s">
        <v>4645</v>
      </c>
      <c r="G1165" s="146">
        <v>43357</v>
      </c>
      <c r="H1165" s="125">
        <f t="shared" si="55"/>
        <v>2018</v>
      </c>
      <c r="I1165" s="145" t="s">
        <v>6168</v>
      </c>
      <c r="J1165" s="144">
        <v>1</v>
      </c>
      <c r="K1165" s="115">
        <f>IF((G1165+'Resale time'!$F$545)&lt;$U$3,1,0)</f>
        <v>1</v>
      </c>
      <c r="L1165" s="144"/>
      <c r="M1165" s="158">
        <v>1</v>
      </c>
      <c r="N1165" s="162">
        <f t="shared" si="56"/>
        <v>1</v>
      </c>
      <c r="O1165" s="219">
        <f>MAX(IF($U$4-G1165&gt;0,MIN((($U$4-$U$2))*J1165,(($U$4-$G1165)*J1165)-'Resale time'!$F$545),0),0)</f>
        <v>274</v>
      </c>
      <c r="P1165" s="162">
        <f>MAX(IF($U$5-G1165&gt;0,MIN(($U$5-$U$4)*J1165,(($U$5-$G1165)*J1165)-'Resale time'!$F$545),0),0)</f>
        <v>366</v>
      </c>
      <c r="Q1165" s="162">
        <f>MAX(IF($U$3-G1165&gt;0,MIN(($U$3-$U$5)*J1165,(($U$3-$G1165)*J1165)-'Resale time'!$F$545),0),0)</f>
        <v>90</v>
      </c>
      <c r="R1165" s="341">
        <f t="shared" si="57"/>
        <v>730</v>
      </c>
    </row>
    <row r="1166" spans="1:18" ht="12" customHeight="1" x14ac:dyDescent="0.35">
      <c r="A1166" s="142" t="s">
        <v>5283</v>
      </c>
      <c r="B1166" s="142" t="s">
        <v>5284</v>
      </c>
      <c r="C1166" s="142" t="s">
        <v>5285</v>
      </c>
      <c r="D1166" s="142" t="s">
        <v>5286</v>
      </c>
      <c r="E1166" s="142" t="s">
        <v>4649</v>
      </c>
      <c r="F1166" s="145" t="s">
        <v>5280</v>
      </c>
      <c r="G1166" s="146">
        <v>43329</v>
      </c>
      <c r="H1166" s="125">
        <f t="shared" si="55"/>
        <v>2018</v>
      </c>
      <c r="I1166" s="145" t="s">
        <v>6169</v>
      </c>
      <c r="J1166" s="144">
        <v>1</v>
      </c>
      <c r="K1166" s="115">
        <f>IF((G1166+'Resale time'!$F$545)&lt;$U$3,1,0)</f>
        <v>1</v>
      </c>
      <c r="L1166" s="144"/>
      <c r="M1166" s="158">
        <v>1</v>
      </c>
      <c r="N1166" s="162">
        <f t="shared" si="56"/>
        <v>1</v>
      </c>
      <c r="O1166" s="219">
        <f>MAX(IF($U$4-G1166&gt;0,MIN((($U$4-$U$2))*J1166,(($U$4-$G1166)*J1166)-'Resale time'!$F$545),0),0)</f>
        <v>274</v>
      </c>
      <c r="P1166" s="162">
        <f>MAX(IF($U$5-G1166&gt;0,MIN(($U$5-$U$4)*J1166,(($U$5-$G1166)*J1166)-'Resale time'!$F$545),0),0)</f>
        <v>366</v>
      </c>
      <c r="Q1166" s="162">
        <f>MAX(IF($U$3-G1166&gt;0,MIN(($U$3-$U$5)*J1166,(($U$3-$G1166)*J1166)-'Resale time'!$F$545),0),0)</f>
        <v>90</v>
      </c>
      <c r="R1166" s="341">
        <f t="shared" si="57"/>
        <v>730</v>
      </c>
    </row>
    <row r="1167" spans="1:18" ht="12" customHeight="1" x14ac:dyDescent="0.35">
      <c r="A1167" s="142" t="s">
        <v>5283</v>
      </c>
      <c r="B1167" s="142" t="s">
        <v>5284</v>
      </c>
      <c r="C1167" s="142" t="s">
        <v>5285</v>
      </c>
      <c r="D1167" s="142" t="s">
        <v>5286</v>
      </c>
      <c r="E1167" s="142" t="s">
        <v>4649</v>
      </c>
      <c r="F1167" s="145" t="s">
        <v>5280</v>
      </c>
      <c r="G1167" s="146">
        <v>43329</v>
      </c>
      <c r="H1167" s="125">
        <f t="shared" si="55"/>
        <v>2018</v>
      </c>
      <c r="I1167" s="145" t="s">
        <v>6170</v>
      </c>
      <c r="J1167" s="144">
        <v>1</v>
      </c>
      <c r="K1167" s="115">
        <f>IF((G1167+'Resale time'!$F$545)&lt;$U$3,1,0)</f>
        <v>1</v>
      </c>
      <c r="L1167" s="144"/>
      <c r="M1167" s="158">
        <v>1</v>
      </c>
      <c r="N1167" s="162">
        <f t="shared" si="56"/>
        <v>1</v>
      </c>
      <c r="O1167" s="219">
        <f>MAX(IF($U$4-G1167&gt;0,MIN((($U$4-$U$2))*J1167,(($U$4-$G1167)*J1167)-'Resale time'!$F$545),0),0)</f>
        <v>274</v>
      </c>
      <c r="P1167" s="162">
        <f>MAX(IF($U$5-G1167&gt;0,MIN(($U$5-$U$4)*J1167,(($U$5-$G1167)*J1167)-'Resale time'!$F$545),0),0)</f>
        <v>366</v>
      </c>
      <c r="Q1167" s="162">
        <f>MAX(IF($U$3-G1167&gt;0,MIN(($U$3-$U$5)*J1167,(($U$3-$G1167)*J1167)-'Resale time'!$F$545),0),0)</f>
        <v>90</v>
      </c>
      <c r="R1167" s="341">
        <f t="shared" si="57"/>
        <v>730</v>
      </c>
    </row>
    <row r="1168" spans="1:18" ht="12" customHeight="1" x14ac:dyDescent="0.35">
      <c r="A1168" s="142" t="s">
        <v>5283</v>
      </c>
      <c r="B1168" s="142" t="s">
        <v>5284</v>
      </c>
      <c r="C1168" s="142" t="s">
        <v>5285</v>
      </c>
      <c r="D1168" s="142" t="s">
        <v>5286</v>
      </c>
      <c r="E1168" s="142" t="s">
        <v>4649</v>
      </c>
      <c r="F1168" s="145" t="s">
        <v>5280</v>
      </c>
      <c r="G1168" s="146">
        <v>43322</v>
      </c>
      <c r="H1168" s="125">
        <f t="shared" si="55"/>
        <v>2018</v>
      </c>
      <c r="I1168" s="145" t="s">
        <v>6171</v>
      </c>
      <c r="J1168" s="144">
        <v>2</v>
      </c>
      <c r="K1168" s="115">
        <f>IF((G1168+'Resale time'!$F$545)&lt;$U$3,1,0)</f>
        <v>1</v>
      </c>
      <c r="L1168" s="144"/>
      <c r="M1168" s="158">
        <v>1</v>
      </c>
      <c r="N1168" s="162">
        <f t="shared" si="56"/>
        <v>2</v>
      </c>
      <c r="O1168" s="219">
        <f>MAX(IF($U$4-G1168&gt;0,MIN((($U$4-$U$2))*J1168,(($U$4-$G1168)*J1168)-'Resale time'!$F$545),0),0)</f>
        <v>548</v>
      </c>
      <c r="P1168" s="162">
        <f>MAX(IF($U$5-G1168&gt;0,MIN(($U$5-$U$4)*J1168,(($U$5-$G1168)*J1168)-'Resale time'!$F$545),0),0)</f>
        <v>732</v>
      </c>
      <c r="Q1168" s="162">
        <f>MAX(IF($U$3-G1168&gt;0,MIN(($U$3-$U$5)*J1168,(($U$3-$G1168)*J1168)-'Resale time'!$F$545),0),0)</f>
        <v>180</v>
      </c>
      <c r="R1168" s="341">
        <f t="shared" si="57"/>
        <v>1460</v>
      </c>
    </row>
    <row r="1169" spans="1:18" ht="12" customHeight="1" x14ac:dyDescent="0.35">
      <c r="A1169" s="142" t="s">
        <v>5283</v>
      </c>
      <c r="B1169" s="142" t="s">
        <v>5284</v>
      </c>
      <c r="C1169" s="142" t="s">
        <v>5285</v>
      </c>
      <c r="D1169" s="142" t="s">
        <v>5286</v>
      </c>
      <c r="E1169" s="142" t="s">
        <v>4649</v>
      </c>
      <c r="F1169" s="145" t="s">
        <v>4645</v>
      </c>
      <c r="G1169" s="146">
        <v>43318</v>
      </c>
      <c r="H1169" s="125">
        <f t="shared" si="55"/>
        <v>2018</v>
      </c>
      <c r="I1169" s="145" t="s">
        <v>6172</v>
      </c>
      <c r="J1169" s="144">
        <v>1</v>
      </c>
      <c r="K1169" s="115">
        <f>IF((G1169+'Resale time'!$F$545)&lt;$U$3,1,0)</f>
        <v>1</v>
      </c>
      <c r="L1169" s="144"/>
      <c r="M1169" s="158">
        <v>1</v>
      </c>
      <c r="N1169" s="162">
        <f t="shared" si="56"/>
        <v>1</v>
      </c>
      <c r="O1169" s="219">
        <f>MAX(IF($U$4-G1169&gt;0,MIN((($U$4-$U$2))*J1169,(($U$4-$G1169)*J1169)-'Resale time'!$F$545),0),0)</f>
        <v>274</v>
      </c>
      <c r="P1169" s="162">
        <f>MAX(IF($U$5-G1169&gt;0,MIN(($U$5-$U$4)*J1169,(($U$5-$G1169)*J1169)-'Resale time'!$F$545),0),0)</f>
        <v>366</v>
      </c>
      <c r="Q1169" s="162">
        <f>MAX(IF($U$3-G1169&gt;0,MIN(($U$3-$U$5)*J1169,(($U$3-$G1169)*J1169)-'Resale time'!$F$545),0),0)</f>
        <v>90</v>
      </c>
      <c r="R1169" s="341">
        <f t="shared" si="57"/>
        <v>730</v>
      </c>
    </row>
    <row r="1170" spans="1:18" ht="12" customHeight="1" x14ac:dyDescent="0.35">
      <c r="A1170" s="142" t="s">
        <v>5283</v>
      </c>
      <c r="B1170" s="142" t="s">
        <v>5284</v>
      </c>
      <c r="C1170" s="142" t="s">
        <v>5285</v>
      </c>
      <c r="D1170" s="142" t="s">
        <v>5286</v>
      </c>
      <c r="E1170" s="142" t="s">
        <v>4649</v>
      </c>
      <c r="F1170" s="145" t="s">
        <v>4645</v>
      </c>
      <c r="G1170" s="146">
        <v>43301</v>
      </c>
      <c r="H1170" s="125">
        <f t="shared" si="55"/>
        <v>2018</v>
      </c>
      <c r="I1170" s="145" t="s">
        <v>6173</v>
      </c>
      <c r="J1170" s="144">
        <v>2</v>
      </c>
      <c r="K1170" s="115">
        <f>IF((G1170+'Resale time'!$F$545)&lt;$U$3,1,0)</f>
        <v>1</v>
      </c>
      <c r="L1170" s="144"/>
      <c r="M1170" s="158">
        <v>1</v>
      </c>
      <c r="N1170" s="162">
        <f t="shared" si="56"/>
        <v>2</v>
      </c>
      <c r="O1170" s="219">
        <f>MAX(IF($U$4-G1170&gt;0,MIN((($U$4-$U$2))*J1170,(($U$4-$G1170)*J1170)-'Resale time'!$F$545),0),0)</f>
        <v>548</v>
      </c>
      <c r="P1170" s="162">
        <f>MAX(IF($U$5-G1170&gt;0,MIN(($U$5-$U$4)*J1170,(($U$5-$G1170)*J1170)-'Resale time'!$F$545),0),0)</f>
        <v>732</v>
      </c>
      <c r="Q1170" s="162">
        <f>MAX(IF($U$3-G1170&gt;0,MIN(($U$3-$U$5)*J1170,(($U$3-$G1170)*J1170)-'Resale time'!$F$545),0),0)</f>
        <v>180</v>
      </c>
      <c r="R1170" s="341">
        <f t="shared" si="57"/>
        <v>1460</v>
      </c>
    </row>
    <row r="1171" spans="1:18" ht="12" customHeight="1" x14ac:dyDescent="0.35">
      <c r="A1171" s="142" t="s">
        <v>5283</v>
      </c>
      <c r="B1171" s="142" t="s">
        <v>5284</v>
      </c>
      <c r="C1171" s="142" t="s">
        <v>5285</v>
      </c>
      <c r="D1171" s="142" t="s">
        <v>5286</v>
      </c>
      <c r="E1171" s="142" t="s">
        <v>4649</v>
      </c>
      <c r="F1171" s="145" t="s">
        <v>4276</v>
      </c>
      <c r="G1171" s="146">
        <v>43280</v>
      </c>
      <c r="H1171" s="125">
        <f t="shared" si="55"/>
        <v>2018</v>
      </c>
      <c r="I1171" s="145" t="s">
        <v>6174</v>
      </c>
      <c r="J1171" s="144">
        <v>1</v>
      </c>
      <c r="K1171" s="115">
        <f>IF((G1171+'Resale time'!$F$545)&lt;$U$3,1,0)</f>
        <v>1</v>
      </c>
      <c r="L1171" s="144"/>
      <c r="M1171" s="158">
        <v>1</v>
      </c>
      <c r="N1171" s="162">
        <f t="shared" si="56"/>
        <v>1</v>
      </c>
      <c r="O1171" s="219">
        <f>MAX(IF($U$4-G1171&gt;0,MIN((($U$4-$U$2))*J1171,(($U$4-$G1171)*J1171)-'Resale time'!$F$545),0),0)</f>
        <v>274</v>
      </c>
      <c r="P1171" s="162">
        <f>MAX(IF($U$5-G1171&gt;0,MIN(($U$5-$U$4)*J1171,(($U$5-$G1171)*J1171)-'Resale time'!$F$545),0),0)</f>
        <v>366</v>
      </c>
      <c r="Q1171" s="162">
        <f>MAX(IF($U$3-G1171&gt;0,MIN(($U$3-$U$5)*J1171,(($U$3-$G1171)*J1171)-'Resale time'!$F$545),0),0)</f>
        <v>90</v>
      </c>
      <c r="R1171" s="341">
        <f t="shared" si="57"/>
        <v>730</v>
      </c>
    </row>
    <row r="1172" spans="1:18" ht="12" customHeight="1" x14ac:dyDescent="0.35">
      <c r="A1172" s="142" t="s">
        <v>5283</v>
      </c>
      <c r="B1172" s="142" t="s">
        <v>5284</v>
      </c>
      <c r="C1172" s="142" t="s">
        <v>5285</v>
      </c>
      <c r="D1172" s="142" t="s">
        <v>5286</v>
      </c>
      <c r="E1172" s="142" t="s">
        <v>4649</v>
      </c>
      <c r="F1172" s="145" t="s">
        <v>4276</v>
      </c>
      <c r="G1172" s="146">
        <v>43273</v>
      </c>
      <c r="H1172" s="125">
        <f t="shared" si="55"/>
        <v>2018</v>
      </c>
      <c r="I1172" s="145" t="s">
        <v>6175</v>
      </c>
      <c r="J1172" s="144">
        <v>2</v>
      </c>
      <c r="K1172" s="115">
        <f>IF((G1172+'Resale time'!$F$545)&lt;$U$3,1,0)</f>
        <v>1</v>
      </c>
      <c r="L1172" s="144"/>
      <c r="M1172" s="158">
        <v>1</v>
      </c>
      <c r="N1172" s="162">
        <f t="shared" si="56"/>
        <v>2</v>
      </c>
      <c r="O1172" s="219">
        <f>MAX(IF($U$4-G1172&gt;0,MIN((($U$4-$U$2))*J1172,(($U$4-$G1172)*J1172)-'Resale time'!$F$545),0),0)</f>
        <v>548</v>
      </c>
      <c r="P1172" s="162">
        <f>MAX(IF($U$5-G1172&gt;0,MIN(($U$5-$U$4)*J1172,(($U$5-$G1172)*J1172)-'Resale time'!$F$545),0),0)</f>
        <v>732</v>
      </c>
      <c r="Q1172" s="162">
        <f>MAX(IF($U$3-G1172&gt;0,MIN(($U$3-$U$5)*J1172,(($U$3-$G1172)*J1172)-'Resale time'!$F$545),0),0)</f>
        <v>180</v>
      </c>
      <c r="R1172" s="341">
        <f t="shared" si="57"/>
        <v>1460</v>
      </c>
    </row>
    <row r="1173" spans="1:18" ht="12" customHeight="1" x14ac:dyDescent="0.35">
      <c r="A1173" s="142" t="s">
        <v>5283</v>
      </c>
      <c r="B1173" s="142" t="s">
        <v>5284</v>
      </c>
      <c r="C1173" s="142" t="s">
        <v>5285</v>
      </c>
      <c r="D1173" s="142" t="s">
        <v>5286</v>
      </c>
      <c r="E1173" s="142" t="s">
        <v>4649</v>
      </c>
      <c r="F1173" s="145" t="s">
        <v>4645</v>
      </c>
      <c r="G1173" s="146">
        <v>43272</v>
      </c>
      <c r="H1173" s="125">
        <f t="shared" si="55"/>
        <v>2018</v>
      </c>
      <c r="I1173" s="145" t="s">
        <v>6176</v>
      </c>
      <c r="J1173" s="144">
        <v>1</v>
      </c>
      <c r="K1173" s="115">
        <f>IF((G1173+'Resale time'!$F$545)&lt;$U$3,1,0)</f>
        <v>1</v>
      </c>
      <c r="L1173" s="144"/>
      <c r="M1173" s="158">
        <v>1</v>
      </c>
      <c r="N1173" s="162">
        <f t="shared" si="56"/>
        <v>1</v>
      </c>
      <c r="O1173" s="219">
        <f>MAX(IF($U$4-G1173&gt;0,MIN((($U$4-$U$2))*J1173,(($U$4-$G1173)*J1173)-'Resale time'!$F$545),0),0)</f>
        <v>274</v>
      </c>
      <c r="P1173" s="162">
        <f>MAX(IF($U$5-G1173&gt;0,MIN(($U$5-$U$4)*J1173,(($U$5-$G1173)*J1173)-'Resale time'!$F$545),0),0)</f>
        <v>366</v>
      </c>
      <c r="Q1173" s="162">
        <f>MAX(IF($U$3-G1173&gt;0,MIN(($U$3-$U$5)*J1173,(($U$3-$G1173)*J1173)-'Resale time'!$F$545),0),0)</f>
        <v>90</v>
      </c>
      <c r="R1173" s="341">
        <f t="shared" si="57"/>
        <v>730</v>
      </c>
    </row>
    <row r="1174" spans="1:18" ht="12" customHeight="1" x14ac:dyDescent="0.35">
      <c r="A1174" s="142" t="s">
        <v>5283</v>
      </c>
      <c r="B1174" s="142" t="s">
        <v>5284</v>
      </c>
      <c r="C1174" s="142" t="s">
        <v>5285</v>
      </c>
      <c r="D1174" s="142" t="s">
        <v>5286</v>
      </c>
      <c r="E1174" s="142" t="s">
        <v>4649</v>
      </c>
      <c r="F1174" s="145" t="s">
        <v>4331</v>
      </c>
      <c r="G1174" s="146">
        <v>43272</v>
      </c>
      <c r="H1174" s="125">
        <f t="shared" si="55"/>
        <v>2018</v>
      </c>
      <c r="I1174" s="145" t="s">
        <v>6177</v>
      </c>
      <c r="J1174" s="144">
        <v>1</v>
      </c>
      <c r="K1174" s="115">
        <f>IF((G1174+'Resale time'!$F$545)&lt;$U$3,1,0)</f>
        <v>1</v>
      </c>
      <c r="L1174" s="144"/>
      <c r="M1174" s="158">
        <v>1</v>
      </c>
      <c r="N1174" s="162">
        <f t="shared" si="56"/>
        <v>1</v>
      </c>
      <c r="O1174" s="219">
        <f>MAX(IF($U$4-G1174&gt;0,MIN((($U$4-$U$2))*J1174,(($U$4-$G1174)*J1174)-'Resale time'!$F$545),0),0)</f>
        <v>274</v>
      </c>
      <c r="P1174" s="162">
        <f>MAX(IF($U$5-G1174&gt;0,MIN(($U$5-$U$4)*J1174,(($U$5-$G1174)*J1174)-'Resale time'!$F$545),0),0)</f>
        <v>366</v>
      </c>
      <c r="Q1174" s="162">
        <f>MAX(IF($U$3-G1174&gt;0,MIN(($U$3-$U$5)*J1174,(($U$3-$G1174)*J1174)-'Resale time'!$F$545),0),0)</f>
        <v>90</v>
      </c>
      <c r="R1174" s="341">
        <f t="shared" si="57"/>
        <v>730</v>
      </c>
    </row>
    <row r="1175" spans="1:18" ht="12" customHeight="1" x14ac:dyDescent="0.35">
      <c r="A1175" s="142" t="s">
        <v>5283</v>
      </c>
      <c r="B1175" s="142" t="s">
        <v>5284</v>
      </c>
      <c r="C1175" s="142" t="s">
        <v>5285</v>
      </c>
      <c r="D1175" s="142" t="s">
        <v>5286</v>
      </c>
      <c r="E1175" s="142" t="s">
        <v>4649</v>
      </c>
      <c r="F1175" s="145" t="s">
        <v>4645</v>
      </c>
      <c r="G1175" s="146">
        <v>43271</v>
      </c>
      <c r="H1175" s="125">
        <f t="shared" si="55"/>
        <v>2018</v>
      </c>
      <c r="I1175" s="145" t="s">
        <v>6178</v>
      </c>
      <c r="J1175" s="144">
        <v>1</v>
      </c>
      <c r="K1175" s="115">
        <f>IF((G1175+'Resale time'!$F$545)&lt;$U$3,1,0)</f>
        <v>1</v>
      </c>
      <c r="L1175" s="144"/>
      <c r="M1175" s="158">
        <v>1</v>
      </c>
      <c r="N1175" s="162">
        <f t="shared" si="56"/>
        <v>1</v>
      </c>
      <c r="O1175" s="219">
        <f>MAX(IF($U$4-G1175&gt;0,MIN((($U$4-$U$2))*J1175,(($U$4-$G1175)*J1175)-'Resale time'!$F$545),0),0)</f>
        <v>274</v>
      </c>
      <c r="P1175" s="162">
        <f>MAX(IF($U$5-G1175&gt;0,MIN(($U$5-$U$4)*J1175,(($U$5-$G1175)*J1175)-'Resale time'!$F$545),0),0)</f>
        <v>366</v>
      </c>
      <c r="Q1175" s="162">
        <f>MAX(IF($U$3-G1175&gt;0,MIN(($U$3-$U$5)*J1175,(($U$3-$G1175)*J1175)-'Resale time'!$F$545),0),0)</f>
        <v>90</v>
      </c>
      <c r="R1175" s="341">
        <f t="shared" si="57"/>
        <v>730</v>
      </c>
    </row>
    <row r="1176" spans="1:18" ht="12" customHeight="1" x14ac:dyDescent="0.35">
      <c r="A1176" s="142" t="s">
        <v>5283</v>
      </c>
      <c r="B1176" s="142" t="s">
        <v>5284</v>
      </c>
      <c r="C1176" s="142" t="s">
        <v>5285</v>
      </c>
      <c r="D1176" s="142" t="s">
        <v>5286</v>
      </c>
      <c r="E1176" s="142" t="s">
        <v>4649</v>
      </c>
      <c r="F1176" s="145" t="s">
        <v>4276</v>
      </c>
      <c r="G1176" s="146">
        <v>43262</v>
      </c>
      <c r="H1176" s="125">
        <f t="shared" si="55"/>
        <v>2018</v>
      </c>
      <c r="I1176" s="145" t="s">
        <v>6179</v>
      </c>
      <c r="J1176" s="144">
        <v>1</v>
      </c>
      <c r="K1176" s="115">
        <f>IF((G1176+'Resale time'!$F$545)&lt;$U$3,1,0)</f>
        <v>1</v>
      </c>
      <c r="L1176" s="144"/>
      <c r="M1176" s="158">
        <v>1</v>
      </c>
      <c r="N1176" s="162">
        <f t="shared" si="56"/>
        <v>1</v>
      </c>
      <c r="O1176" s="219">
        <f>MAX(IF($U$4-G1176&gt;0,MIN((($U$4-$U$2))*J1176,(($U$4-$G1176)*J1176)-'Resale time'!$F$545),0),0)</f>
        <v>274</v>
      </c>
      <c r="P1176" s="162">
        <f>MAX(IF($U$5-G1176&gt;0,MIN(($U$5-$U$4)*J1176,(($U$5-$G1176)*J1176)-'Resale time'!$F$545),0),0)</f>
        <v>366</v>
      </c>
      <c r="Q1176" s="162">
        <f>MAX(IF($U$3-G1176&gt;0,MIN(($U$3-$U$5)*J1176,(($U$3-$G1176)*J1176)-'Resale time'!$F$545),0),0)</f>
        <v>90</v>
      </c>
      <c r="R1176" s="341">
        <f t="shared" si="57"/>
        <v>730</v>
      </c>
    </row>
    <row r="1177" spans="1:18" ht="12" customHeight="1" x14ac:dyDescent="0.35">
      <c r="A1177" s="142" t="s">
        <v>5283</v>
      </c>
      <c r="B1177" s="142" t="s">
        <v>5284</v>
      </c>
      <c r="C1177" s="142" t="s">
        <v>5285</v>
      </c>
      <c r="D1177" s="142" t="s">
        <v>5286</v>
      </c>
      <c r="E1177" s="142" t="s">
        <v>4649</v>
      </c>
      <c r="F1177" s="145" t="s">
        <v>4645</v>
      </c>
      <c r="G1177" s="146">
        <v>43258</v>
      </c>
      <c r="H1177" s="125">
        <f t="shared" si="55"/>
        <v>2018</v>
      </c>
      <c r="I1177" s="145" t="s">
        <v>6180</v>
      </c>
      <c r="J1177" s="144">
        <v>1</v>
      </c>
      <c r="K1177" s="115">
        <f>IF((G1177+'Resale time'!$F$545)&lt;$U$3,1,0)</f>
        <v>1</v>
      </c>
      <c r="L1177" s="144"/>
      <c r="M1177" s="158">
        <v>1</v>
      </c>
      <c r="N1177" s="162">
        <f t="shared" si="56"/>
        <v>1</v>
      </c>
      <c r="O1177" s="219">
        <f>MAX(IF($U$4-G1177&gt;0,MIN((($U$4-$U$2))*J1177,(($U$4-$G1177)*J1177)-'Resale time'!$F$545),0),0)</f>
        <v>274</v>
      </c>
      <c r="P1177" s="162">
        <f>MAX(IF($U$5-G1177&gt;0,MIN(($U$5-$U$4)*J1177,(($U$5-$G1177)*J1177)-'Resale time'!$F$545),0),0)</f>
        <v>366</v>
      </c>
      <c r="Q1177" s="162">
        <f>MAX(IF($U$3-G1177&gt;0,MIN(($U$3-$U$5)*J1177,(($U$3-$G1177)*J1177)-'Resale time'!$F$545),0),0)</f>
        <v>90</v>
      </c>
      <c r="R1177" s="341">
        <f t="shared" si="57"/>
        <v>730</v>
      </c>
    </row>
    <row r="1178" spans="1:18" ht="12" customHeight="1" x14ac:dyDescent="0.35">
      <c r="A1178" s="142" t="s">
        <v>5283</v>
      </c>
      <c r="B1178" s="142" t="s">
        <v>5284</v>
      </c>
      <c r="C1178" s="142" t="s">
        <v>5285</v>
      </c>
      <c r="D1178" s="142" t="s">
        <v>5286</v>
      </c>
      <c r="E1178" s="142" t="s">
        <v>4649</v>
      </c>
      <c r="F1178" s="145" t="s">
        <v>4331</v>
      </c>
      <c r="G1178" s="146">
        <v>43258</v>
      </c>
      <c r="H1178" s="125">
        <f t="shared" si="55"/>
        <v>2018</v>
      </c>
      <c r="I1178" s="145" t="s">
        <v>6181</v>
      </c>
      <c r="J1178" s="144">
        <v>1</v>
      </c>
      <c r="K1178" s="115">
        <f>IF((G1178+'Resale time'!$F$545)&lt;$U$3,1,0)</f>
        <v>1</v>
      </c>
      <c r="L1178" s="144"/>
      <c r="M1178" s="158">
        <v>1</v>
      </c>
      <c r="N1178" s="162">
        <f t="shared" si="56"/>
        <v>1</v>
      </c>
      <c r="O1178" s="219">
        <f>MAX(IF($U$4-G1178&gt;0,MIN((($U$4-$U$2))*J1178,(($U$4-$G1178)*J1178)-'Resale time'!$F$545),0),0)</f>
        <v>274</v>
      </c>
      <c r="P1178" s="162">
        <f>MAX(IF($U$5-G1178&gt;0,MIN(($U$5-$U$4)*J1178,(($U$5-$G1178)*J1178)-'Resale time'!$F$545),0),0)</f>
        <v>366</v>
      </c>
      <c r="Q1178" s="162">
        <f>MAX(IF($U$3-G1178&gt;0,MIN(($U$3-$U$5)*J1178,(($U$3-$G1178)*J1178)-'Resale time'!$F$545),0),0)</f>
        <v>90</v>
      </c>
      <c r="R1178" s="341">
        <f t="shared" si="57"/>
        <v>730</v>
      </c>
    </row>
    <row r="1179" spans="1:18" ht="12" customHeight="1" x14ac:dyDescent="0.35">
      <c r="A1179" s="142" t="s">
        <v>5283</v>
      </c>
      <c r="B1179" s="142" t="s">
        <v>5284</v>
      </c>
      <c r="C1179" s="142" t="s">
        <v>5285</v>
      </c>
      <c r="D1179" s="142" t="s">
        <v>5286</v>
      </c>
      <c r="E1179" s="142" t="s">
        <v>4649</v>
      </c>
      <c r="F1179" s="145" t="s">
        <v>4276</v>
      </c>
      <c r="G1179" s="146">
        <v>43249</v>
      </c>
      <c r="H1179" s="125">
        <f t="shared" si="55"/>
        <v>2018</v>
      </c>
      <c r="I1179" s="145" t="s">
        <v>6182</v>
      </c>
      <c r="J1179" s="144">
        <v>1</v>
      </c>
      <c r="K1179" s="115">
        <f>IF((G1179+'Resale time'!$F$545)&lt;$U$3,1,0)</f>
        <v>1</v>
      </c>
      <c r="L1179" s="144"/>
      <c r="M1179" s="158">
        <v>1</v>
      </c>
      <c r="N1179" s="162">
        <f t="shared" si="56"/>
        <v>1</v>
      </c>
      <c r="O1179" s="219">
        <f>MAX(IF($U$4-G1179&gt;0,MIN((($U$4-$U$2))*J1179,(($U$4-$G1179)*J1179)-'Resale time'!$F$545),0),0)</f>
        <v>274</v>
      </c>
      <c r="P1179" s="162">
        <f>MAX(IF($U$5-G1179&gt;0,MIN(($U$5-$U$4)*J1179,(($U$5-$G1179)*J1179)-'Resale time'!$F$545),0),0)</f>
        <v>366</v>
      </c>
      <c r="Q1179" s="162">
        <f>MAX(IF($U$3-G1179&gt;0,MIN(($U$3-$U$5)*J1179,(($U$3-$G1179)*J1179)-'Resale time'!$F$545),0),0)</f>
        <v>90</v>
      </c>
      <c r="R1179" s="341">
        <f t="shared" si="57"/>
        <v>730</v>
      </c>
    </row>
    <row r="1180" spans="1:18" ht="12" customHeight="1" x14ac:dyDescent="0.35">
      <c r="A1180" s="142" t="s">
        <v>5283</v>
      </c>
      <c r="B1180" s="142" t="s">
        <v>5284</v>
      </c>
      <c r="C1180" s="142" t="s">
        <v>5285</v>
      </c>
      <c r="D1180" s="142" t="s">
        <v>5286</v>
      </c>
      <c r="E1180" s="142" t="s">
        <v>4649</v>
      </c>
      <c r="F1180" s="145" t="s">
        <v>4645</v>
      </c>
      <c r="G1180" s="146">
        <v>43248</v>
      </c>
      <c r="H1180" s="125">
        <f t="shared" si="55"/>
        <v>2018</v>
      </c>
      <c r="I1180" s="145" t="s">
        <v>6183</v>
      </c>
      <c r="J1180" s="144">
        <v>1</v>
      </c>
      <c r="K1180" s="115">
        <f>IF((G1180+'Resale time'!$F$545)&lt;$U$3,1,0)</f>
        <v>1</v>
      </c>
      <c r="L1180" s="144"/>
      <c r="M1180" s="158">
        <v>1</v>
      </c>
      <c r="N1180" s="162">
        <f t="shared" si="56"/>
        <v>1</v>
      </c>
      <c r="O1180" s="219">
        <f>MAX(IF($U$4-G1180&gt;0,MIN((($U$4-$U$2))*J1180,(($U$4-$G1180)*J1180)-'Resale time'!$F$545),0),0)</f>
        <v>274</v>
      </c>
      <c r="P1180" s="162">
        <f>MAX(IF($U$5-G1180&gt;0,MIN(($U$5-$U$4)*J1180,(($U$5-$G1180)*J1180)-'Resale time'!$F$545),0),0)</f>
        <v>366</v>
      </c>
      <c r="Q1180" s="162">
        <f>MAX(IF($U$3-G1180&gt;0,MIN(($U$3-$U$5)*J1180,(($U$3-$G1180)*J1180)-'Resale time'!$F$545),0),0)</f>
        <v>90</v>
      </c>
      <c r="R1180" s="341">
        <f t="shared" si="57"/>
        <v>730</v>
      </c>
    </row>
    <row r="1181" spans="1:18" ht="12" customHeight="1" x14ac:dyDescent="0.35">
      <c r="A1181" s="142" t="s">
        <v>5283</v>
      </c>
      <c r="B1181" s="142" t="s">
        <v>5284</v>
      </c>
      <c r="C1181" s="142" t="s">
        <v>5285</v>
      </c>
      <c r="D1181" s="142" t="s">
        <v>5286</v>
      </c>
      <c r="E1181" s="142" t="s">
        <v>4649</v>
      </c>
      <c r="F1181" s="145" t="s">
        <v>4331</v>
      </c>
      <c r="G1181" s="146">
        <v>43243</v>
      </c>
      <c r="H1181" s="125">
        <f t="shared" si="55"/>
        <v>2018</v>
      </c>
      <c r="I1181" s="145" t="s">
        <v>6184</v>
      </c>
      <c r="J1181" s="144">
        <v>1</v>
      </c>
      <c r="K1181" s="115">
        <f>IF((G1181+'Resale time'!$F$545)&lt;$U$3,1,0)</f>
        <v>1</v>
      </c>
      <c r="L1181" s="144"/>
      <c r="M1181" s="158">
        <v>1</v>
      </c>
      <c r="N1181" s="162">
        <f t="shared" si="56"/>
        <v>1</v>
      </c>
      <c r="O1181" s="219">
        <f>MAX(IF($U$4-G1181&gt;0,MIN((($U$4-$U$2))*J1181,(($U$4-$G1181)*J1181)-'Resale time'!$F$545),0),0)</f>
        <v>274</v>
      </c>
      <c r="P1181" s="162">
        <f>MAX(IF($U$5-G1181&gt;0,MIN(($U$5-$U$4)*J1181,(($U$5-$G1181)*J1181)-'Resale time'!$F$545),0),0)</f>
        <v>366</v>
      </c>
      <c r="Q1181" s="162">
        <f>MAX(IF($U$3-G1181&gt;0,MIN(($U$3-$U$5)*J1181,(($U$3-$G1181)*J1181)-'Resale time'!$F$545),0),0)</f>
        <v>90</v>
      </c>
      <c r="R1181" s="341">
        <f t="shared" si="57"/>
        <v>730</v>
      </c>
    </row>
    <row r="1182" spans="1:18" ht="12" customHeight="1" x14ac:dyDescent="0.35">
      <c r="A1182" s="142" t="s">
        <v>5283</v>
      </c>
      <c r="B1182" s="142" t="s">
        <v>5284</v>
      </c>
      <c r="C1182" s="142" t="s">
        <v>5285</v>
      </c>
      <c r="D1182" s="142" t="s">
        <v>5286</v>
      </c>
      <c r="E1182" s="142" t="s">
        <v>4649</v>
      </c>
      <c r="F1182" s="145" t="s">
        <v>4331</v>
      </c>
      <c r="G1182" s="146">
        <v>43236</v>
      </c>
      <c r="H1182" s="125">
        <f t="shared" si="55"/>
        <v>2018</v>
      </c>
      <c r="I1182" s="145" t="s">
        <v>6185</v>
      </c>
      <c r="J1182" s="144">
        <v>1</v>
      </c>
      <c r="K1182" s="115">
        <f>IF((G1182+'Resale time'!$F$545)&lt;$U$3,1,0)</f>
        <v>1</v>
      </c>
      <c r="L1182" s="144"/>
      <c r="M1182" s="158">
        <v>1</v>
      </c>
      <c r="N1182" s="162">
        <f t="shared" si="56"/>
        <v>1</v>
      </c>
      <c r="O1182" s="219">
        <f>MAX(IF($U$4-G1182&gt;0,MIN((($U$4-$U$2))*J1182,(($U$4-$G1182)*J1182)-'Resale time'!$F$545),0),0)</f>
        <v>274</v>
      </c>
      <c r="P1182" s="162">
        <f>MAX(IF($U$5-G1182&gt;0,MIN(($U$5-$U$4)*J1182,(($U$5-$G1182)*J1182)-'Resale time'!$F$545),0),0)</f>
        <v>366</v>
      </c>
      <c r="Q1182" s="162">
        <f>MAX(IF($U$3-G1182&gt;0,MIN(($U$3-$U$5)*J1182,(($U$3-$G1182)*J1182)-'Resale time'!$F$545),0),0)</f>
        <v>90</v>
      </c>
      <c r="R1182" s="341">
        <f t="shared" si="57"/>
        <v>730</v>
      </c>
    </row>
    <row r="1183" spans="1:18" ht="12" customHeight="1" x14ac:dyDescent="0.35">
      <c r="A1183" s="142" t="s">
        <v>5283</v>
      </c>
      <c r="B1183" s="142" t="s">
        <v>5284</v>
      </c>
      <c r="C1183" s="142" t="s">
        <v>5285</v>
      </c>
      <c r="D1183" s="142" t="s">
        <v>5286</v>
      </c>
      <c r="E1183" s="142" t="s">
        <v>4649</v>
      </c>
      <c r="F1183" s="145" t="s">
        <v>4276</v>
      </c>
      <c r="G1183" s="146">
        <v>43223</v>
      </c>
      <c r="H1183" s="125">
        <f t="shared" si="55"/>
        <v>2018</v>
      </c>
      <c r="I1183" s="145" t="s">
        <v>6186</v>
      </c>
      <c r="J1183" s="144">
        <v>1</v>
      </c>
      <c r="K1183" s="115">
        <f>IF((G1183+'Resale time'!$F$545)&lt;$U$3,1,0)</f>
        <v>1</v>
      </c>
      <c r="L1183" s="144"/>
      <c r="M1183" s="158">
        <v>1</v>
      </c>
      <c r="N1183" s="162">
        <f t="shared" si="56"/>
        <v>1</v>
      </c>
      <c r="O1183" s="219">
        <f>MAX(IF($U$4-G1183&gt;0,MIN((($U$4-$U$2))*J1183,(($U$4-$G1183)*J1183)-'Resale time'!$F$545),0),0)</f>
        <v>274</v>
      </c>
      <c r="P1183" s="162">
        <f>MAX(IF($U$5-G1183&gt;0,MIN(($U$5-$U$4)*J1183,(($U$5-$G1183)*J1183)-'Resale time'!$F$545),0),0)</f>
        <v>366</v>
      </c>
      <c r="Q1183" s="162">
        <f>MAX(IF($U$3-G1183&gt;0,MIN(($U$3-$U$5)*J1183,(($U$3-$G1183)*J1183)-'Resale time'!$F$545),0),0)</f>
        <v>90</v>
      </c>
      <c r="R1183" s="341">
        <f t="shared" si="57"/>
        <v>730</v>
      </c>
    </row>
    <row r="1184" spans="1:18" ht="12" customHeight="1" x14ac:dyDescent="0.35">
      <c r="A1184" s="142" t="s">
        <v>5283</v>
      </c>
      <c r="B1184" s="142" t="s">
        <v>5284</v>
      </c>
      <c r="C1184" s="142" t="s">
        <v>5285</v>
      </c>
      <c r="D1184" s="142" t="s">
        <v>5286</v>
      </c>
      <c r="E1184" s="142" t="s">
        <v>4649</v>
      </c>
      <c r="F1184" s="145" t="s">
        <v>5275</v>
      </c>
      <c r="G1184" s="146">
        <v>43200</v>
      </c>
      <c r="H1184" s="125">
        <f t="shared" si="55"/>
        <v>2018</v>
      </c>
      <c r="I1184" s="145" t="s">
        <v>6187</v>
      </c>
      <c r="J1184" s="144">
        <v>1</v>
      </c>
      <c r="K1184" s="115">
        <f>IF((G1184+'Resale time'!$F$545)&lt;$U$3,1,0)</f>
        <v>1</v>
      </c>
      <c r="L1184" s="144"/>
      <c r="M1184" s="158">
        <v>1</v>
      </c>
      <c r="N1184" s="162">
        <f t="shared" si="56"/>
        <v>1</v>
      </c>
      <c r="O1184" s="219">
        <f>MAX(IF($U$4-G1184&gt;0,MIN((($U$4-$U$2))*J1184,(($U$4-$G1184)*J1184)-'Resale time'!$F$545),0),0)</f>
        <v>274</v>
      </c>
      <c r="P1184" s="162">
        <f>MAX(IF($U$5-G1184&gt;0,MIN(($U$5-$U$4)*J1184,(($U$5-$G1184)*J1184)-'Resale time'!$F$545),0),0)</f>
        <v>366</v>
      </c>
      <c r="Q1184" s="162">
        <f>MAX(IF($U$3-G1184&gt;0,MIN(($U$3-$U$5)*J1184,(($U$3-$G1184)*J1184)-'Resale time'!$F$545),0),0)</f>
        <v>90</v>
      </c>
      <c r="R1184" s="341">
        <f t="shared" si="57"/>
        <v>730</v>
      </c>
    </row>
    <row r="1185" spans="1:18" ht="12" customHeight="1" x14ac:dyDescent="0.35">
      <c r="A1185" s="142" t="s">
        <v>5283</v>
      </c>
      <c r="B1185" s="142" t="s">
        <v>5284</v>
      </c>
      <c r="C1185" s="142" t="s">
        <v>5285</v>
      </c>
      <c r="D1185" s="142" t="s">
        <v>5286</v>
      </c>
      <c r="E1185" s="142" t="s">
        <v>4649</v>
      </c>
      <c r="F1185" s="145" t="s">
        <v>5275</v>
      </c>
      <c r="G1185" s="146">
        <v>43188</v>
      </c>
      <c r="H1185" s="125">
        <f t="shared" si="55"/>
        <v>2018</v>
      </c>
      <c r="I1185" s="145" t="s">
        <v>6188</v>
      </c>
      <c r="J1185" s="144">
        <v>1</v>
      </c>
      <c r="K1185" s="115">
        <f>IF((G1185+'Resale time'!$F$545)&lt;$U$3,1,0)</f>
        <v>1</v>
      </c>
      <c r="L1185" s="144"/>
      <c r="M1185" s="158">
        <v>1</v>
      </c>
      <c r="N1185" s="162">
        <f t="shared" si="56"/>
        <v>1</v>
      </c>
      <c r="O1185" s="219">
        <f>MAX(IF($U$4-G1185&gt;0,MIN((($U$4-$U$2))*J1185,(($U$4-$G1185)*J1185)-'Resale time'!$F$545),0),0)</f>
        <v>274</v>
      </c>
      <c r="P1185" s="162">
        <f>MAX(IF($U$5-G1185&gt;0,MIN(($U$5-$U$4)*J1185,(($U$5-$G1185)*J1185)-'Resale time'!$F$545),0),0)</f>
        <v>366</v>
      </c>
      <c r="Q1185" s="162">
        <f>MAX(IF($U$3-G1185&gt;0,MIN(($U$3-$U$5)*J1185,(($U$3-$G1185)*J1185)-'Resale time'!$F$545),0),0)</f>
        <v>90</v>
      </c>
      <c r="R1185" s="341">
        <f t="shared" si="57"/>
        <v>730</v>
      </c>
    </row>
    <row r="1186" spans="1:18" ht="12" customHeight="1" x14ac:dyDescent="0.35">
      <c r="A1186" s="142" t="s">
        <v>5283</v>
      </c>
      <c r="B1186" s="142" t="s">
        <v>5284</v>
      </c>
      <c r="C1186" s="142" t="s">
        <v>5285</v>
      </c>
      <c r="D1186" s="142" t="s">
        <v>5286</v>
      </c>
      <c r="E1186" s="142" t="s">
        <v>4649</v>
      </c>
      <c r="F1186" s="145" t="s">
        <v>5275</v>
      </c>
      <c r="G1186" s="146">
        <v>43168</v>
      </c>
      <c r="H1186" s="125">
        <f t="shared" si="55"/>
        <v>2018</v>
      </c>
      <c r="I1186" s="145" t="s">
        <v>6189</v>
      </c>
      <c r="J1186" s="144">
        <v>2</v>
      </c>
      <c r="K1186" s="115">
        <f>IF((G1186+'Resale time'!$F$545)&lt;$U$3,1,0)</f>
        <v>1</v>
      </c>
      <c r="L1186" s="144"/>
      <c r="M1186" s="158">
        <v>1</v>
      </c>
      <c r="N1186" s="162">
        <f t="shared" si="56"/>
        <v>2</v>
      </c>
      <c r="O1186" s="219">
        <f>MAX(IF($U$4-G1186&gt;0,MIN((($U$4-$U$2))*J1186,(($U$4-$G1186)*J1186)-'Resale time'!$F$545),0),0)</f>
        <v>548</v>
      </c>
      <c r="P1186" s="162">
        <f>MAX(IF($U$5-G1186&gt;0,MIN(($U$5-$U$4)*J1186,(($U$5-$G1186)*J1186)-'Resale time'!$F$545),0),0)</f>
        <v>732</v>
      </c>
      <c r="Q1186" s="162">
        <f>MAX(IF($U$3-G1186&gt;0,MIN(($U$3-$U$5)*J1186,(($U$3-$G1186)*J1186)-'Resale time'!$F$545),0),0)</f>
        <v>180</v>
      </c>
      <c r="R1186" s="341">
        <f t="shared" si="57"/>
        <v>1460</v>
      </c>
    </row>
    <row r="1187" spans="1:18" ht="12" customHeight="1" x14ac:dyDescent="0.35">
      <c r="A1187" s="142" t="s">
        <v>5283</v>
      </c>
      <c r="B1187" s="142" t="s">
        <v>5284</v>
      </c>
      <c r="C1187" s="142" t="s">
        <v>5285</v>
      </c>
      <c r="D1187" s="142" t="s">
        <v>5286</v>
      </c>
      <c r="E1187" s="142" t="s">
        <v>4649</v>
      </c>
      <c r="F1187" s="145" t="s">
        <v>4645</v>
      </c>
      <c r="G1187" s="146">
        <v>43159</v>
      </c>
      <c r="H1187" s="125">
        <f t="shared" si="55"/>
        <v>2018</v>
      </c>
      <c r="I1187" s="145" t="s">
        <v>6190</v>
      </c>
      <c r="J1187" s="144">
        <v>1</v>
      </c>
      <c r="K1187" s="115">
        <f>IF((G1187+'Resale time'!$F$545)&lt;$U$3,1,0)</f>
        <v>1</v>
      </c>
      <c r="L1187" s="144"/>
      <c r="M1187" s="158">
        <v>1</v>
      </c>
      <c r="N1187" s="162">
        <f t="shared" si="56"/>
        <v>1</v>
      </c>
      <c r="O1187" s="219">
        <f>MAX(IF($U$4-G1187&gt;0,MIN((($U$4-$U$2))*J1187,(($U$4-$G1187)*J1187)-'Resale time'!$F$545),0),0)</f>
        <v>274</v>
      </c>
      <c r="P1187" s="162">
        <f>MAX(IF($U$5-G1187&gt;0,MIN(($U$5-$U$4)*J1187,(($U$5-$G1187)*J1187)-'Resale time'!$F$545),0),0)</f>
        <v>366</v>
      </c>
      <c r="Q1187" s="162">
        <f>MAX(IF($U$3-G1187&gt;0,MIN(($U$3-$U$5)*J1187,(($U$3-$G1187)*J1187)-'Resale time'!$F$545),0),0)</f>
        <v>90</v>
      </c>
      <c r="R1187" s="341">
        <f t="shared" si="57"/>
        <v>730</v>
      </c>
    </row>
    <row r="1188" spans="1:18" ht="12" customHeight="1" x14ac:dyDescent="0.35">
      <c r="A1188" s="142" t="s">
        <v>5283</v>
      </c>
      <c r="B1188" s="142" t="s">
        <v>5284</v>
      </c>
      <c r="C1188" s="142" t="s">
        <v>5285</v>
      </c>
      <c r="D1188" s="142" t="s">
        <v>5286</v>
      </c>
      <c r="E1188" s="142" t="s">
        <v>4649</v>
      </c>
      <c r="F1188" s="145" t="s">
        <v>4331</v>
      </c>
      <c r="G1188" s="146">
        <v>43112</v>
      </c>
      <c r="H1188" s="125">
        <f t="shared" si="55"/>
        <v>2018</v>
      </c>
      <c r="I1188" s="145" t="s">
        <v>6191</v>
      </c>
      <c r="J1188" s="144">
        <v>1</v>
      </c>
      <c r="K1188" s="115">
        <f>IF((G1188+'Resale time'!$F$545)&lt;$U$3,1,0)</f>
        <v>1</v>
      </c>
      <c r="L1188" s="144"/>
      <c r="M1188" s="158">
        <v>1</v>
      </c>
      <c r="N1188" s="162">
        <f t="shared" si="56"/>
        <v>1</v>
      </c>
      <c r="O1188" s="219">
        <f>MAX(IF($U$4-G1188&gt;0,MIN((($U$4-$U$2))*J1188,(($U$4-$G1188)*J1188)-'Resale time'!$F$545),0),0)</f>
        <v>274</v>
      </c>
      <c r="P1188" s="162">
        <f>MAX(IF($U$5-G1188&gt;0,MIN(($U$5-$U$4)*J1188,(($U$5-$G1188)*J1188)-'Resale time'!$F$545),0),0)</f>
        <v>366</v>
      </c>
      <c r="Q1188" s="162">
        <f>MAX(IF($U$3-G1188&gt;0,MIN(($U$3-$U$5)*J1188,(($U$3-$G1188)*J1188)-'Resale time'!$F$545),0),0)</f>
        <v>90</v>
      </c>
      <c r="R1188" s="341">
        <f t="shared" si="57"/>
        <v>730</v>
      </c>
    </row>
    <row r="1189" spans="1:18" ht="12" customHeight="1" x14ac:dyDescent="0.35">
      <c r="A1189" s="142" t="s">
        <v>6192</v>
      </c>
      <c r="B1189" s="142" t="s">
        <v>6193</v>
      </c>
      <c r="C1189" s="142" t="s">
        <v>6194</v>
      </c>
      <c r="D1189" s="142" t="s">
        <v>5339</v>
      </c>
      <c r="E1189" s="142" t="s">
        <v>4670</v>
      </c>
      <c r="F1189" s="142" t="s">
        <v>5288</v>
      </c>
      <c r="G1189" s="143">
        <v>43889</v>
      </c>
      <c r="H1189" s="125">
        <f t="shared" si="55"/>
        <v>2020</v>
      </c>
      <c r="I1189" s="142" t="s">
        <v>6195</v>
      </c>
      <c r="J1189" s="144">
        <v>1</v>
      </c>
      <c r="K1189" s="115">
        <f>IF((G1189+'Resale time'!$F$545)&lt;$U$3,1,0)</f>
        <v>1</v>
      </c>
      <c r="L1189" s="144"/>
      <c r="M1189" s="144">
        <v>1</v>
      </c>
      <c r="N1189" s="162">
        <f t="shared" si="56"/>
        <v>1</v>
      </c>
      <c r="O1189" s="219">
        <f>MAX(IF($U$4-G1189&gt;0,MIN((($U$4-$U$2))*J1189,(($U$4-$G1189)*J1189)-'Resale time'!$F$545),0),0)</f>
        <v>0</v>
      </c>
      <c r="P1189" s="162">
        <f>MAX(IF($U$5-G1189&gt;0,MIN(($U$5-$U$4)*J1189,(($U$5-$G1189)*J1189)-'Resale time'!$F$545),0),0)</f>
        <v>244.87034401258168</v>
      </c>
      <c r="Q1189" s="162">
        <f>MAX(IF($U$3-G1189&gt;0,MIN(($U$3-$U$5)*J1189,(($U$3-$G1189)*J1189)-'Resale time'!$F$545),0),0)</f>
        <v>90</v>
      </c>
      <c r="R1189" s="341">
        <f t="shared" si="57"/>
        <v>334.87034401258165</v>
      </c>
    </row>
    <row r="1190" spans="1:18" ht="12" customHeight="1" x14ac:dyDescent="0.35">
      <c r="A1190" s="142" t="s">
        <v>6192</v>
      </c>
      <c r="B1190" s="142" t="s">
        <v>6193</v>
      </c>
      <c r="C1190" s="142" t="s">
        <v>6194</v>
      </c>
      <c r="D1190" s="142" t="s">
        <v>5339</v>
      </c>
      <c r="E1190" s="142" t="s">
        <v>4670</v>
      </c>
      <c r="F1190" s="142" t="s">
        <v>4645</v>
      </c>
      <c r="G1190" s="143">
        <v>43889</v>
      </c>
      <c r="H1190" s="125">
        <f t="shared" si="55"/>
        <v>2020</v>
      </c>
      <c r="I1190" s="142" t="s">
        <v>6195</v>
      </c>
      <c r="J1190" s="144">
        <v>1</v>
      </c>
      <c r="K1190" s="115">
        <f>IF((G1190+'Resale time'!$F$545)&lt;$U$3,1,0)</f>
        <v>1</v>
      </c>
      <c r="L1190" s="144"/>
      <c r="M1190" s="144">
        <v>1</v>
      </c>
      <c r="N1190" s="162">
        <f t="shared" si="56"/>
        <v>1</v>
      </c>
      <c r="O1190" s="219">
        <f>MAX(IF($U$4-G1190&gt;0,MIN((($U$4-$U$2))*J1190,(($U$4-$G1190)*J1190)-'Resale time'!$F$545),0),0)</f>
        <v>0</v>
      </c>
      <c r="P1190" s="162">
        <f>MAX(IF($U$5-G1190&gt;0,MIN(($U$5-$U$4)*J1190,(($U$5-$G1190)*J1190)-'Resale time'!$F$545),0),0)</f>
        <v>244.87034401258168</v>
      </c>
      <c r="Q1190" s="162">
        <f>MAX(IF($U$3-G1190&gt;0,MIN(($U$3-$U$5)*J1190,(($U$3-$G1190)*J1190)-'Resale time'!$F$545),0),0)</f>
        <v>90</v>
      </c>
      <c r="R1190" s="341">
        <f t="shared" si="57"/>
        <v>334.87034401258165</v>
      </c>
    </row>
    <row r="1191" spans="1:18" ht="12" customHeight="1" x14ac:dyDescent="0.35">
      <c r="A1191" s="142" t="s">
        <v>6192</v>
      </c>
      <c r="B1191" s="142" t="s">
        <v>6193</v>
      </c>
      <c r="C1191" s="142" t="s">
        <v>6194</v>
      </c>
      <c r="D1191" s="142" t="s">
        <v>5339</v>
      </c>
      <c r="E1191" s="142" t="s">
        <v>4670</v>
      </c>
      <c r="F1191" s="145" t="s">
        <v>4645</v>
      </c>
      <c r="G1191" s="146">
        <v>43795</v>
      </c>
      <c r="H1191" s="125">
        <f t="shared" si="55"/>
        <v>2019</v>
      </c>
      <c r="I1191" s="145" t="s">
        <v>6196</v>
      </c>
      <c r="J1191" s="144">
        <v>1</v>
      </c>
      <c r="K1191" s="115">
        <f>IF((G1191+'Resale time'!$F$545)&lt;$U$3,1,0)</f>
        <v>1</v>
      </c>
      <c r="L1191" s="144"/>
      <c r="M1191" s="158">
        <v>1</v>
      </c>
      <c r="N1191" s="162">
        <f t="shared" si="56"/>
        <v>1</v>
      </c>
      <c r="O1191" s="219">
        <f>MAX(IF($U$4-G1191&gt;0,MIN((($U$4-$U$2))*J1191,(($U$4-$G1191)*J1191)-'Resale time'!$F$545),0),0)</f>
        <v>0</v>
      </c>
      <c r="P1191" s="162">
        <f>MAX(IF($U$5-G1191&gt;0,MIN(($U$5-$U$4)*J1191,(($U$5-$G1191)*J1191)-'Resale time'!$F$545),0),0)</f>
        <v>338.87034401258165</v>
      </c>
      <c r="Q1191" s="162">
        <f>MAX(IF($U$3-G1191&gt;0,MIN(($U$3-$U$5)*J1191,(($U$3-$G1191)*J1191)-'Resale time'!$F$545),0),0)</f>
        <v>90</v>
      </c>
      <c r="R1191" s="341">
        <f t="shared" si="57"/>
        <v>428.87034401258165</v>
      </c>
    </row>
    <row r="1192" spans="1:18" ht="12" customHeight="1" x14ac:dyDescent="0.35">
      <c r="A1192" s="142" t="s">
        <v>6192</v>
      </c>
      <c r="B1192" s="142" t="s">
        <v>6193</v>
      </c>
      <c r="C1192" s="142" t="s">
        <v>6194</v>
      </c>
      <c r="D1192" s="142" t="s">
        <v>5339</v>
      </c>
      <c r="E1192" s="142" t="s">
        <v>4670</v>
      </c>
      <c r="F1192" s="145" t="s">
        <v>5288</v>
      </c>
      <c r="G1192" s="146">
        <v>43795</v>
      </c>
      <c r="H1192" s="125">
        <f t="shared" si="55"/>
        <v>2019</v>
      </c>
      <c r="I1192" s="145" t="s">
        <v>6196</v>
      </c>
      <c r="J1192" s="144">
        <v>2</v>
      </c>
      <c r="K1192" s="115">
        <f>IF((G1192+'Resale time'!$F$545)&lt;$U$3,1,0)</f>
        <v>1</v>
      </c>
      <c r="L1192" s="144"/>
      <c r="M1192" s="158">
        <v>1</v>
      </c>
      <c r="N1192" s="162">
        <f t="shared" si="56"/>
        <v>2</v>
      </c>
      <c r="O1192" s="219">
        <f>MAX(IF($U$4-G1192&gt;0,MIN((($U$4-$U$2))*J1192,(($U$4-$G1192)*J1192)-'Resale time'!$F$545),0),0)</f>
        <v>7.8703440125816755</v>
      </c>
      <c r="P1192" s="162">
        <f>MAX(IF($U$5-G1192&gt;0,MIN(($U$5-$U$4)*J1192,(($U$5-$G1192)*J1192)-'Resale time'!$F$545),0),0)</f>
        <v>732</v>
      </c>
      <c r="Q1192" s="162">
        <f>MAX(IF($U$3-G1192&gt;0,MIN(($U$3-$U$5)*J1192,(($U$3-$G1192)*J1192)-'Resale time'!$F$545),0),0)</f>
        <v>180</v>
      </c>
      <c r="R1192" s="341">
        <f t="shared" si="57"/>
        <v>919.87034401258165</v>
      </c>
    </row>
    <row r="1193" spans="1:18" ht="12" customHeight="1" x14ac:dyDescent="0.35">
      <c r="A1193" s="142" t="s">
        <v>6192</v>
      </c>
      <c r="B1193" s="142" t="s">
        <v>6193</v>
      </c>
      <c r="C1193" s="142" t="s">
        <v>6194</v>
      </c>
      <c r="D1193" s="142" t="s">
        <v>5339</v>
      </c>
      <c r="E1193" s="142" t="s">
        <v>4670</v>
      </c>
      <c r="F1193" s="145" t="s">
        <v>4276</v>
      </c>
      <c r="G1193" s="146">
        <v>43795</v>
      </c>
      <c r="H1193" s="125">
        <f t="shared" si="55"/>
        <v>2019</v>
      </c>
      <c r="I1193" s="145" t="s">
        <v>6196</v>
      </c>
      <c r="J1193" s="144">
        <v>4</v>
      </c>
      <c r="K1193" s="115">
        <f>IF((G1193+'Resale time'!$F$545)&lt;$U$3,1,0)</f>
        <v>1</v>
      </c>
      <c r="L1193" s="144"/>
      <c r="M1193" s="158">
        <v>1</v>
      </c>
      <c r="N1193" s="162">
        <f t="shared" si="56"/>
        <v>4</v>
      </c>
      <c r="O1193" s="219">
        <f>MAX(IF($U$4-G1193&gt;0,MIN((($U$4-$U$2))*J1193,(($U$4-$G1193)*J1193)-'Resale time'!$F$545),0),0)</f>
        <v>77.870344012581683</v>
      </c>
      <c r="P1193" s="162">
        <f>MAX(IF($U$5-G1193&gt;0,MIN(($U$5-$U$4)*J1193,(($U$5-$G1193)*J1193)-'Resale time'!$F$545),0),0)</f>
        <v>1464</v>
      </c>
      <c r="Q1193" s="162">
        <f>MAX(IF($U$3-G1193&gt;0,MIN(($U$3-$U$5)*J1193,(($U$3-$G1193)*J1193)-'Resale time'!$F$545),0),0)</f>
        <v>360</v>
      </c>
      <c r="R1193" s="341">
        <f t="shared" si="57"/>
        <v>1901.8703440125817</v>
      </c>
    </row>
    <row r="1194" spans="1:18" ht="12" customHeight="1" x14ac:dyDescent="0.35">
      <c r="A1194" s="142" t="s">
        <v>6192</v>
      </c>
      <c r="B1194" s="142" t="s">
        <v>6193</v>
      </c>
      <c r="C1194" s="142" t="s">
        <v>6194</v>
      </c>
      <c r="D1194" s="142" t="s">
        <v>5339</v>
      </c>
      <c r="E1194" s="142" t="s">
        <v>4670</v>
      </c>
      <c r="F1194" s="145" t="s">
        <v>4276</v>
      </c>
      <c r="G1194" s="146">
        <v>43762</v>
      </c>
      <c r="H1194" s="125">
        <f t="shared" si="55"/>
        <v>2019</v>
      </c>
      <c r="I1194" s="145" t="s">
        <v>6197</v>
      </c>
      <c r="J1194" s="144">
        <v>2</v>
      </c>
      <c r="K1194" s="115">
        <f>IF((G1194+'Resale time'!$F$545)&lt;$U$3,1,0)</f>
        <v>1</v>
      </c>
      <c r="L1194" s="144"/>
      <c r="M1194" s="158">
        <v>1</v>
      </c>
      <c r="N1194" s="162">
        <f t="shared" si="56"/>
        <v>2</v>
      </c>
      <c r="O1194" s="219">
        <f>MAX(IF($U$4-G1194&gt;0,MIN((($U$4-$U$2))*J1194,(($U$4-$G1194)*J1194)-'Resale time'!$F$545),0),0)</f>
        <v>73.870344012581683</v>
      </c>
      <c r="P1194" s="162">
        <f>MAX(IF($U$5-G1194&gt;0,MIN(($U$5-$U$4)*J1194,(($U$5-$G1194)*J1194)-'Resale time'!$F$545),0),0)</f>
        <v>732</v>
      </c>
      <c r="Q1194" s="162">
        <f>MAX(IF($U$3-G1194&gt;0,MIN(($U$3-$U$5)*J1194,(($U$3-$G1194)*J1194)-'Resale time'!$F$545),0),0)</f>
        <v>180</v>
      </c>
      <c r="R1194" s="341">
        <f t="shared" si="57"/>
        <v>985.87034401258165</v>
      </c>
    </row>
    <row r="1195" spans="1:18" ht="12" customHeight="1" x14ac:dyDescent="0.35">
      <c r="A1195" s="142" t="s">
        <v>6192</v>
      </c>
      <c r="B1195" s="142" t="s">
        <v>6193</v>
      </c>
      <c r="C1195" s="142" t="s">
        <v>6194</v>
      </c>
      <c r="D1195" s="142" t="s">
        <v>5339</v>
      </c>
      <c r="E1195" s="142" t="s">
        <v>4670</v>
      </c>
      <c r="F1195" s="145" t="s">
        <v>4645</v>
      </c>
      <c r="G1195" s="146">
        <v>43703</v>
      </c>
      <c r="H1195" s="125">
        <f t="shared" si="55"/>
        <v>2019</v>
      </c>
      <c r="I1195" s="145" t="s">
        <v>6198</v>
      </c>
      <c r="J1195" s="144">
        <v>2</v>
      </c>
      <c r="K1195" s="115">
        <f>IF((G1195+'Resale time'!$F$545)&lt;$U$3,1,0)</f>
        <v>1</v>
      </c>
      <c r="L1195" s="144"/>
      <c r="M1195" s="158">
        <v>1</v>
      </c>
      <c r="N1195" s="162">
        <f t="shared" si="56"/>
        <v>2</v>
      </c>
      <c r="O1195" s="219">
        <f>MAX(IF($U$4-G1195&gt;0,MIN((($U$4-$U$2))*J1195,(($U$4-$G1195)*J1195)-'Resale time'!$F$545),0),0)</f>
        <v>191.87034401258168</v>
      </c>
      <c r="P1195" s="162">
        <f>MAX(IF($U$5-G1195&gt;0,MIN(($U$5-$U$4)*J1195,(($U$5-$G1195)*J1195)-'Resale time'!$F$545),0),0)</f>
        <v>732</v>
      </c>
      <c r="Q1195" s="162">
        <f>MAX(IF($U$3-G1195&gt;0,MIN(($U$3-$U$5)*J1195,(($U$3-$G1195)*J1195)-'Resale time'!$F$545),0),0)</f>
        <v>180</v>
      </c>
      <c r="R1195" s="341">
        <f t="shared" si="57"/>
        <v>1103.8703440125817</v>
      </c>
    </row>
    <row r="1196" spans="1:18" ht="12" customHeight="1" x14ac:dyDescent="0.35">
      <c r="A1196" s="142" t="s">
        <v>6192</v>
      </c>
      <c r="B1196" s="142" t="s">
        <v>6193</v>
      </c>
      <c r="C1196" s="142" t="s">
        <v>6194</v>
      </c>
      <c r="D1196" s="142" t="s">
        <v>5339</v>
      </c>
      <c r="E1196" s="142" t="s">
        <v>4670</v>
      </c>
      <c r="F1196" s="145" t="s">
        <v>4331</v>
      </c>
      <c r="G1196" s="146">
        <v>43703</v>
      </c>
      <c r="H1196" s="125">
        <f t="shared" si="55"/>
        <v>2019</v>
      </c>
      <c r="I1196" s="145" t="s">
        <v>6198</v>
      </c>
      <c r="J1196" s="144">
        <v>1</v>
      </c>
      <c r="K1196" s="115">
        <f>IF((G1196+'Resale time'!$F$545)&lt;$U$3,1,0)</f>
        <v>1</v>
      </c>
      <c r="L1196" s="144"/>
      <c r="M1196" s="158">
        <v>1</v>
      </c>
      <c r="N1196" s="162">
        <f t="shared" si="56"/>
        <v>1</v>
      </c>
      <c r="O1196" s="219">
        <f>MAX(IF($U$4-G1196&gt;0,MIN((($U$4-$U$2))*J1196,(($U$4-$G1196)*J1196)-'Resale time'!$F$545),0),0)</f>
        <v>64.870344012581683</v>
      </c>
      <c r="P1196" s="162">
        <f>MAX(IF($U$5-G1196&gt;0,MIN(($U$5-$U$4)*J1196,(($U$5-$G1196)*J1196)-'Resale time'!$F$545),0),0)</f>
        <v>366</v>
      </c>
      <c r="Q1196" s="162">
        <f>MAX(IF($U$3-G1196&gt;0,MIN(($U$3-$U$5)*J1196,(($U$3-$G1196)*J1196)-'Resale time'!$F$545),0),0)</f>
        <v>90</v>
      </c>
      <c r="R1196" s="341">
        <f t="shared" si="57"/>
        <v>520.87034401258165</v>
      </c>
    </row>
    <row r="1197" spans="1:18" ht="12" customHeight="1" x14ac:dyDescent="0.35">
      <c r="A1197" s="142" t="s">
        <v>6192</v>
      </c>
      <c r="B1197" s="142" t="s">
        <v>6193</v>
      </c>
      <c r="C1197" s="142" t="s">
        <v>6194</v>
      </c>
      <c r="D1197" s="142" t="s">
        <v>5339</v>
      </c>
      <c r="E1197" s="142" t="s">
        <v>4670</v>
      </c>
      <c r="F1197" s="145" t="s">
        <v>4276</v>
      </c>
      <c r="G1197" s="146">
        <v>43648</v>
      </c>
      <c r="H1197" s="125">
        <f t="shared" si="55"/>
        <v>2019</v>
      </c>
      <c r="I1197" s="145" t="s">
        <v>6199</v>
      </c>
      <c r="J1197" s="144">
        <v>3</v>
      </c>
      <c r="K1197" s="115">
        <f>IF((G1197+'Resale time'!$F$545)&lt;$U$3,1,0)</f>
        <v>1</v>
      </c>
      <c r="L1197" s="144"/>
      <c r="M1197" s="158">
        <v>1</v>
      </c>
      <c r="N1197" s="162">
        <f t="shared" si="56"/>
        <v>3</v>
      </c>
      <c r="O1197" s="219">
        <f>MAX(IF($U$4-G1197&gt;0,MIN((($U$4-$U$2))*J1197,(($U$4-$G1197)*J1197)-'Resale time'!$F$545),0),0)</f>
        <v>483.87034401258165</v>
      </c>
      <c r="P1197" s="162">
        <f>MAX(IF($U$5-G1197&gt;0,MIN(($U$5-$U$4)*J1197,(($U$5-$G1197)*J1197)-'Resale time'!$F$545),0),0)</f>
        <v>1098</v>
      </c>
      <c r="Q1197" s="162">
        <f>MAX(IF($U$3-G1197&gt;0,MIN(($U$3-$U$5)*J1197,(($U$3-$G1197)*J1197)-'Resale time'!$F$545),0),0)</f>
        <v>270</v>
      </c>
      <c r="R1197" s="341">
        <f t="shared" si="57"/>
        <v>1851.8703440125817</v>
      </c>
    </row>
    <row r="1198" spans="1:18" ht="12" customHeight="1" x14ac:dyDescent="0.35">
      <c r="A1198" s="142" t="s">
        <v>6192</v>
      </c>
      <c r="B1198" s="142" t="s">
        <v>6193</v>
      </c>
      <c r="C1198" s="142" t="s">
        <v>6194</v>
      </c>
      <c r="D1198" s="142" t="s">
        <v>5339</v>
      </c>
      <c r="E1198" s="142" t="s">
        <v>4670</v>
      </c>
      <c r="F1198" s="145" t="s">
        <v>4645</v>
      </c>
      <c r="G1198" s="146">
        <v>43648</v>
      </c>
      <c r="H1198" s="125">
        <f t="shared" si="55"/>
        <v>2019</v>
      </c>
      <c r="I1198" s="145" t="s">
        <v>6199</v>
      </c>
      <c r="J1198" s="144">
        <v>1</v>
      </c>
      <c r="K1198" s="115">
        <f>IF((G1198+'Resale time'!$F$545)&lt;$U$3,1,0)</f>
        <v>1</v>
      </c>
      <c r="L1198" s="144"/>
      <c r="M1198" s="158">
        <v>1</v>
      </c>
      <c r="N1198" s="162">
        <f t="shared" si="56"/>
        <v>1</v>
      </c>
      <c r="O1198" s="219">
        <f>MAX(IF($U$4-G1198&gt;0,MIN((($U$4-$U$2))*J1198,(($U$4-$G1198)*J1198)-'Resale time'!$F$545),0),0)</f>
        <v>119.87034401258168</v>
      </c>
      <c r="P1198" s="162">
        <f>MAX(IF($U$5-G1198&gt;0,MIN(($U$5-$U$4)*J1198,(($U$5-$G1198)*J1198)-'Resale time'!$F$545),0),0)</f>
        <v>366</v>
      </c>
      <c r="Q1198" s="162">
        <f>MAX(IF($U$3-G1198&gt;0,MIN(($U$3-$U$5)*J1198,(($U$3-$G1198)*J1198)-'Resale time'!$F$545),0),0)</f>
        <v>90</v>
      </c>
      <c r="R1198" s="341">
        <f t="shared" si="57"/>
        <v>575.87034401258165</v>
      </c>
    </row>
    <row r="1199" spans="1:18" ht="12" customHeight="1" x14ac:dyDescent="0.35">
      <c r="A1199" s="142" t="s">
        <v>6192</v>
      </c>
      <c r="B1199" s="142" t="s">
        <v>6193</v>
      </c>
      <c r="C1199" s="142" t="s">
        <v>6194</v>
      </c>
      <c r="D1199" s="142" t="s">
        <v>5339</v>
      </c>
      <c r="E1199" s="142" t="s">
        <v>4670</v>
      </c>
      <c r="F1199" s="145" t="s">
        <v>4331</v>
      </c>
      <c r="G1199" s="146">
        <v>43579</v>
      </c>
      <c r="H1199" s="125">
        <f t="shared" si="55"/>
        <v>2019</v>
      </c>
      <c r="I1199" s="145" t="s">
        <v>6200</v>
      </c>
      <c r="J1199" s="144">
        <v>2</v>
      </c>
      <c r="K1199" s="115">
        <f>IF((G1199+'Resale time'!$F$545)&lt;$U$3,1,0)</f>
        <v>1</v>
      </c>
      <c r="L1199" s="144"/>
      <c r="M1199" s="158">
        <v>1</v>
      </c>
      <c r="N1199" s="162">
        <f t="shared" si="56"/>
        <v>2</v>
      </c>
      <c r="O1199" s="219">
        <f>MAX(IF($U$4-G1199&gt;0,MIN((($U$4-$U$2))*J1199,(($U$4-$G1199)*J1199)-'Resale time'!$F$545),0),0)</f>
        <v>439.87034401258165</v>
      </c>
      <c r="P1199" s="162">
        <f>MAX(IF($U$5-G1199&gt;0,MIN(($U$5-$U$4)*J1199,(($U$5-$G1199)*J1199)-'Resale time'!$F$545),0),0)</f>
        <v>732</v>
      </c>
      <c r="Q1199" s="162">
        <f>MAX(IF($U$3-G1199&gt;0,MIN(($U$3-$U$5)*J1199,(($U$3-$G1199)*J1199)-'Resale time'!$F$545),0),0)</f>
        <v>180</v>
      </c>
      <c r="R1199" s="341">
        <f t="shared" si="57"/>
        <v>1351.8703440125817</v>
      </c>
    </row>
    <row r="1200" spans="1:18" ht="12" customHeight="1" x14ac:dyDescent="0.35">
      <c r="A1200" s="142" t="s">
        <v>6192</v>
      </c>
      <c r="B1200" s="142" t="s">
        <v>6193</v>
      </c>
      <c r="C1200" s="142" t="s">
        <v>6194</v>
      </c>
      <c r="D1200" s="142" t="s">
        <v>5339</v>
      </c>
      <c r="E1200" s="142" t="s">
        <v>4670</v>
      </c>
      <c r="F1200" s="145" t="s">
        <v>4331</v>
      </c>
      <c r="G1200" s="146">
        <v>43553</v>
      </c>
      <c r="H1200" s="125">
        <f t="shared" si="55"/>
        <v>2019</v>
      </c>
      <c r="I1200" s="145" t="s">
        <v>6201</v>
      </c>
      <c r="J1200" s="144">
        <v>1</v>
      </c>
      <c r="K1200" s="115">
        <f>IF((G1200+'Resale time'!$F$545)&lt;$U$3,1,0)</f>
        <v>1</v>
      </c>
      <c r="L1200" s="144"/>
      <c r="M1200" s="158">
        <v>1</v>
      </c>
      <c r="N1200" s="162">
        <f t="shared" si="56"/>
        <v>1</v>
      </c>
      <c r="O1200" s="219">
        <f>MAX(IF($U$4-G1200&gt;0,MIN((($U$4-$U$2))*J1200,(($U$4-$G1200)*J1200)-'Resale time'!$F$545),0),0)</f>
        <v>214.87034401258168</v>
      </c>
      <c r="P1200" s="162">
        <f>MAX(IF($U$5-G1200&gt;0,MIN(($U$5-$U$4)*J1200,(($U$5-$G1200)*J1200)-'Resale time'!$F$545),0),0)</f>
        <v>366</v>
      </c>
      <c r="Q1200" s="162">
        <f>MAX(IF($U$3-G1200&gt;0,MIN(($U$3-$U$5)*J1200,(($U$3-$G1200)*J1200)-'Resale time'!$F$545),0),0)</f>
        <v>90</v>
      </c>
      <c r="R1200" s="341">
        <f t="shared" si="57"/>
        <v>670.87034401258165</v>
      </c>
    </row>
    <row r="1201" spans="1:18" ht="12" customHeight="1" x14ac:dyDescent="0.35">
      <c r="A1201" s="142" t="s">
        <v>6192</v>
      </c>
      <c r="B1201" s="142" t="s">
        <v>6193</v>
      </c>
      <c r="C1201" s="142" t="s">
        <v>6194</v>
      </c>
      <c r="D1201" s="142" t="s">
        <v>5339</v>
      </c>
      <c r="E1201" s="142" t="s">
        <v>4670</v>
      </c>
      <c r="F1201" s="145" t="s">
        <v>4645</v>
      </c>
      <c r="G1201" s="146">
        <v>43551</v>
      </c>
      <c r="H1201" s="125">
        <f t="shared" si="55"/>
        <v>2019</v>
      </c>
      <c r="I1201" s="145" t="s">
        <v>6202</v>
      </c>
      <c r="J1201" s="144">
        <v>2</v>
      </c>
      <c r="K1201" s="115">
        <f>IF((G1201+'Resale time'!$F$545)&lt;$U$3,1,0)</f>
        <v>1</v>
      </c>
      <c r="L1201" s="144"/>
      <c r="M1201" s="158">
        <v>1</v>
      </c>
      <c r="N1201" s="162">
        <f t="shared" si="56"/>
        <v>2</v>
      </c>
      <c r="O1201" s="219">
        <f>MAX(IF($U$4-G1201&gt;0,MIN((($U$4-$U$2))*J1201,(($U$4-$G1201)*J1201)-'Resale time'!$F$545),0),0)</f>
        <v>495.87034401258165</v>
      </c>
      <c r="P1201" s="162">
        <f>MAX(IF($U$5-G1201&gt;0,MIN(($U$5-$U$4)*J1201,(($U$5-$G1201)*J1201)-'Resale time'!$F$545),0),0)</f>
        <v>732</v>
      </c>
      <c r="Q1201" s="162">
        <f>MAX(IF($U$3-G1201&gt;0,MIN(($U$3-$U$5)*J1201,(($U$3-$G1201)*J1201)-'Resale time'!$F$545),0),0)</f>
        <v>180</v>
      </c>
      <c r="R1201" s="341">
        <f t="shared" si="57"/>
        <v>1407.8703440125817</v>
      </c>
    </row>
    <row r="1202" spans="1:18" ht="12" customHeight="1" x14ac:dyDescent="0.35">
      <c r="A1202" s="142" t="s">
        <v>6192</v>
      </c>
      <c r="B1202" s="142" t="s">
        <v>6193</v>
      </c>
      <c r="C1202" s="142" t="s">
        <v>6194</v>
      </c>
      <c r="D1202" s="142" t="s">
        <v>5339</v>
      </c>
      <c r="E1202" s="142" t="s">
        <v>4670</v>
      </c>
      <c r="F1202" s="145" t="s">
        <v>4276</v>
      </c>
      <c r="G1202" s="146">
        <v>43525</v>
      </c>
      <c r="H1202" s="125">
        <f t="shared" si="55"/>
        <v>2019</v>
      </c>
      <c r="I1202" s="145" t="s">
        <v>6203</v>
      </c>
      <c r="J1202" s="144">
        <v>5</v>
      </c>
      <c r="K1202" s="115">
        <f>IF((G1202+'Resale time'!$F$545)&lt;$U$3,1,0)</f>
        <v>1</v>
      </c>
      <c r="L1202" s="144"/>
      <c r="M1202" s="158">
        <v>1</v>
      </c>
      <c r="N1202" s="162">
        <f t="shared" si="56"/>
        <v>5</v>
      </c>
      <c r="O1202" s="219">
        <f>MAX(IF($U$4-G1202&gt;0,MIN((($U$4-$U$2))*J1202,(($U$4-$G1202)*J1202)-'Resale time'!$F$545),0),0)</f>
        <v>1370</v>
      </c>
      <c r="P1202" s="162">
        <f>MAX(IF($U$5-G1202&gt;0,MIN(($U$5-$U$4)*J1202,(($U$5-$G1202)*J1202)-'Resale time'!$F$545),0),0)</f>
        <v>1830</v>
      </c>
      <c r="Q1202" s="162">
        <f>MAX(IF($U$3-G1202&gt;0,MIN(($U$3-$U$5)*J1202,(($U$3-$G1202)*J1202)-'Resale time'!$F$545),0),0)</f>
        <v>450</v>
      </c>
      <c r="R1202" s="341">
        <f t="shared" si="57"/>
        <v>3650</v>
      </c>
    </row>
    <row r="1203" spans="1:18" ht="12" customHeight="1" x14ac:dyDescent="0.35">
      <c r="A1203" s="142" t="s">
        <v>6192</v>
      </c>
      <c r="B1203" s="142" t="s">
        <v>6193</v>
      </c>
      <c r="C1203" s="142" t="s">
        <v>6194</v>
      </c>
      <c r="D1203" s="142" t="s">
        <v>5339</v>
      </c>
      <c r="E1203" s="142" t="s">
        <v>4670</v>
      </c>
      <c r="F1203" s="145" t="s">
        <v>4645</v>
      </c>
      <c r="G1203" s="146">
        <v>43462</v>
      </c>
      <c r="H1203" s="125">
        <f t="shared" si="55"/>
        <v>2018</v>
      </c>
      <c r="I1203" s="145" t="s">
        <v>6204</v>
      </c>
      <c r="J1203" s="144">
        <v>1</v>
      </c>
      <c r="K1203" s="115">
        <f>IF((G1203+'Resale time'!$F$545)&lt;$U$3,1,0)</f>
        <v>1</v>
      </c>
      <c r="L1203" s="144"/>
      <c r="M1203" s="158">
        <v>1</v>
      </c>
      <c r="N1203" s="162">
        <f t="shared" si="56"/>
        <v>1</v>
      </c>
      <c r="O1203" s="219">
        <f>MAX(IF($U$4-G1203&gt;0,MIN((($U$4-$U$2))*J1203,(($U$4-$G1203)*J1203)-'Resale time'!$F$545),0),0)</f>
        <v>274</v>
      </c>
      <c r="P1203" s="162">
        <f>MAX(IF($U$5-G1203&gt;0,MIN(($U$5-$U$4)*J1203,(($U$5-$G1203)*J1203)-'Resale time'!$F$545),0),0)</f>
        <v>366</v>
      </c>
      <c r="Q1203" s="162">
        <f>MAX(IF($U$3-G1203&gt;0,MIN(($U$3-$U$5)*J1203,(($U$3-$G1203)*J1203)-'Resale time'!$F$545),0),0)</f>
        <v>90</v>
      </c>
      <c r="R1203" s="341">
        <f t="shared" si="57"/>
        <v>730</v>
      </c>
    </row>
    <row r="1204" spans="1:18" ht="12" customHeight="1" x14ac:dyDescent="0.35">
      <c r="A1204" s="142" t="s">
        <v>6192</v>
      </c>
      <c r="B1204" s="142" t="s">
        <v>6193</v>
      </c>
      <c r="C1204" s="142" t="s">
        <v>6194</v>
      </c>
      <c r="D1204" s="142" t="s">
        <v>5339</v>
      </c>
      <c r="E1204" s="142" t="s">
        <v>4670</v>
      </c>
      <c r="F1204" s="145" t="s">
        <v>4645</v>
      </c>
      <c r="G1204" s="146">
        <v>43385</v>
      </c>
      <c r="H1204" s="125">
        <f t="shared" si="55"/>
        <v>2018</v>
      </c>
      <c r="I1204" s="145" t="s">
        <v>6205</v>
      </c>
      <c r="J1204" s="144">
        <v>1</v>
      </c>
      <c r="K1204" s="115">
        <f>IF((G1204+'Resale time'!$F$545)&lt;$U$3,1,0)</f>
        <v>1</v>
      </c>
      <c r="L1204" s="144"/>
      <c r="M1204" s="158">
        <v>1</v>
      </c>
      <c r="N1204" s="162">
        <f t="shared" si="56"/>
        <v>1</v>
      </c>
      <c r="O1204" s="219">
        <f>MAX(IF($U$4-G1204&gt;0,MIN((($U$4-$U$2))*J1204,(($U$4-$G1204)*J1204)-'Resale time'!$F$545),0),0)</f>
        <v>274</v>
      </c>
      <c r="P1204" s="162">
        <f>MAX(IF($U$5-G1204&gt;0,MIN(($U$5-$U$4)*J1204,(($U$5-$G1204)*J1204)-'Resale time'!$F$545),0),0)</f>
        <v>366</v>
      </c>
      <c r="Q1204" s="162">
        <f>MAX(IF($U$3-G1204&gt;0,MIN(($U$3-$U$5)*J1204,(($U$3-$G1204)*J1204)-'Resale time'!$F$545),0),0)</f>
        <v>90</v>
      </c>
      <c r="R1204" s="341">
        <f t="shared" si="57"/>
        <v>730</v>
      </c>
    </row>
    <row r="1205" spans="1:18" ht="12" customHeight="1" x14ac:dyDescent="0.35">
      <c r="A1205" s="142" t="s">
        <v>6192</v>
      </c>
      <c r="B1205" s="142" t="s">
        <v>6193</v>
      </c>
      <c r="C1205" s="142" t="s">
        <v>6194</v>
      </c>
      <c r="D1205" s="142" t="s">
        <v>5339</v>
      </c>
      <c r="E1205" s="142" t="s">
        <v>4670</v>
      </c>
      <c r="F1205" s="145" t="s">
        <v>4331</v>
      </c>
      <c r="G1205" s="146">
        <v>43332</v>
      </c>
      <c r="H1205" s="125">
        <f t="shared" si="55"/>
        <v>2018</v>
      </c>
      <c r="I1205" s="145" t="s">
        <v>6206</v>
      </c>
      <c r="J1205" s="144">
        <v>2</v>
      </c>
      <c r="K1205" s="115">
        <f>IF((G1205+'Resale time'!$F$545)&lt;$U$3,1,0)</f>
        <v>1</v>
      </c>
      <c r="L1205" s="144"/>
      <c r="M1205" s="158">
        <v>1</v>
      </c>
      <c r="N1205" s="162">
        <f t="shared" si="56"/>
        <v>2</v>
      </c>
      <c r="O1205" s="219">
        <f>MAX(IF($U$4-G1205&gt;0,MIN((($U$4-$U$2))*J1205,(($U$4-$G1205)*J1205)-'Resale time'!$F$545),0),0)</f>
        <v>548</v>
      </c>
      <c r="P1205" s="162">
        <f>MAX(IF($U$5-G1205&gt;0,MIN(($U$5-$U$4)*J1205,(($U$5-$G1205)*J1205)-'Resale time'!$F$545),0),0)</f>
        <v>732</v>
      </c>
      <c r="Q1205" s="162">
        <f>MAX(IF($U$3-G1205&gt;0,MIN(($U$3-$U$5)*J1205,(($U$3-$G1205)*J1205)-'Resale time'!$F$545),0),0)</f>
        <v>180</v>
      </c>
      <c r="R1205" s="341">
        <f t="shared" si="57"/>
        <v>1460</v>
      </c>
    </row>
    <row r="1206" spans="1:18" ht="12" customHeight="1" x14ac:dyDescent="0.35">
      <c r="A1206" s="142" t="s">
        <v>6192</v>
      </c>
      <c r="B1206" s="142" t="s">
        <v>6193</v>
      </c>
      <c r="C1206" s="142" t="s">
        <v>6194</v>
      </c>
      <c r="D1206" s="142" t="s">
        <v>5339</v>
      </c>
      <c r="E1206" s="142" t="s">
        <v>4670</v>
      </c>
      <c r="F1206" s="145" t="s">
        <v>4645</v>
      </c>
      <c r="G1206" s="146">
        <v>43273</v>
      </c>
      <c r="H1206" s="125">
        <f t="shared" si="55"/>
        <v>2018</v>
      </c>
      <c r="I1206" s="145" t="s">
        <v>6207</v>
      </c>
      <c r="J1206" s="144">
        <v>1</v>
      </c>
      <c r="K1206" s="115">
        <f>IF((G1206+'Resale time'!$F$545)&lt;$U$3,1,0)</f>
        <v>1</v>
      </c>
      <c r="L1206" s="144"/>
      <c r="M1206" s="158">
        <v>1</v>
      </c>
      <c r="N1206" s="162">
        <f t="shared" si="56"/>
        <v>1</v>
      </c>
      <c r="O1206" s="219">
        <f>MAX(IF($U$4-G1206&gt;0,MIN((($U$4-$U$2))*J1206,(($U$4-$G1206)*J1206)-'Resale time'!$F$545),0),0)</f>
        <v>274</v>
      </c>
      <c r="P1206" s="162">
        <f>MAX(IF($U$5-G1206&gt;0,MIN(($U$5-$U$4)*J1206,(($U$5-$G1206)*J1206)-'Resale time'!$F$545),0),0)</f>
        <v>366</v>
      </c>
      <c r="Q1206" s="162">
        <f>MAX(IF($U$3-G1206&gt;0,MIN(($U$3-$U$5)*J1206,(($U$3-$G1206)*J1206)-'Resale time'!$F$545),0),0)</f>
        <v>90</v>
      </c>
      <c r="R1206" s="341">
        <f t="shared" si="57"/>
        <v>730</v>
      </c>
    </row>
    <row r="1207" spans="1:18" ht="12" customHeight="1" x14ac:dyDescent="0.35">
      <c r="A1207" s="142" t="s">
        <v>6192</v>
      </c>
      <c r="B1207" s="142" t="s">
        <v>6193</v>
      </c>
      <c r="C1207" s="142" t="s">
        <v>6194</v>
      </c>
      <c r="D1207" s="142" t="s">
        <v>5339</v>
      </c>
      <c r="E1207" s="142" t="s">
        <v>4670</v>
      </c>
      <c r="F1207" s="145" t="s">
        <v>4276</v>
      </c>
      <c r="G1207" s="146">
        <v>43273</v>
      </c>
      <c r="H1207" s="125">
        <f t="shared" si="55"/>
        <v>2018</v>
      </c>
      <c r="I1207" s="145" t="s">
        <v>6207</v>
      </c>
      <c r="J1207" s="144">
        <v>3</v>
      </c>
      <c r="K1207" s="115">
        <f>IF((G1207+'Resale time'!$F$545)&lt;$U$3,1,0)</f>
        <v>1</v>
      </c>
      <c r="L1207" s="144"/>
      <c r="M1207" s="158">
        <v>1</v>
      </c>
      <c r="N1207" s="162">
        <f t="shared" si="56"/>
        <v>3</v>
      </c>
      <c r="O1207" s="219">
        <f>MAX(IF($U$4-G1207&gt;0,MIN((($U$4-$U$2))*J1207,(($U$4-$G1207)*J1207)-'Resale time'!$F$545),0),0)</f>
        <v>822</v>
      </c>
      <c r="P1207" s="162">
        <f>MAX(IF($U$5-G1207&gt;0,MIN(($U$5-$U$4)*J1207,(($U$5-$G1207)*J1207)-'Resale time'!$F$545),0),0)</f>
        <v>1098</v>
      </c>
      <c r="Q1207" s="162">
        <f>MAX(IF($U$3-G1207&gt;0,MIN(($U$3-$U$5)*J1207,(($U$3-$G1207)*J1207)-'Resale time'!$F$545),0),0)</f>
        <v>270</v>
      </c>
      <c r="R1207" s="341">
        <f t="shared" si="57"/>
        <v>2190</v>
      </c>
    </row>
    <row r="1208" spans="1:18" ht="12" customHeight="1" x14ac:dyDescent="0.35">
      <c r="A1208" s="142" t="s">
        <v>6192</v>
      </c>
      <c r="B1208" s="142" t="s">
        <v>6193</v>
      </c>
      <c r="C1208" s="142" t="s">
        <v>6194</v>
      </c>
      <c r="D1208" s="142" t="s">
        <v>5339</v>
      </c>
      <c r="E1208" s="142" t="s">
        <v>4670</v>
      </c>
      <c r="F1208" s="145" t="s">
        <v>4331</v>
      </c>
      <c r="G1208" s="146">
        <v>43185</v>
      </c>
      <c r="H1208" s="125">
        <f t="shared" ref="H1208:H1271" si="58">YEAR(G1208)</f>
        <v>2018</v>
      </c>
      <c r="I1208" s="145" t="s">
        <v>6208</v>
      </c>
      <c r="J1208" s="144">
        <v>1</v>
      </c>
      <c r="K1208" s="115">
        <f>IF((G1208+'Resale time'!$F$545)&lt;$U$3,1,0)</f>
        <v>1</v>
      </c>
      <c r="L1208" s="144"/>
      <c r="M1208" s="158">
        <v>1</v>
      </c>
      <c r="N1208" s="162">
        <f t="shared" si="56"/>
        <v>1</v>
      </c>
      <c r="O1208" s="219">
        <f>MAX(IF($U$4-G1208&gt;0,MIN((($U$4-$U$2))*J1208,(($U$4-$G1208)*J1208)-'Resale time'!$F$545),0),0)</f>
        <v>274</v>
      </c>
      <c r="P1208" s="162">
        <f>MAX(IF($U$5-G1208&gt;0,MIN(($U$5-$U$4)*J1208,(($U$5-$G1208)*J1208)-'Resale time'!$F$545),0),0)</f>
        <v>366</v>
      </c>
      <c r="Q1208" s="162">
        <f>MAX(IF($U$3-G1208&gt;0,MIN(($U$3-$U$5)*J1208,(($U$3-$G1208)*J1208)-'Resale time'!$F$545),0),0)</f>
        <v>90</v>
      </c>
      <c r="R1208" s="341">
        <f t="shared" si="57"/>
        <v>730</v>
      </c>
    </row>
    <row r="1209" spans="1:18" ht="12" customHeight="1" x14ac:dyDescent="0.35">
      <c r="A1209" s="142" t="s">
        <v>6192</v>
      </c>
      <c r="B1209" s="142" t="s">
        <v>6193</v>
      </c>
      <c r="C1209" s="142" t="s">
        <v>6194</v>
      </c>
      <c r="D1209" s="142" t="s">
        <v>5339</v>
      </c>
      <c r="E1209" s="142" t="s">
        <v>4670</v>
      </c>
      <c r="F1209" s="145" t="s">
        <v>4645</v>
      </c>
      <c r="G1209" s="146">
        <v>43126</v>
      </c>
      <c r="H1209" s="125">
        <f t="shared" si="58"/>
        <v>2018</v>
      </c>
      <c r="I1209" s="145" t="s">
        <v>6209</v>
      </c>
      <c r="J1209" s="144">
        <v>1</v>
      </c>
      <c r="K1209" s="115">
        <f>IF((G1209+'Resale time'!$F$545)&lt;$U$3,1,0)</f>
        <v>1</v>
      </c>
      <c r="L1209" s="144"/>
      <c r="M1209" s="158">
        <v>1</v>
      </c>
      <c r="N1209" s="162">
        <f t="shared" si="56"/>
        <v>1</v>
      </c>
      <c r="O1209" s="219">
        <f>MAX(IF($U$4-G1209&gt;0,MIN((($U$4-$U$2))*J1209,(($U$4-$G1209)*J1209)-'Resale time'!$F$545),0),0)</f>
        <v>274</v>
      </c>
      <c r="P1209" s="162">
        <f>MAX(IF($U$5-G1209&gt;0,MIN(($U$5-$U$4)*J1209,(($U$5-$G1209)*J1209)-'Resale time'!$F$545),0),0)</f>
        <v>366</v>
      </c>
      <c r="Q1209" s="162">
        <f>MAX(IF($U$3-G1209&gt;0,MIN(($U$3-$U$5)*J1209,(($U$3-$G1209)*J1209)-'Resale time'!$F$545),0),0)</f>
        <v>90</v>
      </c>
      <c r="R1209" s="341">
        <f t="shared" si="57"/>
        <v>730</v>
      </c>
    </row>
    <row r="1210" spans="1:18" ht="12" customHeight="1" x14ac:dyDescent="0.35">
      <c r="A1210" s="142" t="s">
        <v>6210</v>
      </c>
      <c r="B1210" s="142" t="s">
        <v>6211</v>
      </c>
      <c r="C1210" s="142" t="s">
        <v>6212</v>
      </c>
      <c r="D1210" s="142" t="s">
        <v>6071</v>
      </c>
      <c r="E1210" s="142" t="s">
        <v>4683</v>
      </c>
      <c r="F1210" s="145" t="s">
        <v>4276</v>
      </c>
      <c r="G1210" s="146">
        <v>43399</v>
      </c>
      <c r="H1210" s="125">
        <f t="shared" si="58"/>
        <v>2018</v>
      </c>
      <c r="I1210" s="145" t="s">
        <v>6213</v>
      </c>
      <c r="J1210" s="144">
        <v>1</v>
      </c>
      <c r="K1210" s="115">
        <f>IF((G1210+'Resale time'!$F$545)&lt;$U$3,1,0)</f>
        <v>1</v>
      </c>
      <c r="L1210" s="144"/>
      <c r="M1210" s="158">
        <v>1</v>
      </c>
      <c r="N1210" s="162">
        <f t="shared" si="56"/>
        <v>1</v>
      </c>
      <c r="O1210" s="219">
        <f>MAX(IF($U$4-G1210&gt;0,MIN((($U$4-$U$2))*J1210,(($U$4-$G1210)*J1210)-'Resale time'!$F$545),0),0)</f>
        <v>274</v>
      </c>
      <c r="P1210" s="162">
        <f>MAX(IF($U$5-G1210&gt;0,MIN(($U$5-$U$4)*J1210,(($U$5-$G1210)*J1210)-'Resale time'!$F$545),0),0)</f>
        <v>366</v>
      </c>
      <c r="Q1210" s="162">
        <f>MAX(IF($U$3-G1210&gt;0,MIN(($U$3-$U$5)*J1210,(($U$3-$G1210)*J1210)-'Resale time'!$F$545),0),0)</f>
        <v>90</v>
      </c>
      <c r="R1210" s="341">
        <f t="shared" si="57"/>
        <v>730</v>
      </c>
    </row>
    <row r="1211" spans="1:18" ht="12" customHeight="1" x14ac:dyDescent="0.35">
      <c r="A1211" s="142" t="s">
        <v>6210</v>
      </c>
      <c r="B1211" s="151" t="s">
        <v>6211</v>
      </c>
      <c r="C1211" s="151" t="s">
        <v>6212</v>
      </c>
      <c r="D1211" s="151" t="s">
        <v>6071</v>
      </c>
      <c r="E1211" s="151" t="s">
        <v>4683</v>
      </c>
      <c r="F1211" s="145" t="s">
        <v>4276</v>
      </c>
      <c r="G1211" s="146">
        <v>43333</v>
      </c>
      <c r="H1211" s="125">
        <f t="shared" si="58"/>
        <v>2018</v>
      </c>
      <c r="I1211" s="145" t="s">
        <v>6214</v>
      </c>
      <c r="J1211" s="144">
        <v>3</v>
      </c>
      <c r="K1211" s="115">
        <f>IF((G1211+'Resale time'!$F$545)&lt;$U$3,1,0)</f>
        <v>1</v>
      </c>
      <c r="L1211" s="144"/>
      <c r="M1211" s="158">
        <v>1</v>
      </c>
      <c r="N1211" s="162">
        <f t="shared" si="56"/>
        <v>3</v>
      </c>
      <c r="O1211" s="219">
        <f>MAX(IF($U$4-G1211&gt;0,MIN((($U$4-$U$2))*J1211,(($U$4-$G1211)*J1211)-'Resale time'!$F$545),0),0)</f>
        <v>822</v>
      </c>
      <c r="P1211" s="162">
        <f>MAX(IF($U$5-G1211&gt;0,MIN(($U$5-$U$4)*J1211,(($U$5-$G1211)*J1211)-'Resale time'!$F$545),0),0)</f>
        <v>1098</v>
      </c>
      <c r="Q1211" s="162">
        <f>MAX(IF($U$3-G1211&gt;0,MIN(($U$3-$U$5)*J1211,(($U$3-$G1211)*J1211)-'Resale time'!$F$545),0),0)</f>
        <v>270</v>
      </c>
      <c r="R1211" s="341">
        <f t="shared" si="57"/>
        <v>2190</v>
      </c>
    </row>
    <row r="1212" spans="1:18" ht="12" customHeight="1" x14ac:dyDescent="0.35">
      <c r="A1212" s="142" t="s">
        <v>6210</v>
      </c>
      <c r="B1212" s="151" t="s">
        <v>6211</v>
      </c>
      <c r="C1212" s="151" t="s">
        <v>6212</v>
      </c>
      <c r="D1212" s="151" t="s">
        <v>6071</v>
      </c>
      <c r="E1212" s="151" t="s">
        <v>4683</v>
      </c>
      <c r="F1212" s="145" t="s">
        <v>4276</v>
      </c>
      <c r="G1212" s="146">
        <v>43132</v>
      </c>
      <c r="H1212" s="125">
        <f t="shared" si="58"/>
        <v>2018</v>
      </c>
      <c r="I1212" s="145" t="s">
        <v>6215</v>
      </c>
      <c r="J1212" s="144">
        <v>6</v>
      </c>
      <c r="K1212" s="115">
        <f>IF((G1212+'Resale time'!$F$545)&lt;$U$3,1,0)</f>
        <v>1</v>
      </c>
      <c r="L1212" s="144"/>
      <c r="M1212" s="158">
        <v>1</v>
      </c>
      <c r="N1212" s="162">
        <f t="shared" si="56"/>
        <v>6</v>
      </c>
      <c r="O1212" s="219">
        <f>MAX(IF($U$4-G1212&gt;0,MIN((($U$4-$U$2))*J1212,(($U$4-$G1212)*J1212)-'Resale time'!$F$545),0),0)</f>
        <v>1644</v>
      </c>
      <c r="P1212" s="162">
        <f>MAX(IF($U$5-G1212&gt;0,MIN(($U$5-$U$4)*J1212,(($U$5-$G1212)*J1212)-'Resale time'!$F$545),0),0)</f>
        <v>2196</v>
      </c>
      <c r="Q1212" s="162">
        <f>MAX(IF($U$3-G1212&gt;0,MIN(($U$3-$U$5)*J1212,(($U$3-$G1212)*J1212)-'Resale time'!$F$545),0),0)</f>
        <v>540</v>
      </c>
      <c r="R1212" s="341">
        <f t="shared" si="57"/>
        <v>4380</v>
      </c>
    </row>
    <row r="1213" spans="1:18" ht="12" customHeight="1" x14ac:dyDescent="0.35">
      <c r="A1213" s="142" t="s">
        <v>6210</v>
      </c>
      <c r="B1213" s="151" t="s">
        <v>6211</v>
      </c>
      <c r="C1213" s="151" t="s">
        <v>6212</v>
      </c>
      <c r="D1213" s="151" t="s">
        <v>6071</v>
      </c>
      <c r="E1213" s="151" t="s">
        <v>4683</v>
      </c>
      <c r="F1213" s="145" t="s">
        <v>4288</v>
      </c>
      <c r="G1213" s="146">
        <v>43132</v>
      </c>
      <c r="H1213" s="125">
        <f t="shared" si="58"/>
        <v>2018</v>
      </c>
      <c r="I1213" s="145" t="s">
        <v>6215</v>
      </c>
      <c r="J1213" s="144">
        <v>4</v>
      </c>
      <c r="K1213" s="115">
        <f>IF((G1213+'Resale time'!$F$545)&lt;$U$3,1,0)</f>
        <v>1</v>
      </c>
      <c r="L1213" s="144"/>
      <c r="M1213" s="158">
        <v>1</v>
      </c>
      <c r="N1213" s="162">
        <f t="shared" si="56"/>
        <v>4</v>
      </c>
      <c r="O1213" s="219">
        <f>MAX(IF($U$4-G1213&gt;0,MIN((($U$4-$U$2))*J1213,(($U$4-$G1213)*J1213)-'Resale time'!$F$545),0),0)</f>
        <v>1096</v>
      </c>
      <c r="P1213" s="162">
        <f>MAX(IF($U$5-G1213&gt;0,MIN(($U$5-$U$4)*J1213,(($U$5-$G1213)*J1213)-'Resale time'!$F$545),0),0)</f>
        <v>1464</v>
      </c>
      <c r="Q1213" s="162">
        <f>MAX(IF($U$3-G1213&gt;0,MIN(($U$3-$U$5)*J1213,(($U$3-$G1213)*J1213)-'Resale time'!$F$545),0),0)</f>
        <v>360</v>
      </c>
      <c r="R1213" s="341">
        <f t="shared" si="57"/>
        <v>2920</v>
      </c>
    </row>
    <row r="1214" spans="1:18" ht="12" customHeight="1" x14ac:dyDescent="0.35">
      <c r="A1214" s="142" t="s">
        <v>6216</v>
      </c>
      <c r="B1214" s="142" t="s">
        <v>6217</v>
      </c>
      <c r="C1214" s="142" t="s">
        <v>6218</v>
      </c>
      <c r="D1214" s="142" t="s">
        <v>321</v>
      </c>
      <c r="E1214" s="142" t="s">
        <v>6219</v>
      </c>
      <c r="F1214" s="142" t="s">
        <v>5491</v>
      </c>
      <c r="G1214" s="143">
        <v>43830</v>
      </c>
      <c r="H1214" s="125">
        <f t="shared" si="58"/>
        <v>2019</v>
      </c>
      <c r="I1214" s="142" t="s">
        <v>6220</v>
      </c>
      <c r="J1214" s="142">
        <v>1</v>
      </c>
      <c r="K1214" s="115">
        <f>IF((G1214+'Resale time'!$F$545)&lt;$U$3,1,0)</f>
        <v>1</v>
      </c>
      <c r="L1214" s="142"/>
      <c r="M1214" s="159"/>
      <c r="N1214" s="162" t="str">
        <f t="shared" si="56"/>
        <v/>
      </c>
      <c r="O1214" s="219">
        <f>MAX(IF($U$4-G1214&gt;0,MIN((($U$4-$U$2))*J1214,(($U$4-$G1214)*J1214)-'Resale time'!$F$545),0),0)</f>
        <v>0</v>
      </c>
      <c r="P1214" s="162">
        <f>MAX(IF($U$5-G1214&gt;0,MIN(($U$5-$U$4)*J1214,(($U$5-$G1214)*J1214)-'Resale time'!$F$545),0),0)</f>
        <v>303.87034401258165</v>
      </c>
      <c r="Q1214" s="162">
        <f>MAX(IF($U$3-G1214&gt;0,MIN(($U$3-$U$5)*J1214,(($U$3-$G1214)*J1214)-'Resale time'!$F$545),0),0)</f>
        <v>90</v>
      </c>
      <c r="R1214" s="341">
        <f t="shared" si="57"/>
        <v>393.87034401258165</v>
      </c>
    </row>
    <row r="1215" spans="1:18" ht="12" customHeight="1" x14ac:dyDescent="0.35">
      <c r="A1215" s="145" t="s">
        <v>5336</v>
      </c>
      <c r="B1215" s="145" t="s">
        <v>5337</v>
      </c>
      <c r="C1215" s="145" t="s">
        <v>5338</v>
      </c>
      <c r="D1215" s="145" t="s">
        <v>5339</v>
      </c>
      <c r="E1215" s="145" t="s">
        <v>5340</v>
      </c>
      <c r="F1215" s="145" t="s">
        <v>4276</v>
      </c>
      <c r="G1215" s="146">
        <v>43760</v>
      </c>
      <c r="H1215" s="125">
        <f t="shared" si="58"/>
        <v>2019</v>
      </c>
      <c r="I1215" s="145" t="s">
        <v>6221</v>
      </c>
      <c r="J1215" s="144">
        <v>1</v>
      </c>
      <c r="K1215" s="115">
        <f>IF((G1215+'Resale time'!$F$545)&lt;$U$3,1,0)</f>
        <v>1</v>
      </c>
      <c r="L1215" s="144"/>
      <c r="M1215" s="158">
        <v>1</v>
      </c>
      <c r="N1215" s="162">
        <f t="shared" si="56"/>
        <v>1</v>
      </c>
      <c r="O1215" s="219">
        <f>MAX(IF($U$4-G1215&gt;0,MIN((($U$4-$U$2))*J1215,(($U$4-$G1215)*J1215)-'Resale time'!$F$545),0),0)</f>
        <v>7.8703440125816755</v>
      </c>
      <c r="P1215" s="162">
        <f>MAX(IF($U$5-G1215&gt;0,MIN(($U$5-$U$4)*J1215,(($U$5-$G1215)*J1215)-'Resale time'!$F$545),0),0)</f>
        <v>366</v>
      </c>
      <c r="Q1215" s="162">
        <f>MAX(IF($U$3-G1215&gt;0,MIN(($U$3-$U$5)*J1215,(($U$3-$G1215)*J1215)-'Resale time'!$F$545),0),0)</f>
        <v>90</v>
      </c>
      <c r="R1215" s="341">
        <f t="shared" si="57"/>
        <v>463.87034401258165</v>
      </c>
    </row>
    <row r="1216" spans="1:18" ht="12" customHeight="1" x14ac:dyDescent="0.35">
      <c r="A1216" s="145" t="s">
        <v>6222</v>
      </c>
      <c r="B1216" s="145" t="s">
        <v>4757</v>
      </c>
      <c r="C1216" s="145" t="s">
        <v>6223</v>
      </c>
      <c r="D1216" s="145" t="s">
        <v>5339</v>
      </c>
      <c r="E1216" s="145" t="s">
        <v>4759</v>
      </c>
      <c r="F1216" s="145" t="s">
        <v>4276</v>
      </c>
      <c r="G1216" s="146">
        <v>43665</v>
      </c>
      <c r="H1216" s="125">
        <f t="shared" si="58"/>
        <v>2019</v>
      </c>
      <c r="I1216" s="145" t="s">
        <v>6224</v>
      </c>
      <c r="J1216" s="144">
        <v>1</v>
      </c>
      <c r="K1216" s="115">
        <f>IF((G1216+'Resale time'!$F$545)&lt;$U$3,1,0)</f>
        <v>1</v>
      </c>
      <c r="L1216" s="144"/>
      <c r="M1216" s="158">
        <v>1</v>
      </c>
      <c r="N1216" s="162">
        <f t="shared" si="56"/>
        <v>1</v>
      </c>
      <c r="O1216" s="219">
        <f>MAX(IF($U$4-G1216&gt;0,MIN((($U$4-$U$2))*J1216,(($U$4-$G1216)*J1216)-'Resale time'!$F$545),0),0)</f>
        <v>102.87034401258168</v>
      </c>
      <c r="P1216" s="162">
        <f>MAX(IF($U$5-G1216&gt;0,MIN(($U$5-$U$4)*J1216,(($U$5-$G1216)*J1216)-'Resale time'!$F$545),0),0)</f>
        <v>366</v>
      </c>
      <c r="Q1216" s="162">
        <f>MAX(IF($U$3-G1216&gt;0,MIN(($U$3-$U$5)*J1216,(($U$3-$G1216)*J1216)-'Resale time'!$F$545),0),0)</f>
        <v>90</v>
      </c>
      <c r="R1216" s="341">
        <f t="shared" si="57"/>
        <v>558.87034401258165</v>
      </c>
    </row>
    <row r="1217" spans="1:18" ht="12" customHeight="1" x14ac:dyDescent="0.35">
      <c r="A1217" s="145" t="s">
        <v>6225</v>
      </c>
      <c r="B1217" s="145" t="s">
        <v>6226</v>
      </c>
      <c r="C1217" s="145" t="s">
        <v>6227</v>
      </c>
      <c r="D1217" s="145" t="s">
        <v>5339</v>
      </c>
      <c r="E1217" s="145" t="s">
        <v>4649</v>
      </c>
      <c r="F1217" s="145" t="s">
        <v>4645</v>
      </c>
      <c r="G1217" s="146">
        <v>43168</v>
      </c>
      <c r="H1217" s="125">
        <f t="shared" si="58"/>
        <v>2018</v>
      </c>
      <c r="I1217" s="145" t="s">
        <v>6228</v>
      </c>
      <c r="J1217" s="144">
        <v>1</v>
      </c>
      <c r="K1217" s="115">
        <f>IF((G1217+'Resale time'!$F$545)&lt;$U$3,1,0)</f>
        <v>1</v>
      </c>
      <c r="L1217" s="144"/>
      <c r="M1217" s="158">
        <v>1</v>
      </c>
      <c r="N1217" s="162">
        <f t="shared" ref="N1217:N1280" si="59">IF(M1217=1,J1217,"")</f>
        <v>1</v>
      </c>
      <c r="O1217" s="219">
        <f>MAX(IF($U$4-G1217&gt;0,MIN((($U$4-$U$2))*J1217,(($U$4-$G1217)*J1217)-'Resale time'!$F$545),0),0)</f>
        <v>274</v>
      </c>
      <c r="P1217" s="162">
        <f>MAX(IF($U$5-G1217&gt;0,MIN(($U$5-$U$4)*J1217,(($U$5-$G1217)*J1217)-'Resale time'!$F$545),0),0)</f>
        <v>366</v>
      </c>
      <c r="Q1217" s="162">
        <f>MAX(IF($U$3-G1217&gt;0,MIN(($U$3-$U$5)*J1217,(($U$3-$G1217)*J1217)-'Resale time'!$F$545),0),0)</f>
        <v>90</v>
      </c>
      <c r="R1217" s="341">
        <f t="shared" si="57"/>
        <v>730</v>
      </c>
    </row>
    <row r="1218" spans="1:18" ht="12" customHeight="1" x14ac:dyDescent="0.35">
      <c r="A1218" s="145" t="s">
        <v>6229</v>
      </c>
      <c r="B1218" s="145" t="s">
        <v>6230</v>
      </c>
      <c r="C1218" s="145" t="s">
        <v>6231</v>
      </c>
      <c r="D1218" s="145" t="s">
        <v>5339</v>
      </c>
      <c r="E1218" s="145" t="s">
        <v>6232</v>
      </c>
      <c r="F1218" s="145" t="s">
        <v>4645</v>
      </c>
      <c r="G1218" s="146">
        <v>43538</v>
      </c>
      <c r="H1218" s="125">
        <f t="shared" si="58"/>
        <v>2019</v>
      </c>
      <c r="I1218" s="145" t="s">
        <v>6233</v>
      </c>
      <c r="J1218" s="144">
        <v>1</v>
      </c>
      <c r="K1218" s="115">
        <f>IF((G1218+'Resale time'!$F$545)&lt;$U$3,1,0)</f>
        <v>1</v>
      </c>
      <c r="L1218" s="144"/>
      <c r="M1218" s="158">
        <v>1</v>
      </c>
      <c r="N1218" s="162">
        <f t="shared" si="59"/>
        <v>1</v>
      </c>
      <c r="O1218" s="219">
        <f>MAX(IF($U$4-G1218&gt;0,MIN((($U$4-$U$2))*J1218,(($U$4-$G1218)*J1218)-'Resale time'!$F$545),0),0)</f>
        <v>229.87034401258168</v>
      </c>
      <c r="P1218" s="162">
        <f>MAX(IF($U$5-G1218&gt;0,MIN(($U$5-$U$4)*J1218,(($U$5-$G1218)*J1218)-'Resale time'!$F$545),0),0)</f>
        <v>366</v>
      </c>
      <c r="Q1218" s="162">
        <f>MAX(IF($U$3-G1218&gt;0,MIN(($U$3-$U$5)*J1218,(($U$3-$G1218)*J1218)-'Resale time'!$F$545),0),0)</f>
        <v>90</v>
      </c>
      <c r="R1218" s="341">
        <f t="shared" si="57"/>
        <v>685.87034401258165</v>
      </c>
    </row>
    <row r="1219" spans="1:18" ht="12" customHeight="1" x14ac:dyDescent="0.35">
      <c r="A1219" s="142" t="s">
        <v>6234</v>
      </c>
      <c r="B1219" s="142" t="s">
        <v>6235</v>
      </c>
      <c r="C1219" s="142" t="s">
        <v>6236</v>
      </c>
      <c r="D1219" s="142" t="s">
        <v>6237</v>
      </c>
      <c r="E1219" s="142" t="s">
        <v>6238</v>
      </c>
      <c r="F1219" s="145" t="s">
        <v>4645</v>
      </c>
      <c r="G1219" s="146">
        <v>43619</v>
      </c>
      <c r="H1219" s="125">
        <f t="shared" si="58"/>
        <v>2019</v>
      </c>
      <c r="I1219" s="145" t="s">
        <v>6239</v>
      </c>
      <c r="J1219" s="144">
        <v>1</v>
      </c>
      <c r="K1219" s="115">
        <f>IF((G1219+'Resale time'!$F$545)&lt;$U$3,1,0)</f>
        <v>1</v>
      </c>
      <c r="L1219" s="144"/>
      <c r="M1219" s="158">
        <v>1</v>
      </c>
      <c r="N1219" s="162">
        <f t="shared" si="59"/>
        <v>1</v>
      </c>
      <c r="O1219" s="219">
        <f>MAX(IF($U$4-G1219&gt;0,MIN((($U$4-$U$2))*J1219,(($U$4-$G1219)*J1219)-'Resale time'!$F$545),0),0)</f>
        <v>148.87034401258168</v>
      </c>
      <c r="P1219" s="162">
        <f>MAX(IF($U$5-G1219&gt;0,MIN(($U$5-$U$4)*J1219,(($U$5-$G1219)*J1219)-'Resale time'!$F$545),0),0)</f>
        <v>366</v>
      </c>
      <c r="Q1219" s="162">
        <f>MAX(IF($U$3-G1219&gt;0,MIN(($U$3-$U$5)*J1219,(($U$3-$G1219)*J1219)-'Resale time'!$F$545),0),0)</f>
        <v>90</v>
      </c>
      <c r="R1219" s="341">
        <f t="shared" ref="R1219:R1282" si="60">SUM(O1219:Q1219)</f>
        <v>604.87034401258165</v>
      </c>
    </row>
    <row r="1220" spans="1:18" ht="12" customHeight="1" x14ac:dyDescent="0.35">
      <c r="A1220" s="142" t="s">
        <v>6234</v>
      </c>
      <c r="B1220" s="151" t="s">
        <v>6235</v>
      </c>
      <c r="C1220" s="151" t="s">
        <v>6236</v>
      </c>
      <c r="D1220" s="142" t="s">
        <v>6237</v>
      </c>
      <c r="E1220" s="151" t="s">
        <v>6238</v>
      </c>
      <c r="F1220" s="145" t="s">
        <v>4645</v>
      </c>
      <c r="G1220" s="146">
        <v>43616</v>
      </c>
      <c r="H1220" s="125">
        <f t="shared" si="58"/>
        <v>2019</v>
      </c>
      <c r="I1220" s="145" t="s">
        <v>6240</v>
      </c>
      <c r="J1220" s="144">
        <v>1</v>
      </c>
      <c r="K1220" s="115">
        <f>IF((G1220+'Resale time'!$F$545)&lt;$U$3,1,0)</f>
        <v>1</v>
      </c>
      <c r="L1220" s="144"/>
      <c r="M1220" s="158">
        <v>1</v>
      </c>
      <c r="N1220" s="162">
        <f t="shared" si="59"/>
        <v>1</v>
      </c>
      <c r="O1220" s="219">
        <f>MAX(IF($U$4-G1220&gt;0,MIN((($U$4-$U$2))*J1220,(($U$4-$G1220)*J1220)-'Resale time'!$F$545),0),0)</f>
        <v>151.87034401258168</v>
      </c>
      <c r="P1220" s="162">
        <f>MAX(IF($U$5-G1220&gt;0,MIN(($U$5-$U$4)*J1220,(($U$5-$G1220)*J1220)-'Resale time'!$F$545),0),0)</f>
        <v>366</v>
      </c>
      <c r="Q1220" s="162">
        <f>MAX(IF($U$3-G1220&gt;0,MIN(($U$3-$U$5)*J1220,(($U$3-$G1220)*J1220)-'Resale time'!$F$545),0),0)</f>
        <v>90</v>
      </c>
      <c r="R1220" s="341">
        <f t="shared" si="60"/>
        <v>607.87034401258165</v>
      </c>
    </row>
    <row r="1221" spans="1:18" ht="12" customHeight="1" x14ac:dyDescent="0.35">
      <c r="A1221" s="145" t="s">
        <v>5399</v>
      </c>
      <c r="B1221" s="145" t="s">
        <v>5400</v>
      </c>
      <c r="C1221" s="145" t="s">
        <v>5401</v>
      </c>
      <c r="D1221" s="145" t="s">
        <v>5286</v>
      </c>
      <c r="E1221" s="145" t="s">
        <v>5402</v>
      </c>
      <c r="F1221" s="145" t="s">
        <v>4645</v>
      </c>
      <c r="G1221" s="146">
        <v>43647</v>
      </c>
      <c r="H1221" s="125">
        <f t="shared" si="58"/>
        <v>2019</v>
      </c>
      <c r="I1221" s="145" t="s">
        <v>6241</v>
      </c>
      <c r="J1221" s="144">
        <v>1</v>
      </c>
      <c r="K1221" s="115">
        <f>IF((G1221+'Resale time'!$F$545)&lt;$U$3,1,0)</f>
        <v>1</v>
      </c>
      <c r="L1221" s="144"/>
      <c r="M1221" s="158">
        <v>1</v>
      </c>
      <c r="N1221" s="162">
        <f>IF(M1221=1,J1221,"")</f>
        <v>1</v>
      </c>
      <c r="O1221" s="219">
        <f>MAX(IF($U$4-G1221&gt;0,MIN((($U$4-$U$2))*J1221,(($U$4-$G1221)*J1221)-'Resale time'!$F$545),0),0)</f>
        <v>120.87034401258168</v>
      </c>
      <c r="P1221" s="162">
        <f>MAX(IF($U$5-G1221&gt;0,MIN(($U$5-$U$4)*J1221,(($U$5-$G1221)*J1221)-'Resale time'!$F$545),0),0)</f>
        <v>366</v>
      </c>
      <c r="Q1221" s="162">
        <f>MAX(IF($U$3-G1221&gt;0,MIN(($U$3-$U$5)*J1221,(($U$3-$G1221)*J1221)-'Resale time'!$F$545),0),0)</f>
        <v>90</v>
      </c>
      <c r="R1221" s="341">
        <f t="shared" si="60"/>
        <v>576.87034401258165</v>
      </c>
    </row>
    <row r="1222" spans="1:18" ht="12" customHeight="1" x14ac:dyDescent="0.35">
      <c r="A1222" s="145" t="s">
        <v>6242</v>
      </c>
      <c r="B1222" s="145" t="s">
        <v>6243</v>
      </c>
      <c r="C1222" s="145" t="s">
        <v>6244</v>
      </c>
      <c r="D1222" s="145" t="s">
        <v>6038</v>
      </c>
      <c r="E1222" s="145" t="s">
        <v>4834</v>
      </c>
      <c r="F1222" s="145" t="s">
        <v>4645</v>
      </c>
      <c r="G1222" s="146">
        <v>43763</v>
      </c>
      <c r="H1222" s="125">
        <f t="shared" si="58"/>
        <v>2019</v>
      </c>
      <c r="I1222" s="145" t="s">
        <v>6245</v>
      </c>
      <c r="J1222" s="144">
        <v>1</v>
      </c>
      <c r="K1222" s="115">
        <f>IF((G1222+'Resale time'!$F$545)&lt;$U$3,1,0)</f>
        <v>1</v>
      </c>
      <c r="L1222" s="144"/>
      <c r="M1222" s="158">
        <v>1</v>
      </c>
      <c r="N1222" s="162">
        <f t="shared" si="59"/>
        <v>1</v>
      </c>
      <c r="O1222" s="219">
        <f>MAX(IF($U$4-G1222&gt;0,MIN((($U$4-$U$2))*J1222,(($U$4-$G1222)*J1222)-'Resale time'!$F$545),0),0)</f>
        <v>4.8703440125816755</v>
      </c>
      <c r="P1222" s="162">
        <f>MAX(IF($U$5-G1222&gt;0,MIN(($U$5-$U$4)*J1222,(($U$5-$G1222)*J1222)-'Resale time'!$F$545),0),0)</f>
        <v>366</v>
      </c>
      <c r="Q1222" s="162">
        <f>MAX(IF($U$3-G1222&gt;0,MIN(($U$3-$U$5)*J1222,(($U$3-$G1222)*J1222)-'Resale time'!$F$545),0),0)</f>
        <v>90</v>
      </c>
      <c r="R1222" s="341">
        <f t="shared" si="60"/>
        <v>460.87034401258165</v>
      </c>
    </row>
    <row r="1223" spans="1:18" ht="12" customHeight="1" x14ac:dyDescent="0.35">
      <c r="A1223" s="145"/>
      <c r="B1223" s="145" t="s">
        <v>4711</v>
      </c>
      <c r="C1223" s="145" t="s">
        <v>5957</v>
      </c>
      <c r="D1223" s="145" t="s">
        <v>5301</v>
      </c>
      <c r="E1223" s="145" t="s">
        <v>4713</v>
      </c>
      <c r="F1223" s="145" t="s">
        <v>5275</v>
      </c>
      <c r="G1223" s="146">
        <v>43216</v>
      </c>
      <c r="H1223" s="125">
        <f t="shared" si="58"/>
        <v>2018</v>
      </c>
      <c r="I1223" s="145" t="s">
        <v>5962</v>
      </c>
      <c r="J1223" s="144">
        <v>8</v>
      </c>
      <c r="K1223" s="115">
        <f>IF((G1223+'Resale time'!$F$545)&lt;$U$3,1,0)</f>
        <v>1</v>
      </c>
      <c r="L1223" s="144"/>
      <c r="M1223" s="158">
        <v>1</v>
      </c>
      <c r="N1223" s="162">
        <f t="shared" si="59"/>
        <v>8</v>
      </c>
      <c r="O1223" s="219">
        <f>MAX(IF($U$4-G1223&gt;0,MIN((($U$4-$U$2))*J1223,(($U$4-$G1223)*J1223)-'Resale time'!$F$545),0),0)</f>
        <v>2192</v>
      </c>
      <c r="P1223" s="162">
        <f>MAX(IF($U$5-G1223&gt;0,MIN(($U$5-$U$4)*J1223,(($U$5-$G1223)*J1223)-'Resale time'!$F$545),0),0)</f>
        <v>2928</v>
      </c>
      <c r="Q1223" s="162">
        <f>MAX(IF($U$3-G1223&gt;0,MIN(($U$3-$U$5)*J1223,(($U$3-$G1223)*J1223)-'Resale time'!$F$545),0),0)</f>
        <v>720</v>
      </c>
      <c r="R1223" s="341">
        <f t="shared" si="60"/>
        <v>5840</v>
      </c>
    </row>
    <row r="1224" spans="1:18" ht="12" customHeight="1" x14ac:dyDescent="0.35">
      <c r="A1224" s="142"/>
      <c r="B1224" s="142" t="s">
        <v>6246</v>
      </c>
      <c r="C1224" s="142" t="s">
        <v>6247</v>
      </c>
      <c r="D1224" s="142" t="s">
        <v>5301</v>
      </c>
      <c r="E1224" s="142" t="s">
        <v>6248</v>
      </c>
      <c r="F1224" s="145" t="s">
        <v>4276</v>
      </c>
      <c r="G1224" s="146">
        <v>43685</v>
      </c>
      <c r="H1224" s="125">
        <f t="shared" si="58"/>
        <v>2019</v>
      </c>
      <c r="I1224" s="145" t="s">
        <v>6249</v>
      </c>
      <c r="J1224" s="144">
        <v>3</v>
      </c>
      <c r="K1224" s="115">
        <f>IF((G1224+'Resale time'!$F$545)&lt;$U$3,1,0)</f>
        <v>1</v>
      </c>
      <c r="L1224" s="144"/>
      <c r="M1224" s="158">
        <v>1</v>
      </c>
      <c r="N1224" s="162">
        <f t="shared" si="59"/>
        <v>3</v>
      </c>
      <c r="O1224" s="219">
        <f>MAX(IF($U$4-G1224&gt;0,MIN((($U$4-$U$2))*J1224,(($U$4-$G1224)*J1224)-'Resale time'!$F$545),0),0)</f>
        <v>372.87034401258165</v>
      </c>
      <c r="P1224" s="162">
        <f>MAX(IF($U$5-G1224&gt;0,MIN(($U$5-$U$4)*J1224,(($U$5-$G1224)*J1224)-'Resale time'!$F$545),0),0)</f>
        <v>1098</v>
      </c>
      <c r="Q1224" s="162">
        <f>MAX(IF($U$3-G1224&gt;0,MIN(($U$3-$U$5)*J1224,(($U$3-$G1224)*J1224)-'Resale time'!$F$545),0),0)</f>
        <v>270</v>
      </c>
      <c r="R1224" s="341">
        <f t="shared" si="60"/>
        <v>1740.8703440125817</v>
      </c>
    </row>
    <row r="1225" spans="1:18" ht="12" customHeight="1" x14ac:dyDescent="0.35">
      <c r="A1225" s="182"/>
      <c r="B1225" s="182" t="s">
        <v>6246</v>
      </c>
      <c r="C1225" s="183" t="s">
        <v>6247</v>
      </c>
      <c r="D1225" s="183" t="s">
        <v>5301</v>
      </c>
      <c r="E1225" s="183" t="s">
        <v>6248</v>
      </c>
      <c r="F1225" s="184" t="s">
        <v>5280</v>
      </c>
      <c r="G1225" s="185">
        <v>43685</v>
      </c>
      <c r="H1225" s="186">
        <f t="shared" si="58"/>
        <v>2019</v>
      </c>
      <c r="I1225" s="184" t="s">
        <v>6249</v>
      </c>
      <c r="J1225" s="144">
        <v>3</v>
      </c>
      <c r="K1225" s="115">
        <f>IF((G1225+'Resale time'!$F$545)&lt;$U$3,1,0)</f>
        <v>1</v>
      </c>
      <c r="L1225" s="144"/>
      <c r="M1225" s="158">
        <v>1</v>
      </c>
      <c r="N1225" s="162">
        <f t="shared" si="59"/>
        <v>3</v>
      </c>
      <c r="O1225" s="219">
        <f>MAX(IF($U$4-G1225&gt;0,MIN((($U$4-$U$2))*J1225,(($U$4-$G1225)*J1225)-'Resale time'!$F$545),0),0)</f>
        <v>372.87034401258165</v>
      </c>
      <c r="P1225" s="162">
        <f>MAX(IF($U$5-G1225&gt;0,MIN(($U$5-$U$4)*J1225,(($U$5-$G1225)*J1225)-'Resale time'!$F$545),0),0)</f>
        <v>1098</v>
      </c>
      <c r="Q1225" s="162">
        <f>MAX(IF($U$3-G1225&gt;0,MIN(($U$3-$U$5)*J1225,(($U$3-$G1225)*J1225)-'Resale time'!$F$545),0),0)</f>
        <v>270</v>
      </c>
      <c r="R1225" s="341">
        <f t="shared" si="60"/>
        <v>1740.8703440125817</v>
      </c>
    </row>
    <row r="1226" spans="1:18" ht="12" customHeight="1" x14ac:dyDescent="0.35">
      <c r="A1226" s="145"/>
      <c r="B1226" s="145" t="s">
        <v>6250</v>
      </c>
      <c r="C1226" s="145" t="s">
        <v>6251</v>
      </c>
      <c r="D1226" s="145" t="s">
        <v>6071</v>
      </c>
      <c r="E1226" s="145" t="s">
        <v>6252</v>
      </c>
      <c r="F1226" s="145" t="s">
        <v>4276</v>
      </c>
      <c r="G1226" s="146">
        <v>43374</v>
      </c>
      <c r="H1226" s="125">
        <f t="shared" si="58"/>
        <v>2018</v>
      </c>
      <c r="I1226" s="145" t="s">
        <v>6253</v>
      </c>
      <c r="J1226" s="144">
        <v>1</v>
      </c>
      <c r="K1226" s="115">
        <f>IF((G1226+'Resale time'!$F$545)&lt;$U$3,1,0)</f>
        <v>1</v>
      </c>
      <c r="L1226" s="144"/>
      <c r="M1226" s="158">
        <v>1</v>
      </c>
      <c r="N1226" s="162">
        <f t="shared" si="59"/>
        <v>1</v>
      </c>
      <c r="O1226" s="219">
        <f>MAX(IF($U$4-G1226&gt;0,MIN((($U$4-$U$2))*J1226,(($U$4-$G1226)*J1226)-'Resale time'!$F$545),0),0)</f>
        <v>274</v>
      </c>
      <c r="P1226" s="162">
        <f>MAX(IF($U$5-G1226&gt;0,MIN(($U$5-$U$4)*J1226,(($U$5-$G1226)*J1226)-'Resale time'!$F$545),0),0)</f>
        <v>366</v>
      </c>
      <c r="Q1226" s="162">
        <f>MAX(IF($U$3-G1226&gt;0,MIN(($U$3-$U$5)*J1226,(($U$3-$G1226)*J1226)-'Resale time'!$F$545),0),0)</f>
        <v>90</v>
      </c>
      <c r="R1226" s="341">
        <f t="shared" si="60"/>
        <v>730</v>
      </c>
    </row>
    <row r="1227" spans="1:18" ht="12" customHeight="1" x14ac:dyDescent="0.35">
      <c r="A1227" s="142"/>
      <c r="B1227" s="142" t="s">
        <v>6254</v>
      </c>
      <c r="C1227" s="142" t="s">
        <v>6255</v>
      </c>
      <c r="D1227" s="142" t="s">
        <v>5318</v>
      </c>
      <c r="E1227" s="142" t="s">
        <v>6256</v>
      </c>
      <c r="F1227" s="145" t="s">
        <v>4331</v>
      </c>
      <c r="G1227" s="146">
        <v>43342</v>
      </c>
      <c r="H1227" s="125">
        <f t="shared" si="58"/>
        <v>2018</v>
      </c>
      <c r="I1227" s="145" t="s">
        <v>6257</v>
      </c>
      <c r="J1227" s="144">
        <v>2</v>
      </c>
      <c r="K1227" s="115">
        <f>IF((G1227+'Resale time'!$F$545)&lt;$U$3,1,0)</f>
        <v>1</v>
      </c>
      <c r="L1227" s="144"/>
      <c r="M1227" s="158">
        <v>1</v>
      </c>
      <c r="N1227" s="162">
        <f t="shared" si="59"/>
        <v>2</v>
      </c>
      <c r="O1227" s="219">
        <f>MAX(IF($U$4-G1227&gt;0,MIN((($U$4-$U$2))*J1227,(($U$4-$G1227)*J1227)-'Resale time'!$F$545),0),0)</f>
        <v>548</v>
      </c>
      <c r="P1227" s="162">
        <f>MAX(IF($U$5-G1227&gt;0,MIN(($U$5-$U$4)*J1227,(($U$5-$G1227)*J1227)-'Resale time'!$F$545),0),0)</f>
        <v>732</v>
      </c>
      <c r="Q1227" s="162">
        <f>MAX(IF($U$3-G1227&gt;0,MIN(($U$3-$U$5)*J1227,(($U$3-$G1227)*J1227)-'Resale time'!$F$545),0),0)</f>
        <v>180</v>
      </c>
      <c r="R1227" s="341">
        <f t="shared" si="60"/>
        <v>1460</v>
      </c>
    </row>
    <row r="1228" spans="1:18" ht="12" customHeight="1" x14ac:dyDescent="0.35">
      <c r="A1228" s="142"/>
      <c r="B1228" s="142" t="s">
        <v>6254</v>
      </c>
      <c r="C1228" s="142" t="s">
        <v>6255</v>
      </c>
      <c r="D1228" s="142" t="s">
        <v>5318</v>
      </c>
      <c r="E1228" s="151" t="s">
        <v>6256</v>
      </c>
      <c r="F1228" s="145" t="s">
        <v>4276</v>
      </c>
      <c r="G1228" s="146">
        <v>43342</v>
      </c>
      <c r="H1228" s="125">
        <f t="shared" si="58"/>
        <v>2018</v>
      </c>
      <c r="I1228" s="145" t="s">
        <v>6257</v>
      </c>
      <c r="J1228" s="144">
        <v>1</v>
      </c>
      <c r="K1228" s="115">
        <f>IF((G1228+'Resale time'!$F$545)&lt;$U$3,1,0)</f>
        <v>1</v>
      </c>
      <c r="L1228" s="144"/>
      <c r="M1228" s="158">
        <v>1</v>
      </c>
      <c r="N1228" s="162">
        <f t="shared" si="59"/>
        <v>1</v>
      </c>
      <c r="O1228" s="219">
        <f>MAX(IF($U$4-G1228&gt;0,MIN((($U$4-$U$2))*J1228,(($U$4-$G1228)*J1228)-'Resale time'!$F$545),0),0)</f>
        <v>274</v>
      </c>
      <c r="P1228" s="162">
        <f>MAX(IF($U$5-G1228&gt;0,MIN(($U$5-$U$4)*J1228,(($U$5-$G1228)*J1228)-'Resale time'!$F$545),0),0)</f>
        <v>366</v>
      </c>
      <c r="Q1228" s="162">
        <f>MAX(IF($U$3-G1228&gt;0,MIN(($U$3-$U$5)*J1228,(($U$3-$G1228)*J1228)-'Resale time'!$F$545),0),0)</f>
        <v>90</v>
      </c>
      <c r="R1228" s="341">
        <f t="shared" si="60"/>
        <v>730</v>
      </c>
    </row>
    <row r="1229" spans="1:18" ht="12" customHeight="1" x14ac:dyDescent="0.35">
      <c r="A1229" s="142"/>
      <c r="B1229" s="142" t="s">
        <v>6254</v>
      </c>
      <c r="C1229" s="142" t="s">
        <v>6255</v>
      </c>
      <c r="D1229" s="142" t="s">
        <v>5318</v>
      </c>
      <c r="E1229" s="151" t="s">
        <v>6256</v>
      </c>
      <c r="F1229" s="145" t="s">
        <v>5280</v>
      </c>
      <c r="G1229" s="146">
        <v>43342</v>
      </c>
      <c r="H1229" s="125">
        <f t="shared" si="58"/>
        <v>2018</v>
      </c>
      <c r="I1229" s="145" t="s">
        <v>6257</v>
      </c>
      <c r="J1229" s="144">
        <v>2</v>
      </c>
      <c r="K1229" s="115">
        <f>IF((G1229+'Resale time'!$F$545)&lt;$U$3,1,0)</f>
        <v>1</v>
      </c>
      <c r="L1229" s="144"/>
      <c r="M1229" s="158">
        <v>1</v>
      </c>
      <c r="N1229" s="162">
        <f t="shared" si="59"/>
        <v>2</v>
      </c>
      <c r="O1229" s="219">
        <f>MAX(IF($U$4-G1229&gt;0,MIN((($U$4-$U$2))*J1229,(($U$4-$G1229)*J1229)-'Resale time'!$F$545),0),0)</f>
        <v>548</v>
      </c>
      <c r="P1229" s="162">
        <f>MAX(IF($U$5-G1229&gt;0,MIN(($U$5-$U$4)*J1229,(($U$5-$G1229)*J1229)-'Resale time'!$F$545),0),0)</f>
        <v>732</v>
      </c>
      <c r="Q1229" s="162">
        <f>MAX(IF($U$3-G1229&gt;0,MIN(($U$3-$U$5)*J1229,(($U$3-$G1229)*J1229)-'Resale time'!$F$545),0),0)</f>
        <v>180</v>
      </c>
      <c r="R1229" s="341">
        <f t="shared" si="60"/>
        <v>1460</v>
      </c>
    </row>
    <row r="1230" spans="1:18" ht="12" customHeight="1" x14ac:dyDescent="0.35">
      <c r="A1230" s="142" t="s">
        <v>6258</v>
      </c>
      <c r="B1230" s="142" t="s">
        <v>6259</v>
      </c>
      <c r="C1230" s="142" t="s">
        <v>6260</v>
      </c>
      <c r="D1230" s="142" t="s">
        <v>5318</v>
      </c>
      <c r="E1230" s="142" t="s">
        <v>6261</v>
      </c>
      <c r="F1230" s="142" t="s">
        <v>4276</v>
      </c>
      <c r="G1230" s="143">
        <v>43830</v>
      </c>
      <c r="H1230" s="125">
        <f t="shared" si="58"/>
        <v>2019</v>
      </c>
      <c r="I1230" s="142" t="s">
        <v>6262</v>
      </c>
      <c r="J1230" s="144">
        <v>1</v>
      </c>
      <c r="K1230" s="115">
        <f>IF((G1230+'Resale time'!$F$545)&lt;$U$3,1,0)</f>
        <v>1</v>
      </c>
      <c r="L1230" s="144"/>
      <c r="M1230" s="159"/>
      <c r="N1230" s="162" t="str">
        <f t="shared" si="59"/>
        <v/>
      </c>
      <c r="O1230" s="219">
        <f>MAX(IF($U$4-G1230&gt;0,MIN((($U$4-$U$2))*J1230,(($U$4-$G1230)*J1230)-'Resale time'!$F$545),0),0)</f>
        <v>0</v>
      </c>
      <c r="P1230" s="162">
        <f>MAX(IF($U$5-G1230&gt;0,MIN(($U$5-$U$4)*J1230,(($U$5-$G1230)*J1230)-'Resale time'!$F$545),0),0)</f>
        <v>303.87034401258165</v>
      </c>
      <c r="Q1230" s="162">
        <f>MAX(IF($U$3-G1230&gt;0,MIN(($U$3-$U$5)*J1230,(($U$3-$G1230)*J1230)-'Resale time'!$F$545),0),0)</f>
        <v>90</v>
      </c>
      <c r="R1230" s="341">
        <f t="shared" si="60"/>
        <v>393.87034401258165</v>
      </c>
    </row>
    <row r="1231" spans="1:18" ht="12" customHeight="1" x14ac:dyDescent="0.35">
      <c r="A1231" s="142" t="s">
        <v>6258</v>
      </c>
      <c r="B1231" s="142" t="s">
        <v>6259</v>
      </c>
      <c r="C1231" s="142" t="s">
        <v>6260</v>
      </c>
      <c r="D1231" s="142" t="s">
        <v>5318</v>
      </c>
      <c r="E1231" s="142" t="s">
        <v>6261</v>
      </c>
      <c r="F1231" s="142" t="s">
        <v>5280</v>
      </c>
      <c r="G1231" s="143">
        <v>43816</v>
      </c>
      <c r="H1231" s="125">
        <f t="shared" si="58"/>
        <v>2019</v>
      </c>
      <c r="I1231" s="142" t="s">
        <v>6263</v>
      </c>
      <c r="J1231" s="144">
        <v>3</v>
      </c>
      <c r="K1231" s="115">
        <f>IF((G1231+'Resale time'!$F$545)&lt;$U$3,1,0)</f>
        <v>1</v>
      </c>
      <c r="L1231" s="144"/>
      <c r="M1231" s="159"/>
      <c r="N1231" s="162" t="str">
        <f t="shared" si="59"/>
        <v/>
      </c>
      <c r="O1231" s="219">
        <f>MAX(IF($U$4-G1231&gt;0,MIN((($U$4-$U$2))*J1231,(($U$4-$G1231)*J1231)-'Resale time'!$F$545),0),0)</f>
        <v>0</v>
      </c>
      <c r="P1231" s="162">
        <f>MAX(IF($U$5-G1231&gt;0,MIN(($U$5-$U$4)*J1231,(($U$5-$G1231)*J1231)-'Resale time'!$F$545),0),0)</f>
        <v>1077.8703440125817</v>
      </c>
      <c r="Q1231" s="162">
        <f>MAX(IF($U$3-G1231&gt;0,MIN(($U$3-$U$5)*J1231,(($U$3-$G1231)*J1231)-'Resale time'!$F$545),0),0)</f>
        <v>270</v>
      </c>
      <c r="R1231" s="341">
        <f t="shared" si="60"/>
        <v>1347.8703440125817</v>
      </c>
    </row>
    <row r="1232" spans="1:18" ht="12" customHeight="1" x14ac:dyDescent="0.35">
      <c r="A1232" s="142" t="s">
        <v>6258</v>
      </c>
      <c r="B1232" s="142" t="s">
        <v>6259</v>
      </c>
      <c r="C1232" s="142" t="s">
        <v>6260</v>
      </c>
      <c r="D1232" s="151"/>
      <c r="E1232" s="145" t="s">
        <v>6261</v>
      </c>
      <c r="F1232" s="145" t="s">
        <v>5280</v>
      </c>
      <c r="G1232" s="146">
        <v>43816</v>
      </c>
      <c r="H1232" s="125">
        <f t="shared" si="58"/>
        <v>2019</v>
      </c>
      <c r="I1232" s="145" t="s">
        <v>6263</v>
      </c>
      <c r="J1232" s="144">
        <v>3</v>
      </c>
      <c r="K1232" s="115">
        <f>IF((G1232+'Resale time'!$F$545)&lt;$U$3,1,0)</f>
        <v>1</v>
      </c>
      <c r="L1232" s="144"/>
      <c r="M1232" s="158">
        <v>1</v>
      </c>
      <c r="N1232" s="162">
        <f t="shared" si="59"/>
        <v>3</v>
      </c>
      <c r="O1232" s="219">
        <f>MAX(IF($U$4-G1232&gt;0,MIN((($U$4-$U$2))*J1232,(($U$4-$G1232)*J1232)-'Resale time'!$F$545),0),0)</f>
        <v>0</v>
      </c>
      <c r="P1232" s="162">
        <f>MAX(IF($U$5-G1232&gt;0,MIN(($U$5-$U$4)*J1232,(($U$5-$G1232)*J1232)-'Resale time'!$F$545),0),0)</f>
        <v>1077.8703440125817</v>
      </c>
      <c r="Q1232" s="162">
        <f>MAX(IF($U$3-G1232&gt;0,MIN(($U$3-$U$5)*J1232,(($U$3-$G1232)*J1232)-'Resale time'!$F$545),0),0)</f>
        <v>270</v>
      </c>
      <c r="R1232" s="341">
        <f t="shared" si="60"/>
        <v>1347.8703440125817</v>
      </c>
    </row>
    <row r="1233" spans="1:18" ht="12" customHeight="1" x14ac:dyDescent="0.35">
      <c r="A1233" s="145"/>
      <c r="B1233" s="145" t="s">
        <v>6264</v>
      </c>
      <c r="C1233" s="145" t="s">
        <v>6265</v>
      </c>
      <c r="D1233" s="145" t="s">
        <v>6038</v>
      </c>
      <c r="E1233" s="145" t="s">
        <v>6266</v>
      </c>
      <c r="F1233" s="145" t="s">
        <v>4645</v>
      </c>
      <c r="G1233" s="146">
        <v>43538</v>
      </c>
      <c r="H1233" s="125">
        <f t="shared" si="58"/>
        <v>2019</v>
      </c>
      <c r="I1233" s="145" t="s">
        <v>6267</v>
      </c>
      <c r="J1233" s="144">
        <v>3</v>
      </c>
      <c r="K1233" s="115">
        <f>IF((G1233+'Resale time'!$F$545)&lt;$U$3,1,0)</f>
        <v>1</v>
      </c>
      <c r="L1233" s="144"/>
      <c r="M1233" s="158">
        <v>1</v>
      </c>
      <c r="N1233" s="162">
        <f t="shared" si="59"/>
        <v>3</v>
      </c>
      <c r="O1233" s="219">
        <f>MAX(IF($U$4-G1233&gt;0,MIN((($U$4-$U$2))*J1233,(($U$4-$G1233)*J1233)-'Resale time'!$F$545),0),0)</f>
        <v>813.87034401258165</v>
      </c>
      <c r="P1233" s="162">
        <f>MAX(IF($U$5-G1233&gt;0,MIN(($U$5-$U$4)*J1233,(($U$5-$G1233)*J1233)-'Resale time'!$F$545),0),0)</f>
        <v>1098</v>
      </c>
      <c r="Q1233" s="162">
        <f>MAX(IF($U$3-G1233&gt;0,MIN(($U$3-$U$5)*J1233,(($U$3-$G1233)*J1233)-'Resale time'!$F$545),0),0)</f>
        <v>270</v>
      </c>
      <c r="R1233" s="341">
        <f t="shared" si="60"/>
        <v>2181.8703440125819</v>
      </c>
    </row>
    <row r="1234" spans="1:18" ht="12" customHeight="1" x14ac:dyDescent="0.35">
      <c r="A1234" s="145"/>
      <c r="B1234" s="145" t="s">
        <v>6268</v>
      </c>
      <c r="C1234" s="145" t="s">
        <v>6269</v>
      </c>
      <c r="D1234" s="145" t="s">
        <v>5339</v>
      </c>
      <c r="E1234" s="145" t="s">
        <v>6270</v>
      </c>
      <c r="F1234" s="145" t="s">
        <v>4645</v>
      </c>
      <c r="G1234" s="146">
        <v>43757</v>
      </c>
      <c r="H1234" s="125">
        <f t="shared" si="58"/>
        <v>2019</v>
      </c>
      <c r="I1234" s="145" t="s">
        <v>6271</v>
      </c>
      <c r="J1234" s="144">
        <v>1</v>
      </c>
      <c r="K1234" s="115">
        <f>IF((G1234+'Resale time'!$F$545)&lt;$U$3,1,0)</f>
        <v>1</v>
      </c>
      <c r="L1234" s="144"/>
      <c r="M1234" s="158">
        <v>1</v>
      </c>
      <c r="N1234" s="162">
        <f t="shared" si="59"/>
        <v>1</v>
      </c>
      <c r="O1234" s="219">
        <f>MAX(IF($U$4-G1234&gt;0,MIN((($U$4-$U$2))*J1234,(($U$4-$G1234)*J1234)-'Resale time'!$F$545),0),0)</f>
        <v>10.870344012581675</v>
      </c>
      <c r="P1234" s="162">
        <f>MAX(IF($U$5-G1234&gt;0,MIN(($U$5-$U$4)*J1234,(($U$5-$G1234)*J1234)-'Resale time'!$F$545),0),0)</f>
        <v>366</v>
      </c>
      <c r="Q1234" s="162">
        <f>MAX(IF($U$3-G1234&gt;0,MIN(($U$3-$U$5)*J1234,(($U$3-$G1234)*J1234)-'Resale time'!$F$545),0),0)</f>
        <v>90</v>
      </c>
      <c r="R1234" s="341">
        <f t="shared" si="60"/>
        <v>466.87034401258165</v>
      </c>
    </row>
    <row r="1235" spans="1:18" ht="12" customHeight="1" x14ac:dyDescent="0.35">
      <c r="A1235" s="145"/>
      <c r="B1235" s="145" t="s">
        <v>6272</v>
      </c>
      <c r="C1235" s="145" t="s">
        <v>4801</v>
      </c>
      <c r="D1235" s="145" t="b">
        <v>0</v>
      </c>
      <c r="E1235" s="145" t="s">
        <v>5768</v>
      </c>
      <c r="F1235" s="145" t="s">
        <v>4695</v>
      </c>
      <c r="G1235" s="146">
        <v>43244</v>
      </c>
      <c r="H1235" s="125">
        <f t="shared" si="58"/>
        <v>2018</v>
      </c>
      <c r="I1235" s="145" t="s">
        <v>6273</v>
      </c>
      <c r="J1235" s="144">
        <v>1</v>
      </c>
      <c r="K1235" s="115">
        <f>IF((G1235+'Resale time'!$F$545)&lt;$U$3,1,0)</f>
        <v>1</v>
      </c>
      <c r="L1235" s="144"/>
      <c r="M1235" s="158">
        <v>1</v>
      </c>
      <c r="N1235" s="162">
        <f t="shared" si="59"/>
        <v>1</v>
      </c>
      <c r="O1235" s="219">
        <f>MAX(IF($U$4-G1235&gt;0,MIN((($U$4-$U$2))*J1235,(($U$4-$G1235)*J1235)-'Resale time'!$F$545),0),0)</f>
        <v>274</v>
      </c>
      <c r="P1235" s="162">
        <f>MAX(IF($U$5-G1235&gt;0,MIN(($U$5-$U$4)*J1235,(($U$5-$G1235)*J1235)-'Resale time'!$F$545),0),0)</f>
        <v>366</v>
      </c>
      <c r="Q1235" s="162">
        <f>MAX(IF($U$3-G1235&gt;0,MIN(($U$3-$U$5)*J1235,(($U$3-$G1235)*J1235)-'Resale time'!$F$545),0),0)</f>
        <v>90</v>
      </c>
      <c r="R1235" s="341">
        <f t="shared" si="60"/>
        <v>730</v>
      </c>
    </row>
    <row r="1236" spans="1:18" ht="12" customHeight="1" x14ac:dyDescent="0.35">
      <c r="A1236" s="145"/>
      <c r="B1236" s="145" t="s">
        <v>6274</v>
      </c>
      <c r="C1236" s="145" t="s">
        <v>6275</v>
      </c>
      <c r="D1236" s="145" t="b">
        <v>0</v>
      </c>
      <c r="E1236" s="145" t="s">
        <v>6276</v>
      </c>
      <c r="F1236" s="145" t="s">
        <v>5280</v>
      </c>
      <c r="G1236" s="146">
        <v>43578</v>
      </c>
      <c r="H1236" s="125">
        <f t="shared" si="58"/>
        <v>2019</v>
      </c>
      <c r="I1236" s="145" t="s">
        <v>6277</v>
      </c>
      <c r="J1236" s="144">
        <v>3</v>
      </c>
      <c r="K1236" s="115">
        <f>IF((G1236+'Resale time'!$F$545)&lt;$U$3,1,0)</f>
        <v>1</v>
      </c>
      <c r="L1236" s="144"/>
      <c r="M1236" s="158">
        <v>1</v>
      </c>
      <c r="N1236" s="162">
        <f t="shared" si="59"/>
        <v>3</v>
      </c>
      <c r="O1236" s="219">
        <f>MAX(IF($U$4-G1236&gt;0,MIN((($U$4-$U$2))*J1236,(($U$4-$G1236)*J1236)-'Resale time'!$F$545),0),0)</f>
        <v>693.87034401258165</v>
      </c>
      <c r="P1236" s="162">
        <f>MAX(IF($U$5-G1236&gt;0,MIN(($U$5-$U$4)*J1236,(($U$5-$G1236)*J1236)-'Resale time'!$F$545),0),0)</f>
        <v>1098</v>
      </c>
      <c r="Q1236" s="162">
        <f>MAX(IF($U$3-G1236&gt;0,MIN(($U$3-$U$5)*J1236,(($U$3-$G1236)*J1236)-'Resale time'!$F$545),0),0)</f>
        <v>270</v>
      </c>
      <c r="R1236" s="341">
        <f t="shared" si="60"/>
        <v>2061.8703440125819</v>
      </c>
    </row>
    <row r="1237" spans="1:18" ht="12" customHeight="1" x14ac:dyDescent="0.35">
      <c r="A1237" s="145"/>
      <c r="B1237" s="145" t="s">
        <v>6278</v>
      </c>
      <c r="C1237" s="145" t="s">
        <v>4801</v>
      </c>
      <c r="D1237" s="145" t="b">
        <v>0</v>
      </c>
      <c r="E1237" s="145" t="s">
        <v>5279</v>
      </c>
      <c r="F1237" s="145" t="s">
        <v>4645</v>
      </c>
      <c r="G1237" s="146">
        <v>43301</v>
      </c>
      <c r="H1237" s="125">
        <f t="shared" si="58"/>
        <v>2018</v>
      </c>
      <c r="I1237" s="145" t="s">
        <v>6279</v>
      </c>
      <c r="J1237" s="144">
        <v>1</v>
      </c>
      <c r="K1237" s="115">
        <f>IF((G1237+'Resale time'!$F$545)&lt;$U$3,1,0)</f>
        <v>1</v>
      </c>
      <c r="L1237" s="144"/>
      <c r="M1237" s="158">
        <v>1</v>
      </c>
      <c r="N1237" s="162">
        <f t="shared" si="59"/>
        <v>1</v>
      </c>
      <c r="O1237" s="219">
        <f>MAX(IF($U$4-G1237&gt;0,MIN((($U$4-$U$2))*J1237,(($U$4-$G1237)*J1237)-'Resale time'!$F$545),0),0)</f>
        <v>274</v>
      </c>
      <c r="P1237" s="162">
        <f>MAX(IF($U$5-G1237&gt;0,MIN(($U$5-$U$4)*J1237,(($U$5-$G1237)*J1237)-'Resale time'!$F$545),0),0)</f>
        <v>366</v>
      </c>
      <c r="Q1237" s="162">
        <f>MAX(IF($U$3-G1237&gt;0,MIN(($U$3-$U$5)*J1237,(($U$3-$G1237)*J1237)-'Resale time'!$F$545),0),0)</f>
        <v>90</v>
      </c>
      <c r="R1237" s="341">
        <f t="shared" si="60"/>
        <v>730</v>
      </c>
    </row>
    <row r="1238" spans="1:18" ht="12" customHeight="1" x14ac:dyDescent="0.35">
      <c r="A1238" s="145"/>
      <c r="B1238" s="145" t="s">
        <v>6280</v>
      </c>
      <c r="C1238" s="145" t="s">
        <v>6281</v>
      </c>
      <c r="D1238" s="145" t="s">
        <v>5339</v>
      </c>
      <c r="E1238" s="145" t="s">
        <v>6282</v>
      </c>
      <c r="F1238" s="145" t="s">
        <v>4276</v>
      </c>
      <c r="G1238" s="146">
        <v>43658</v>
      </c>
      <c r="H1238" s="125">
        <f t="shared" si="58"/>
        <v>2019</v>
      </c>
      <c r="I1238" s="145" t="s">
        <v>6283</v>
      </c>
      <c r="J1238" s="144">
        <v>1</v>
      </c>
      <c r="K1238" s="115">
        <f>IF((G1238+'Resale time'!$F$545)&lt;$U$3,1,0)</f>
        <v>1</v>
      </c>
      <c r="L1238" s="144"/>
      <c r="M1238" s="158">
        <v>1</v>
      </c>
      <c r="N1238" s="162">
        <f t="shared" si="59"/>
        <v>1</v>
      </c>
      <c r="O1238" s="219">
        <f>MAX(IF($U$4-G1238&gt;0,MIN((($U$4-$U$2))*J1238,(($U$4-$G1238)*J1238)-'Resale time'!$F$545),0),0)</f>
        <v>109.87034401258168</v>
      </c>
      <c r="P1238" s="162">
        <f>MAX(IF($U$5-G1238&gt;0,MIN(($U$5-$U$4)*J1238,(($U$5-$G1238)*J1238)-'Resale time'!$F$545),0),0)</f>
        <v>366</v>
      </c>
      <c r="Q1238" s="162">
        <f>MAX(IF($U$3-G1238&gt;0,MIN(($U$3-$U$5)*J1238,(($U$3-$G1238)*J1238)-'Resale time'!$F$545),0),0)</f>
        <v>90</v>
      </c>
      <c r="R1238" s="341">
        <f t="shared" si="60"/>
        <v>565.87034401258165</v>
      </c>
    </row>
    <row r="1239" spans="1:18" ht="12" customHeight="1" x14ac:dyDescent="0.35">
      <c r="A1239" s="145"/>
      <c r="B1239" s="145" t="s">
        <v>6284</v>
      </c>
      <c r="C1239" s="145" t="s">
        <v>6285</v>
      </c>
      <c r="D1239" s="145" t="s">
        <v>6038</v>
      </c>
      <c r="E1239" s="145" t="s">
        <v>6286</v>
      </c>
      <c r="F1239" s="145" t="s">
        <v>4645</v>
      </c>
      <c r="G1239" s="146">
        <v>43614</v>
      </c>
      <c r="H1239" s="125">
        <f t="shared" si="58"/>
        <v>2019</v>
      </c>
      <c r="I1239" s="145" t="s">
        <v>6287</v>
      </c>
      <c r="J1239" s="144">
        <v>1</v>
      </c>
      <c r="K1239" s="115">
        <f>IF((G1239+'Resale time'!$F$545)&lt;$U$3,1,0)</f>
        <v>1</v>
      </c>
      <c r="L1239" s="144"/>
      <c r="M1239" s="158">
        <v>1</v>
      </c>
      <c r="N1239" s="162">
        <f t="shared" si="59"/>
        <v>1</v>
      </c>
      <c r="O1239" s="219">
        <f>MAX(IF($U$4-G1239&gt;0,MIN((($U$4-$U$2))*J1239,(($U$4-$G1239)*J1239)-'Resale time'!$F$545),0),0)</f>
        <v>153.87034401258168</v>
      </c>
      <c r="P1239" s="162">
        <f>MAX(IF($U$5-G1239&gt;0,MIN(($U$5-$U$4)*J1239,(($U$5-$G1239)*J1239)-'Resale time'!$F$545),0),0)</f>
        <v>366</v>
      </c>
      <c r="Q1239" s="162">
        <f>MAX(IF($U$3-G1239&gt;0,MIN(($U$3-$U$5)*J1239,(($U$3-$G1239)*J1239)-'Resale time'!$F$545),0),0)</f>
        <v>90</v>
      </c>
      <c r="R1239" s="341">
        <f t="shared" si="60"/>
        <v>609.87034401258165</v>
      </c>
    </row>
    <row r="1240" spans="1:18" ht="12" customHeight="1" x14ac:dyDescent="0.35">
      <c r="A1240" s="145"/>
      <c r="B1240" s="145" t="s">
        <v>6288</v>
      </c>
      <c r="C1240" s="145" t="s">
        <v>6289</v>
      </c>
      <c r="D1240" s="145" t="b">
        <v>0</v>
      </c>
      <c r="E1240" s="145" t="s">
        <v>6290</v>
      </c>
      <c r="F1240" s="145" t="s">
        <v>4695</v>
      </c>
      <c r="G1240" s="146">
        <v>43413</v>
      </c>
      <c r="H1240" s="125">
        <f t="shared" si="58"/>
        <v>2018</v>
      </c>
      <c r="I1240" s="145" t="s">
        <v>6291</v>
      </c>
      <c r="J1240" s="144">
        <v>1</v>
      </c>
      <c r="K1240" s="115">
        <f>IF((G1240+'Resale time'!$F$545)&lt;$U$3,1,0)</f>
        <v>1</v>
      </c>
      <c r="L1240" s="144"/>
      <c r="M1240" s="158">
        <v>1</v>
      </c>
      <c r="N1240" s="162">
        <f t="shared" si="59"/>
        <v>1</v>
      </c>
      <c r="O1240" s="219">
        <f>MAX(IF($U$4-G1240&gt;0,MIN((($U$4-$U$2))*J1240,(($U$4-$G1240)*J1240)-'Resale time'!$F$545),0),0)</f>
        <v>274</v>
      </c>
      <c r="P1240" s="162">
        <f>MAX(IF($U$5-G1240&gt;0,MIN(($U$5-$U$4)*J1240,(($U$5-$G1240)*J1240)-'Resale time'!$F$545),0),0)</f>
        <v>366</v>
      </c>
      <c r="Q1240" s="162">
        <f>MAX(IF($U$3-G1240&gt;0,MIN(($U$3-$U$5)*J1240,(($U$3-$G1240)*J1240)-'Resale time'!$F$545),0),0)</f>
        <v>90</v>
      </c>
      <c r="R1240" s="341">
        <f t="shared" si="60"/>
        <v>730</v>
      </c>
    </row>
    <row r="1241" spans="1:18" ht="12" customHeight="1" x14ac:dyDescent="0.35">
      <c r="A1241" s="145"/>
      <c r="B1241" s="145" t="s">
        <v>6292</v>
      </c>
      <c r="C1241" s="145" t="s">
        <v>6293</v>
      </c>
      <c r="D1241" s="145" t="b">
        <v>0</v>
      </c>
      <c r="E1241" s="145" t="s">
        <v>5768</v>
      </c>
      <c r="F1241" s="145" t="s">
        <v>4276</v>
      </c>
      <c r="G1241" s="146">
        <v>43445</v>
      </c>
      <c r="H1241" s="125">
        <f t="shared" si="58"/>
        <v>2018</v>
      </c>
      <c r="I1241" s="145" t="s">
        <v>6294</v>
      </c>
      <c r="J1241" s="144">
        <v>6</v>
      </c>
      <c r="K1241" s="115">
        <f>IF((G1241+'Resale time'!$F$545)&lt;$U$3,1,0)</f>
        <v>1</v>
      </c>
      <c r="L1241" s="144"/>
      <c r="M1241" s="158">
        <v>1</v>
      </c>
      <c r="N1241" s="162">
        <f t="shared" si="59"/>
        <v>6</v>
      </c>
      <c r="O1241" s="219">
        <f>MAX(IF($U$4-G1241&gt;0,MIN((($U$4-$U$2))*J1241,(($U$4-$G1241)*J1241)-'Resale time'!$F$545),0),0)</f>
        <v>1644</v>
      </c>
      <c r="P1241" s="162">
        <f>MAX(IF($U$5-G1241&gt;0,MIN(($U$5-$U$4)*J1241,(($U$5-$G1241)*J1241)-'Resale time'!$F$545),0),0)</f>
        <v>2196</v>
      </c>
      <c r="Q1241" s="162">
        <f>MAX(IF($U$3-G1241&gt;0,MIN(($U$3-$U$5)*J1241,(($U$3-$G1241)*J1241)-'Resale time'!$F$545),0),0)</f>
        <v>540</v>
      </c>
      <c r="R1241" s="341">
        <f t="shared" si="60"/>
        <v>4380</v>
      </c>
    </row>
    <row r="1242" spans="1:18" ht="12" customHeight="1" x14ac:dyDescent="0.35">
      <c r="A1242" s="406"/>
      <c r="B1242" s="406" t="s">
        <v>6295</v>
      </c>
      <c r="C1242" s="406" t="s">
        <v>6296</v>
      </c>
      <c r="D1242" s="406" t="b">
        <v>0</v>
      </c>
      <c r="E1242" s="406" t="s">
        <v>6297</v>
      </c>
      <c r="F1242" s="145" t="s">
        <v>4276</v>
      </c>
      <c r="G1242" s="146">
        <v>43164</v>
      </c>
      <c r="H1242" s="125">
        <f t="shared" si="58"/>
        <v>2018</v>
      </c>
      <c r="I1242" s="145" t="s">
        <v>6298</v>
      </c>
      <c r="J1242" s="144">
        <v>1</v>
      </c>
      <c r="K1242" s="115">
        <f>IF((G1242+'Resale time'!$F$545)&lt;$U$3,1,0)</f>
        <v>1</v>
      </c>
      <c r="L1242" s="144"/>
      <c r="M1242" s="158">
        <v>1</v>
      </c>
      <c r="N1242" s="162">
        <f t="shared" si="59"/>
        <v>1</v>
      </c>
      <c r="O1242" s="219">
        <f>MAX(IF($U$4-G1242&gt;0,MIN((($U$4-$U$2))*J1242,(($U$4-$G1242)*J1242)-'Resale time'!$F$545),0),0)</f>
        <v>274</v>
      </c>
      <c r="P1242" s="162">
        <f>MAX(IF($U$5-G1242&gt;0,MIN(($U$5-$U$4)*J1242,(($U$5-$G1242)*J1242)-'Resale time'!$F$545),0),0)</f>
        <v>366</v>
      </c>
      <c r="Q1242" s="162">
        <f>MAX(IF($U$3-G1242&gt;0,MIN(($U$3-$U$5)*J1242,(($U$3-$G1242)*J1242)-'Resale time'!$F$545),0),0)</f>
        <v>90</v>
      </c>
      <c r="R1242" s="341">
        <f t="shared" si="60"/>
        <v>730</v>
      </c>
    </row>
    <row r="1243" spans="1:18" ht="12" customHeight="1" x14ac:dyDescent="0.35">
      <c r="A1243" s="406"/>
      <c r="B1243" s="400"/>
      <c r="C1243" s="400" t="s">
        <v>6296</v>
      </c>
      <c r="D1243" s="400" t="b">
        <v>0</v>
      </c>
      <c r="E1243" s="400" t="s">
        <v>6297</v>
      </c>
      <c r="F1243" s="145" t="s">
        <v>4726</v>
      </c>
      <c r="G1243" s="146">
        <v>43164</v>
      </c>
      <c r="H1243" s="125">
        <f t="shared" si="58"/>
        <v>2018</v>
      </c>
      <c r="I1243" s="145" t="s">
        <v>6298</v>
      </c>
      <c r="J1243" s="144">
        <v>1</v>
      </c>
      <c r="K1243" s="115">
        <f>IF((G1243+'Resale time'!$F$545)&lt;$U$3,1,0)</f>
        <v>1</v>
      </c>
      <c r="L1243" s="144"/>
      <c r="M1243" s="158">
        <v>1</v>
      </c>
      <c r="N1243" s="162">
        <f t="shared" si="59"/>
        <v>1</v>
      </c>
      <c r="O1243" s="219">
        <f>MAX(IF($U$4-G1243&gt;0,MIN((($U$4-$U$2))*J1243,(($U$4-$G1243)*J1243)-'Resale time'!$F$545),0),0)</f>
        <v>274</v>
      </c>
      <c r="P1243" s="162">
        <f>MAX(IF($U$5-G1243&gt;0,MIN(($U$5-$U$4)*J1243,(($U$5-$G1243)*J1243)-'Resale time'!$F$545),0),0)</f>
        <v>366</v>
      </c>
      <c r="Q1243" s="162">
        <f>MAX(IF($U$3-G1243&gt;0,MIN(($U$3-$U$5)*J1243,(($U$3-$G1243)*J1243)-'Resale time'!$F$545),0),0)</f>
        <v>90</v>
      </c>
      <c r="R1243" s="341">
        <f t="shared" si="60"/>
        <v>730</v>
      </c>
    </row>
    <row r="1244" spans="1:18" ht="12" customHeight="1" x14ac:dyDescent="0.35">
      <c r="A1244" s="145"/>
      <c r="B1244" s="145" t="s">
        <v>6299</v>
      </c>
      <c r="C1244" s="145" t="s">
        <v>6300</v>
      </c>
      <c r="D1244" s="145" t="s">
        <v>5318</v>
      </c>
      <c r="E1244" s="145" t="s">
        <v>6301</v>
      </c>
      <c r="F1244" s="145" t="s">
        <v>4276</v>
      </c>
      <c r="G1244" s="146">
        <v>43147</v>
      </c>
      <c r="H1244" s="125">
        <f t="shared" si="58"/>
        <v>2018</v>
      </c>
      <c r="I1244" s="145" t="s">
        <v>6302</v>
      </c>
      <c r="J1244" s="144">
        <v>1</v>
      </c>
      <c r="K1244" s="115">
        <f>IF((G1244+'Resale time'!$F$545)&lt;$U$3,1,0)</f>
        <v>1</v>
      </c>
      <c r="L1244" s="144"/>
      <c r="M1244" s="158">
        <v>1</v>
      </c>
      <c r="N1244" s="162">
        <f t="shared" si="59"/>
        <v>1</v>
      </c>
      <c r="O1244" s="219">
        <f>MAX(IF($U$4-G1244&gt;0,MIN((($U$4-$U$2))*J1244,(($U$4-$G1244)*J1244)-'Resale time'!$F$545),0),0)</f>
        <v>274</v>
      </c>
      <c r="P1244" s="162">
        <f>MAX(IF($U$5-G1244&gt;0,MIN(($U$5-$U$4)*J1244,(($U$5-$G1244)*J1244)-'Resale time'!$F$545),0),0)</f>
        <v>366</v>
      </c>
      <c r="Q1244" s="162">
        <f>MAX(IF($U$3-G1244&gt;0,MIN(($U$3-$U$5)*J1244,(($U$3-$G1244)*J1244)-'Resale time'!$F$545),0),0)</f>
        <v>90</v>
      </c>
      <c r="R1244" s="341">
        <f t="shared" si="60"/>
        <v>730</v>
      </c>
    </row>
    <row r="1245" spans="1:18" ht="12" customHeight="1" x14ac:dyDescent="0.35">
      <c r="A1245" s="145"/>
      <c r="B1245" s="145" t="s">
        <v>6303</v>
      </c>
      <c r="C1245" s="145" t="s">
        <v>6304</v>
      </c>
      <c r="D1245" s="145" t="b">
        <v>0</v>
      </c>
      <c r="E1245" s="145" t="s">
        <v>6305</v>
      </c>
      <c r="F1245" s="145" t="s">
        <v>4276</v>
      </c>
      <c r="G1245" s="146">
        <v>43670</v>
      </c>
      <c r="H1245" s="125">
        <f t="shared" si="58"/>
        <v>2019</v>
      </c>
      <c r="I1245" s="145" t="s">
        <v>6306</v>
      </c>
      <c r="J1245" s="144">
        <v>20</v>
      </c>
      <c r="K1245" s="115">
        <f>IF((G1245+'Resale time'!$F$545)&lt;$U$3,1,0)</f>
        <v>1</v>
      </c>
      <c r="L1245" s="144"/>
      <c r="M1245" s="158">
        <v>1</v>
      </c>
      <c r="N1245" s="162">
        <f t="shared" si="59"/>
        <v>20</v>
      </c>
      <c r="O1245" s="219">
        <f>MAX(IF($U$4-G1245&gt;0,MIN((($U$4-$U$2))*J1245,(($U$4-$G1245)*J1245)-'Resale time'!$F$545),0),0)</f>
        <v>3137.8703440125819</v>
      </c>
      <c r="P1245" s="162">
        <f>MAX(IF($U$5-G1245&gt;0,MIN(($U$5-$U$4)*J1245,(($U$5-$G1245)*J1245)-'Resale time'!$F$545),0),0)</f>
        <v>7320</v>
      </c>
      <c r="Q1245" s="162">
        <f>MAX(IF($U$3-G1245&gt;0,MIN(($U$3-$U$5)*J1245,(($U$3-$G1245)*J1245)-'Resale time'!$F$545),0),0)</f>
        <v>1800</v>
      </c>
      <c r="R1245" s="341">
        <f t="shared" si="60"/>
        <v>12257.870344012583</v>
      </c>
    </row>
    <row r="1246" spans="1:18" ht="12" customHeight="1" x14ac:dyDescent="0.35">
      <c r="A1246" s="145"/>
      <c r="B1246" s="145" t="s">
        <v>6307</v>
      </c>
      <c r="C1246" s="145" t="s">
        <v>6308</v>
      </c>
      <c r="D1246" s="145" t="s">
        <v>5318</v>
      </c>
      <c r="E1246" s="145" t="s">
        <v>6309</v>
      </c>
      <c r="F1246" s="145" t="s">
        <v>5280</v>
      </c>
      <c r="G1246" s="146">
        <v>43581</v>
      </c>
      <c r="H1246" s="125">
        <f t="shared" si="58"/>
        <v>2019</v>
      </c>
      <c r="I1246" s="145" t="s">
        <v>6310</v>
      </c>
      <c r="J1246" s="144">
        <v>15</v>
      </c>
      <c r="K1246" s="115">
        <f>IF((G1246+'Resale time'!$F$545)&lt;$U$3,1,0)</f>
        <v>1</v>
      </c>
      <c r="L1246" s="144"/>
      <c r="M1246" s="158">
        <v>1</v>
      </c>
      <c r="N1246" s="162">
        <f t="shared" si="59"/>
        <v>15</v>
      </c>
      <c r="O1246" s="219">
        <f>MAX(IF($U$4-G1246&gt;0,MIN((($U$4-$U$2))*J1246,(($U$4-$G1246)*J1246)-'Resale time'!$F$545),0),0)</f>
        <v>3672.8703440125819</v>
      </c>
      <c r="P1246" s="162">
        <f>MAX(IF($U$5-G1246&gt;0,MIN(($U$5-$U$4)*J1246,(($U$5-$G1246)*J1246)-'Resale time'!$F$545),0),0)</f>
        <v>5490</v>
      </c>
      <c r="Q1246" s="162">
        <f>MAX(IF($U$3-G1246&gt;0,MIN(($U$3-$U$5)*J1246,(($U$3-$G1246)*J1246)-'Resale time'!$F$545),0),0)</f>
        <v>1350</v>
      </c>
      <c r="R1246" s="341">
        <f t="shared" si="60"/>
        <v>10512.870344012583</v>
      </c>
    </row>
    <row r="1247" spans="1:18" ht="12" customHeight="1" x14ac:dyDescent="0.35">
      <c r="A1247" s="142"/>
      <c r="B1247" s="142" t="s">
        <v>5473</v>
      </c>
      <c r="C1247" s="142" t="s">
        <v>5474</v>
      </c>
      <c r="D1247" s="142" t="b">
        <v>0</v>
      </c>
      <c r="E1247" s="142" t="s">
        <v>5475</v>
      </c>
      <c r="F1247" s="142" t="s">
        <v>4276</v>
      </c>
      <c r="G1247" s="143">
        <v>43802</v>
      </c>
      <c r="H1247" s="125">
        <f t="shared" si="58"/>
        <v>2019</v>
      </c>
      <c r="I1247" s="142" t="s">
        <v>6311</v>
      </c>
      <c r="J1247" s="142">
        <v>20</v>
      </c>
      <c r="K1247" s="115">
        <f>IF((G1247+'Resale time'!$F$545)&lt;$U$3,1,0)</f>
        <v>1</v>
      </c>
      <c r="L1247" s="142"/>
      <c r="M1247" s="159"/>
      <c r="N1247" s="162" t="str">
        <f t="shared" si="59"/>
        <v/>
      </c>
      <c r="O1247" s="219">
        <f>MAX(IF($U$4-G1247&gt;0,MIN((($U$4-$U$2))*J1247,(($U$4-$G1247)*J1247)-'Resale time'!$F$545),0),0)</f>
        <v>497.87034401258165</v>
      </c>
      <c r="P1247" s="162">
        <f>MAX(IF($U$5-G1247&gt;0,MIN(($U$5-$U$4)*J1247,(($U$5-$G1247)*J1247)-'Resale time'!$F$545),0),0)</f>
        <v>7320</v>
      </c>
      <c r="Q1247" s="162">
        <f>MAX(IF($U$3-G1247&gt;0,MIN(($U$3-$U$5)*J1247,(($U$3-$G1247)*J1247)-'Resale time'!$F$545),0),0)</f>
        <v>1800</v>
      </c>
      <c r="R1247" s="341">
        <f t="shared" si="60"/>
        <v>9617.8703440125828</v>
      </c>
    </row>
    <row r="1248" spans="1:18" ht="12" customHeight="1" x14ac:dyDescent="0.35">
      <c r="A1248" s="142"/>
      <c r="B1248" s="142" t="s">
        <v>5473</v>
      </c>
      <c r="C1248" s="142" t="s">
        <v>5474</v>
      </c>
      <c r="D1248" s="142" t="b">
        <v>0</v>
      </c>
      <c r="E1248" s="142" t="s">
        <v>5475</v>
      </c>
      <c r="F1248" s="145" t="s">
        <v>4645</v>
      </c>
      <c r="G1248" s="146">
        <v>43685</v>
      </c>
      <c r="H1248" s="125">
        <f t="shared" si="58"/>
        <v>2019</v>
      </c>
      <c r="I1248" s="145" t="s">
        <v>6312</v>
      </c>
      <c r="J1248" s="144">
        <v>5</v>
      </c>
      <c r="K1248" s="115">
        <f>IF((G1248+'Resale time'!$F$545)&lt;$U$3,1,0)</f>
        <v>1</v>
      </c>
      <c r="L1248" s="144"/>
      <c r="M1248" s="158">
        <v>1</v>
      </c>
      <c r="N1248" s="162">
        <f t="shared" si="59"/>
        <v>5</v>
      </c>
      <c r="O1248" s="219">
        <f>MAX(IF($U$4-G1248&gt;0,MIN((($U$4-$U$2))*J1248,(($U$4-$G1248)*J1248)-'Resale time'!$F$545),0),0)</f>
        <v>662.87034401258165</v>
      </c>
      <c r="P1248" s="162">
        <f>MAX(IF($U$5-G1248&gt;0,MIN(($U$5-$U$4)*J1248,(($U$5-$G1248)*J1248)-'Resale time'!$F$545),0),0)</f>
        <v>1830</v>
      </c>
      <c r="Q1248" s="162">
        <f>MAX(IF($U$3-G1248&gt;0,MIN(($U$3-$U$5)*J1248,(($U$3-$G1248)*J1248)-'Resale time'!$F$545),0),0)</f>
        <v>450</v>
      </c>
      <c r="R1248" s="341">
        <f t="shared" si="60"/>
        <v>2942.8703440125819</v>
      </c>
    </row>
    <row r="1249" spans="1:18" ht="12" customHeight="1" x14ac:dyDescent="0.35">
      <c r="A1249" s="142"/>
      <c r="B1249" s="142" t="s">
        <v>5473</v>
      </c>
      <c r="C1249" s="142" t="s">
        <v>5474</v>
      </c>
      <c r="D1249" s="142" t="b">
        <v>0</v>
      </c>
      <c r="E1249" s="142" t="s">
        <v>5475</v>
      </c>
      <c r="F1249" s="145" t="s">
        <v>4331</v>
      </c>
      <c r="G1249" s="146">
        <v>43685</v>
      </c>
      <c r="H1249" s="125">
        <f t="shared" si="58"/>
        <v>2019</v>
      </c>
      <c r="I1249" s="145" t="s">
        <v>6312</v>
      </c>
      <c r="J1249" s="144">
        <v>3</v>
      </c>
      <c r="K1249" s="115">
        <f>IF((G1249+'Resale time'!$F$545)&lt;$U$3,1,0)</f>
        <v>1</v>
      </c>
      <c r="L1249" s="144"/>
      <c r="M1249" s="158">
        <v>1</v>
      </c>
      <c r="N1249" s="162">
        <f t="shared" si="59"/>
        <v>3</v>
      </c>
      <c r="O1249" s="219">
        <f>MAX(IF($U$4-G1249&gt;0,MIN((($U$4-$U$2))*J1249,(($U$4-$G1249)*J1249)-'Resale time'!$F$545),0),0)</f>
        <v>372.87034401258165</v>
      </c>
      <c r="P1249" s="162">
        <f>MAX(IF($U$5-G1249&gt;0,MIN(($U$5-$U$4)*J1249,(($U$5-$G1249)*J1249)-'Resale time'!$F$545),0),0)</f>
        <v>1098</v>
      </c>
      <c r="Q1249" s="162">
        <f>MAX(IF($U$3-G1249&gt;0,MIN(($U$3-$U$5)*J1249,(($U$3-$G1249)*J1249)-'Resale time'!$F$545),0),0)</f>
        <v>270</v>
      </c>
      <c r="R1249" s="341">
        <f t="shared" si="60"/>
        <v>1740.8703440125817</v>
      </c>
    </row>
    <row r="1250" spans="1:18" ht="12" customHeight="1" x14ac:dyDescent="0.35">
      <c r="A1250" s="142"/>
      <c r="B1250" s="142" t="s">
        <v>5473</v>
      </c>
      <c r="C1250" s="142" t="s">
        <v>5474</v>
      </c>
      <c r="D1250" s="142" t="b">
        <v>0</v>
      </c>
      <c r="E1250" s="142" t="s">
        <v>5475</v>
      </c>
      <c r="F1250" s="145" t="s">
        <v>5280</v>
      </c>
      <c r="G1250" s="146">
        <v>43685</v>
      </c>
      <c r="H1250" s="125">
        <f t="shared" si="58"/>
        <v>2019</v>
      </c>
      <c r="I1250" s="145" t="s">
        <v>6312</v>
      </c>
      <c r="J1250" s="144">
        <v>10</v>
      </c>
      <c r="K1250" s="115">
        <f>IF((G1250+'Resale time'!$F$545)&lt;$U$3,1,0)</f>
        <v>1</v>
      </c>
      <c r="L1250" s="144"/>
      <c r="M1250" s="158">
        <v>1</v>
      </c>
      <c r="N1250" s="162">
        <f t="shared" si="59"/>
        <v>10</v>
      </c>
      <c r="O1250" s="219">
        <f>MAX(IF($U$4-G1250&gt;0,MIN((($U$4-$U$2))*J1250,(($U$4-$G1250)*J1250)-'Resale time'!$F$545),0),0)</f>
        <v>1387.8703440125817</v>
      </c>
      <c r="P1250" s="162">
        <f>MAX(IF($U$5-G1250&gt;0,MIN(($U$5-$U$4)*J1250,(($U$5-$G1250)*J1250)-'Resale time'!$F$545),0),0)</f>
        <v>3660</v>
      </c>
      <c r="Q1250" s="162">
        <f>MAX(IF($U$3-G1250&gt;0,MIN(($U$3-$U$5)*J1250,(($U$3-$G1250)*J1250)-'Resale time'!$F$545),0),0)</f>
        <v>900</v>
      </c>
      <c r="R1250" s="341">
        <f t="shared" si="60"/>
        <v>5947.8703440125819</v>
      </c>
    </row>
    <row r="1251" spans="1:18" ht="12" customHeight="1" x14ac:dyDescent="0.35">
      <c r="A1251" s="142"/>
      <c r="B1251" s="142" t="s">
        <v>5473</v>
      </c>
      <c r="C1251" s="142" t="s">
        <v>5474</v>
      </c>
      <c r="D1251" s="142" t="b">
        <v>0</v>
      </c>
      <c r="E1251" s="142" t="s">
        <v>5475</v>
      </c>
      <c r="F1251" s="145" t="s">
        <v>4645</v>
      </c>
      <c r="G1251" s="146">
        <v>43552</v>
      </c>
      <c r="H1251" s="125">
        <f t="shared" si="58"/>
        <v>2019</v>
      </c>
      <c r="I1251" s="145" t="s">
        <v>6313</v>
      </c>
      <c r="J1251" s="144">
        <v>2</v>
      </c>
      <c r="K1251" s="115">
        <f>IF((G1251+'Resale time'!$F$545)&lt;$U$3,1,0)</f>
        <v>1</v>
      </c>
      <c r="L1251" s="144"/>
      <c r="M1251" s="158">
        <v>1</v>
      </c>
      <c r="N1251" s="162">
        <f t="shared" si="59"/>
        <v>2</v>
      </c>
      <c r="O1251" s="219">
        <f>MAX(IF($U$4-G1251&gt;0,MIN((($U$4-$U$2))*J1251,(($U$4-$G1251)*J1251)-'Resale time'!$F$545),0),0)</f>
        <v>493.87034401258165</v>
      </c>
      <c r="P1251" s="162">
        <f>MAX(IF($U$5-G1251&gt;0,MIN(($U$5-$U$4)*J1251,(($U$5-$G1251)*J1251)-'Resale time'!$F$545),0),0)</f>
        <v>732</v>
      </c>
      <c r="Q1251" s="162">
        <f>MAX(IF($U$3-G1251&gt;0,MIN(($U$3-$U$5)*J1251,(($U$3-$G1251)*J1251)-'Resale time'!$F$545),0),0)</f>
        <v>180</v>
      </c>
      <c r="R1251" s="341">
        <f t="shared" si="60"/>
        <v>1405.8703440125817</v>
      </c>
    </row>
    <row r="1252" spans="1:18" ht="12" customHeight="1" x14ac:dyDescent="0.35">
      <c r="A1252" s="142"/>
      <c r="B1252" s="142" t="s">
        <v>5473</v>
      </c>
      <c r="C1252" s="142" t="s">
        <v>5474</v>
      </c>
      <c r="D1252" s="142" t="b">
        <v>0</v>
      </c>
      <c r="E1252" s="142" t="s">
        <v>5475</v>
      </c>
      <c r="F1252" s="145" t="s">
        <v>4331</v>
      </c>
      <c r="G1252" s="146">
        <v>43552</v>
      </c>
      <c r="H1252" s="125">
        <f t="shared" si="58"/>
        <v>2019</v>
      </c>
      <c r="I1252" s="145" t="s">
        <v>6313</v>
      </c>
      <c r="J1252" s="144">
        <v>2</v>
      </c>
      <c r="K1252" s="115">
        <f>IF((G1252+'Resale time'!$F$545)&lt;$U$3,1,0)</f>
        <v>1</v>
      </c>
      <c r="L1252" s="144"/>
      <c r="M1252" s="158">
        <v>1</v>
      </c>
      <c r="N1252" s="162">
        <f t="shared" si="59"/>
        <v>2</v>
      </c>
      <c r="O1252" s="219">
        <f>MAX(IF($U$4-G1252&gt;0,MIN((($U$4-$U$2))*J1252,(($U$4-$G1252)*J1252)-'Resale time'!$F$545),0),0)</f>
        <v>493.87034401258165</v>
      </c>
      <c r="P1252" s="162">
        <f>MAX(IF($U$5-G1252&gt;0,MIN(($U$5-$U$4)*J1252,(($U$5-$G1252)*J1252)-'Resale time'!$F$545),0),0)</f>
        <v>732</v>
      </c>
      <c r="Q1252" s="162">
        <f>MAX(IF($U$3-G1252&gt;0,MIN(($U$3-$U$5)*J1252,(($U$3-$G1252)*J1252)-'Resale time'!$F$545),0),0)</f>
        <v>180</v>
      </c>
      <c r="R1252" s="341">
        <f t="shared" si="60"/>
        <v>1405.8703440125817</v>
      </c>
    </row>
    <row r="1253" spans="1:18" ht="12" customHeight="1" x14ac:dyDescent="0.35">
      <c r="A1253" s="142"/>
      <c r="B1253" s="142" t="s">
        <v>5473</v>
      </c>
      <c r="C1253" s="142" t="s">
        <v>5474</v>
      </c>
      <c r="D1253" s="142" t="b">
        <v>0</v>
      </c>
      <c r="E1253" s="142" t="s">
        <v>5475</v>
      </c>
      <c r="F1253" s="145" t="s">
        <v>5280</v>
      </c>
      <c r="G1253" s="146">
        <v>43481</v>
      </c>
      <c r="H1253" s="125">
        <f t="shared" si="58"/>
        <v>2019</v>
      </c>
      <c r="I1253" s="145" t="s">
        <v>6314</v>
      </c>
      <c r="J1253" s="144">
        <v>15</v>
      </c>
      <c r="K1253" s="115">
        <f>IF((G1253+'Resale time'!$F$545)&lt;$U$3,1,0)</f>
        <v>1</v>
      </c>
      <c r="L1253" s="144"/>
      <c r="M1253" s="158">
        <v>1</v>
      </c>
      <c r="N1253" s="162">
        <f t="shared" si="59"/>
        <v>15</v>
      </c>
      <c r="O1253" s="219">
        <f>MAX(IF($U$4-G1253&gt;0,MIN((($U$4-$U$2))*J1253,(($U$4-$G1253)*J1253)-'Resale time'!$F$545),0),0)</f>
        <v>4110</v>
      </c>
      <c r="P1253" s="162">
        <f>MAX(IF($U$5-G1253&gt;0,MIN(($U$5-$U$4)*J1253,(($U$5-$G1253)*J1253)-'Resale time'!$F$545),0),0)</f>
        <v>5490</v>
      </c>
      <c r="Q1253" s="162">
        <f>MAX(IF($U$3-G1253&gt;0,MIN(($U$3-$U$5)*J1253,(($U$3-$G1253)*J1253)-'Resale time'!$F$545),0),0)</f>
        <v>1350</v>
      </c>
      <c r="R1253" s="341">
        <f t="shared" si="60"/>
        <v>10950</v>
      </c>
    </row>
    <row r="1254" spans="1:18" ht="12" customHeight="1" x14ac:dyDescent="0.35">
      <c r="A1254" s="142"/>
      <c r="B1254" s="142" t="s">
        <v>5473</v>
      </c>
      <c r="C1254" s="142" t="s">
        <v>5474</v>
      </c>
      <c r="D1254" s="142" t="b">
        <v>0</v>
      </c>
      <c r="E1254" s="142" t="s">
        <v>5475</v>
      </c>
      <c r="F1254" s="145" t="s">
        <v>4276</v>
      </c>
      <c r="G1254" s="146">
        <v>43481</v>
      </c>
      <c r="H1254" s="125">
        <f t="shared" si="58"/>
        <v>2019</v>
      </c>
      <c r="I1254" s="145" t="s">
        <v>6314</v>
      </c>
      <c r="J1254" s="144">
        <v>10</v>
      </c>
      <c r="K1254" s="115">
        <f>IF((G1254+'Resale time'!$F$545)&lt;$U$3,1,0)</f>
        <v>1</v>
      </c>
      <c r="L1254" s="144"/>
      <c r="M1254" s="158">
        <v>1</v>
      </c>
      <c r="N1254" s="162">
        <f t="shared" si="59"/>
        <v>10</v>
      </c>
      <c r="O1254" s="219">
        <f>MAX(IF($U$4-G1254&gt;0,MIN((($U$4-$U$2))*J1254,(($U$4-$G1254)*J1254)-'Resale time'!$F$545),0),0)</f>
        <v>2740</v>
      </c>
      <c r="P1254" s="162">
        <f>MAX(IF($U$5-G1254&gt;0,MIN(($U$5-$U$4)*J1254,(($U$5-$G1254)*J1254)-'Resale time'!$F$545),0),0)</f>
        <v>3660</v>
      </c>
      <c r="Q1254" s="162">
        <f>MAX(IF($U$3-G1254&gt;0,MIN(($U$3-$U$5)*J1254,(($U$3-$G1254)*J1254)-'Resale time'!$F$545),0),0)</f>
        <v>900</v>
      </c>
      <c r="R1254" s="341">
        <f t="shared" si="60"/>
        <v>7300</v>
      </c>
    </row>
    <row r="1255" spans="1:18" ht="12" customHeight="1" x14ac:dyDescent="0.35">
      <c r="A1255" s="142"/>
      <c r="B1255" s="142" t="s">
        <v>5473</v>
      </c>
      <c r="C1255" s="142" t="s">
        <v>5474</v>
      </c>
      <c r="D1255" s="142" t="b">
        <v>0</v>
      </c>
      <c r="E1255" s="142" t="s">
        <v>5475</v>
      </c>
      <c r="F1255" s="145" t="s">
        <v>5280</v>
      </c>
      <c r="G1255" s="146">
        <v>43434</v>
      </c>
      <c r="H1255" s="125">
        <f t="shared" si="58"/>
        <v>2018</v>
      </c>
      <c r="I1255" s="145" t="s">
        <v>6315</v>
      </c>
      <c r="J1255" s="144">
        <v>10</v>
      </c>
      <c r="K1255" s="115">
        <f>IF((G1255+'Resale time'!$F$545)&lt;$U$3,1,0)</f>
        <v>1</v>
      </c>
      <c r="L1255" s="144"/>
      <c r="M1255" s="158">
        <v>1</v>
      </c>
      <c r="N1255" s="162">
        <f t="shared" si="59"/>
        <v>10</v>
      </c>
      <c r="O1255" s="219">
        <f>MAX(IF($U$4-G1255&gt;0,MIN((($U$4-$U$2))*J1255,(($U$4-$G1255)*J1255)-'Resale time'!$F$545),0),0)</f>
        <v>2740</v>
      </c>
      <c r="P1255" s="162">
        <f>MAX(IF($U$5-G1255&gt;0,MIN(($U$5-$U$4)*J1255,(($U$5-$G1255)*J1255)-'Resale time'!$F$545),0),0)</f>
        <v>3660</v>
      </c>
      <c r="Q1255" s="162">
        <f>MAX(IF($U$3-G1255&gt;0,MIN(($U$3-$U$5)*J1255,(($U$3-$G1255)*J1255)-'Resale time'!$F$545),0),0)</f>
        <v>900</v>
      </c>
      <c r="R1255" s="341">
        <f t="shared" si="60"/>
        <v>7300</v>
      </c>
    </row>
    <row r="1256" spans="1:18" ht="12" customHeight="1" x14ac:dyDescent="0.35">
      <c r="A1256" s="142"/>
      <c r="B1256" s="142" t="s">
        <v>5473</v>
      </c>
      <c r="C1256" s="142" t="s">
        <v>5474</v>
      </c>
      <c r="D1256" s="142" t="b">
        <v>0</v>
      </c>
      <c r="E1256" s="142" t="s">
        <v>5475</v>
      </c>
      <c r="F1256" s="145" t="s">
        <v>4276</v>
      </c>
      <c r="G1256" s="146">
        <v>43385</v>
      </c>
      <c r="H1256" s="125">
        <f t="shared" si="58"/>
        <v>2018</v>
      </c>
      <c r="I1256" s="145" t="s">
        <v>6316</v>
      </c>
      <c r="J1256" s="144">
        <v>6</v>
      </c>
      <c r="K1256" s="115">
        <f>IF((G1256+'Resale time'!$F$545)&lt;$U$3,1,0)</f>
        <v>1</v>
      </c>
      <c r="L1256" s="144"/>
      <c r="M1256" s="158">
        <v>1</v>
      </c>
      <c r="N1256" s="162">
        <f t="shared" si="59"/>
        <v>6</v>
      </c>
      <c r="O1256" s="219">
        <f>MAX(IF($U$4-G1256&gt;0,MIN((($U$4-$U$2))*J1256,(($U$4-$G1256)*J1256)-'Resale time'!$F$545),0),0)</f>
        <v>1644</v>
      </c>
      <c r="P1256" s="162">
        <f>MAX(IF($U$5-G1256&gt;0,MIN(($U$5-$U$4)*J1256,(($U$5-$G1256)*J1256)-'Resale time'!$F$545),0),0)</f>
        <v>2196</v>
      </c>
      <c r="Q1256" s="162">
        <f>MAX(IF($U$3-G1256&gt;0,MIN(($U$3-$U$5)*J1256,(($U$3-$G1256)*J1256)-'Resale time'!$F$545),0),0)</f>
        <v>540</v>
      </c>
      <c r="R1256" s="341">
        <f t="shared" si="60"/>
        <v>4380</v>
      </c>
    </row>
    <row r="1257" spans="1:18" ht="12" customHeight="1" x14ac:dyDescent="0.35">
      <c r="A1257" s="142"/>
      <c r="B1257" s="142" t="s">
        <v>5473</v>
      </c>
      <c r="C1257" s="142" t="s">
        <v>5474</v>
      </c>
      <c r="D1257" s="142" t="b">
        <v>0</v>
      </c>
      <c r="E1257" s="142" t="s">
        <v>5475</v>
      </c>
      <c r="F1257" s="145" t="s">
        <v>5280</v>
      </c>
      <c r="G1257" s="146">
        <v>43385</v>
      </c>
      <c r="H1257" s="125">
        <f t="shared" si="58"/>
        <v>2018</v>
      </c>
      <c r="I1257" s="145" t="s">
        <v>6316</v>
      </c>
      <c r="J1257" s="144">
        <v>6</v>
      </c>
      <c r="K1257" s="115">
        <f>IF((G1257+'Resale time'!$F$545)&lt;$U$3,1,0)</f>
        <v>1</v>
      </c>
      <c r="L1257" s="144"/>
      <c r="M1257" s="158">
        <v>1</v>
      </c>
      <c r="N1257" s="162">
        <f t="shared" si="59"/>
        <v>6</v>
      </c>
      <c r="O1257" s="219">
        <f>MAX(IF($U$4-G1257&gt;0,MIN((($U$4-$U$2))*J1257,(($U$4-$G1257)*J1257)-'Resale time'!$F$545),0),0)</f>
        <v>1644</v>
      </c>
      <c r="P1257" s="162">
        <f>MAX(IF($U$5-G1257&gt;0,MIN(($U$5-$U$4)*J1257,(($U$5-$G1257)*J1257)-'Resale time'!$F$545),0),0)</f>
        <v>2196</v>
      </c>
      <c r="Q1257" s="162">
        <f>MAX(IF($U$3-G1257&gt;0,MIN(($U$3-$U$5)*J1257,(($U$3-$G1257)*J1257)-'Resale time'!$F$545),0),0)</f>
        <v>540</v>
      </c>
      <c r="R1257" s="341">
        <f t="shared" si="60"/>
        <v>4380</v>
      </c>
    </row>
    <row r="1258" spans="1:18" ht="12" customHeight="1" x14ac:dyDescent="0.35">
      <c r="A1258" s="145"/>
      <c r="B1258" s="145" t="s">
        <v>5859</v>
      </c>
      <c r="C1258" s="145" t="s">
        <v>5860</v>
      </c>
      <c r="D1258" s="145" t="s">
        <v>5318</v>
      </c>
      <c r="E1258" s="145" t="s">
        <v>5861</v>
      </c>
      <c r="F1258" s="145" t="s">
        <v>4288</v>
      </c>
      <c r="G1258" s="146">
        <v>43215</v>
      </c>
      <c r="H1258" s="125">
        <f t="shared" si="58"/>
        <v>2018</v>
      </c>
      <c r="I1258" s="145" t="s">
        <v>5869</v>
      </c>
      <c r="J1258" s="144">
        <v>3</v>
      </c>
      <c r="K1258" s="115">
        <f>IF((G1258+'Resale time'!$F$545)&lt;$U$3,1,0)</f>
        <v>1</v>
      </c>
      <c r="L1258" s="144"/>
      <c r="M1258" s="158">
        <v>1</v>
      </c>
      <c r="N1258" s="162">
        <f t="shared" si="59"/>
        <v>3</v>
      </c>
      <c r="O1258" s="219">
        <f>MAX(IF($U$4-G1258&gt;0,MIN((($U$4-$U$2))*J1258,(($U$4-$G1258)*J1258)-'Resale time'!$F$545),0),0)</f>
        <v>822</v>
      </c>
      <c r="P1258" s="162">
        <f>MAX(IF($U$5-G1258&gt;0,MIN(($U$5-$U$4)*J1258,(($U$5-$G1258)*J1258)-'Resale time'!$F$545),0),0)</f>
        <v>1098</v>
      </c>
      <c r="Q1258" s="162">
        <f>MAX(IF($U$3-G1258&gt;0,MIN(($U$3-$U$5)*J1258,(($U$3-$G1258)*J1258)-'Resale time'!$F$545),0),0)</f>
        <v>270</v>
      </c>
      <c r="R1258" s="341">
        <f t="shared" si="60"/>
        <v>2190</v>
      </c>
    </row>
    <row r="1259" spans="1:18" ht="12" customHeight="1" x14ac:dyDescent="0.35">
      <c r="A1259" s="142" t="s">
        <v>6081</v>
      </c>
      <c r="B1259" s="142" t="s">
        <v>6082</v>
      </c>
      <c r="C1259" s="142" t="s">
        <v>6317</v>
      </c>
      <c r="D1259" s="142" t="s">
        <v>5286</v>
      </c>
      <c r="E1259" s="142" t="s">
        <v>6084</v>
      </c>
      <c r="F1259" s="142" t="s">
        <v>5280</v>
      </c>
      <c r="G1259" s="143">
        <v>43812</v>
      </c>
      <c r="H1259" s="125">
        <f t="shared" si="58"/>
        <v>2019</v>
      </c>
      <c r="I1259" s="142" t="s">
        <v>6318</v>
      </c>
      <c r="J1259" s="142">
        <v>4</v>
      </c>
      <c r="K1259" s="115">
        <f>IF((G1259+'Resale time'!$F$545)&lt;$U$3,1,0)</f>
        <v>1</v>
      </c>
      <c r="L1259" s="142"/>
      <c r="M1259" s="159"/>
      <c r="N1259" s="162" t="str">
        <f t="shared" si="59"/>
        <v/>
      </c>
      <c r="O1259" s="219">
        <f>MAX(IF($U$4-G1259&gt;0,MIN((($U$4-$U$2))*J1259,(($U$4-$G1259)*J1259)-'Resale time'!$F$545),0),0)</f>
        <v>9.8703440125816755</v>
      </c>
      <c r="P1259" s="162">
        <f>MAX(IF($U$5-G1259&gt;0,MIN(($U$5-$U$4)*J1259,(($U$5-$G1259)*J1259)-'Resale time'!$F$545),0),0)</f>
        <v>1464</v>
      </c>
      <c r="Q1259" s="162">
        <f>MAX(IF($U$3-G1259&gt;0,MIN(($U$3-$U$5)*J1259,(($U$3-$G1259)*J1259)-'Resale time'!$F$545),0),0)</f>
        <v>360</v>
      </c>
      <c r="R1259" s="341">
        <f t="shared" si="60"/>
        <v>1833.8703440125817</v>
      </c>
    </row>
    <row r="1260" spans="1:18" ht="12" customHeight="1" x14ac:dyDescent="0.35">
      <c r="A1260" s="142" t="s">
        <v>6081</v>
      </c>
      <c r="B1260" s="142" t="s">
        <v>6082</v>
      </c>
      <c r="C1260" s="142" t="s">
        <v>6317</v>
      </c>
      <c r="D1260" s="142" t="s">
        <v>5286</v>
      </c>
      <c r="E1260" s="142" t="s">
        <v>6084</v>
      </c>
      <c r="F1260" s="142" t="s">
        <v>4276</v>
      </c>
      <c r="G1260" s="143">
        <v>43812</v>
      </c>
      <c r="H1260" s="125">
        <f t="shared" si="58"/>
        <v>2019</v>
      </c>
      <c r="I1260" s="142" t="s">
        <v>6318</v>
      </c>
      <c r="J1260" s="142">
        <v>4</v>
      </c>
      <c r="K1260" s="115">
        <f>IF((G1260+'Resale time'!$F$545)&lt;$U$3,1,0)</f>
        <v>1</v>
      </c>
      <c r="L1260" s="142"/>
      <c r="M1260" s="159"/>
      <c r="N1260" s="162" t="str">
        <f t="shared" si="59"/>
        <v/>
      </c>
      <c r="O1260" s="219">
        <f>MAX(IF($U$4-G1260&gt;0,MIN((($U$4-$U$2))*J1260,(($U$4-$G1260)*J1260)-'Resale time'!$F$545),0),0)</f>
        <v>9.8703440125816755</v>
      </c>
      <c r="P1260" s="162">
        <f>MAX(IF($U$5-G1260&gt;0,MIN(($U$5-$U$4)*J1260,(($U$5-$G1260)*J1260)-'Resale time'!$F$545),0),0)</f>
        <v>1464</v>
      </c>
      <c r="Q1260" s="162">
        <f>MAX(IF($U$3-G1260&gt;0,MIN(($U$3-$U$5)*J1260,(($U$3-$G1260)*J1260)-'Resale time'!$F$545),0),0)</f>
        <v>360</v>
      </c>
      <c r="R1260" s="341">
        <f t="shared" si="60"/>
        <v>1833.8703440125817</v>
      </c>
    </row>
    <row r="1261" spans="1:18" ht="12" customHeight="1" x14ac:dyDescent="0.35">
      <c r="A1261" s="142" t="s">
        <v>6081</v>
      </c>
      <c r="B1261" s="142" t="s">
        <v>6082</v>
      </c>
      <c r="C1261" s="142" t="s">
        <v>6317</v>
      </c>
      <c r="D1261" s="142" t="s">
        <v>5286</v>
      </c>
      <c r="E1261" s="142" t="s">
        <v>6084</v>
      </c>
      <c r="F1261" s="142" t="s">
        <v>4288</v>
      </c>
      <c r="G1261" s="143">
        <v>43812</v>
      </c>
      <c r="H1261" s="125">
        <f t="shared" si="58"/>
        <v>2019</v>
      </c>
      <c r="I1261" s="142" t="s">
        <v>6318</v>
      </c>
      <c r="J1261" s="142">
        <v>4</v>
      </c>
      <c r="K1261" s="115">
        <f>IF((G1261+'Resale time'!$F$545)&lt;$U$3,1,0)</f>
        <v>1</v>
      </c>
      <c r="L1261" s="142"/>
      <c r="M1261" s="159"/>
      <c r="N1261" s="162" t="str">
        <f t="shared" si="59"/>
        <v/>
      </c>
      <c r="O1261" s="219">
        <f>MAX(IF($U$4-G1261&gt;0,MIN((($U$4-$U$2))*J1261,(($U$4-$G1261)*J1261)-'Resale time'!$F$545),0),0)</f>
        <v>9.8703440125816755</v>
      </c>
      <c r="P1261" s="162">
        <f>MAX(IF($U$5-G1261&gt;0,MIN(($U$5-$U$4)*J1261,(($U$5-$G1261)*J1261)-'Resale time'!$F$545),0),0)</f>
        <v>1464</v>
      </c>
      <c r="Q1261" s="162">
        <f>MAX(IF($U$3-G1261&gt;0,MIN(($U$3-$U$5)*J1261,(($U$3-$G1261)*J1261)-'Resale time'!$F$545),0),0)</f>
        <v>360</v>
      </c>
      <c r="R1261" s="341">
        <f t="shared" si="60"/>
        <v>1833.8703440125817</v>
      </c>
    </row>
    <row r="1262" spans="1:18" ht="12" customHeight="1" x14ac:dyDescent="0.35">
      <c r="A1262" s="142" t="s">
        <v>6081</v>
      </c>
      <c r="B1262" s="142" t="s">
        <v>6082</v>
      </c>
      <c r="C1262" s="142" t="s">
        <v>6317</v>
      </c>
      <c r="D1262" s="142" t="s">
        <v>5286</v>
      </c>
      <c r="E1262" s="142" t="s">
        <v>6084</v>
      </c>
      <c r="F1262" s="145" t="s">
        <v>5275</v>
      </c>
      <c r="G1262" s="146">
        <v>43222</v>
      </c>
      <c r="H1262" s="125">
        <f t="shared" si="58"/>
        <v>2018</v>
      </c>
      <c r="I1262" s="145" t="s">
        <v>6087</v>
      </c>
      <c r="J1262" s="144">
        <v>6</v>
      </c>
      <c r="K1262" s="115">
        <f>IF((G1262+'Resale time'!$F$545)&lt;$U$3,1,0)</f>
        <v>1</v>
      </c>
      <c r="L1262" s="144"/>
      <c r="M1262" s="158">
        <v>1</v>
      </c>
      <c r="N1262" s="162">
        <f t="shared" si="59"/>
        <v>6</v>
      </c>
      <c r="O1262" s="219">
        <f>MAX(IF($U$4-G1262&gt;0,MIN((($U$4-$U$2))*J1262,(($U$4-$G1262)*J1262)-'Resale time'!$F$545),0),0)</f>
        <v>1644</v>
      </c>
      <c r="P1262" s="162">
        <f>MAX(IF($U$5-G1262&gt;0,MIN(($U$5-$U$4)*J1262,(($U$5-$G1262)*J1262)-'Resale time'!$F$545),0),0)</f>
        <v>2196</v>
      </c>
      <c r="Q1262" s="162">
        <f>MAX(IF($U$3-G1262&gt;0,MIN(($U$3-$U$5)*J1262,(($U$3-$G1262)*J1262)-'Resale time'!$F$545),0),0)</f>
        <v>540</v>
      </c>
      <c r="R1262" s="341">
        <f t="shared" si="60"/>
        <v>4380</v>
      </c>
    </row>
    <row r="1263" spans="1:18" ht="12" customHeight="1" x14ac:dyDescent="0.35">
      <c r="A1263" s="142" t="s">
        <v>6081</v>
      </c>
      <c r="B1263" s="142" t="s">
        <v>6082</v>
      </c>
      <c r="C1263" s="142" t="s">
        <v>6317</v>
      </c>
      <c r="D1263" s="142" t="s">
        <v>5286</v>
      </c>
      <c r="E1263" s="142" t="s">
        <v>6084</v>
      </c>
      <c r="F1263" s="145" t="s">
        <v>5275</v>
      </c>
      <c r="G1263" s="146">
        <v>43201</v>
      </c>
      <c r="H1263" s="125">
        <f t="shared" si="58"/>
        <v>2018</v>
      </c>
      <c r="I1263" s="145" t="s">
        <v>6088</v>
      </c>
      <c r="J1263" s="144">
        <v>2</v>
      </c>
      <c r="K1263" s="115">
        <f>IF((G1263+'Resale time'!$F$545)&lt;$U$3,1,0)</f>
        <v>1</v>
      </c>
      <c r="L1263" s="144"/>
      <c r="M1263" s="158">
        <v>1</v>
      </c>
      <c r="N1263" s="162">
        <f t="shared" si="59"/>
        <v>2</v>
      </c>
      <c r="O1263" s="219">
        <f>MAX(IF($U$4-G1263&gt;0,MIN((($U$4-$U$2))*J1263,(($U$4-$G1263)*J1263)-'Resale time'!$F$545),0),0)</f>
        <v>548</v>
      </c>
      <c r="P1263" s="162">
        <f>MAX(IF($U$5-G1263&gt;0,MIN(($U$5-$U$4)*J1263,(($U$5-$G1263)*J1263)-'Resale time'!$F$545),0),0)</f>
        <v>732</v>
      </c>
      <c r="Q1263" s="162">
        <f>MAX(IF($U$3-G1263&gt;0,MIN(($U$3-$U$5)*J1263,(($U$3-$G1263)*J1263)-'Resale time'!$F$545),0),0)</f>
        <v>180</v>
      </c>
      <c r="R1263" s="341">
        <f t="shared" si="60"/>
        <v>1460</v>
      </c>
    </row>
    <row r="1264" spans="1:18" ht="12" customHeight="1" x14ac:dyDescent="0.35">
      <c r="A1264" s="142"/>
      <c r="B1264" s="142" t="s">
        <v>6319</v>
      </c>
      <c r="C1264" s="142" t="s">
        <v>6320</v>
      </c>
      <c r="D1264" s="142" t="s">
        <v>5318</v>
      </c>
      <c r="E1264" s="142" t="s">
        <v>6321</v>
      </c>
      <c r="F1264" s="142" t="s">
        <v>4276</v>
      </c>
      <c r="G1264" s="143">
        <v>43803</v>
      </c>
      <c r="H1264" s="125">
        <f t="shared" si="58"/>
        <v>2019</v>
      </c>
      <c r="I1264" s="142" t="s">
        <v>6322</v>
      </c>
      <c r="J1264" s="142">
        <v>5</v>
      </c>
      <c r="K1264" s="115">
        <f>IF((G1264+'Resale time'!$F$545)&lt;$U$3,1,0)</f>
        <v>1</v>
      </c>
      <c r="L1264" s="142"/>
      <c r="M1264" s="159"/>
      <c r="N1264" s="162" t="str">
        <f t="shared" si="59"/>
        <v/>
      </c>
      <c r="O1264" s="219">
        <f>MAX(IF($U$4-G1264&gt;0,MIN((($U$4-$U$2))*J1264,(($U$4-$G1264)*J1264)-'Resale time'!$F$545),0),0)</f>
        <v>72.870344012581683</v>
      </c>
      <c r="P1264" s="162">
        <f>MAX(IF($U$5-G1264&gt;0,MIN(($U$5-$U$4)*J1264,(($U$5-$G1264)*J1264)-'Resale time'!$F$545),0),0)</f>
        <v>1830</v>
      </c>
      <c r="Q1264" s="162">
        <f>MAX(IF($U$3-G1264&gt;0,MIN(($U$3-$U$5)*J1264,(($U$3-$G1264)*J1264)-'Resale time'!$F$545),0),0)</f>
        <v>450</v>
      </c>
      <c r="R1264" s="341">
        <f t="shared" si="60"/>
        <v>2352.8703440125819</v>
      </c>
    </row>
    <row r="1265" spans="1:18" ht="12" customHeight="1" x14ac:dyDescent="0.35">
      <c r="A1265" s="142"/>
      <c r="B1265" s="142" t="s">
        <v>6319</v>
      </c>
      <c r="C1265" s="142" t="s">
        <v>6320</v>
      </c>
      <c r="D1265" s="142" t="s">
        <v>5318</v>
      </c>
      <c r="E1265" s="142" t="s">
        <v>6321</v>
      </c>
      <c r="F1265" s="142" t="s">
        <v>5280</v>
      </c>
      <c r="G1265" s="143">
        <v>43803</v>
      </c>
      <c r="H1265" s="125">
        <f t="shared" si="58"/>
        <v>2019</v>
      </c>
      <c r="I1265" s="142" t="s">
        <v>6322</v>
      </c>
      <c r="J1265" s="142">
        <v>2</v>
      </c>
      <c r="K1265" s="115">
        <f>IF((G1265+'Resale time'!$F$545)&lt;$U$3,1,0)</f>
        <v>1</v>
      </c>
      <c r="L1265" s="142"/>
      <c r="M1265" s="159"/>
      <c r="N1265" s="162" t="str">
        <f t="shared" si="59"/>
        <v/>
      </c>
      <c r="O1265" s="219">
        <f>MAX(IF($U$4-G1265&gt;0,MIN((($U$4-$U$2))*J1265,(($U$4-$G1265)*J1265)-'Resale time'!$F$545),0),0)</f>
        <v>0</v>
      </c>
      <c r="P1265" s="162">
        <f>MAX(IF($U$5-G1265&gt;0,MIN(($U$5-$U$4)*J1265,(($U$5-$G1265)*J1265)-'Resale time'!$F$545),0),0)</f>
        <v>723.87034401258165</v>
      </c>
      <c r="Q1265" s="162">
        <f>MAX(IF($U$3-G1265&gt;0,MIN(($U$3-$U$5)*J1265,(($U$3-$G1265)*J1265)-'Resale time'!$F$545),0),0)</f>
        <v>180</v>
      </c>
      <c r="R1265" s="341">
        <f t="shared" si="60"/>
        <v>903.87034401258165</v>
      </c>
    </row>
    <row r="1266" spans="1:18" ht="12" customHeight="1" x14ac:dyDescent="0.35">
      <c r="A1266" s="142"/>
      <c r="B1266" s="142" t="s">
        <v>6319</v>
      </c>
      <c r="C1266" s="142" t="s">
        <v>6320</v>
      </c>
      <c r="D1266" s="142" t="s">
        <v>5318</v>
      </c>
      <c r="E1266" s="142" t="s">
        <v>6321</v>
      </c>
      <c r="F1266" s="145" t="s">
        <v>4276</v>
      </c>
      <c r="G1266" s="146">
        <v>43524</v>
      </c>
      <c r="H1266" s="125">
        <f t="shared" si="58"/>
        <v>2019</v>
      </c>
      <c r="I1266" s="145" t="s">
        <v>6323</v>
      </c>
      <c r="J1266" s="144">
        <v>3</v>
      </c>
      <c r="K1266" s="115">
        <f>IF((G1266+'Resale time'!$F$545)&lt;$U$3,1,0)</f>
        <v>1</v>
      </c>
      <c r="L1266" s="144"/>
      <c r="M1266" s="158">
        <v>1</v>
      </c>
      <c r="N1266" s="162">
        <f t="shared" si="59"/>
        <v>3</v>
      </c>
      <c r="O1266" s="219">
        <f>MAX(IF($U$4-G1266&gt;0,MIN((($U$4-$U$2))*J1266,(($U$4-$G1266)*J1266)-'Resale time'!$F$545),0),0)</f>
        <v>822</v>
      </c>
      <c r="P1266" s="162">
        <f>MAX(IF($U$5-G1266&gt;0,MIN(($U$5-$U$4)*J1266,(($U$5-$G1266)*J1266)-'Resale time'!$F$545),0),0)</f>
        <v>1098</v>
      </c>
      <c r="Q1266" s="162">
        <f>MAX(IF($U$3-G1266&gt;0,MIN(($U$3-$U$5)*J1266,(($U$3-$G1266)*J1266)-'Resale time'!$F$545),0),0)</f>
        <v>270</v>
      </c>
      <c r="R1266" s="341">
        <f t="shared" si="60"/>
        <v>2190</v>
      </c>
    </row>
    <row r="1267" spans="1:18" ht="12" customHeight="1" x14ac:dyDescent="0.35">
      <c r="A1267" s="142"/>
      <c r="B1267" s="142" t="s">
        <v>6319</v>
      </c>
      <c r="C1267" s="142" t="s">
        <v>6320</v>
      </c>
      <c r="D1267" s="142" t="s">
        <v>5318</v>
      </c>
      <c r="E1267" s="142" t="s">
        <v>6321</v>
      </c>
      <c r="F1267" s="145" t="s">
        <v>4276</v>
      </c>
      <c r="G1267" s="146">
        <v>43383</v>
      </c>
      <c r="H1267" s="125">
        <f t="shared" si="58"/>
        <v>2018</v>
      </c>
      <c r="I1267" s="145" t="s">
        <v>6324</v>
      </c>
      <c r="J1267" s="144">
        <v>1</v>
      </c>
      <c r="K1267" s="115">
        <f>IF((G1267+'Resale time'!$F$545)&lt;$U$3,1,0)</f>
        <v>1</v>
      </c>
      <c r="L1267" s="144"/>
      <c r="M1267" s="158">
        <v>1</v>
      </c>
      <c r="N1267" s="162">
        <f t="shared" si="59"/>
        <v>1</v>
      </c>
      <c r="O1267" s="219">
        <f>MAX(IF($U$4-G1267&gt;0,MIN((($U$4-$U$2))*J1267,(($U$4-$G1267)*J1267)-'Resale time'!$F$545),0),0)</f>
        <v>274</v>
      </c>
      <c r="P1267" s="162">
        <f>MAX(IF($U$5-G1267&gt;0,MIN(($U$5-$U$4)*J1267,(($U$5-$G1267)*J1267)-'Resale time'!$F$545),0),0)</f>
        <v>366</v>
      </c>
      <c r="Q1267" s="162">
        <f>MAX(IF($U$3-G1267&gt;0,MIN(($U$3-$U$5)*J1267,(($U$3-$G1267)*J1267)-'Resale time'!$F$545),0),0)</f>
        <v>90</v>
      </c>
      <c r="R1267" s="341">
        <f t="shared" si="60"/>
        <v>730</v>
      </c>
    </row>
    <row r="1268" spans="1:18" ht="12" customHeight="1" x14ac:dyDescent="0.35">
      <c r="A1268" s="142"/>
      <c r="B1268" s="142" t="s">
        <v>6319</v>
      </c>
      <c r="C1268" s="142" t="s">
        <v>6320</v>
      </c>
      <c r="D1268" s="142" t="s">
        <v>5318</v>
      </c>
      <c r="E1268" s="142" t="s">
        <v>6321</v>
      </c>
      <c r="F1268" s="145" t="s">
        <v>5280</v>
      </c>
      <c r="G1268" s="146">
        <v>43383</v>
      </c>
      <c r="H1268" s="125">
        <f t="shared" si="58"/>
        <v>2018</v>
      </c>
      <c r="I1268" s="145" t="s">
        <v>6324</v>
      </c>
      <c r="J1268" s="144">
        <v>1</v>
      </c>
      <c r="K1268" s="115">
        <f>IF((G1268+'Resale time'!$F$545)&lt;$U$3,1,0)</f>
        <v>1</v>
      </c>
      <c r="L1268" s="144"/>
      <c r="M1268" s="158">
        <v>1</v>
      </c>
      <c r="N1268" s="162">
        <f t="shared" si="59"/>
        <v>1</v>
      </c>
      <c r="O1268" s="219">
        <f>MAX(IF($U$4-G1268&gt;0,MIN((($U$4-$U$2))*J1268,(($U$4-$G1268)*J1268)-'Resale time'!$F$545),0),0)</f>
        <v>274</v>
      </c>
      <c r="P1268" s="162">
        <f>MAX(IF($U$5-G1268&gt;0,MIN(($U$5-$U$4)*J1268,(($U$5-$G1268)*J1268)-'Resale time'!$F$545),0),0)</f>
        <v>366</v>
      </c>
      <c r="Q1268" s="162">
        <f>MAX(IF($U$3-G1268&gt;0,MIN(($U$3-$U$5)*J1268,(($U$3-$G1268)*J1268)-'Resale time'!$F$545),0),0)</f>
        <v>90</v>
      </c>
      <c r="R1268" s="341">
        <f t="shared" si="60"/>
        <v>730</v>
      </c>
    </row>
    <row r="1269" spans="1:18" ht="12" customHeight="1" x14ac:dyDescent="0.35">
      <c r="A1269" s="142"/>
      <c r="B1269" s="142" t="s">
        <v>6319</v>
      </c>
      <c r="C1269" s="142" t="s">
        <v>6320</v>
      </c>
      <c r="D1269" s="142" t="s">
        <v>5318</v>
      </c>
      <c r="E1269" s="142" t="s">
        <v>6321</v>
      </c>
      <c r="F1269" s="145" t="s">
        <v>4695</v>
      </c>
      <c r="G1269" s="146">
        <v>43383</v>
      </c>
      <c r="H1269" s="125">
        <f t="shared" si="58"/>
        <v>2018</v>
      </c>
      <c r="I1269" s="145" t="s">
        <v>6324</v>
      </c>
      <c r="J1269" s="144">
        <v>1</v>
      </c>
      <c r="K1269" s="115">
        <f>IF((G1269+'Resale time'!$F$545)&lt;$U$3,1,0)</f>
        <v>1</v>
      </c>
      <c r="L1269" s="144"/>
      <c r="M1269" s="158">
        <v>1</v>
      </c>
      <c r="N1269" s="162">
        <f t="shared" si="59"/>
        <v>1</v>
      </c>
      <c r="O1269" s="219">
        <f>MAX(IF($U$4-G1269&gt;0,MIN((($U$4-$U$2))*J1269,(($U$4-$G1269)*J1269)-'Resale time'!$F$545),0),0)</f>
        <v>274</v>
      </c>
      <c r="P1269" s="162">
        <f>MAX(IF($U$5-G1269&gt;0,MIN(($U$5-$U$4)*J1269,(($U$5-$G1269)*J1269)-'Resale time'!$F$545),0),0)</f>
        <v>366</v>
      </c>
      <c r="Q1269" s="162">
        <f>MAX(IF($U$3-G1269&gt;0,MIN(($U$3-$U$5)*J1269,(($U$3-$G1269)*J1269)-'Resale time'!$F$545),0),0)</f>
        <v>90</v>
      </c>
      <c r="R1269" s="341">
        <f t="shared" si="60"/>
        <v>730</v>
      </c>
    </row>
    <row r="1270" spans="1:18" ht="12" customHeight="1" x14ac:dyDescent="0.35">
      <c r="A1270" s="142"/>
      <c r="B1270" s="142" t="s">
        <v>6319</v>
      </c>
      <c r="C1270" s="142" t="s">
        <v>6320</v>
      </c>
      <c r="D1270" s="142" t="s">
        <v>5318</v>
      </c>
      <c r="E1270" s="142" t="s">
        <v>6321</v>
      </c>
      <c r="F1270" s="145" t="s">
        <v>4276</v>
      </c>
      <c r="G1270" s="146">
        <v>43263</v>
      </c>
      <c r="H1270" s="125">
        <f t="shared" si="58"/>
        <v>2018</v>
      </c>
      <c r="I1270" s="145" t="s">
        <v>6325</v>
      </c>
      <c r="J1270" s="144">
        <v>2</v>
      </c>
      <c r="K1270" s="115">
        <f>IF((G1270+'Resale time'!$F$545)&lt;$U$3,1,0)</f>
        <v>1</v>
      </c>
      <c r="L1270" s="144"/>
      <c r="M1270" s="158">
        <v>1</v>
      </c>
      <c r="N1270" s="162">
        <f t="shared" si="59"/>
        <v>2</v>
      </c>
      <c r="O1270" s="219">
        <f>MAX(IF($U$4-G1270&gt;0,MIN((($U$4-$U$2))*J1270,(($U$4-$G1270)*J1270)-'Resale time'!$F$545),0),0)</f>
        <v>548</v>
      </c>
      <c r="P1270" s="162">
        <f>MAX(IF($U$5-G1270&gt;0,MIN(($U$5-$U$4)*J1270,(($U$5-$G1270)*J1270)-'Resale time'!$F$545),0),0)</f>
        <v>732</v>
      </c>
      <c r="Q1270" s="162">
        <f>MAX(IF($U$3-G1270&gt;0,MIN(($U$3-$U$5)*J1270,(($U$3-$G1270)*J1270)-'Resale time'!$F$545),0),0)</f>
        <v>180</v>
      </c>
      <c r="R1270" s="341">
        <f t="shared" si="60"/>
        <v>1460</v>
      </c>
    </row>
    <row r="1271" spans="1:18" ht="12" customHeight="1" x14ac:dyDescent="0.35">
      <c r="A1271" s="142"/>
      <c r="B1271" s="142" t="s">
        <v>6319</v>
      </c>
      <c r="C1271" s="142" t="s">
        <v>6320</v>
      </c>
      <c r="D1271" s="142" t="s">
        <v>5318</v>
      </c>
      <c r="E1271" s="142" t="s">
        <v>6321</v>
      </c>
      <c r="F1271" s="145" t="s">
        <v>4276</v>
      </c>
      <c r="G1271" s="146">
        <v>43212</v>
      </c>
      <c r="H1271" s="125">
        <f t="shared" si="58"/>
        <v>2018</v>
      </c>
      <c r="I1271" s="145" t="s">
        <v>6326</v>
      </c>
      <c r="J1271" s="144">
        <v>3</v>
      </c>
      <c r="K1271" s="115">
        <f>IF((G1271+'Resale time'!$F$545)&lt;$U$3,1,0)</f>
        <v>1</v>
      </c>
      <c r="L1271" s="144"/>
      <c r="M1271" s="158">
        <v>1</v>
      </c>
      <c r="N1271" s="162">
        <f t="shared" si="59"/>
        <v>3</v>
      </c>
      <c r="O1271" s="219">
        <f>MAX(IF($U$4-G1271&gt;0,MIN((($U$4-$U$2))*J1271,(($U$4-$G1271)*J1271)-'Resale time'!$F$545),0),0)</f>
        <v>822</v>
      </c>
      <c r="P1271" s="162">
        <f>MAX(IF($U$5-G1271&gt;0,MIN(($U$5-$U$4)*J1271,(($U$5-$G1271)*J1271)-'Resale time'!$F$545),0),0)</f>
        <v>1098</v>
      </c>
      <c r="Q1271" s="162">
        <f>MAX(IF($U$3-G1271&gt;0,MIN(($U$3-$U$5)*J1271,(($U$3-$G1271)*J1271)-'Resale time'!$F$545),0),0)</f>
        <v>270</v>
      </c>
      <c r="R1271" s="341">
        <f t="shared" si="60"/>
        <v>2190</v>
      </c>
    </row>
    <row r="1272" spans="1:18" ht="12" customHeight="1" x14ac:dyDescent="0.35">
      <c r="A1272" s="142"/>
      <c r="B1272" s="142" t="s">
        <v>6319</v>
      </c>
      <c r="C1272" s="142" t="s">
        <v>6320</v>
      </c>
      <c r="D1272" s="142" t="s">
        <v>5318</v>
      </c>
      <c r="E1272" s="142" t="s">
        <v>6321</v>
      </c>
      <c r="F1272" s="145" t="s">
        <v>5275</v>
      </c>
      <c r="G1272" s="146">
        <v>43186</v>
      </c>
      <c r="H1272" s="125">
        <f t="shared" ref="H1272:H1300" si="61">YEAR(G1272)</f>
        <v>2018</v>
      </c>
      <c r="I1272" s="145" t="s">
        <v>6327</v>
      </c>
      <c r="J1272" s="144">
        <v>3</v>
      </c>
      <c r="K1272" s="115">
        <f>IF((G1272+'Resale time'!$F$545)&lt;$U$3,1,0)</f>
        <v>1</v>
      </c>
      <c r="L1272" s="144"/>
      <c r="M1272" s="158">
        <v>1</v>
      </c>
      <c r="N1272" s="162">
        <f t="shared" si="59"/>
        <v>3</v>
      </c>
      <c r="O1272" s="219">
        <f>MAX(IF($U$4-G1272&gt;0,MIN((($U$4-$U$2))*J1272,(($U$4-$G1272)*J1272)-'Resale time'!$F$545),0),0)</f>
        <v>822</v>
      </c>
      <c r="P1272" s="162">
        <f>MAX(IF($U$5-G1272&gt;0,MIN(($U$5-$U$4)*J1272,(($U$5-$G1272)*J1272)-'Resale time'!$F$545),0),0)</f>
        <v>1098</v>
      </c>
      <c r="Q1272" s="162">
        <f>MAX(IF($U$3-G1272&gt;0,MIN(($U$3-$U$5)*J1272,(($U$3-$G1272)*J1272)-'Resale time'!$F$545),0),0)</f>
        <v>270</v>
      </c>
      <c r="R1272" s="341">
        <f t="shared" si="60"/>
        <v>2190</v>
      </c>
    </row>
    <row r="1273" spans="1:18" ht="12" customHeight="1" x14ac:dyDescent="0.35">
      <c r="A1273" s="142"/>
      <c r="B1273" s="142" t="s">
        <v>6328</v>
      </c>
      <c r="C1273" s="142" t="s">
        <v>6329</v>
      </c>
      <c r="D1273" s="142" t="s">
        <v>6071</v>
      </c>
      <c r="E1273" s="142" t="s">
        <v>6330</v>
      </c>
      <c r="F1273" s="145" t="s">
        <v>4276</v>
      </c>
      <c r="G1273" s="146">
        <v>43542</v>
      </c>
      <c r="H1273" s="125">
        <f t="shared" si="61"/>
        <v>2019</v>
      </c>
      <c r="I1273" s="145" t="s">
        <v>6331</v>
      </c>
      <c r="J1273" s="144">
        <v>6</v>
      </c>
      <c r="K1273" s="115">
        <f>IF((G1273+'Resale time'!$F$545)&lt;$U$3,1,0)</f>
        <v>1</v>
      </c>
      <c r="L1273" s="144"/>
      <c r="M1273" s="158">
        <v>1</v>
      </c>
      <c r="N1273" s="162">
        <f t="shared" si="59"/>
        <v>6</v>
      </c>
      <c r="O1273" s="219">
        <f>MAX(IF($U$4-G1273&gt;0,MIN((($U$4-$U$2))*J1273,(($U$4-$G1273)*J1273)-'Resale time'!$F$545),0),0)</f>
        <v>1644</v>
      </c>
      <c r="P1273" s="162">
        <f>MAX(IF($U$5-G1273&gt;0,MIN(($U$5-$U$4)*J1273,(($U$5-$G1273)*J1273)-'Resale time'!$F$545),0),0)</f>
        <v>2196</v>
      </c>
      <c r="Q1273" s="162">
        <f>MAX(IF($U$3-G1273&gt;0,MIN(($U$3-$U$5)*J1273,(($U$3-$G1273)*J1273)-'Resale time'!$F$545),0),0)</f>
        <v>540</v>
      </c>
      <c r="R1273" s="341">
        <f t="shared" si="60"/>
        <v>4380</v>
      </c>
    </row>
    <row r="1274" spans="1:18" ht="12" customHeight="1" x14ac:dyDescent="0.35">
      <c r="A1274" s="142"/>
      <c r="B1274" s="142" t="s">
        <v>6328</v>
      </c>
      <c r="C1274" s="151" t="s">
        <v>6329</v>
      </c>
      <c r="D1274" s="151" t="s">
        <v>6071</v>
      </c>
      <c r="E1274" s="151" t="s">
        <v>6330</v>
      </c>
      <c r="F1274" s="145" t="s">
        <v>4288</v>
      </c>
      <c r="G1274" s="146">
        <v>43542</v>
      </c>
      <c r="H1274" s="125">
        <f t="shared" si="61"/>
        <v>2019</v>
      </c>
      <c r="I1274" s="145" t="s">
        <v>6331</v>
      </c>
      <c r="J1274" s="144">
        <v>6</v>
      </c>
      <c r="K1274" s="115">
        <f>IF((G1274+'Resale time'!$F$545)&lt;$U$3,1,0)</f>
        <v>1</v>
      </c>
      <c r="L1274" s="144"/>
      <c r="M1274" s="158">
        <v>1</v>
      </c>
      <c r="N1274" s="162">
        <f t="shared" si="59"/>
        <v>6</v>
      </c>
      <c r="O1274" s="219">
        <f>MAX(IF($U$4-G1274&gt;0,MIN((($U$4-$U$2))*J1274,(($U$4-$G1274)*J1274)-'Resale time'!$F$545),0),0)</f>
        <v>1644</v>
      </c>
      <c r="P1274" s="162">
        <f>MAX(IF($U$5-G1274&gt;0,MIN(($U$5-$U$4)*J1274,(($U$5-$G1274)*J1274)-'Resale time'!$F$545),0),0)</f>
        <v>2196</v>
      </c>
      <c r="Q1274" s="162">
        <f>MAX(IF($U$3-G1274&gt;0,MIN(($U$3-$U$5)*J1274,(($U$3-$G1274)*J1274)-'Resale time'!$F$545),0),0)</f>
        <v>540</v>
      </c>
      <c r="R1274" s="341">
        <f t="shared" si="60"/>
        <v>4380</v>
      </c>
    </row>
    <row r="1275" spans="1:18" ht="12" customHeight="1" x14ac:dyDescent="0.35">
      <c r="A1275" s="145"/>
      <c r="B1275" s="145" t="s">
        <v>6332</v>
      </c>
      <c r="C1275" s="145" t="s">
        <v>4801</v>
      </c>
      <c r="D1275" s="145" t="b">
        <v>0</v>
      </c>
      <c r="E1275" s="145" t="s">
        <v>5458</v>
      </c>
      <c r="F1275" s="145" t="s">
        <v>5280</v>
      </c>
      <c r="G1275" s="146">
        <v>43452</v>
      </c>
      <c r="H1275" s="125">
        <f t="shared" si="61"/>
        <v>2018</v>
      </c>
      <c r="I1275" s="145" t="s">
        <v>6333</v>
      </c>
      <c r="J1275" s="144">
        <v>1</v>
      </c>
      <c r="K1275" s="115">
        <f>IF((G1275+'Resale time'!$F$545)&lt;$U$3,1,0)</f>
        <v>1</v>
      </c>
      <c r="L1275" s="144"/>
      <c r="M1275" s="158">
        <v>1</v>
      </c>
      <c r="N1275" s="162">
        <f t="shared" si="59"/>
        <v>1</v>
      </c>
      <c r="O1275" s="219">
        <f>MAX(IF($U$4-G1275&gt;0,MIN((($U$4-$U$2))*J1275,(($U$4-$G1275)*J1275)-'Resale time'!$F$545),0),0)</f>
        <v>274</v>
      </c>
      <c r="P1275" s="162">
        <f>MAX(IF($U$5-G1275&gt;0,MIN(($U$5-$U$4)*J1275,(($U$5-$G1275)*J1275)-'Resale time'!$F$545),0),0)</f>
        <v>366</v>
      </c>
      <c r="Q1275" s="162">
        <f>MAX(IF($U$3-G1275&gt;0,MIN(($U$3-$U$5)*J1275,(($U$3-$G1275)*J1275)-'Resale time'!$F$545),0),0)</f>
        <v>90</v>
      </c>
      <c r="R1275" s="341">
        <f t="shared" si="60"/>
        <v>730</v>
      </c>
    </row>
    <row r="1276" spans="1:18" ht="12" customHeight="1" x14ac:dyDescent="0.35">
      <c r="A1276" s="142"/>
      <c r="B1276" s="142" t="s">
        <v>6334</v>
      </c>
      <c r="C1276" s="142" t="s">
        <v>6335</v>
      </c>
      <c r="D1276" s="142" t="b">
        <v>0</v>
      </c>
      <c r="E1276" s="142" t="s">
        <v>6336</v>
      </c>
      <c r="F1276" s="145" t="s">
        <v>4276</v>
      </c>
      <c r="G1276" s="146">
        <v>43539</v>
      </c>
      <c r="H1276" s="125">
        <f t="shared" si="61"/>
        <v>2019</v>
      </c>
      <c r="I1276" s="145" t="s">
        <v>6337</v>
      </c>
      <c r="J1276" s="144">
        <v>3</v>
      </c>
      <c r="K1276" s="115">
        <f>IF((G1276+'Resale time'!$F$545)&lt;$U$3,1,0)</f>
        <v>1</v>
      </c>
      <c r="L1276" s="144"/>
      <c r="M1276" s="158">
        <v>1</v>
      </c>
      <c r="N1276" s="162">
        <f t="shared" si="59"/>
        <v>3</v>
      </c>
      <c r="O1276" s="219">
        <f>MAX(IF($U$4-G1276&gt;0,MIN((($U$4-$U$2))*J1276,(($U$4-$G1276)*J1276)-'Resale time'!$F$545),0),0)</f>
        <v>810.87034401258165</v>
      </c>
      <c r="P1276" s="162">
        <f>MAX(IF($U$5-G1276&gt;0,MIN(($U$5-$U$4)*J1276,(($U$5-$G1276)*J1276)-'Resale time'!$F$545),0),0)</f>
        <v>1098</v>
      </c>
      <c r="Q1276" s="162">
        <f>MAX(IF($U$3-G1276&gt;0,MIN(($U$3-$U$5)*J1276,(($U$3-$G1276)*J1276)-'Resale time'!$F$545),0),0)</f>
        <v>270</v>
      </c>
      <c r="R1276" s="341">
        <f t="shared" si="60"/>
        <v>2178.8703440125819</v>
      </c>
    </row>
    <row r="1277" spans="1:18" ht="12" customHeight="1" x14ac:dyDescent="0.35">
      <c r="A1277" s="142"/>
      <c r="B1277" s="142" t="s">
        <v>6334</v>
      </c>
      <c r="C1277" s="151" t="s">
        <v>6335</v>
      </c>
      <c r="D1277" s="151" t="b">
        <v>0</v>
      </c>
      <c r="E1277" s="151" t="s">
        <v>6336</v>
      </c>
      <c r="F1277" s="145" t="s">
        <v>4645</v>
      </c>
      <c r="G1277" s="146">
        <v>43533</v>
      </c>
      <c r="H1277" s="125">
        <f t="shared" si="61"/>
        <v>2019</v>
      </c>
      <c r="I1277" s="145" t="s">
        <v>6338</v>
      </c>
      <c r="J1277" s="144">
        <v>1</v>
      </c>
      <c r="K1277" s="115">
        <f>IF((G1277+'Resale time'!$F$545)&lt;$U$3,1,0)</f>
        <v>1</v>
      </c>
      <c r="L1277" s="144"/>
      <c r="M1277" s="158">
        <v>1</v>
      </c>
      <c r="N1277" s="162">
        <f t="shared" si="59"/>
        <v>1</v>
      </c>
      <c r="O1277" s="219">
        <f>MAX(IF($U$4-G1277&gt;0,MIN((($U$4-$U$2))*J1277,(($U$4-$G1277)*J1277)-'Resale time'!$F$545),0),0)</f>
        <v>234.87034401258168</v>
      </c>
      <c r="P1277" s="162">
        <f>MAX(IF($U$5-G1277&gt;0,MIN(($U$5-$U$4)*J1277,(($U$5-$G1277)*J1277)-'Resale time'!$F$545),0),0)</f>
        <v>366</v>
      </c>
      <c r="Q1277" s="162">
        <f>MAX(IF($U$3-G1277&gt;0,MIN(($U$3-$U$5)*J1277,(($U$3-$G1277)*J1277)-'Resale time'!$F$545),0),0)</f>
        <v>90</v>
      </c>
      <c r="R1277" s="341">
        <f t="shared" si="60"/>
        <v>690.87034401258165</v>
      </c>
    </row>
    <row r="1278" spans="1:18" ht="12" customHeight="1" x14ac:dyDescent="0.35">
      <c r="A1278" s="142"/>
      <c r="B1278" s="142" t="s">
        <v>6334</v>
      </c>
      <c r="C1278" s="151" t="s">
        <v>6335</v>
      </c>
      <c r="D1278" s="151" t="b">
        <v>0</v>
      </c>
      <c r="E1278" s="151" t="s">
        <v>6336</v>
      </c>
      <c r="F1278" s="145" t="s">
        <v>4645</v>
      </c>
      <c r="G1278" s="146">
        <v>43465</v>
      </c>
      <c r="H1278" s="125">
        <f t="shared" si="61"/>
        <v>2018</v>
      </c>
      <c r="I1278" s="145" t="s">
        <v>6339</v>
      </c>
      <c r="J1278" s="144">
        <v>1</v>
      </c>
      <c r="K1278" s="115">
        <f>IF((G1278+'Resale time'!$F$545)&lt;$U$3,1,0)</f>
        <v>1</v>
      </c>
      <c r="L1278" s="144"/>
      <c r="M1278" s="158">
        <v>1</v>
      </c>
      <c r="N1278" s="162">
        <f t="shared" si="59"/>
        <v>1</v>
      </c>
      <c r="O1278" s="219">
        <f>MAX(IF($U$4-G1278&gt;0,MIN((($U$4-$U$2))*J1278,(($U$4-$G1278)*J1278)-'Resale time'!$F$545),0),0)</f>
        <v>274</v>
      </c>
      <c r="P1278" s="162">
        <f>MAX(IF($U$5-G1278&gt;0,MIN(($U$5-$U$4)*J1278,(($U$5-$G1278)*J1278)-'Resale time'!$F$545),0),0)</f>
        <v>366</v>
      </c>
      <c r="Q1278" s="162">
        <f>MAX(IF($U$3-G1278&gt;0,MIN(($U$3-$U$5)*J1278,(($U$3-$G1278)*J1278)-'Resale time'!$F$545),0),0)</f>
        <v>90</v>
      </c>
      <c r="R1278" s="341">
        <f t="shared" si="60"/>
        <v>730</v>
      </c>
    </row>
    <row r="1279" spans="1:18" ht="12" customHeight="1" x14ac:dyDescent="0.35">
      <c r="A1279" s="142"/>
      <c r="B1279" s="142" t="s">
        <v>6334</v>
      </c>
      <c r="C1279" s="151" t="s">
        <v>6335</v>
      </c>
      <c r="D1279" s="151" t="b">
        <v>0</v>
      </c>
      <c r="E1279" s="151" t="s">
        <v>6336</v>
      </c>
      <c r="F1279" s="145" t="s">
        <v>4645</v>
      </c>
      <c r="G1279" s="146">
        <v>43465</v>
      </c>
      <c r="H1279" s="125">
        <f t="shared" si="61"/>
        <v>2018</v>
      </c>
      <c r="I1279" s="145" t="s">
        <v>6340</v>
      </c>
      <c r="J1279" s="144">
        <v>1</v>
      </c>
      <c r="K1279" s="115">
        <f>IF((G1279+'Resale time'!$F$545)&lt;$U$3,1,0)</f>
        <v>1</v>
      </c>
      <c r="L1279" s="144"/>
      <c r="M1279" s="158">
        <v>1</v>
      </c>
      <c r="N1279" s="162">
        <f t="shared" si="59"/>
        <v>1</v>
      </c>
      <c r="O1279" s="219">
        <f>MAX(IF($U$4-G1279&gt;0,MIN((($U$4-$U$2))*J1279,(($U$4-$G1279)*J1279)-'Resale time'!$F$545),0),0)</f>
        <v>274</v>
      </c>
      <c r="P1279" s="162">
        <f>MAX(IF($U$5-G1279&gt;0,MIN(($U$5-$U$4)*J1279,(($U$5-$G1279)*J1279)-'Resale time'!$F$545),0),0)</f>
        <v>366</v>
      </c>
      <c r="Q1279" s="162">
        <f>MAX(IF($U$3-G1279&gt;0,MIN(($U$3-$U$5)*J1279,(($U$3-$G1279)*J1279)-'Resale time'!$F$545),0),0)</f>
        <v>90</v>
      </c>
      <c r="R1279" s="341">
        <f t="shared" si="60"/>
        <v>730</v>
      </c>
    </row>
    <row r="1280" spans="1:18" ht="12" customHeight="1" x14ac:dyDescent="0.35">
      <c r="A1280" s="142"/>
      <c r="B1280" s="142" t="s">
        <v>6334</v>
      </c>
      <c r="C1280" s="151" t="s">
        <v>6335</v>
      </c>
      <c r="D1280" s="151" t="b">
        <v>0</v>
      </c>
      <c r="E1280" s="151" t="s">
        <v>6336</v>
      </c>
      <c r="F1280" s="145" t="s">
        <v>4276</v>
      </c>
      <c r="G1280" s="146">
        <v>43375</v>
      </c>
      <c r="H1280" s="125">
        <f t="shared" si="61"/>
        <v>2018</v>
      </c>
      <c r="I1280" s="145" t="s">
        <v>6341</v>
      </c>
      <c r="J1280" s="144">
        <v>4</v>
      </c>
      <c r="K1280" s="115">
        <f>IF((G1280+'Resale time'!$F$545)&lt;$U$3,1,0)</f>
        <v>1</v>
      </c>
      <c r="L1280" s="144"/>
      <c r="M1280" s="158">
        <v>1</v>
      </c>
      <c r="N1280" s="162">
        <f t="shared" si="59"/>
        <v>4</v>
      </c>
      <c r="O1280" s="219">
        <f>MAX(IF($U$4-G1280&gt;0,MIN((($U$4-$U$2))*J1280,(($U$4-$G1280)*J1280)-'Resale time'!$F$545),0),0)</f>
        <v>1096</v>
      </c>
      <c r="P1280" s="162">
        <f>MAX(IF($U$5-G1280&gt;0,MIN(($U$5-$U$4)*J1280,(($U$5-$G1280)*J1280)-'Resale time'!$F$545),0),0)</f>
        <v>1464</v>
      </c>
      <c r="Q1280" s="162">
        <f>MAX(IF($U$3-G1280&gt;0,MIN(($U$3-$U$5)*J1280,(($U$3-$G1280)*J1280)-'Resale time'!$F$545),0),0)</f>
        <v>360</v>
      </c>
      <c r="R1280" s="341">
        <f t="shared" si="60"/>
        <v>2920</v>
      </c>
    </row>
    <row r="1281" spans="1:18" ht="12" customHeight="1" x14ac:dyDescent="0.35">
      <c r="A1281" s="142"/>
      <c r="B1281" s="142" t="s">
        <v>4355</v>
      </c>
      <c r="C1281" s="142" t="s">
        <v>6342</v>
      </c>
      <c r="D1281" s="142" t="b">
        <v>0</v>
      </c>
      <c r="E1281" s="142" t="s">
        <v>4357</v>
      </c>
      <c r="F1281" s="145" t="s">
        <v>4276</v>
      </c>
      <c r="G1281" s="146">
        <v>43654</v>
      </c>
      <c r="H1281" s="125">
        <f t="shared" si="61"/>
        <v>2019</v>
      </c>
      <c r="I1281" s="145" t="s">
        <v>6343</v>
      </c>
      <c r="J1281" s="144">
        <v>6</v>
      </c>
      <c r="K1281" s="115">
        <f>IF((G1281+'Resale time'!$F$545)&lt;$U$3,1,0)</f>
        <v>1</v>
      </c>
      <c r="L1281" s="144"/>
      <c r="M1281" s="158">
        <v>1</v>
      </c>
      <c r="N1281" s="162">
        <f t="shared" ref="N1281:N1344" si="62">IF(M1281=1,J1281,"")</f>
        <v>6</v>
      </c>
      <c r="O1281" s="219">
        <f>MAX(IF($U$4-G1281&gt;0,MIN((($U$4-$U$2))*J1281,(($U$4-$G1281)*J1281)-'Resale time'!$F$545),0),0)</f>
        <v>993.87034401258165</v>
      </c>
      <c r="P1281" s="162">
        <f>MAX(IF($U$5-G1281&gt;0,MIN(($U$5-$U$4)*J1281,(($U$5-$G1281)*J1281)-'Resale time'!$F$545),0),0)</f>
        <v>2196</v>
      </c>
      <c r="Q1281" s="162">
        <f>MAX(IF($U$3-G1281&gt;0,MIN(($U$3-$U$5)*J1281,(($U$3-$G1281)*J1281)-'Resale time'!$F$545),0),0)</f>
        <v>540</v>
      </c>
      <c r="R1281" s="341">
        <f t="shared" si="60"/>
        <v>3729.8703440125819</v>
      </c>
    </row>
    <row r="1282" spans="1:18" ht="12" customHeight="1" x14ac:dyDescent="0.35">
      <c r="A1282" s="151"/>
      <c r="B1282" s="142" t="s">
        <v>4355</v>
      </c>
      <c r="C1282" s="151" t="s">
        <v>6342</v>
      </c>
      <c r="D1282" s="151" t="b">
        <v>0</v>
      </c>
      <c r="E1282" s="151" t="s">
        <v>4357</v>
      </c>
      <c r="F1282" s="145" t="s">
        <v>5280</v>
      </c>
      <c r="G1282" s="146">
        <v>43654</v>
      </c>
      <c r="H1282" s="125">
        <f t="shared" si="61"/>
        <v>2019</v>
      </c>
      <c r="I1282" s="145" t="s">
        <v>6343</v>
      </c>
      <c r="J1282" s="144">
        <v>6</v>
      </c>
      <c r="K1282" s="115">
        <f>IF((G1282+'Resale time'!$F$545)&lt;$U$3,1,0)</f>
        <v>1</v>
      </c>
      <c r="L1282" s="144"/>
      <c r="M1282" s="158">
        <v>1</v>
      </c>
      <c r="N1282" s="162">
        <f t="shared" si="62"/>
        <v>6</v>
      </c>
      <c r="O1282" s="219">
        <f>MAX(IF($U$4-G1282&gt;0,MIN((($U$4-$U$2))*J1282,(($U$4-$G1282)*J1282)-'Resale time'!$F$545),0),0)</f>
        <v>993.87034401258165</v>
      </c>
      <c r="P1282" s="162">
        <f>MAX(IF($U$5-G1282&gt;0,MIN(($U$5-$U$4)*J1282,(($U$5-$G1282)*J1282)-'Resale time'!$F$545),0),0)</f>
        <v>2196</v>
      </c>
      <c r="Q1282" s="162">
        <f>MAX(IF($U$3-G1282&gt;0,MIN(($U$3-$U$5)*J1282,(($U$3-$G1282)*J1282)-'Resale time'!$F$545),0),0)</f>
        <v>540</v>
      </c>
      <c r="R1282" s="341">
        <f t="shared" si="60"/>
        <v>3729.8703440125819</v>
      </c>
    </row>
    <row r="1283" spans="1:18" ht="12" customHeight="1" x14ac:dyDescent="0.35">
      <c r="A1283" s="151"/>
      <c r="B1283" s="142" t="s">
        <v>4355</v>
      </c>
      <c r="C1283" s="151" t="s">
        <v>6342</v>
      </c>
      <c r="D1283" s="151" t="b">
        <v>0</v>
      </c>
      <c r="E1283" s="151" t="s">
        <v>4357</v>
      </c>
      <c r="F1283" s="145" t="s">
        <v>4288</v>
      </c>
      <c r="G1283" s="146">
        <v>43619</v>
      </c>
      <c r="H1283" s="125">
        <f t="shared" si="61"/>
        <v>2019</v>
      </c>
      <c r="I1283" s="145" t="s">
        <v>6344</v>
      </c>
      <c r="J1283" s="144">
        <v>3</v>
      </c>
      <c r="K1283" s="115">
        <f>IF((G1283+'Resale time'!$F$545)&lt;$U$3,1,0)</f>
        <v>1</v>
      </c>
      <c r="L1283" s="144"/>
      <c r="M1283" s="158">
        <v>1</v>
      </c>
      <c r="N1283" s="162">
        <f t="shared" si="62"/>
        <v>3</v>
      </c>
      <c r="O1283" s="219">
        <f>MAX(IF($U$4-G1283&gt;0,MIN((($U$4-$U$2))*J1283,(($U$4-$G1283)*J1283)-'Resale time'!$F$545),0),0)</f>
        <v>570.87034401258165</v>
      </c>
      <c r="P1283" s="162">
        <f>MAX(IF($U$5-G1283&gt;0,MIN(($U$5-$U$4)*J1283,(($U$5-$G1283)*J1283)-'Resale time'!$F$545),0),0)</f>
        <v>1098</v>
      </c>
      <c r="Q1283" s="162">
        <f>MAX(IF($U$3-G1283&gt;0,MIN(($U$3-$U$5)*J1283,(($U$3-$G1283)*J1283)-'Resale time'!$F$545),0),0)</f>
        <v>270</v>
      </c>
      <c r="R1283" s="341">
        <f t="shared" ref="R1283:R1346" si="63">SUM(O1283:Q1283)</f>
        <v>1938.8703440125817</v>
      </c>
    </row>
    <row r="1284" spans="1:18" ht="12" customHeight="1" x14ac:dyDescent="0.35">
      <c r="A1284" s="151"/>
      <c r="B1284" s="142" t="s">
        <v>4355</v>
      </c>
      <c r="C1284" s="151" t="s">
        <v>6342</v>
      </c>
      <c r="D1284" s="151" t="b">
        <v>0</v>
      </c>
      <c r="E1284" s="151" t="s">
        <v>4357</v>
      </c>
      <c r="F1284" s="145" t="s">
        <v>4276</v>
      </c>
      <c r="G1284" s="146">
        <v>43619</v>
      </c>
      <c r="H1284" s="125">
        <f t="shared" si="61"/>
        <v>2019</v>
      </c>
      <c r="I1284" s="145" t="s">
        <v>6344</v>
      </c>
      <c r="J1284" s="144">
        <v>3</v>
      </c>
      <c r="K1284" s="115">
        <f>IF((G1284+'Resale time'!$F$545)&lt;$U$3,1,0)</f>
        <v>1</v>
      </c>
      <c r="L1284" s="144"/>
      <c r="M1284" s="158">
        <v>1</v>
      </c>
      <c r="N1284" s="162">
        <f t="shared" si="62"/>
        <v>3</v>
      </c>
      <c r="O1284" s="219">
        <f>MAX(IF($U$4-G1284&gt;0,MIN((($U$4-$U$2))*J1284,(($U$4-$G1284)*J1284)-'Resale time'!$F$545),0),0)</f>
        <v>570.87034401258165</v>
      </c>
      <c r="P1284" s="162">
        <f>MAX(IF($U$5-G1284&gt;0,MIN(($U$5-$U$4)*J1284,(($U$5-$G1284)*J1284)-'Resale time'!$F$545),0),0)</f>
        <v>1098</v>
      </c>
      <c r="Q1284" s="162">
        <f>MAX(IF($U$3-G1284&gt;0,MIN(($U$3-$U$5)*J1284,(($U$3-$G1284)*J1284)-'Resale time'!$F$545),0),0)</f>
        <v>270</v>
      </c>
      <c r="R1284" s="341">
        <f t="shared" si="63"/>
        <v>1938.8703440125817</v>
      </c>
    </row>
    <row r="1285" spans="1:18" ht="12" customHeight="1" x14ac:dyDescent="0.35">
      <c r="A1285" s="151"/>
      <c r="B1285" s="142" t="s">
        <v>4355</v>
      </c>
      <c r="C1285" s="151" t="s">
        <v>6342</v>
      </c>
      <c r="D1285" s="151" t="b">
        <v>0</v>
      </c>
      <c r="E1285" s="151" t="s">
        <v>4357</v>
      </c>
      <c r="F1285" s="145" t="s">
        <v>5280</v>
      </c>
      <c r="G1285" s="146">
        <v>43596</v>
      </c>
      <c r="H1285" s="125">
        <f t="shared" si="61"/>
        <v>2019</v>
      </c>
      <c r="I1285" s="145" t="s">
        <v>6345</v>
      </c>
      <c r="J1285" s="144">
        <v>3</v>
      </c>
      <c r="K1285" s="115">
        <f>IF((G1285+'Resale time'!$F$545)&lt;$U$3,1,0)</f>
        <v>1</v>
      </c>
      <c r="L1285" s="144"/>
      <c r="M1285" s="158">
        <v>1</v>
      </c>
      <c r="N1285" s="162">
        <f t="shared" si="62"/>
        <v>3</v>
      </c>
      <c r="O1285" s="219">
        <f>MAX(IF($U$4-G1285&gt;0,MIN((($U$4-$U$2))*J1285,(($U$4-$G1285)*J1285)-'Resale time'!$F$545),0),0)</f>
        <v>639.87034401258165</v>
      </c>
      <c r="P1285" s="162">
        <f>MAX(IF($U$5-G1285&gt;0,MIN(($U$5-$U$4)*J1285,(($U$5-$G1285)*J1285)-'Resale time'!$F$545),0),0)</f>
        <v>1098</v>
      </c>
      <c r="Q1285" s="162">
        <f>MAX(IF($U$3-G1285&gt;0,MIN(($U$3-$U$5)*J1285,(($U$3-$G1285)*J1285)-'Resale time'!$F$545),0),0)</f>
        <v>270</v>
      </c>
      <c r="R1285" s="341">
        <f t="shared" si="63"/>
        <v>2007.8703440125817</v>
      </c>
    </row>
    <row r="1286" spans="1:18" ht="12" customHeight="1" x14ac:dyDescent="0.35">
      <c r="A1286" s="151"/>
      <c r="B1286" s="142" t="s">
        <v>4355</v>
      </c>
      <c r="C1286" s="151" t="s">
        <v>6342</v>
      </c>
      <c r="D1286" s="151" t="b">
        <v>0</v>
      </c>
      <c r="E1286" s="151" t="s">
        <v>4357</v>
      </c>
      <c r="F1286" s="145" t="s">
        <v>4276</v>
      </c>
      <c r="G1286" s="146">
        <v>43537</v>
      </c>
      <c r="H1286" s="125">
        <f t="shared" si="61"/>
        <v>2019</v>
      </c>
      <c r="I1286" s="145" t="s">
        <v>6346</v>
      </c>
      <c r="J1286" s="144">
        <v>3</v>
      </c>
      <c r="K1286" s="115">
        <f>IF((G1286+'Resale time'!$F$545)&lt;$U$3,1,0)</f>
        <v>1</v>
      </c>
      <c r="L1286" s="144"/>
      <c r="M1286" s="158">
        <v>1</v>
      </c>
      <c r="N1286" s="162">
        <f t="shared" si="62"/>
        <v>3</v>
      </c>
      <c r="O1286" s="219">
        <f>MAX(IF($U$4-G1286&gt;0,MIN((($U$4-$U$2))*J1286,(($U$4-$G1286)*J1286)-'Resale time'!$F$545),0),0)</f>
        <v>816.87034401258165</v>
      </c>
      <c r="P1286" s="162">
        <f>MAX(IF($U$5-G1286&gt;0,MIN(($U$5-$U$4)*J1286,(($U$5-$G1286)*J1286)-'Resale time'!$F$545),0),0)</f>
        <v>1098</v>
      </c>
      <c r="Q1286" s="162">
        <f>MAX(IF($U$3-G1286&gt;0,MIN(($U$3-$U$5)*J1286,(($U$3-$G1286)*J1286)-'Resale time'!$F$545),0),0)</f>
        <v>270</v>
      </c>
      <c r="R1286" s="341">
        <f t="shared" si="63"/>
        <v>2184.8703440125819</v>
      </c>
    </row>
    <row r="1287" spans="1:18" ht="12" customHeight="1" x14ac:dyDescent="0.35">
      <c r="A1287" s="151"/>
      <c r="B1287" s="142" t="s">
        <v>4355</v>
      </c>
      <c r="C1287" s="151" t="s">
        <v>6342</v>
      </c>
      <c r="D1287" s="151" t="b">
        <v>0</v>
      </c>
      <c r="E1287" s="151" t="s">
        <v>4357</v>
      </c>
      <c r="F1287" s="145" t="s">
        <v>4288</v>
      </c>
      <c r="G1287" s="146">
        <v>43537</v>
      </c>
      <c r="H1287" s="125">
        <f t="shared" si="61"/>
        <v>2019</v>
      </c>
      <c r="I1287" s="145" t="s">
        <v>6346</v>
      </c>
      <c r="J1287" s="144">
        <v>3</v>
      </c>
      <c r="K1287" s="115">
        <f>IF((G1287+'Resale time'!$F$545)&lt;$U$3,1,0)</f>
        <v>1</v>
      </c>
      <c r="L1287" s="144"/>
      <c r="M1287" s="158">
        <v>1</v>
      </c>
      <c r="N1287" s="162">
        <f t="shared" si="62"/>
        <v>3</v>
      </c>
      <c r="O1287" s="219">
        <f>MAX(IF($U$4-G1287&gt;0,MIN((($U$4-$U$2))*J1287,(($U$4-$G1287)*J1287)-'Resale time'!$F$545),0),0)</f>
        <v>816.87034401258165</v>
      </c>
      <c r="P1287" s="162">
        <f>MAX(IF($U$5-G1287&gt;0,MIN(($U$5-$U$4)*J1287,(($U$5-$G1287)*J1287)-'Resale time'!$F$545),0),0)</f>
        <v>1098</v>
      </c>
      <c r="Q1287" s="162">
        <f>MAX(IF($U$3-G1287&gt;0,MIN(($U$3-$U$5)*J1287,(($U$3-$G1287)*J1287)-'Resale time'!$F$545),0),0)</f>
        <v>270</v>
      </c>
      <c r="R1287" s="341">
        <f t="shared" si="63"/>
        <v>2184.8703440125819</v>
      </c>
    </row>
    <row r="1288" spans="1:18" ht="12" customHeight="1" x14ac:dyDescent="0.35">
      <c r="A1288" s="151"/>
      <c r="B1288" s="142" t="s">
        <v>4355</v>
      </c>
      <c r="C1288" s="151" t="s">
        <v>6342</v>
      </c>
      <c r="D1288" s="151" t="b">
        <v>0</v>
      </c>
      <c r="E1288" s="151" t="s">
        <v>4357</v>
      </c>
      <c r="F1288" s="145" t="s">
        <v>5280</v>
      </c>
      <c r="G1288" s="146">
        <v>43537</v>
      </c>
      <c r="H1288" s="125">
        <f t="shared" si="61"/>
        <v>2019</v>
      </c>
      <c r="I1288" s="145" t="s">
        <v>6346</v>
      </c>
      <c r="J1288" s="144">
        <v>3</v>
      </c>
      <c r="K1288" s="115">
        <f>IF((G1288+'Resale time'!$F$545)&lt;$U$3,1,0)</f>
        <v>1</v>
      </c>
      <c r="L1288" s="144"/>
      <c r="M1288" s="158">
        <v>1</v>
      </c>
      <c r="N1288" s="162">
        <f t="shared" si="62"/>
        <v>3</v>
      </c>
      <c r="O1288" s="219">
        <f>MAX(IF($U$4-G1288&gt;0,MIN((($U$4-$U$2))*J1288,(($U$4-$G1288)*J1288)-'Resale time'!$F$545),0),0)</f>
        <v>816.87034401258165</v>
      </c>
      <c r="P1288" s="162">
        <f>MAX(IF($U$5-G1288&gt;0,MIN(($U$5-$U$4)*J1288,(($U$5-$G1288)*J1288)-'Resale time'!$F$545),0),0)</f>
        <v>1098</v>
      </c>
      <c r="Q1288" s="162">
        <f>MAX(IF($U$3-G1288&gt;0,MIN(($U$3-$U$5)*J1288,(($U$3-$G1288)*J1288)-'Resale time'!$F$545),0),0)</f>
        <v>270</v>
      </c>
      <c r="R1288" s="341">
        <f t="shared" si="63"/>
        <v>2184.8703440125819</v>
      </c>
    </row>
    <row r="1289" spans="1:18" ht="12" customHeight="1" x14ac:dyDescent="0.35">
      <c r="A1289" s="151"/>
      <c r="B1289" s="142" t="s">
        <v>4355</v>
      </c>
      <c r="C1289" s="151" t="s">
        <v>6342</v>
      </c>
      <c r="D1289" s="151" t="b">
        <v>0</v>
      </c>
      <c r="E1289" s="151" t="s">
        <v>4357</v>
      </c>
      <c r="F1289" s="145" t="s">
        <v>4276</v>
      </c>
      <c r="G1289" s="146">
        <v>43491</v>
      </c>
      <c r="H1289" s="125">
        <f t="shared" si="61"/>
        <v>2019</v>
      </c>
      <c r="I1289" s="145" t="s">
        <v>6347</v>
      </c>
      <c r="J1289" s="144">
        <v>5</v>
      </c>
      <c r="K1289" s="115">
        <f>IF((G1289+'Resale time'!$F$545)&lt;$U$3,1,0)</f>
        <v>1</v>
      </c>
      <c r="L1289" s="144"/>
      <c r="M1289" s="158">
        <v>1</v>
      </c>
      <c r="N1289" s="162">
        <f t="shared" si="62"/>
        <v>5</v>
      </c>
      <c r="O1289" s="219">
        <f>MAX(IF($U$4-G1289&gt;0,MIN((($U$4-$U$2))*J1289,(($U$4-$G1289)*J1289)-'Resale time'!$F$545),0),0)</f>
        <v>1370</v>
      </c>
      <c r="P1289" s="162">
        <f>MAX(IF($U$5-G1289&gt;0,MIN(($U$5-$U$4)*J1289,(($U$5-$G1289)*J1289)-'Resale time'!$F$545),0),0)</f>
        <v>1830</v>
      </c>
      <c r="Q1289" s="162">
        <f>MAX(IF($U$3-G1289&gt;0,MIN(($U$3-$U$5)*J1289,(($U$3-$G1289)*J1289)-'Resale time'!$F$545),0),0)</f>
        <v>450</v>
      </c>
      <c r="R1289" s="341">
        <f t="shared" si="63"/>
        <v>3650</v>
      </c>
    </row>
    <row r="1290" spans="1:18" ht="12" customHeight="1" x14ac:dyDescent="0.35">
      <c r="A1290" s="151"/>
      <c r="B1290" s="142" t="s">
        <v>4355</v>
      </c>
      <c r="C1290" s="151" t="s">
        <v>6342</v>
      </c>
      <c r="D1290" s="151" t="b">
        <v>0</v>
      </c>
      <c r="E1290" s="151" t="s">
        <v>4357</v>
      </c>
      <c r="F1290" s="145" t="s">
        <v>5280</v>
      </c>
      <c r="G1290" s="146">
        <v>43491</v>
      </c>
      <c r="H1290" s="125">
        <f t="shared" si="61"/>
        <v>2019</v>
      </c>
      <c r="I1290" s="145" t="s">
        <v>6347</v>
      </c>
      <c r="J1290" s="144">
        <v>4</v>
      </c>
      <c r="K1290" s="115">
        <f>IF((G1290+'Resale time'!$F$545)&lt;$U$3,1,0)</f>
        <v>1</v>
      </c>
      <c r="L1290" s="144"/>
      <c r="M1290" s="158">
        <v>1</v>
      </c>
      <c r="N1290" s="162">
        <f t="shared" si="62"/>
        <v>4</v>
      </c>
      <c r="O1290" s="219">
        <f>MAX(IF($U$4-G1290&gt;0,MIN((($U$4-$U$2))*J1290,(($U$4-$G1290)*J1290)-'Resale time'!$F$545),0),0)</f>
        <v>1096</v>
      </c>
      <c r="P1290" s="162">
        <f>MAX(IF($U$5-G1290&gt;0,MIN(($U$5-$U$4)*J1290,(($U$5-$G1290)*J1290)-'Resale time'!$F$545),0),0)</f>
        <v>1464</v>
      </c>
      <c r="Q1290" s="162">
        <f>MAX(IF($U$3-G1290&gt;0,MIN(($U$3-$U$5)*J1290,(($U$3-$G1290)*J1290)-'Resale time'!$F$545),0),0)</f>
        <v>360</v>
      </c>
      <c r="R1290" s="341">
        <f t="shared" si="63"/>
        <v>2920</v>
      </c>
    </row>
    <row r="1291" spans="1:18" ht="12" customHeight="1" x14ac:dyDescent="0.35">
      <c r="A1291" s="151"/>
      <c r="B1291" s="142" t="s">
        <v>4355</v>
      </c>
      <c r="C1291" s="151" t="s">
        <v>6342</v>
      </c>
      <c r="D1291" s="151" t="b">
        <v>0</v>
      </c>
      <c r="E1291" s="151" t="s">
        <v>4357</v>
      </c>
      <c r="F1291" s="145" t="s">
        <v>4276</v>
      </c>
      <c r="G1291" s="146">
        <v>43465</v>
      </c>
      <c r="H1291" s="125">
        <f t="shared" si="61"/>
        <v>2018</v>
      </c>
      <c r="I1291" s="145" t="s">
        <v>6348</v>
      </c>
      <c r="J1291" s="144">
        <v>5</v>
      </c>
      <c r="K1291" s="115">
        <f>IF((G1291+'Resale time'!$F$545)&lt;$U$3,1,0)</f>
        <v>1</v>
      </c>
      <c r="L1291" s="144"/>
      <c r="M1291" s="158">
        <v>1</v>
      </c>
      <c r="N1291" s="162">
        <f t="shared" si="62"/>
        <v>5</v>
      </c>
      <c r="O1291" s="219">
        <f>MAX(IF($U$4-G1291&gt;0,MIN((($U$4-$U$2))*J1291,(($U$4-$G1291)*J1291)-'Resale time'!$F$545),0),0)</f>
        <v>1370</v>
      </c>
      <c r="P1291" s="162">
        <f>MAX(IF($U$5-G1291&gt;0,MIN(($U$5-$U$4)*J1291,(($U$5-$G1291)*J1291)-'Resale time'!$F$545),0),0)</f>
        <v>1830</v>
      </c>
      <c r="Q1291" s="162">
        <f>MAX(IF($U$3-G1291&gt;0,MIN(($U$3-$U$5)*J1291,(($U$3-$G1291)*J1291)-'Resale time'!$F$545),0),0)</f>
        <v>450</v>
      </c>
      <c r="R1291" s="341">
        <f t="shared" si="63"/>
        <v>3650</v>
      </c>
    </row>
    <row r="1292" spans="1:18" ht="12" customHeight="1" x14ac:dyDescent="0.35">
      <c r="A1292" s="151"/>
      <c r="B1292" s="142" t="s">
        <v>4355</v>
      </c>
      <c r="C1292" s="151" t="s">
        <v>6342</v>
      </c>
      <c r="D1292" s="151" t="b">
        <v>0</v>
      </c>
      <c r="E1292" s="151" t="s">
        <v>4357</v>
      </c>
      <c r="F1292" s="145" t="s">
        <v>5280</v>
      </c>
      <c r="G1292" s="146">
        <v>43465</v>
      </c>
      <c r="H1292" s="125">
        <f t="shared" si="61"/>
        <v>2018</v>
      </c>
      <c r="I1292" s="145" t="s">
        <v>6348</v>
      </c>
      <c r="J1292" s="144">
        <v>3</v>
      </c>
      <c r="K1292" s="115">
        <f>IF((G1292+'Resale time'!$F$545)&lt;$U$3,1,0)</f>
        <v>1</v>
      </c>
      <c r="L1292" s="144"/>
      <c r="M1292" s="158">
        <v>1</v>
      </c>
      <c r="N1292" s="162">
        <f t="shared" si="62"/>
        <v>3</v>
      </c>
      <c r="O1292" s="219">
        <f>MAX(IF($U$4-G1292&gt;0,MIN((($U$4-$U$2))*J1292,(($U$4-$G1292)*J1292)-'Resale time'!$F$545),0),0)</f>
        <v>822</v>
      </c>
      <c r="P1292" s="162">
        <f>MAX(IF($U$5-G1292&gt;0,MIN(($U$5-$U$4)*J1292,(($U$5-$G1292)*J1292)-'Resale time'!$F$545),0),0)</f>
        <v>1098</v>
      </c>
      <c r="Q1292" s="162">
        <f>MAX(IF($U$3-G1292&gt;0,MIN(($U$3-$U$5)*J1292,(($U$3-$G1292)*J1292)-'Resale time'!$F$545),0),0)</f>
        <v>270</v>
      </c>
      <c r="R1292" s="341">
        <f t="shared" si="63"/>
        <v>2190</v>
      </c>
    </row>
    <row r="1293" spans="1:18" ht="12" customHeight="1" x14ac:dyDescent="0.35">
      <c r="A1293" s="151"/>
      <c r="B1293" s="142" t="s">
        <v>4355</v>
      </c>
      <c r="C1293" s="151" t="s">
        <v>6342</v>
      </c>
      <c r="D1293" s="151" t="b">
        <v>0</v>
      </c>
      <c r="E1293" s="151" t="s">
        <v>4357</v>
      </c>
      <c r="F1293" s="145" t="s">
        <v>4645</v>
      </c>
      <c r="G1293" s="146">
        <v>43455</v>
      </c>
      <c r="H1293" s="125">
        <f t="shared" si="61"/>
        <v>2018</v>
      </c>
      <c r="I1293" s="145" t="s">
        <v>6349</v>
      </c>
      <c r="J1293" s="144">
        <v>2</v>
      </c>
      <c r="K1293" s="115">
        <f>IF((G1293+'Resale time'!$F$545)&lt;$U$3,1,0)</f>
        <v>1</v>
      </c>
      <c r="L1293" s="144"/>
      <c r="M1293" s="158">
        <v>1</v>
      </c>
      <c r="N1293" s="162">
        <f t="shared" si="62"/>
        <v>2</v>
      </c>
      <c r="O1293" s="219">
        <f>MAX(IF($U$4-G1293&gt;0,MIN((($U$4-$U$2))*J1293,(($U$4-$G1293)*J1293)-'Resale time'!$F$545),0),0)</f>
        <v>548</v>
      </c>
      <c r="P1293" s="162">
        <f>MAX(IF($U$5-G1293&gt;0,MIN(($U$5-$U$4)*J1293,(($U$5-$G1293)*J1293)-'Resale time'!$F$545),0),0)</f>
        <v>732</v>
      </c>
      <c r="Q1293" s="162">
        <f>MAX(IF($U$3-G1293&gt;0,MIN(($U$3-$U$5)*J1293,(($U$3-$G1293)*J1293)-'Resale time'!$F$545),0),0)</f>
        <v>180</v>
      </c>
      <c r="R1293" s="341">
        <f t="shared" si="63"/>
        <v>1460</v>
      </c>
    </row>
    <row r="1294" spans="1:18" ht="12" customHeight="1" x14ac:dyDescent="0.35">
      <c r="A1294" s="151"/>
      <c r="B1294" s="142" t="s">
        <v>4355</v>
      </c>
      <c r="C1294" s="151" t="s">
        <v>6342</v>
      </c>
      <c r="D1294" s="151" t="b">
        <v>0</v>
      </c>
      <c r="E1294" s="151" t="s">
        <v>4357</v>
      </c>
      <c r="F1294" s="145" t="s">
        <v>5280</v>
      </c>
      <c r="G1294" s="146">
        <v>43433</v>
      </c>
      <c r="H1294" s="125">
        <f t="shared" si="61"/>
        <v>2018</v>
      </c>
      <c r="I1294" s="145" t="s">
        <v>6350</v>
      </c>
      <c r="J1294" s="144">
        <v>3</v>
      </c>
      <c r="K1294" s="115">
        <f>IF((G1294+'Resale time'!$F$545)&lt;$U$3,1,0)</f>
        <v>1</v>
      </c>
      <c r="L1294" s="144"/>
      <c r="M1294" s="158">
        <v>1</v>
      </c>
      <c r="N1294" s="162">
        <f t="shared" si="62"/>
        <v>3</v>
      </c>
      <c r="O1294" s="219">
        <f>MAX(IF($U$4-G1294&gt;0,MIN((($U$4-$U$2))*J1294,(($U$4-$G1294)*J1294)-'Resale time'!$F$545),0),0)</f>
        <v>822</v>
      </c>
      <c r="P1294" s="162">
        <f>MAX(IF($U$5-G1294&gt;0,MIN(($U$5-$U$4)*J1294,(($U$5-$G1294)*J1294)-'Resale time'!$F$545),0),0)</f>
        <v>1098</v>
      </c>
      <c r="Q1294" s="162">
        <f>MAX(IF($U$3-G1294&gt;0,MIN(($U$3-$U$5)*J1294,(($U$3-$G1294)*J1294)-'Resale time'!$F$545),0),0)</f>
        <v>270</v>
      </c>
      <c r="R1294" s="341">
        <f t="shared" si="63"/>
        <v>2190</v>
      </c>
    </row>
    <row r="1295" spans="1:18" ht="12" customHeight="1" x14ac:dyDescent="0.35">
      <c r="A1295" s="151"/>
      <c r="B1295" s="142" t="s">
        <v>4355</v>
      </c>
      <c r="C1295" s="151" t="s">
        <v>6342</v>
      </c>
      <c r="D1295" s="151" t="b">
        <v>0</v>
      </c>
      <c r="E1295" s="151" t="s">
        <v>4357</v>
      </c>
      <c r="F1295" s="145" t="s">
        <v>4276</v>
      </c>
      <c r="G1295" s="146">
        <v>43433</v>
      </c>
      <c r="H1295" s="125">
        <f t="shared" si="61"/>
        <v>2018</v>
      </c>
      <c r="I1295" s="145" t="s">
        <v>6350</v>
      </c>
      <c r="J1295" s="144">
        <v>3</v>
      </c>
      <c r="K1295" s="115">
        <f>IF((G1295+'Resale time'!$F$545)&lt;$U$3,1,0)</f>
        <v>1</v>
      </c>
      <c r="L1295" s="144"/>
      <c r="M1295" s="158">
        <v>1</v>
      </c>
      <c r="N1295" s="162">
        <f t="shared" si="62"/>
        <v>3</v>
      </c>
      <c r="O1295" s="219">
        <f>MAX(IF($U$4-G1295&gt;0,MIN((($U$4-$U$2))*J1295,(($U$4-$G1295)*J1295)-'Resale time'!$F$545),0),0)</f>
        <v>822</v>
      </c>
      <c r="P1295" s="162">
        <f>MAX(IF($U$5-G1295&gt;0,MIN(($U$5-$U$4)*J1295,(($U$5-$G1295)*J1295)-'Resale time'!$F$545),0),0)</f>
        <v>1098</v>
      </c>
      <c r="Q1295" s="162">
        <f>MAX(IF($U$3-G1295&gt;0,MIN(($U$3-$U$5)*J1295,(($U$3-$G1295)*J1295)-'Resale time'!$F$545),0),0)</f>
        <v>270</v>
      </c>
      <c r="R1295" s="341">
        <f t="shared" si="63"/>
        <v>2190</v>
      </c>
    </row>
    <row r="1296" spans="1:18" ht="12" customHeight="1" x14ac:dyDescent="0.35">
      <c r="A1296" s="151"/>
      <c r="B1296" s="142" t="s">
        <v>4355</v>
      </c>
      <c r="C1296" s="151" t="s">
        <v>6342</v>
      </c>
      <c r="D1296" s="151" t="b">
        <v>0</v>
      </c>
      <c r="E1296" s="151" t="s">
        <v>4357</v>
      </c>
      <c r="F1296" s="145" t="s">
        <v>4288</v>
      </c>
      <c r="G1296" s="146">
        <v>43392</v>
      </c>
      <c r="H1296" s="125">
        <f t="shared" si="61"/>
        <v>2018</v>
      </c>
      <c r="I1296" s="145" t="s">
        <v>6351</v>
      </c>
      <c r="J1296" s="144">
        <v>3</v>
      </c>
      <c r="K1296" s="115">
        <f>IF((G1296+'Resale time'!$F$545)&lt;$U$3,1,0)</f>
        <v>1</v>
      </c>
      <c r="L1296" s="144"/>
      <c r="M1296" s="158">
        <v>1</v>
      </c>
      <c r="N1296" s="162">
        <f t="shared" si="62"/>
        <v>3</v>
      </c>
      <c r="O1296" s="219">
        <f>MAX(IF($U$4-G1296&gt;0,MIN((($U$4-$U$2))*J1296,(($U$4-$G1296)*J1296)-'Resale time'!$F$545),0),0)</f>
        <v>822</v>
      </c>
      <c r="P1296" s="162">
        <f>MAX(IF($U$5-G1296&gt;0,MIN(($U$5-$U$4)*J1296,(($U$5-$G1296)*J1296)-'Resale time'!$F$545),0),0)</f>
        <v>1098</v>
      </c>
      <c r="Q1296" s="162">
        <f>MAX(IF($U$3-G1296&gt;0,MIN(($U$3-$U$5)*J1296,(($U$3-$G1296)*J1296)-'Resale time'!$F$545),0),0)</f>
        <v>270</v>
      </c>
      <c r="R1296" s="341">
        <f t="shared" si="63"/>
        <v>2190</v>
      </c>
    </row>
    <row r="1297" spans="1:18" ht="12" customHeight="1" x14ac:dyDescent="0.35">
      <c r="A1297" s="151"/>
      <c r="B1297" s="142" t="s">
        <v>4355</v>
      </c>
      <c r="C1297" s="151" t="s">
        <v>6342</v>
      </c>
      <c r="D1297" s="151" t="b">
        <v>0</v>
      </c>
      <c r="E1297" s="151" t="s">
        <v>4357</v>
      </c>
      <c r="F1297" s="145" t="s">
        <v>5280</v>
      </c>
      <c r="G1297" s="146">
        <v>43392</v>
      </c>
      <c r="H1297" s="125">
        <f t="shared" si="61"/>
        <v>2018</v>
      </c>
      <c r="I1297" s="145" t="s">
        <v>6351</v>
      </c>
      <c r="J1297" s="144">
        <v>3</v>
      </c>
      <c r="K1297" s="115">
        <f>IF((G1297+'Resale time'!$F$545)&lt;$U$3,1,0)</f>
        <v>1</v>
      </c>
      <c r="L1297" s="144"/>
      <c r="M1297" s="158">
        <v>1</v>
      </c>
      <c r="N1297" s="162">
        <f t="shared" si="62"/>
        <v>3</v>
      </c>
      <c r="O1297" s="219">
        <f>MAX(IF($U$4-G1297&gt;0,MIN((($U$4-$U$2))*J1297,(($U$4-$G1297)*J1297)-'Resale time'!$F$545),0),0)</f>
        <v>822</v>
      </c>
      <c r="P1297" s="162">
        <f>MAX(IF($U$5-G1297&gt;0,MIN(($U$5-$U$4)*J1297,(($U$5-$G1297)*J1297)-'Resale time'!$F$545),0),0)</f>
        <v>1098</v>
      </c>
      <c r="Q1297" s="162">
        <f>MAX(IF($U$3-G1297&gt;0,MIN(($U$3-$U$5)*J1297,(($U$3-$G1297)*J1297)-'Resale time'!$F$545),0),0)</f>
        <v>270</v>
      </c>
      <c r="R1297" s="341">
        <f t="shared" si="63"/>
        <v>2190</v>
      </c>
    </row>
    <row r="1298" spans="1:18" ht="12" customHeight="1" x14ac:dyDescent="0.35">
      <c r="A1298" s="151"/>
      <c r="B1298" s="142" t="s">
        <v>4355</v>
      </c>
      <c r="C1298" s="151" t="s">
        <v>6342</v>
      </c>
      <c r="D1298" s="151" t="b">
        <v>0</v>
      </c>
      <c r="E1298" s="151" t="s">
        <v>4357</v>
      </c>
      <c r="F1298" s="145" t="s">
        <v>5280</v>
      </c>
      <c r="G1298" s="146">
        <v>43343</v>
      </c>
      <c r="H1298" s="125">
        <f t="shared" si="61"/>
        <v>2018</v>
      </c>
      <c r="I1298" s="145" t="s">
        <v>6352</v>
      </c>
      <c r="J1298" s="144">
        <v>3</v>
      </c>
      <c r="K1298" s="115">
        <f>IF((G1298+'Resale time'!$F$545)&lt;$U$3,1,0)</f>
        <v>1</v>
      </c>
      <c r="L1298" s="144"/>
      <c r="M1298" s="158">
        <v>1</v>
      </c>
      <c r="N1298" s="162">
        <f t="shared" si="62"/>
        <v>3</v>
      </c>
      <c r="O1298" s="219">
        <f>MAX(IF($U$4-G1298&gt;0,MIN((($U$4-$U$2))*J1298,(($U$4-$G1298)*J1298)-'Resale time'!$F$545),0),0)</f>
        <v>822</v>
      </c>
      <c r="P1298" s="162">
        <f>MAX(IF($U$5-G1298&gt;0,MIN(($U$5-$U$4)*J1298,(($U$5-$G1298)*J1298)-'Resale time'!$F$545),0),0)</f>
        <v>1098</v>
      </c>
      <c r="Q1298" s="162">
        <f>MAX(IF($U$3-G1298&gt;0,MIN(($U$3-$U$5)*J1298,(($U$3-$G1298)*J1298)-'Resale time'!$F$545),0),0)</f>
        <v>270</v>
      </c>
      <c r="R1298" s="341">
        <f t="shared" si="63"/>
        <v>2190</v>
      </c>
    </row>
    <row r="1299" spans="1:18" ht="12" customHeight="1" x14ac:dyDescent="0.35">
      <c r="A1299" s="142"/>
      <c r="B1299" s="142" t="s">
        <v>6353</v>
      </c>
      <c r="C1299" s="142" t="s">
        <v>6354</v>
      </c>
      <c r="D1299" s="142" t="s">
        <v>5318</v>
      </c>
      <c r="E1299" s="142" t="s">
        <v>6355</v>
      </c>
      <c r="F1299" s="142" t="s">
        <v>5280</v>
      </c>
      <c r="G1299" s="143">
        <v>43830</v>
      </c>
      <c r="H1299" s="125">
        <f t="shared" si="61"/>
        <v>2019</v>
      </c>
      <c r="I1299" s="142" t="s">
        <v>6356</v>
      </c>
      <c r="J1299" s="142">
        <v>1</v>
      </c>
      <c r="K1299" s="115">
        <f>IF((G1299+'Resale time'!$F$545)&lt;$U$3,1,0)</f>
        <v>1</v>
      </c>
      <c r="L1299" s="142"/>
      <c r="M1299" s="159"/>
      <c r="N1299" s="162" t="str">
        <f t="shared" si="62"/>
        <v/>
      </c>
      <c r="O1299" s="219">
        <f>MAX(IF($U$4-G1299&gt;0,MIN((($U$4-$U$2))*J1299,(($U$4-$G1299)*J1299)-'Resale time'!$F$545),0),0)</f>
        <v>0</v>
      </c>
      <c r="P1299" s="162">
        <f>MAX(IF($U$5-G1299&gt;0,MIN(($U$5-$U$4)*J1299,(($U$5-$G1299)*J1299)-'Resale time'!$F$545),0),0)</f>
        <v>303.87034401258165</v>
      </c>
      <c r="Q1299" s="162">
        <f>MAX(IF($U$3-G1299&gt;0,MIN(($U$3-$U$5)*J1299,(($U$3-$G1299)*J1299)-'Resale time'!$F$545),0),0)</f>
        <v>90</v>
      </c>
      <c r="R1299" s="341">
        <f t="shared" si="63"/>
        <v>393.87034401258165</v>
      </c>
    </row>
    <row r="1300" spans="1:18" ht="12" customHeight="1" x14ac:dyDescent="0.35">
      <c r="A1300" s="142"/>
      <c r="B1300" s="142" t="s">
        <v>6357</v>
      </c>
      <c r="C1300" s="142" t="s">
        <v>6358</v>
      </c>
      <c r="D1300" s="142" t="s">
        <v>5301</v>
      </c>
      <c r="E1300" s="142" t="s">
        <v>6359</v>
      </c>
      <c r="F1300" s="142" t="s">
        <v>5491</v>
      </c>
      <c r="G1300" s="143">
        <v>43820</v>
      </c>
      <c r="H1300" s="125">
        <f t="shared" si="61"/>
        <v>2019</v>
      </c>
      <c r="I1300" s="142" t="s">
        <v>6360</v>
      </c>
      <c r="J1300" s="142">
        <v>1</v>
      </c>
      <c r="K1300" s="115">
        <f>IF((G1300+'Resale time'!$F$545)&lt;$U$3,1,0)</f>
        <v>1</v>
      </c>
      <c r="L1300" s="142"/>
      <c r="M1300" s="159"/>
      <c r="N1300" s="162" t="str">
        <f t="shared" si="62"/>
        <v/>
      </c>
      <c r="O1300" s="219">
        <f>MAX(IF($U$4-G1300&gt;0,MIN((($U$4-$U$2))*J1300,(($U$4-$G1300)*J1300)-'Resale time'!$F$545),0),0)</f>
        <v>0</v>
      </c>
      <c r="P1300" s="162">
        <f>MAX(IF($U$5-G1300&gt;0,MIN(($U$5-$U$4)*J1300,(($U$5-$G1300)*J1300)-'Resale time'!$F$545),0),0)</f>
        <v>313.87034401258165</v>
      </c>
      <c r="Q1300" s="162">
        <f>MAX(IF($U$3-G1300&gt;0,MIN(($U$3-$U$5)*J1300,(($U$3-$G1300)*J1300)-'Resale time'!$F$545),0),0)</f>
        <v>90</v>
      </c>
      <c r="R1300" s="341">
        <f t="shared" si="63"/>
        <v>403.87034401258165</v>
      </c>
    </row>
    <row r="1301" spans="1:18" ht="26" x14ac:dyDescent="0.35">
      <c r="A1301" s="187" t="s">
        <v>6513</v>
      </c>
      <c r="B1301" s="188" t="s">
        <v>6514</v>
      </c>
      <c r="C1301" s="189" t="s">
        <v>6515</v>
      </c>
      <c r="D1301" s="189" t="s">
        <v>5826</v>
      </c>
      <c r="E1301" s="190">
        <v>36505433</v>
      </c>
      <c r="F1301" s="191" t="s">
        <v>4276</v>
      </c>
      <c r="G1301" s="192">
        <v>44025</v>
      </c>
      <c r="H1301" s="2">
        <f>YEAR(G1301)</f>
        <v>2020</v>
      </c>
      <c r="I1301" s="193">
        <v>13513</v>
      </c>
      <c r="J1301" s="191">
        <v>1</v>
      </c>
      <c r="K1301" s="115">
        <f>IF((G1301+'Resale time'!$F$545)&lt;$U$3,1,0)</f>
        <v>1</v>
      </c>
      <c r="L1301" s="220">
        <v>1920632449</v>
      </c>
      <c r="M1301" s="2">
        <v>1</v>
      </c>
      <c r="N1301" s="162">
        <f t="shared" si="62"/>
        <v>1</v>
      </c>
      <c r="O1301" s="219">
        <f>MAX(IF($U$4-G1301&gt;0,MIN((($U$4-$U$2))*J1301,(($U$4-$G1301)*J1301)-'Resale time'!$F$545),0),0)</f>
        <v>0</v>
      </c>
      <c r="P1301" s="162">
        <f>MAX(IF($U$5-G1301&gt;0,MIN(($U$5-$U$4)*J1301,(($U$5-$G1301)*J1301)-'Resale time'!$F$545),0),0)</f>
        <v>108.87034401258168</v>
      </c>
      <c r="Q1301" s="162">
        <f>MAX(IF($U$3-G1301&gt;0,MIN(($U$3-$U$5)*J1301,(($U$3-$G1301)*J1301)-'Resale time'!$F$545),0),0)</f>
        <v>90</v>
      </c>
      <c r="R1301" s="341">
        <f t="shared" si="63"/>
        <v>198.87034401258168</v>
      </c>
    </row>
    <row r="1302" spans="1:18" ht="14.5" x14ac:dyDescent="0.35">
      <c r="A1302" s="187" t="s">
        <v>6516</v>
      </c>
      <c r="B1302" s="189" t="s">
        <v>6517</v>
      </c>
      <c r="C1302" s="189" t="s">
        <v>6518</v>
      </c>
      <c r="D1302" s="189" t="s">
        <v>610</v>
      </c>
      <c r="E1302" s="194">
        <v>38756536</v>
      </c>
      <c r="F1302" s="193" t="s">
        <v>6519</v>
      </c>
      <c r="G1302" s="195">
        <v>44014</v>
      </c>
      <c r="H1302" s="2">
        <f t="shared" ref="H1302:H1365" si="64">YEAR(G1302)</f>
        <v>2020</v>
      </c>
      <c r="I1302" s="193">
        <v>13526</v>
      </c>
      <c r="J1302" s="193">
        <v>1</v>
      </c>
      <c r="K1302" s="115">
        <f>IF((G1302+'Resale time'!$F$545)&lt;$U$3,1,0)</f>
        <v>1</v>
      </c>
      <c r="L1302" s="221">
        <v>1920631856</v>
      </c>
      <c r="M1302" s="2">
        <v>1</v>
      </c>
      <c r="N1302" s="162">
        <f t="shared" si="62"/>
        <v>1</v>
      </c>
      <c r="O1302" s="219">
        <f>MAX(IF($U$4-G1302&gt;0,MIN((($U$4-$U$2))*J1302,(($U$4-$G1302)*J1302)-'Resale time'!$F$545),0),0)</f>
        <v>0</v>
      </c>
      <c r="P1302" s="162">
        <f>MAX(IF($U$5-G1302&gt;0,MIN(($U$5-$U$4)*J1302,(($U$5-$G1302)*J1302)-'Resale time'!$F$545),0),0)</f>
        <v>119.87034401258168</v>
      </c>
      <c r="Q1302" s="162">
        <f>MAX(IF($U$3-G1302&gt;0,MIN(($U$3-$U$5)*J1302,(($U$3-$G1302)*J1302)-'Resale time'!$F$545),0),0)</f>
        <v>90</v>
      </c>
      <c r="R1302" s="341">
        <f t="shared" si="63"/>
        <v>209.87034401258168</v>
      </c>
    </row>
    <row r="1303" spans="1:18" ht="26" x14ac:dyDescent="0.35">
      <c r="A1303" s="187" t="s">
        <v>6520</v>
      </c>
      <c r="B1303" s="189" t="s">
        <v>6521</v>
      </c>
      <c r="C1303" s="189" t="s">
        <v>6522</v>
      </c>
      <c r="D1303" s="189" t="s">
        <v>5826</v>
      </c>
      <c r="E1303" s="194" t="s">
        <v>6523</v>
      </c>
      <c r="F1303" s="193" t="s">
        <v>6524</v>
      </c>
      <c r="G1303" s="195">
        <v>44015</v>
      </c>
      <c r="H1303" s="2">
        <f t="shared" si="64"/>
        <v>2020</v>
      </c>
      <c r="I1303" s="193">
        <v>14000</v>
      </c>
      <c r="J1303" s="193">
        <v>1</v>
      </c>
      <c r="K1303" s="115">
        <f>IF((G1303+'Resale time'!$F$545)&lt;$U$3,1,0)</f>
        <v>1</v>
      </c>
      <c r="L1303" s="221" t="s">
        <v>6525</v>
      </c>
      <c r="M1303" s="2">
        <v>1</v>
      </c>
      <c r="N1303" s="162">
        <f t="shared" si="62"/>
        <v>1</v>
      </c>
      <c r="O1303" s="219">
        <f>MAX(IF($U$4-G1303&gt;0,MIN((($U$4-$U$2))*J1303,(($U$4-$G1303)*J1303)-'Resale time'!$F$545),0),0)</f>
        <v>0</v>
      </c>
      <c r="P1303" s="162">
        <f>MAX(IF($U$5-G1303&gt;0,MIN(($U$5-$U$4)*J1303,(($U$5-$G1303)*J1303)-'Resale time'!$F$545),0),0)</f>
        <v>118.87034401258168</v>
      </c>
      <c r="Q1303" s="162">
        <f>MAX(IF($U$3-G1303&gt;0,MIN(($U$3-$U$5)*J1303,(($U$3-$G1303)*J1303)-'Resale time'!$F$545),0),0)</f>
        <v>90</v>
      </c>
      <c r="R1303" s="341">
        <f t="shared" si="63"/>
        <v>208.87034401258168</v>
      </c>
    </row>
    <row r="1304" spans="1:18" ht="14.5" x14ac:dyDescent="0.35">
      <c r="A1304" s="187" t="s">
        <v>6526</v>
      </c>
      <c r="B1304" s="189" t="s">
        <v>6527</v>
      </c>
      <c r="C1304" s="189" t="s">
        <v>6528</v>
      </c>
      <c r="D1304" s="189" t="s">
        <v>6529</v>
      </c>
      <c r="E1304" s="194">
        <v>487550827</v>
      </c>
      <c r="F1304" s="193" t="s">
        <v>6519</v>
      </c>
      <c r="G1304" s="195">
        <v>44015</v>
      </c>
      <c r="H1304" s="2">
        <f t="shared" si="64"/>
        <v>2020</v>
      </c>
      <c r="I1304" s="193">
        <v>13502</v>
      </c>
      <c r="J1304" s="193">
        <v>1</v>
      </c>
      <c r="K1304" s="115">
        <f>IF((G1304+'Resale time'!$F$545)&lt;$U$3,1,0)</f>
        <v>1</v>
      </c>
      <c r="L1304" s="221">
        <v>192061947</v>
      </c>
      <c r="M1304" s="2">
        <v>1</v>
      </c>
      <c r="N1304" s="162">
        <f t="shared" si="62"/>
        <v>1</v>
      </c>
      <c r="O1304" s="219">
        <f>MAX(IF($U$4-G1304&gt;0,MIN((($U$4-$U$2))*J1304,(($U$4-$G1304)*J1304)-'Resale time'!$F$545),0),0)</f>
        <v>0</v>
      </c>
      <c r="P1304" s="162">
        <f>MAX(IF($U$5-G1304&gt;0,MIN(($U$5-$U$4)*J1304,(($U$5-$G1304)*J1304)-'Resale time'!$F$545),0),0)</f>
        <v>118.87034401258168</v>
      </c>
      <c r="Q1304" s="162">
        <f>MAX(IF($U$3-G1304&gt;0,MIN(($U$3-$U$5)*J1304,(($U$3-$G1304)*J1304)-'Resale time'!$F$545),0),0)</f>
        <v>90</v>
      </c>
      <c r="R1304" s="341">
        <f t="shared" si="63"/>
        <v>208.87034401258168</v>
      </c>
    </row>
    <row r="1305" spans="1:18" ht="14.5" x14ac:dyDescent="0.35">
      <c r="A1305" s="187" t="s">
        <v>6530</v>
      </c>
      <c r="B1305" s="189" t="s">
        <v>6531</v>
      </c>
      <c r="C1305" s="189" t="s">
        <v>6532</v>
      </c>
      <c r="D1305" s="189" t="s">
        <v>610</v>
      </c>
      <c r="E1305" s="194">
        <v>37495826</v>
      </c>
      <c r="F1305" s="193" t="s">
        <v>4276</v>
      </c>
      <c r="G1305" s="195">
        <v>44039</v>
      </c>
      <c r="H1305" s="2">
        <f t="shared" si="64"/>
        <v>2020</v>
      </c>
      <c r="I1305" s="193">
        <v>13539</v>
      </c>
      <c r="J1305" s="193">
        <v>1</v>
      </c>
      <c r="K1305" s="115">
        <f>IF((G1305+'Resale time'!$F$545)&lt;$U$3,1,0)</f>
        <v>1</v>
      </c>
      <c r="L1305" s="221">
        <v>1920633218</v>
      </c>
      <c r="M1305" s="2">
        <v>1</v>
      </c>
      <c r="N1305" s="162">
        <f t="shared" si="62"/>
        <v>1</v>
      </c>
      <c r="O1305" s="219">
        <f>MAX(IF($U$4-G1305&gt;0,MIN((($U$4-$U$2))*J1305,(($U$4-$G1305)*J1305)-'Resale time'!$F$545),0),0)</f>
        <v>0</v>
      </c>
      <c r="P1305" s="162">
        <f>MAX(IF($U$5-G1305&gt;0,MIN(($U$5-$U$4)*J1305,(($U$5-$G1305)*J1305)-'Resale time'!$F$545),0),0)</f>
        <v>94.870344012581683</v>
      </c>
      <c r="Q1305" s="162">
        <f>MAX(IF($U$3-G1305&gt;0,MIN(($U$3-$U$5)*J1305,(($U$3-$G1305)*J1305)-'Resale time'!$F$545),0),0)</f>
        <v>90</v>
      </c>
      <c r="R1305" s="341">
        <f t="shared" si="63"/>
        <v>184.87034401258168</v>
      </c>
    </row>
    <row r="1306" spans="1:18" ht="26" x14ac:dyDescent="0.35">
      <c r="A1306" s="187" t="s">
        <v>6533</v>
      </c>
      <c r="B1306" s="189" t="s">
        <v>6534</v>
      </c>
      <c r="C1306" s="189" t="s">
        <v>6535</v>
      </c>
      <c r="D1306" s="189" t="s">
        <v>610</v>
      </c>
      <c r="E1306" s="194">
        <v>43610592</v>
      </c>
      <c r="F1306" s="193" t="s">
        <v>6536</v>
      </c>
      <c r="G1306" s="195">
        <v>44020</v>
      </c>
      <c r="H1306" s="2">
        <f t="shared" si="64"/>
        <v>2020</v>
      </c>
      <c r="I1306" s="193">
        <v>5818</v>
      </c>
      <c r="J1306" s="193">
        <v>1</v>
      </c>
      <c r="K1306" s="115">
        <f>IF((G1306+'Resale time'!$F$545)&lt;$U$3,1,0)</f>
        <v>1</v>
      </c>
      <c r="L1306" s="221" t="s">
        <v>6537</v>
      </c>
      <c r="M1306" s="2">
        <v>0</v>
      </c>
      <c r="N1306" s="162" t="str">
        <f t="shared" si="62"/>
        <v/>
      </c>
      <c r="O1306" s="219">
        <f>MAX(IF($U$4-G1306&gt;0,MIN((($U$4-$U$2))*J1306,(($U$4-$G1306)*J1306)-'Resale time'!$F$545),0),0)</f>
        <v>0</v>
      </c>
      <c r="P1306" s="162">
        <f>MAX(IF($U$5-G1306&gt;0,MIN(($U$5-$U$4)*J1306,(($U$5-$G1306)*J1306)-'Resale time'!$F$545),0),0)</f>
        <v>113.87034401258168</v>
      </c>
      <c r="Q1306" s="162">
        <f>MAX(IF($U$3-G1306&gt;0,MIN(($U$3-$U$5)*J1306,(($U$3-$G1306)*J1306)-'Resale time'!$F$545),0),0)</f>
        <v>90</v>
      </c>
      <c r="R1306" s="341">
        <f t="shared" si="63"/>
        <v>203.87034401258168</v>
      </c>
    </row>
    <row r="1307" spans="1:18" ht="26" x14ac:dyDescent="0.35">
      <c r="A1307" s="187" t="s">
        <v>6538</v>
      </c>
      <c r="B1307" s="189" t="s">
        <v>6534</v>
      </c>
      <c r="C1307" s="189" t="s">
        <v>6539</v>
      </c>
      <c r="D1307" s="189" t="s">
        <v>5826</v>
      </c>
      <c r="E1307" s="194">
        <v>36954385</v>
      </c>
      <c r="F1307" s="193" t="s">
        <v>6519</v>
      </c>
      <c r="G1307" s="195">
        <v>44020</v>
      </c>
      <c r="H1307" s="2">
        <f t="shared" si="64"/>
        <v>2020</v>
      </c>
      <c r="I1307" s="193">
        <v>5820</v>
      </c>
      <c r="J1307" s="193">
        <v>1</v>
      </c>
      <c r="K1307" s="115">
        <f>IF((G1307+'Resale time'!$F$545)&lt;$U$3,1,0)</f>
        <v>1</v>
      </c>
      <c r="L1307" s="221">
        <v>2000341008</v>
      </c>
      <c r="M1307" s="2">
        <v>0</v>
      </c>
      <c r="N1307" s="162" t="str">
        <f t="shared" si="62"/>
        <v/>
      </c>
      <c r="O1307" s="219">
        <f>MAX(IF($U$4-G1307&gt;0,MIN((($U$4-$U$2))*J1307,(($U$4-$G1307)*J1307)-'Resale time'!$F$545),0),0)</f>
        <v>0</v>
      </c>
      <c r="P1307" s="162">
        <f>MAX(IF($U$5-G1307&gt;0,MIN(($U$5-$U$4)*J1307,(($U$5-$G1307)*J1307)-'Resale time'!$F$545),0),0)</f>
        <v>113.87034401258168</v>
      </c>
      <c r="Q1307" s="162">
        <f>MAX(IF($U$3-G1307&gt;0,MIN(($U$3-$U$5)*J1307,(($U$3-$G1307)*J1307)-'Resale time'!$F$545),0),0)</f>
        <v>90</v>
      </c>
      <c r="R1307" s="341">
        <f t="shared" si="63"/>
        <v>203.87034401258168</v>
      </c>
    </row>
    <row r="1308" spans="1:18" ht="14.5" x14ac:dyDescent="0.35">
      <c r="A1308" s="187" t="s">
        <v>6540</v>
      </c>
      <c r="B1308" s="189" t="s">
        <v>6541</v>
      </c>
      <c r="C1308" s="189" t="s">
        <v>6542</v>
      </c>
      <c r="D1308" s="189" t="s">
        <v>6529</v>
      </c>
      <c r="E1308" s="194">
        <v>47803996</v>
      </c>
      <c r="F1308" s="193" t="s">
        <v>6543</v>
      </c>
      <c r="G1308" s="195">
        <v>44015</v>
      </c>
      <c r="H1308" s="2">
        <f t="shared" si="64"/>
        <v>2020</v>
      </c>
      <c r="I1308" s="193">
        <v>5809</v>
      </c>
      <c r="J1308" s="193">
        <v>1</v>
      </c>
      <c r="K1308" s="115">
        <f>IF((G1308+'Resale time'!$F$545)&lt;$U$3,1,0)</f>
        <v>1</v>
      </c>
      <c r="L1308" s="221">
        <v>1920632152</v>
      </c>
      <c r="M1308" s="2">
        <v>1</v>
      </c>
      <c r="N1308" s="162">
        <f t="shared" si="62"/>
        <v>1</v>
      </c>
      <c r="O1308" s="219">
        <f>MAX(IF($U$4-G1308&gt;0,MIN((($U$4-$U$2))*J1308,(($U$4-$G1308)*J1308)-'Resale time'!$F$545),0),0)</f>
        <v>0</v>
      </c>
      <c r="P1308" s="162">
        <f>MAX(IF($U$5-G1308&gt;0,MIN(($U$5-$U$4)*J1308,(($U$5-$G1308)*J1308)-'Resale time'!$F$545),0),0)</f>
        <v>118.87034401258168</v>
      </c>
      <c r="Q1308" s="162">
        <f>MAX(IF($U$3-G1308&gt;0,MIN(($U$3-$U$5)*J1308,(($U$3-$G1308)*J1308)-'Resale time'!$F$545),0),0)</f>
        <v>90</v>
      </c>
      <c r="R1308" s="341">
        <f t="shared" si="63"/>
        <v>208.87034401258168</v>
      </c>
    </row>
    <row r="1309" spans="1:18" ht="14.5" x14ac:dyDescent="0.35">
      <c r="A1309" s="187" t="s">
        <v>6544</v>
      </c>
      <c r="B1309" s="189" t="s">
        <v>6545</v>
      </c>
      <c r="C1309" s="189" t="s">
        <v>6546</v>
      </c>
      <c r="D1309" s="189" t="s">
        <v>610</v>
      </c>
      <c r="E1309" s="194">
        <v>34242053</v>
      </c>
      <c r="F1309" s="193" t="s">
        <v>6547</v>
      </c>
      <c r="G1309" s="195">
        <v>44019</v>
      </c>
      <c r="H1309" s="2">
        <f t="shared" si="64"/>
        <v>2020</v>
      </c>
      <c r="I1309" s="193">
        <v>5816</v>
      </c>
      <c r="J1309" s="193">
        <v>1</v>
      </c>
      <c r="K1309" s="115">
        <f>IF((G1309+'Resale time'!$F$545)&lt;$U$3,1,0)</f>
        <v>1</v>
      </c>
      <c r="L1309" s="221">
        <v>1920633202</v>
      </c>
      <c r="M1309" s="2">
        <v>1</v>
      </c>
      <c r="N1309" s="162">
        <f t="shared" si="62"/>
        <v>1</v>
      </c>
      <c r="O1309" s="219">
        <f>MAX(IF($U$4-G1309&gt;0,MIN((($U$4-$U$2))*J1309,(($U$4-$G1309)*J1309)-'Resale time'!$F$545),0),0)</f>
        <v>0</v>
      </c>
      <c r="P1309" s="162">
        <f>MAX(IF($U$5-G1309&gt;0,MIN(($U$5-$U$4)*J1309,(($U$5-$G1309)*J1309)-'Resale time'!$F$545),0),0)</f>
        <v>114.87034401258168</v>
      </c>
      <c r="Q1309" s="162">
        <f>MAX(IF($U$3-G1309&gt;0,MIN(($U$3-$U$5)*J1309,(($U$3-$G1309)*J1309)-'Resale time'!$F$545),0),0)</f>
        <v>90</v>
      </c>
      <c r="R1309" s="341">
        <f t="shared" si="63"/>
        <v>204.87034401258168</v>
      </c>
    </row>
    <row r="1310" spans="1:18" ht="26" x14ac:dyDescent="0.35">
      <c r="A1310" s="187" t="s">
        <v>6548</v>
      </c>
      <c r="B1310" s="189" t="s">
        <v>6534</v>
      </c>
      <c r="C1310" s="189" t="s">
        <v>6549</v>
      </c>
      <c r="D1310" s="189" t="s">
        <v>5826</v>
      </c>
      <c r="E1310" s="194">
        <v>44346559</v>
      </c>
      <c r="F1310" s="193" t="s">
        <v>6536</v>
      </c>
      <c r="G1310" s="195">
        <v>44020</v>
      </c>
      <c r="H1310" s="2">
        <f t="shared" si="64"/>
        <v>2020</v>
      </c>
      <c r="I1310" s="193">
        <v>5819</v>
      </c>
      <c r="J1310" s="193">
        <v>1</v>
      </c>
      <c r="K1310" s="115">
        <f>IF((G1310+'Resale time'!$F$545)&lt;$U$3,1,0)</f>
        <v>1</v>
      </c>
      <c r="L1310" s="221" t="s">
        <v>6550</v>
      </c>
      <c r="M1310" s="2">
        <v>0</v>
      </c>
      <c r="N1310" s="162" t="str">
        <f t="shared" si="62"/>
        <v/>
      </c>
      <c r="O1310" s="219">
        <f>MAX(IF($U$4-G1310&gt;0,MIN((($U$4-$U$2))*J1310,(($U$4-$G1310)*J1310)-'Resale time'!$F$545),0),0)</f>
        <v>0</v>
      </c>
      <c r="P1310" s="162">
        <f>MAX(IF($U$5-G1310&gt;0,MIN(($U$5-$U$4)*J1310,(($U$5-$G1310)*J1310)-'Resale time'!$F$545),0),0)</f>
        <v>113.87034401258168</v>
      </c>
      <c r="Q1310" s="162">
        <f>MAX(IF($U$3-G1310&gt;0,MIN(($U$3-$U$5)*J1310,(($U$3-$G1310)*J1310)-'Resale time'!$F$545),0),0)</f>
        <v>90</v>
      </c>
      <c r="R1310" s="341">
        <f t="shared" si="63"/>
        <v>203.87034401258168</v>
      </c>
    </row>
    <row r="1311" spans="1:18" ht="26" x14ac:dyDescent="0.35">
      <c r="A1311" s="187" t="s">
        <v>6551</v>
      </c>
      <c r="B1311" s="189" t="s">
        <v>6552</v>
      </c>
      <c r="C1311" s="189" t="s">
        <v>6553</v>
      </c>
      <c r="D1311" s="189" t="s">
        <v>5826</v>
      </c>
      <c r="E1311" s="194">
        <v>31424523</v>
      </c>
      <c r="F1311" s="193" t="s">
        <v>6554</v>
      </c>
      <c r="G1311" s="195">
        <v>44027</v>
      </c>
      <c r="H1311" s="2">
        <f t="shared" si="64"/>
        <v>2020</v>
      </c>
      <c r="I1311" s="193">
        <v>5832</v>
      </c>
      <c r="J1311" s="193">
        <v>1</v>
      </c>
      <c r="K1311" s="115">
        <f>IF((G1311+'Resale time'!$F$545)&lt;$U$3,1,0)</f>
        <v>1</v>
      </c>
      <c r="L1311" s="222"/>
      <c r="M1311" s="2">
        <v>1</v>
      </c>
      <c r="N1311" s="162">
        <f t="shared" si="62"/>
        <v>1</v>
      </c>
      <c r="O1311" s="219">
        <f>MAX(IF($U$4-G1311&gt;0,MIN((($U$4-$U$2))*J1311,(($U$4-$G1311)*J1311)-'Resale time'!$F$545),0),0)</f>
        <v>0</v>
      </c>
      <c r="P1311" s="162">
        <f>MAX(IF($U$5-G1311&gt;0,MIN(($U$5-$U$4)*J1311,(($U$5-$G1311)*J1311)-'Resale time'!$F$545),0),0)</f>
        <v>106.87034401258168</v>
      </c>
      <c r="Q1311" s="162">
        <f>MAX(IF($U$3-G1311&gt;0,MIN(($U$3-$U$5)*J1311,(($U$3-$G1311)*J1311)-'Resale time'!$F$545),0),0)</f>
        <v>90</v>
      </c>
      <c r="R1311" s="341">
        <f t="shared" si="63"/>
        <v>196.87034401258168</v>
      </c>
    </row>
    <row r="1312" spans="1:18" ht="14.5" x14ac:dyDescent="0.35">
      <c r="A1312" s="187" t="s">
        <v>6555</v>
      </c>
      <c r="B1312" s="189" t="s">
        <v>6556</v>
      </c>
      <c r="C1312" s="189" t="s">
        <v>2662</v>
      </c>
      <c r="D1312" s="189" t="s">
        <v>6557</v>
      </c>
      <c r="E1312" s="196"/>
      <c r="F1312" s="193" t="s">
        <v>6558</v>
      </c>
      <c r="G1312" s="195">
        <v>44019</v>
      </c>
      <c r="H1312" s="2">
        <f t="shared" si="64"/>
        <v>2020</v>
      </c>
      <c r="I1312" s="193">
        <v>13847</v>
      </c>
      <c r="J1312" s="193">
        <v>1</v>
      </c>
      <c r="K1312" s="115">
        <f>IF((G1312+'Resale time'!$F$545)&lt;$U$3,1,0)</f>
        <v>1</v>
      </c>
      <c r="L1312" s="222"/>
      <c r="M1312" s="2">
        <v>1</v>
      </c>
      <c r="N1312" s="162">
        <f t="shared" si="62"/>
        <v>1</v>
      </c>
      <c r="O1312" s="219">
        <f>MAX(IF($U$4-G1312&gt;0,MIN((($U$4-$U$2))*J1312,(($U$4-$G1312)*J1312)-'Resale time'!$F$545),0),0)</f>
        <v>0</v>
      </c>
      <c r="P1312" s="162">
        <f>MAX(IF($U$5-G1312&gt;0,MIN(($U$5-$U$4)*J1312,(($U$5-$G1312)*J1312)-'Resale time'!$F$545),0),0)</f>
        <v>114.87034401258168</v>
      </c>
      <c r="Q1312" s="162">
        <f>MAX(IF($U$3-G1312&gt;0,MIN(($U$3-$U$5)*J1312,(($U$3-$G1312)*J1312)-'Resale time'!$F$545),0),0)</f>
        <v>90</v>
      </c>
      <c r="R1312" s="341">
        <f t="shared" si="63"/>
        <v>204.87034401258168</v>
      </c>
    </row>
    <row r="1313" spans="1:18" ht="26" x14ac:dyDescent="0.35">
      <c r="A1313" s="187" t="s">
        <v>6559</v>
      </c>
      <c r="B1313" s="189" t="s">
        <v>6560</v>
      </c>
      <c r="C1313" s="189" t="s">
        <v>6561</v>
      </c>
      <c r="D1313" s="189" t="s">
        <v>6557</v>
      </c>
      <c r="E1313" s="196"/>
      <c r="F1313" s="193" t="s">
        <v>6536</v>
      </c>
      <c r="G1313" s="195">
        <v>44018</v>
      </c>
      <c r="H1313" s="2">
        <f t="shared" si="64"/>
        <v>2020</v>
      </c>
      <c r="I1313" s="193">
        <v>6367</v>
      </c>
      <c r="J1313" s="193">
        <v>1</v>
      </c>
      <c r="K1313" s="115">
        <f>IF((G1313+'Resale time'!$F$545)&lt;$U$3,1,0)</f>
        <v>1</v>
      </c>
      <c r="L1313" s="222"/>
      <c r="M1313" s="2">
        <v>1</v>
      </c>
      <c r="N1313" s="162">
        <f t="shared" si="62"/>
        <v>1</v>
      </c>
      <c r="O1313" s="219">
        <f>MAX(IF($U$4-G1313&gt;0,MIN((($U$4-$U$2))*J1313,(($U$4-$G1313)*J1313)-'Resale time'!$F$545),0),0)</f>
        <v>0</v>
      </c>
      <c r="P1313" s="162">
        <f>MAX(IF($U$5-G1313&gt;0,MIN(($U$5-$U$4)*J1313,(($U$5-$G1313)*J1313)-'Resale time'!$F$545),0),0)</f>
        <v>115.87034401258168</v>
      </c>
      <c r="Q1313" s="162">
        <f>MAX(IF($U$3-G1313&gt;0,MIN(($U$3-$U$5)*J1313,(($U$3-$G1313)*J1313)-'Resale time'!$F$545),0),0)</f>
        <v>90</v>
      </c>
      <c r="R1313" s="341">
        <f t="shared" si="63"/>
        <v>205.87034401258168</v>
      </c>
    </row>
    <row r="1314" spans="1:18" ht="14.5" x14ac:dyDescent="0.35">
      <c r="A1314" s="187" t="s">
        <v>6562</v>
      </c>
      <c r="B1314" s="189" t="s">
        <v>6563</v>
      </c>
      <c r="C1314" s="189" t="s">
        <v>6564</v>
      </c>
      <c r="D1314" s="189" t="s">
        <v>610</v>
      </c>
      <c r="E1314" s="194">
        <v>36257323</v>
      </c>
      <c r="F1314" s="193" t="s">
        <v>4276</v>
      </c>
      <c r="G1314" s="195">
        <v>44050</v>
      </c>
      <c r="H1314" s="2">
        <f t="shared" si="64"/>
        <v>2020</v>
      </c>
      <c r="I1314" s="193">
        <v>8253</v>
      </c>
      <c r="J1314" s="193">
        <v>1</v>
      </c>
      <c r="K1314" s="115">
        <f>IF((G1314+'Resale time'!$F$545)&lt;$U$3,1,0)</f>
        <v>1</v>
      </c>
      <c r="L1314" s="222"/>
      <c r="M1314" s="2">
        <v>1</v>
      </c>
      <c r="N1314" s="162">
        <f t="shared" si="62"/>
        <v>1</v>
      </c>
      <c r="O1314" s="219">
        <f>MAX(IF($U$4-G1314&gt;0,MIN((($U$4-$U$2))*J1314,(($U$4-$G1314)*J1314)-'Resale time'!$F$545),0),0)</f>
        <v>0</v>
      </c>
      <c r="P1314" s="162">
        <f>MAX(IF($U$5-G1314&gt;0,MIN(($U$5-$U$4)*J1314,(($U$5-$G1314)*J1314)-'Resale time'!$F$545),0),0)</f>
        <v>83.870344012581683</v>
      </c>
      <c r="Q1314" s="162">
        <f>MAX(IF($U$3-G1314&gt;0,MIN(($U$3-$U$5)*J1314,(($U$3-$G1314)*J1314)-'Resale time'!$F$545),0),0)</f>
        <v>90</v>
      </c>
      <c r="R1314" s="341">
        <f t="shared" si="63"/>
        <v>173.87034401258168</v>
      </c>
    </row>
    <row r="1315" spans="1:18" ht="26" x14ac:dyDescent="0.35">
      <c r="A1315" s="187" t="s">
        <v>6565</v>
      </c>
      <c r="B1315" s="189" t="s">
        <v>6566</v>
      </c>
      <c r="C1315" s="189" t="s">
        <v>866</v>
      </c>
      <c r="D1315" s="189" t="s">
        <v>5826</v>
      </c>
      <c r="E1315" s="194">
        <v>48379410</v>
      </c>
      <c r="F1315" s="193" t="s">
        <v>4276</v>
      </c>
      <c r="G1315" s="195">
        <v>44064</v>
      </c>
      <c r="H1315" s="2">
        <f t="shared" si="64"/>
        <v>2020</v>
      </c>
      <c r="I1315" s="193">
        <v>13932</v>
      </c>
      <c r="J1315" s="193">
        <v>1</v>
      </c>
      <c r="K1315" s="115">
        <f>IF((G1315+'Resale time'!$F$545)&lt;$U$3,1,0)</f>
        <v>1</v>
      </c>
      <c r="L1315" s="221">
        <v>2001301517</v>
      </c>
      <c r="M1315" s="2">
        <v>1</v>
      </c>
      <c r="N1315" s="162">
        <f t="shared" si="62"/>
        <v>1</v>
      </c>
      <c r="O1315" s="219">
        <f>MAX(IF($U$4-G1315&gt;0,MIN((($U$4-$U$2))*J1315,(($U$4-$G1315)*J1315)-'Resale time'!$F$545),0),0)</f>
        <v>0</v>
      </c>
      <c r="P1315" s="162">
        <f>MAX(IF($U$5-G1315&gt;0,MIN(($U$5-$U$4)*J1315,(($U$5-$G1315)*J1315)-'Resale time'!$F$545),0),0)</f>
        <v>69.870344012581683</v>
      </c>
      <c r="Q1315" s="162">
        <f>MAX(IF($U$3-G1315&gt;0,MIN(($U$3-$U$5)*J1315,(($U$3-$G1315)*J1315)-'Resale time'!$F$545),0),0)</f>
        <v>90</v>
      </c>
      <c r="R1315" s="341">
        <f t="shared" si="63"/>
        <v>159.87034401258168</v>
      </c>
    </row>
    <row r="1316" spans="1:18" ht="14.5" x14ac:dyDescent="0.35">
      <c r="A1316" s="187" t="s">
        <v>6567</v>
      </c>
      <c r="B1316" s="189" t="s">
        <v>6568</v>
      </c>
      <c r="C1316" s="189" t="s">
        <v>6569</v>
      </c>
      <c r="D1316" s="189" t="s">
        <v>6570</v>
      </c>
      <c r="E1316" s="194">
        <v>38397181</v>
      </c>
      <c r="F1316" s="193" t="s">
        <v>6524</v>
      </c>
      <c r="G1316" s="195">
        <v>44053</v>
      </c>
      <c r="H1316" s="2">
        <f t="shared" si="64"/>
        <v>2020</v>
      </c>
      <c r="I1316" s="193">
        <v>13920</v>
      </c>
      <c r="J1316" s="193">
        <v>1</v>
      </c>
      <c r="K1316" s="115">
        <f>IF((G1316+'Resale time'!$F$545)&lt;$U$3,1,0)</f>
        <v>1</v>
      </c>
      <c r="L1316" s="221" t="s">
        <v>6571</v>
      </c>
      <c r="M1316" s="2">
        <v>0</v>
      </c>
      <c r="N1316" s="162" t="str">
        <f t="shared" si="62"/>
        <v/>
      </c>
      <c r="O1316" s="219">
        <f>MAX(IF($U$4-G1316&gt;0,MIN((($U$4-$U$2))*J1316,(($U$4-$G1316)*J1316)-'Resale time'!$F$545),0),0)</f>
        <v>0</v>
      </c>
      <c r="P1316" s="162">
        <f>MAX(IF($U$5-G1316&gt;0,MIN(($U$5-$U$4)*J1316,(($U$5-$G1316)*J1316)-'Resale time'!$F$545),0),0)</f>
        <v>80.870344012581683</v>
      </c>
      <c r="Q1316" s="162">
        <f>MAX(IF($U$3-G1316&gt;0,MIN(($U$3-$U$5)*J1316,(($U$3-$G1316)*J1316)-'Resale time'!$F$545),0),0)</f>
        <v>90</v>
      </c>
      <c r="R1316" s="341">
        <f t="shared" si="63"/>
        <v>170.87034401258168</v>
      </c>
    </row>
    <row r="1317" spans="1:18" ht="14.5" x14ac:dyDescent="0.35">
      <c r="A1317" s="187" t="s">
        <v>6572</v>
      </c>
      <c r="B1317" s="189" t="s">
        <v>6573</v>
      </c>
      <c r="C1317" s="197"/>
      <c r="D1317" s="197"/>
      <c r="E1317" s="194">
        <v>40025800</v>
      </c>
      <c r="F1317" s="193" t="s">
        <v>4276</v>
      </c>
      <c r="G1317" s="195">
        <v>44054</v>
      </c>
      <c r="H1317" s="2">
        <f t="shared" si="64"/>
        <v>2020</v>
      </c>
      <c r="I1317" s="193">
        <v>13922</v>
      </c>
      <c r="J1317" s="193">
        <v>1</v>
      </c>
      <c r="K1317" s="115">
        <f>IF((G1317+'Resale time'!$F$545)&lt;$U$3,1,0)</f>
        <v>1</v>
      </c>
      <c r="L1317" s="221">
        <v>2001302114</v>
      </c>
      <c r="M1317" s="2">
        <v>1</v>
      </c>
      <c r="N1317" s="162">
        <f t="shared" si="62"/>
        <v>1</v>
      </c>
      <c r="O1317" s="219">
        <f>MAX(IF($U$4-G1317&gt;0,MIN((($U$4-$U$2))*J1317,(($U$4-$G1317)*J1317)-'Resale time'!$F$545),0),0)</f>
        <v>0</v>
      </c>
      <c r="P1317" s="162">
        <f>MAX(IF($U$5-G1317&gt;0,MIN(($U$5-$U$4)*J1317,(($U$5-$G1317)*J1317)-'Resale time'!$F$545),0),0)</f>
        <v>79.870344012581683</v>
      </c>
      <c r="Q1317" s="162">
        <f>MAX(IF($U$3-G1317&gt;0,MIN(($U$3-$U$5)*J1317,(($U$3-$G1317)*J1317)-'Resale time'!$F$545),0),0)</f>
        <v>90</v>
      </c>
      <c r="R1317" s="341">
        <f t="shared" si="63"/>
        <v>169.87034401258168</v>
      </c>
    </row>
    <row r="1318" spans="1:18" ht="26" x14ac:dyDescent="0.35">
      <c r="A1318" s="187" t="s">
        <v>6574</v>
      </c>
      <c r="B1318" s="189" t="s">
        <v>6575</v>
      </c>
      <c r="C1318" s="189" t="s">
        <v>6576</v>
      </c>
      <c r="D1318" s="189" t="s">
        <v>5826</v>
      </c>
      <c r="E1318" s="194">
        <v>37696115</v>
      </c>
      <c r="F1318" s="193" t="s">
        <v>6519</v>
      </c>
      <c r="G1318" s="195">
        <v>44047</v>
      </c>
      <c r="H1318" s="2">
        <f t="shared" si="64"/>
        <v>2020</v>
      </c>
      <c r="I1318" s="193">
        <v>13905</v>
      </c>
      <c r="J1318" s="193">
        <v>1</v>
      </c>
      <c r="K1318" s="115">
        <f>IF((G1318+'Resale time'!$F$545)&lt;$U$3,1,0)</f>
        <v>1</v>
      </c>
      <c r="L1318" s="221">
        <v>2000690434</v>
      </c>
      <c r="M1318" s="2">
        <v>1</v>
      </c>
      <c r="N1318" s="162">
        <f t="shared" si="62"/>
        <v>1</v>
      </c>
      <c r="O1318" s="219">
        <f>MAX(IF($U$4-G1318&gt;0,MIN((($U$4-$U$2))*J1318,(($U$4-$G1318)*J1318)-'Resale time'!$F$545),0),0)</f>
        <v>0</v>
      </c>
      <c r="P1318" s="162">
        <f>MAX(IF($U$5-G1318&gt;0,MIN(($U$5-$U$4)*J1318,(($U$5-$G1318)*J1318)-'Resale time'!$F$545),0),0)</f>
        <v>86.870344012581683</v>
      </c>
      <c r="Q1318" s="162">
        <f>MAX(IF($U$3-G1318&gt;0,MIN(($U$3-$U$5)*J1318,(($U$3-$G1318)*J1318)-'Resale time'!$F$545),0),0)</f>
        <v>90</v>
      </c>
      <c r="R1318" s="341">
        <f t="shared" si="63"/>
        <v>176.87034401258168</v>
      </c>
    </row>
    <row r="1319" spans="1:18" ht="26" x14ac:dyDescent="0.35">
      <c r="A1319" s="187" t="s">
        <v>6577</v>
      </c>
      <c r="B1319" s="189" t="s">
        <v>6534</v>
      </c>
      <c r="C1319" s="189" t="s">
        <v>6578</v>
      </c>
      <c r="D1319" s="189" t="s">
        <v>5826</v>
      </c>
      <c r="E1319" s="194">
        <v>44672432</v>
      </c>
      <c r="F1319" s="193" t="s">
        <v>6519</v>
      </c>
      <c r="G1319" s="195">
        <v>44054</v>
      </c>
      <c r="H1319" s="2">
        <f t="shared" si="64"/>
        <v>2020</v>
      </c>
      <c r="I1319" s="193">
        <v>5878</v>
      </c>
      <c r="J1319" s="193">
        <v>1</v>
      </c>
      <c r="K1319" s="115">
        <f>IF((G1319+'Resale time'!$F$545)&lt;$U$3,1,0)</f>
        <v>1</v>
      </c>
      <c r="L1319" s="221">
        <v>1920631985</v>
      </c>
      <c r="M1319" s="2">
        <v>0</v>
      </c>
      <c r="N1319" s="162" t="str">
        <f t="shared" si="62"/>
        <v/>
      </c>
      <c r="O1319" s="219">
        <f>MAX(IF($U$4-G1319&gt;0,MIN((($U$4-$U$2))*J1319,(($U$4-$G1319)*J1319)-'Resale time'!$F$545),0),0)</f>
        <v>0</v>
      </c>
      <c r="P1319" s="162">
        <f>MAX(IF($U$5-G1319&gt;0,MIN(($U$5-$U$4)*J1319,(($U$5-$G1319)*J1319)-'Resale time'!$F$545),0),0)</f>
        <v>79.870344012581683</v>
      </c>
      <c r="Q1319" s="162">
        <f>MAX(IF($U$3-G1319&gt;0,MIN(($U$3-$U$5)*J1319,(($U$3-$G1319)*J1319)-'Resale time'!$F$545),0),0)</f>
        <v>90</v>
      </c>
      <c r="R1319" s="341">
        <f t="shared" si="63"/>
        <v>169.87034401258168</v>
      </c>
    </row>
    <row r="1320" spans="1:18" ht="26" x14ac:dyDescent="0.35">
      <c r="A1320" s="187" t="s">
        <v>6579</v>
      </c>
      <c r="B1320" s="189" t="s">
        <v>6534</v>
      </c>
      <c r="C1320" s="197"/>
      <c r="D1320" s="197"/>
      <c r="E1320" s="194">
        <v>36670732</v>
      </c>
      <c r="F1320" s="193" t="s">
        <v>6580</v>
      </c>
      <c r="G1320" s="195">
        <v>44056</v>
      </c>
      <c r="H1320" s="2">
        <f t="shared" si="64"/>
        <v>2020</v>
      </c>
      <c r="I1320" s="193">
        <v>5928</v>
      </c>
      <c r="J1320" s="193">
        <v>1</v>
      </c>
      <c r="K1320" s="115">
        <f>IF((G1320+'Resale time'!$F$545)&lt;$U$3,1,0)</f>
        <v>1</v>
      </c>
      <c r="L1320" s="221" t="s">
        <v>6581</v>
      </c>
      <c r="M1320" s="2">
        <v>0</v>
      </c>
      <c r="N1320" s="162" t="str">
        <f t="shared" si="62"/>
        <v/>
      </c>
      <c r="O1320" s="219">
        <f>MAX(IF($U$4-G1320&gt;0,MIN((($U$4-$U$2))*J1320,(($U$4-$G1320)*J1320)-'Resale time'!$F$545),0),0)</f>
        <v>0</v>
      </c>
      <c r="P1320" s="162">
        <f>MAX(IF($U$5-G1320&gt;0,MIN(($U$5-$U$4)*J1320,(($U$5-$G1320)*J1320)-'Resale time'!$F$545),0),0)</f>
        <v>77.870344012581683</v>
      </c>
      <c r="Q1320" s="162">
        <f>MAX(IF($U$3-G1320&gt;0,MIN(($U$3-$U$5)*J1320,(($U$3-$G1320)*J1320)-'Resale time'!$F$545),0),0)</f>
        <v>90</v>
      </c>
      <c r="R1320" s="341">
        <f t="shared" si="63"/>
        <v>167.87034401258168</v>
      </c>
    </row>
    <row r="1321" spans="1:18" ht="52" x14ac:dyDescent="0.35">
      <c r="A1321" s="187" t="s">
        <v>6582</v>
      </c>
      <c r="B1321" s="189" t="s">
        <v>6583</v>
      </c>
      <c r="C1321" s="189" t="s">
        <v>6584</v>
      </c>
      <c r="D1321" s="189" t="s">
        <v>6557</v>
      </c>
      <c r="E1321" s="196"/>
      <c r="F1321" s="193" t="s">
        <v>6547</v>
      </c>
      <c r="G1321" s="195">
        <v>44056</v>
      </c>
      <c r="H1321" s="2">
        <f t="shared" si="64"/>
        <v>2020</v>
      </c>
      <c r="I1321" s="193">
        <v>5930</v>
      </c>
      <c r="J1321" s="193">
        <v>3</v>
      </c>
      <c r="K1321" s="115">
        <f>IF((G1321+'Resale time'!$F$545)&lt;$U$3,1,0)</f>
        <v>1</v>
      </c>
      <c r="L1321" s="223" t="s">
        <v>6585</v>
      </c>
      <c r="M1321" s="2">
        <v>0</v>
      </c>
      <c r="N1321" s="162" t="str">
        <f t="shared" si="62"/>
        <v/>
      </c>
      <c r="O1321" s="219">
        <f>MAX(IF($U$4-G1321&gt;0,MIN((($U$4-$U$2))*J1321,(($U$4-$G1321)*J1321)-'Resale time'!$F$545),0),0)</f>
        <v>0</v>
      </c>
      <c r="P1321" s="162">
        <f>MAX(IF($U$5-G1321&gt;0,MIN(($U$5-$U$4)*J1321,(($U$5-$G1321)*J1321)-'Resale time'!$F$545),0),0)</f>
        <v>357.87034401258165</v>
      </c>
      <c r="Q1321" s="162">
        <f>MAX(IF($U$3-G1321&gt;0,MIN(($U$3-$U$5)*J1321,(($U$3-$G1321)*J1321)-'Resale time'!$F$545),0),0)</f>
        <v>270</v>
      </c>
      <c r="R1321" s="341">
        <f t="shared" si="63"/>
        <v>627.87034401258165</v>
      </c>
    </row>
    <row r="1322" spans="1:18" ht="14.5" x14ac:dyDescent="0.35">
      <c r="A1322" s="187" t="s">
        <v>6586</v>
      </c>
      <c r="B1322" s="189" t="s">
        <v>6587</v>
      </c>
      <c r="C1322" s="189" t="s">
        <v>6588</v>
      </c>
      <c r="D1322" s="189" t="s">
        <v>6570</v>
      </c>
      <c r="E1322" s="194" t="s">
        <v>6589</v>
      </c>
      <c r="F1322" s="193" t="s">
        <v>6519</v>
      </c>
      <c r="G1322" s="195">
        <v>44063</v>
      </c>
      <c r="H1322" s="2">
        <f t="shared" si="64"/>
        <v>2020</v>
      </c>
      <c r="I1322" s="193">
        <v>5949</v>
      </c>
      <c r="J1322" s="193">
        <v>1</v>
      </c>
      <c r="K1322" s="115">
        <f>IF((G1322+'Resale time'!$F$545)&lt;$U$3,1,0)</f>
        <v>1</v>
      </c>
      <c r="L1322" s="221">
        <v>2006640882</v>
      </c>
      <c r="M1322" s="2">
        <v>1</v>
      </c>
      <c r="N1322" s="162">
        <f t="shared" si="62"/>
        <v>1</v>
      </c>
      <c r="O1322" s="219">
        <f>MAX(IF($U$4-G1322&gt;0,MIN((($U$4-$U$2))*J1322,(($U$4-$G1322)*J1322)-'Resale time'!$F$545),0),0)</f>
        <v>0</v>
      </c>
      <c r="P1322" s="162">
        <f>MAX(IF($U$5-G1322&gt;0,MIN(($U$5-$U$4)*J1322,(($U$5-$G1322)*J1322)-'Resale time'!$F$545),0),0)</f>
        <v>70.870344012581683</v>
      </c>
      <c r="Q1322" s="162">
        <f>MAX(IF($U$3-G1322&gt;0,MIN(($U$3-$U$5)*J1322,(($U$3-$G1322)*J1322)-'Resale time'!$F$545),0),0)</f>
        <v>90</v>
      </c>
      <c r="R1322" s="341">
        <f t="shared" si="63"/>
        <v>160.87034401258168</v>
      </c>
    </row>
    <row r="1323" spans="1:18" ht="14.5" x14ac:dyDescent="0.35">
      <c r="A1323" s="187" t="s">
        <v>6590</v>
      </c>
      <c r="B1323" s="189" t="s">
        <v>6591</v>
      </c>
      <c r="C1323" s="189" t="s">
        <v>6592</v>
      </c>
      <c r="D1323" s="189" t="s">
        <v>6557</v>
      </c>
      <c r="E1323" s="194" t="s">
        <v>6593</v>
      </c>
      <c r="F1323" s="193" t="s">
        <v>6543</v>
      </c>
      <c r="G1323" s="195">
        <v>44047</v>
      </c>
      <c r="H1323" s="2">
        <f t="shared" si="64"/>
        <v>2020</v>
      </c>
      <c r="I1323" s="193">
        <v>6386</v>
      </c>
      <c r="J1323" s="193">
        <v>14</v>
      </c>
      <c r="K1323" s="115">
        <f>IF((G1323+'Resale time'!$F$545)&lt;$U$3,1,0)</f>
        <v>1</v>
      </c>
      <c r="L1323" s="222"/>
      <c r="M1323" s="2">
        <v>0</v>
      </c>
      <c r="N1323" s="162" t="str">
        <f t="shared" si="62"/>
        <v/>
      </c>
      <c r="O1323" s="219">
        <f>MAX(IF($U$4-G1323&gt;0,MIN((($U$4-$U$2))*J1323,(($U$4-$G1323)*J1323)-'Resale time'!$F$545),0),0)</f>
        <v>0</v>
      </c>
      <c r="P1323" s="162">
        <f>MAX(IF($U$5-G1323&gt;0,MIN(($U$5-$U$4)*J1323,(($U$5-$G1323)*J1323)-'Resale time'!$F$545),0),0)</f>
        <v>2023.8703440125817</v>
      </c>
      <c r="Q1323" s="162">
        <f>MAX(IF($U$3-G1323&gt;0,MIN(($U$3-$U$5)*J1323,(($U$3-$G1323)*J1323)-'Resale time'!$F$545),0),0)</f>
        <v>1260</v>
      </c>
      <c r="R1323" s="341">
        <f t="shared" si="63"/>
        <v>3283.8703440125819</v>
      </c>
    </row>
    <row r="1324" spans="1:18" ht="14.5" x14ac:dyDescent="0.35">
      <c r="A1324" s="187" t="s">
        <v>6594</v>
      </c>
      <c r="B1324" s="189" t="s">
        <v>6591</v>
      </c>
      <c r="C1324" s="189" t="s">
        <v>6592</v>
      </c>
      <c r="D1324" s="189" t="s">
        <v>6557</v>
      </c>
      <c r="E1324" s="194" t="s">
        <v>6595</v>
      </c>
      <c r="F1324" s="193" t="s">
        <v>6596</v>
      </c>
      <c r="G1324" s="195">
        <v>44047</v>
      </c>
      <c r="H1324" s="2">
        <f t="shared" si="64"/>
        <v>2020</v>
      </c>
      <c r="I1324" s="193">
        <v>6386</v>
      </c>
      <c r="J1324" s="193">
        <v>10</v>
      </c>
      <c r="K1324" s="115">
        <f>IF((G1324+'Resale time'!$F$545)&lt;$U$3,1,0)</f>
        <v>1</v>
      </c>
      <c r="L1324" s="222"/>
      <c r="M1324" s="2">
        <v>0</v>
      </c>
      <c r="N1324" s="162" t="str">
        <f t="shared" si="62"/>
        <v/>
      </c>
      <c r="O1324" s="219">
        <f>MAX(IF($U$4-G1324&gt;0,MIN((($U$4-$U$2))*J1324,(($U$4-$G1324)*J1324)-'Resale time'!$F$545),0),0)</f>
        <v>0</v>
      </c>
      <c r="P1324" s="162">
        <f>MAX(IF($U$5-G1324&gt;0,MIN(($U$5-$U$4)*J1324,(($U$5-$G1324)*J1324)-'Resale time'!$F$545),0),0)</f>
        <v>1427.8703440125817</v>
      </c>
      <c r="Q1324" s="162">
        <f>MAX(IF($U$3-G1324&gt;0,MIN(($U$3-$U$5)*J1324,(($U$3-$G1324)*J1324)-'Resale time'!$F$545),0),0)</f>
        <v>900</v>
      </c>
      <c r="R1324" s="341">
        <f t="shared" si="63"/>
        <v>2327.8703440125819</v>
      </c>
    </row>
    <row r="1325" spans="1:18" ht="14.5" x14ac:dyDescent="0.35">
      <c r="A1325" s="187" t="s">
        <v>6597</v>
      </c>
      <c r="B1325" s="189" t="s">
        <v>6591</v>
      </c>
      <c r="C1325" s="189" t="s">
        <v>6592</v>
      </c>
      <c r="D1325" s="189" t="s">
        <v>6557</v>
      </c>
      <c r="E1325" s="194" t="s">
        <v>6598</v>
      </c>
      <c r="F1325" s="193" t="s">
        <v>4288</v>
      </c>
      <c r="G1325" s="195">
        <v>44047</v>
      </c>
      <c r="H1325" s="2">
        <f t="shared" si="64"/>
        <v>2020</v>
      </c>
      <c r="I1325" s="193">
        <v>6386</v>
      </c>
      <c r="J1325" s="193">
        <v>5</v>
      </c>
      <c r="K1325" s="115">
        <f>IF((G1325+'Resale time'!$F$545)&lt;$U$3,1,0)</f>
        <v>1</v>
      </c>
      <c r="L1325" s="222"/>
      <c r="M1325" s="2">
        <v>0</v>
      </c>
      <c r="N1325" s="162" t="str">
        <f t="shared" si="62"/>
        <v/>
      </c>
      <c r="O1325" s="219">
        <f>MAX(IF($U$4-G1325&gt;0,MIN((($U$4-$U$2))*J1325,(($U$4-$G1325)*J1325)-'Resale time'!$F$545),0),0)</f>
        <v>0</v>
      </c>
      <c r="P1325" s="162">
        <f>MAX(IF($U$5-G1325&gt;0,MIN(($U$5-$U$4)*J1325,(($U$5-$G1325)*J1325)-'Resale time'!$F$545),0),0)</f>
        <v>682.87034401258165</v>
      </c>
      <c r="Q1325" s="162">
        <f>MAX(IF($U$3-G1325&gt;0,MIN(($U$3-$U$5)*J1325,(($U$3-$G1325)*J1325)-'Resale time'!$F$545),0),0)</f>
        <v>450</v>
      </c>
      <c r="R1325" s="341">
        <f t="shared" si="63"/>
        <v>1132.8703440125817</v>
      </c>
    </row>
    <row r="1326" spans="1:18" ht="14.5" x14ac:dyDescent="0.35">
      <c r="A1326" s="187" t="s">
        <v>6599</v>
      </c>
      <c r="B1326" s="189" t="s">
        <v>6591</v>
      </c>
      <c r="C1326" s="189" t="s">
        <v>6592</v>
      </c>
      <c r="D1326" s="189" t="s">
        <v>6557</v>
      </c>
      <c r="E1326" s="194" t="s">
        <v>6600</v>
      </c>
      <c r="F1326" s="193" t="s">
        <v>6536</v>
      </c>
      <c r="G1326" s="195">
        <v>44047</v>
      </c>
      <c r="H1326" s="2">
        <f t="shared" si="64"/>
        <v>2020</v>
      </c>
      <c r="I1326" s="193">
        <v>6386</v>
      </c>
      <c r="J1326" s="193">
        <v>5</v>
      </c>
      <c r="K1326" s="115">
        <f>IF((G1326+'Resale time'!$F$545)&lt;$U$3,1,0)</f>
        <v>1</v>
      </c>
      <c r="L1326" s="222"/>
      <c r="M1326" s="2">
        <v>0</v>
      </c>
      <c r="N1326" s="162" t="str">
        <f t="shared" si="62"/>
        <v/>
      </c>
      <c r="O1326" s="219">
        <f>MAX(IF($U$4-G1326&gt;0,MIN((($U$4-$U$2))*J1326,(($U$4-$G1326)*J1326)-'Resale time'!$F$545),0),0)</f>
        <v>0</v>
      </c>
      <c r="P1326" s="162">
        <f>MAX(IF($U$5-G1326&gt;0,MIN(($U$5-$U$4)*J1326,(($U$5-$G1326)*J1326)-'Resale time'!$F$545),0),0)</f>
        <v>682.87034401258165</v>
      </c>
      <c r="Q1326" s="162">
        <f>MAX(IF($U$3-G1326&gt;0,MIN(($U$3-$U$5)*J1326,(($U$3-$G1326)*J1326)-'Resale time'!$F$545),0),0)</f>
        <v>450</v>
      </c>
      <c r="R1326" s="341">
        <f t="shared" si="63"/>
        <v>1132.8703440125817</v>
      </c>
    </row>
    <row r="1327" spans="1:18" ht="14.5" x14ac:dyDescent="0.35">
      <c r="A1327" s="187" t="s">
        <v>6601</v>
      </c>
      <c r="B1327" s="189" t="s">
        <v>6602</v>
      </c>
      <c r="C1327" s="197"/>
      <c r="D1327" s="197"/>
      <c r="E1327" s="194">
        <v>48706484</v>
      </c>
      <c r="F1327" s="193" t="s">
        <v>6603</v>
      </c>
      <c r="G1327" s="195">
        <v>44049</v>
      </c>
      <c r="H1327" s="2">
        <f t="shared" si="64"/>
        <v>2020</v>
      </c>
      <c r="I1327" s="193">
        <v>6395</v>
      </c>
      <c r="J1327" s="193">
        <v>1</v>
      </c>
      <c r="K1327" s="115">
        <f>IF((G1327+'Resale time'!$F$545)&lt;$U$3,1,0)</f>
        <v>1</v>
      </c>
      <c r="L1327" s="222"/>
      <c r="M1327" s="2">
        <v>1</v>
      </c>
      <c r="N1327" s="162">
        <f t="shared" si="62"/>
        <v>1</v>
      </c>
      <c r="O1327" s="219">
        <f>MAX(IF($U$4-G1327&gt;0,MIN((($U$4-$U$2))*J1327,(($U$4-$G1327)*J1327)-'Resale time'!$F$545),0),0)</f>
        <v>0</v>
      </c>
      <c r="P1327" s="162">
        <f>MAX(IF($U$5-G1327&gt;0,MIN(($U$5-$U$4)*J1327,(($U$5-$G1327)*J1327)-'Resale time'!$F$545),0),0)</f>
        <v>84.870344012581683</v>
      </c>
      <c r="Q1327" s="162">
        <f>MAX(IF($U$3-G1327&gt;0,MIN(($U$3-$U$5)*J1327,(($U$3-$G1327)*J1327)-'Resale time'!$F$545),0),0)</f>
        <v>90</v>
      </c>
      <c r="R1327" s="341">
        <f t="shared" si="63"/>
        <v>174.87034401258168</v>
      </c>
    </row>
    <row r="1328" spans="1:18" ht="26" x14ac:dyDescent="0.35">
      <c r="A1328" s="187" t="s">
        <v>6604</v>
      </c>
      <c r="B1328" s="189" t="s">
        <v>6605</v>
      </c>
      <c r="C1328" s="189" t="s">
        <v>154</v>
      </c>
      <c r="D1328" s="189" t="s">
        <v>5826</v>
      </c>
      <c r="E1328" s="194">
        <v>47702775</v>
      </c>
      <c r="F1328" s="193" t="s">
        <v>6519</v>
      </c>
      <c r="G1328" s="195">
        <v>44104</v>
      </c>
      <c r="H1328" s="2">
        <f t="shared" si="64"/>
        <v>2020</v>
      </c>
      <c r="I1328" s="193">
        <v>138881</v>
      </c>
      <c r="J1328" s="193">
        <v>1</v>
      </c>
      <c r="K1328" s="115">
        <f>IF((G1328+'Resale time'!$F$545)&lt;$U$3,1,0)</f>
        <v>1</v>
      </c>
      <c r="L1328" s="221" t="s">
        <v>6606</v>
      </c>
      <c r="M1328" s="2">
        <v>1</v>
      </c>
      <c r="N1328" s="162">
        <f t="shared" si="62"/>
        <v>1</v>
      </c>
      <c r="O1328" s="219">
        <f>MAX(IF($U$4-G1328&gt;0,MIN((($U$4-$U$2))*J1328,(($U$4-$G1328)*J1328)-'Resale time'!$F$545),0),0)</f>
        <v>0</v>
      </c>
      <c r="P1328" s="162">
        <f>MAX(IF($U$5-G1328&gt;0,MIN(($U$5-$U$4)*J1328,(($U$5-$G1328)*J1328)-'Resale time'!$F$545),0),0)</f>
        <v>29.870344012581675</v>
      </c>
      <c r="Q1328" s="162">
        <f>MAX(IF($U$3-G1328&gt;0,MIN(($U$3-$U$5)*J1328,(($U$3-$G1328)*J1328)-'Resale time'!$F$545),0),0)</f>
        <v>90</v>
      </c>
      <c r="R1328" s="341">
        <f t="shared" si="63"/>
        <v>119.87034401258168</v>
      </c>
    </row>
    <row r="1329" spans="1:18" ht="14.5" x14ac:dyDescent="0.35">
      <c r="A1329" s="187" t="s">
        <v>6607</v>
      </c>
      <c r="B1329" s="189" t="s">
        <v>6608</v>
      </c>
      <c r="C1329" s="189" t="s">
        <v>6609</v>
      </c>
      <c r="D1329" s="189" t="s">
        <v>610</v>
      </c>
      <c r="E1329" s="194">
        <v>36414315</v>
      </c>
      <c r="F1329" s="193" t="s">
        <v>4276</v>
      </c>
      <c r="G1329" s="195">
        <v>44104</v>
      </c>
      <c r="H1329" s="2">
        <f t="shared" si="64"/>
        <v>2020</v>
      </c>
      <c r="I1329" s="193">
        <v>6333</v>
      </c>
      <c r="J1329" s="193">
        <v>1</v>
      </c>
      <c r="K1329" s="115">
        <f>IF((G1329+'Resale time'!$F$545)&lt;$U$3,1,0)</f>
        <v>1</v>
      </c>
      <c r="L1329" s="221" t="s">
        <v>6610</v>
      </c>
      <c r="M1329" s="2">
        <v>1</v>
      </c>
      <c r="N1329" s="162">
        <f t="shared" si="62"/>
        <v>1</v>
      </c>
      <c r="O1329" s="219">
        <f>MAX(IF($U$4-G1329&gt;0,MIN((($U$4-$U$2))*J1329,(($U$4-$G1329)*J1329)-'Resale time'!$F$545),0),0)</f>
        <v>0</v>
      </c>
      <c r="P1329" s="162">
        <f>MAX(IF($U$5-G1329&gt;0,MIN(($U$5-$U$4)*J1329,(($U$5-$G1329)*J1329)-'Resale time'!$F$545),0),0)</f>
        <v>29.870344012581675</v>
      </c>
      <c r="Q1329" s="162">
        <f>MAX(IF($U$3-G1329&gt;0,MIN(($U$3-$U$5)*J1329,(($U$3-$G1329)*J1329)-'Resale time'!$F$545),0),0)</f>
        <v>90</v>
      </c>
      <c r="R1329" s="341">
        <f t="shared" si="63"/>
        <v>119.87034401258168</v>
      </c>
    </row>
    <row r="1330" spans="1:18" ht="14.5" x14ac:dyDescent="0.35">
      <c r="A1330" s="187" t="s">
        <v>6611</v>
      </c>
      <c r="B1330" s="189" t="s">
        <v>6612</v>
      </c>
      <c r="C1330" s="197"/>
      <c r="D1330" s="197"/>
      <c r="E1330" s="196"/>
      <c r="F1330" s="193" t="s">
        <v>6536</v>
      </c>
      <c r="G1330" s="195">
        <v>44099</v>
      </c>
      <c r="H1330" s="2">
        <f t="shared" si="64"/>
        <v>2020</v>
      </c>
      <c r="I1330" s="193">
        <v>13798</v>
      </c>
      <c r="J1330" s="193">
        <v>1</v>
      </c>
      <c r="K1330" s="115">
        <f>IF((G1330+'Resale time'!$F$545)&lt;$U$3,1,0)</f>
        <v>1</v>
      </c>
      <c r="L1330" s="222"/>
      <c r="M1330" s="2">
        <v>1</v>
      </c>
      <c r="N1330" s="162">
        <f t="shared" si="62"/>
        <v>1</v>
      </c>
      <c r="O1330" s="219">
        <f>MAX(IF($U$4-G1330&gt;0,MIN((($U$4-$U$2))*J1330,(($U$4-$G1330)*J1330)-'Resale time'!$F$545),0),0)</f>
        <v>0</v>
      </c>
      <c r="P1330" s="162">
        <f>MAX(IF($U$5-G1330&gt;0,MIN(($U$5-$U$4)*J1330,(($U$5-$G1330)*J1330)-'Resale time'!$F$545),0),0)</f>
        <v>34.870344012581675</v>
      </c>
      <c r="Q1330" s="162">
        <f>MAX(IF($U$3-G1330&gt;0,MIN(($U$3-$U$5)*J1330,(($U$3-$G1330)*J1330)-'Resale time'!$F$545),0),0)</f>
        <v>90</v>
      </c>
      <c r="R1330" s="341">
        <f t="shared" si="63"/>
        <v>124.87034401258168</v>
      </c>
    </row>
    <row r="1331" spans="1:18" ht="14.5" x14ac:dyDescent="0.35">
      <c r="A1331" s="187" t="s">
        <v>6613</v>
      </c>
      <c r="B1331" s="189" t="s">
        <v>6556</v>
      </c>
      <c r="C1331" s="189" t="s">
        <v>6614</v>
      </c>
      <c r="D1331" s="189" t="s">
        <v>6557</v>
      </c>
      <c r="E1331" s="196"/>
      <c r="F1331" s="193" t="s">
        <v>6536</v>
      </c>
      <c r="G1331" s="195">
        <v>44077</v>
      </c>
      <c r="H1331" s="2">
        <f t="shared" si="64"/>
        <v>2020</v>
      </c>
      <c r="I1331" s="193">
        <v>13777</v>
      </c>
      <c r="J1331" s="193">
        <v>1</v>
      </c>
      <c r="K1331" s="115">
        <f>IF((G1331+'Resale time'!$F$545)&lt;$U$3,1,0)</f>
        <v>1</v>
      </c>
      <c r="L1331" s="222"/>
      <c r="M1331" s="2">
        <v>1</v>
      </c>
      <c r="N1331" s="162">
        <f t="shared" si="62"/>
        <v>1</v>
      </c>
      <c r="O1331" s="219">
        <f>MAX(IF($U$4-G1331&gt;0,MIN((($U$4-$U$2))*J1331,(($U$4-$G1331)*J1331)-'Resale time'!$F$545),0),0)</f>
        <v>0</v>
      </c>
      <c r="P1331" s="162">
        <f>MAX(IF($U$5-G1331&gt;0,MIN(($U$5-$U$4)*J1331,(($U$5-$G1331)*J1331)-'Resale time'!$F$545),0),0)</f>
        <v>56.870344012581675</v>
      </c>
      <c r="Q1331" s="162">
        <f>MAX(IF($U$3-G1331&gt;0,MIN(($U$3-$U$5)*J1331,(($U$3-$G1331)*J1331)-'Resale time'!$F$545),0),0)</f>
        <v>90</v>
      </c>
      <c r="R1331" s="341">
        <f t="shared" si="63"/>
        <v>146.87034401258168</v>
      </c>
    </row>
    <row r="1332" spans="1:18" ht="26" x14ac:dyDescent="0.35">
      <c r="A1332" s="187" t="s">
        <v>6615</v>
      </c>
      <c r="B1332" s="189" t="s">
        <v>6616</v>
      </c>
      <c r="C1332" s="189" t="s">
        <v>6617</v>
      </c>
      <c r="D1332" s="189" t="s">
        <v>5826</v>
      </c>
      <c r="E1332" s="194">
        <v>37675510</v>
      </c>
      <c r="F1332" s="193" t="s">
        <v>6547</v>
      </c>
      <c r="G1332" s="195">
        <v>44093</v>
      </c>
      <c r="H1332" s="2">
        <f t="shared" si="64"/>
        <v>2020</v>
      </c>
      <c r="I1332" s="193">
        <v>13879</v>
      </c>
      <c r="J1332" s="193">
        <v>1</v>
      </c>
      <c r="K1332" s="115">
        <f>IF((G1332+'Resale time'!$F$545)&lt;$U$3,1,0)</f>
        <v>1</v>
      </c>
      <c r="L1332" s="221">
        <v>2001303155</v>
      </c>
      <c r="M1332" s="2">
        <v>1</v>
      </c>
      <c r="N1332" s="162">
        <f t="shared" si="62"/>
        <v>1</v>
      </c>
      <c r="O1332" s="219">
        <f>MAX(IF($U$4-G1332&gt;0,MIN((($U$4-$U$2))*J1332,(($U$4-$G1332)*J1332)-'Resale time'!$F$545),0),0)</f>
        <v>0</v>
      </c>
      <c r="P1332" s="162">
        <f>MAX(IF($U$5-G1332&gt;0,MIN(($U$5-$U$4)*J1332,(($U$5-$G1332)*J1332)-'Resale time'!$F$545),0),0)</f>
        <v>40.870344012581675</v>
      </c>
      <c r="Q1332" s="162">
        <f>MAX(IF($U$3-G1332&gt;0,MIN(($U$3-$U$5)*J1332,(($U$3-$G1332)*J1332)-'Resale time'!$F$545),0),0)</f>
        <v>90</v>
      </c>
      <c r="R1332" s="341">
        <f t="shared" si="63"/>
        <v>130.87034401258168</v>
      </c>
    </row>
    <row r="1333" spans="1:18" ht="26" x14ac:dyDescent="0.35">
      <c r="A1333" s="187" t="s">
        <v>6618</v>
      </c>
      <c r="B1333" s="189" t="s">
        <v>6619</v>
      </c>
      <c r="C1333" s="189" t="s">
        <v>6620</v>
      </c>
      <c r="D1333" s="189" t="s">
        <v>5826</v>
      </c>
      <c r="E1333" s="194">
        <v>37437949</v>
      </c>
      <c r="F1333" s="193" t="s">
        <v>6621</v>
      </c>
      <c r="G1333" s="195">
        <v>44092</v>
      </c>
      <c r="H1333" s="2">
        <f t="shared" si="64"/>
        <v>2020</v>
      </c>
      <c r="I1333" s="193">
        <v>13863</v>
      </c>
      <c r="J1333" s="193">
        <v>1</v>
      </c>
      <c r="K1333" s="115">
        <f>IF((G1333+'Resale time'!$F$545)&lt;$U$3,1,0)</f>
        <v>1</v>
      </c>
      <c r="L1333" s="221">
        <v>2001303697</v>
      </c>
      <c r="M1333" s="2">
        <v>1</v>
      </c>
      <c r="N1333" s="162">
        <f t="shared" si="62"/>
        <v>1</v>
      </c>
      <c r="O1333" s="219">
        <f>MAX(IF($U$4-G1333&gt;0,MIN((($U$4-$U$2))*J1333,(($U$4-$G1333)*J1333)-'Resale time'!$F$545),0),0)</f>
        <v>0</v>
      </c>
      <c r="P1333" s="162">
        <f>MAX(IF($U$5-G1333&gt;0,MIN(($U$5-$U$4)*J1333,(($U$5-$G1333)*J1333)-'Resale time'!$F$545),0),0)</f>
        <v>41.870344012581675</v>
      </c>
      <c r="Q1333" s="162">
        <f>MAX(IF($U$3-G1333&gt;0,MIN(($U$3-$U$5)*J1333,(($U$3-$G1333)*J1333)-'Resale time'!$F$545),0),0)</f>
        <v>90</v>
      </c>
      <c r="R1333" s="341">
        <f t="shared" si="63"/>
        <v>131.87034401258168</v>
      </c>
    </row>
    <row r="1334" spans="1:18" ht="39" x14ac:dyDescent="0.35">
      <c r="A1334" s="187" t="s">
        <v>6622</v>
      </c>
      <c r="B1334" s="189" t="s">
        <v>6623</v>
      </c>
      <c r="C1334" s="189" t="s">
        <v>321</v>
      </c>
      <c r="D1334" s="189" t="s">
        <v>6529</v>
      </c>
      <c r="E1334" s="196"/>
      <c r="F1334" s="193" t="s">
        <v>4276</v>
      </c>
      <c r="G1334" s="195">
        <v>44104</v>
      </c>
      <c r="H1334" s="2">
        <f t="shared" si="64"/>
        <v>2020</v>
      </c>
      <c r="I1334" s="193">
        <v>6324</v>
      </c>
      <c r="J1334" s="193">
        <v>3</v>
      </c>
      <c r="K1334" s="115">
        <f>IF((G1334+'Resale time'!$F$545)&lt;$U$3,1,0)</f>
        <v>1</v>
      </c>
      <c r="L1334" s="223" t="s">
        <v>6624</v>
      </c>
      <c r="M1334" s="2">
        <v>0</v>
      </c>
      <c r="N1334" s="162" t="str">
        <f t="shared" si="62"/>
        <v/>
      </c>
      <c r="O1334" s="219">
        <f>MAX(IF($U$4-G1334&gt;0,MIN((($U$4-$U$2))*J1334,(($U$4-$G1334)*J1334)-'Resale time'!$F$545),0),0)</f>
        <v>0</v>
      </c>
      <c r="P1334" s="162">
        <f>MAX(IF($U$5-G1334&gt;0,MIN(($U$5-$U$4)*J1334,(($U$5-$G1334)*J1334)-'Resale time'!$F$545),0),0)</f>
        <v>213.87034401258168</v>
      </c>
      <c r="Q1334" s="162">
        <f>MAX(IF($U$3-G1334&gt;0,MIN(($U$3-$U$5)*J1334,(($U$3-$G1334)*J1334)-'Resale time'!$F$545),0),0)</f>
        <v>270</v>
      </c>
      <c r="R1334" s="341">
        <f t="shared" si="63"/>
        <v>483.87034401258165</v>
      </c>
    </row>
    <row r="1335" spans="1:18" ht="14.5" x14ac:dyDescent="0.35">
      <c r="A1335" s="187" t="s">
        <v>6625</v>
      </c>
      <c r="B1335" s="189" t="s">
        <v>6626</v>
      </c>
      <c r="C1335" s="189" t="s">
        <v>6627</v>
      </c>
      <c r="D1335" s="189" t="s">
        <v>6557</v>
      </c>
      <c r="E1335" s="194">
        <v>48119793</v>
      </c>
      <c r="F1335" s="193" t="s">
        <v>6519</v>
      </c>
      <c r="G1335" s="195">
        <v>44097</v>
      </c>
      <c r="H1335" s="2">
        <f t="shared" si="64"/>
        <v>2020</v>
      </c>
      <c r="I1335" s="193">
        <v>6286</v>
      </c>
      <c r="J1335" s="193">
        <v>2</v>
      </c>
      <c r="K1335" s="115">
        <f>IF((G1335+'Resale time'!$F$545)&lt;$U$3,1,0)</f>
        <v>1</v>
      </c>
      <c r="L1335" s="221" t="s">
        <v>6628</v>
      </c>
      <c r="M1335" s="2">
        <v>0</v>
      </c>
      <c r="N1335" s="162" t="str">
        <f t="shared" si="62"/>
        <v/>
      </c>
      <c r="O1335" s="219">
        <f>MAX(IF($U$4-G1335&gt;0,MIN((($U$4-$U$2))*J1335,(($U$4-$G1335)*J1335)-'Resale time'!$F$545),0),0)</f>
        <v>0</v>
      </c>
      <c r="P1335" s="162">
        <f>MAX(IF($U$5-G1335&gt;0,MIN(($U$5-$U$4)*J1335,(($U$5-$G1335)*J1335)-'Resale time'!$F$545),0),0)</f>
        <v>135.87034401258168</v>
      </c>
      <c r="Q1335" s="162">
        <f>MAX(IF($U$3-G1335&gt;0,MIN(($U$3-$U$5)*J1335,(($U$3-$G1335)*J1335)-'Resale time'!$F$545),0),0)</f>
        <v>180</v>
      </c>
      <c r="R1335" s="341">
        <f t="shared" si="63"/>
        <v>315.87034401258165</v>
      </c>
    </row>
    <row r="1336" spans="1:18" ht="14.5" x14ac:dyDescent="0.35">
      <c r="A1336" s="187" t="s">
        <v>6629</v>
      </c>
      <c r="B1336" s="189" t="s">
        <v>6626</v>
      </c>
      <c r="C1336" s="189" t="s">
        <v>6627</v>
      </c>
      <c r="D1336" s="189" t="s">
        <v>6557</v>
      </c>
      <c r="E1336" s="194">
        <v>48119793</v>
      </c>
      <c r="F1336" s="193" t="s">
        <v>6630</v>
      </c>
      <c r="G1336" s="195">
        <v>44097</v>
      </c>
      <c r="H1336" s="2">
        <f t="shared" si="64"/>
        <v>2020</v>
      </c>
      <c r="I1336" s="193">
        <v>6286</v>
      </c>
      <c r="J1336" s="193">
        <v>1</v>
      </c>
      <c r="K1336" s="115">
        <f>IF((G1336+'Resale time'!$F$545)&lt;$U$3,1,0)</f>
        <v>1</v>
      </c>
      <c r="L1336" s="221">
        <v>2001303838</v>
      </c>
      <c r="M1336" s="2">
        <v>0</v>
      </c>
      <c r="N1336" s="162" t="str">
        <f t="shared" si="62"/>
        <v/>
      </c>
      <c r="O1336" s="219">
        <f>MAX(IF($U$4-G1336&gt;0,MIN((($U$4-$U$2))*J1336,(($U$4-$G1336)*J1336)-'Resale time'!$F$545),0),0)</f>
        <v>0</v>
      </c>
      <c r="P1336" s="162">
        <f>MAX(IF($U$5-G1336&gt;0,MIN(($U$5-$U$4)*J1336,(($U$5-$G1336)*J1336)-'Resale time'!$F$545),0),0)</f>
        <v>36.870344012581675</v>
      </c>
      <c r="Q1336" s="162">
        <f>MAX(IF($U$3-G1336&gt;0,MIN(($U$3-$U$5)*J1336,(($U$3-$G1336)*J1336)-'Resale time'!$F$545),0),0)</f>
        <v>90</v>
      </c>
      <c r="R1336" s="341">
        <f t="shared" si="63"/>
        <v>126.87034401258168</v>
      </c>
    </row>
    <row r="1337" spans="1:18" ht="14.5" x14ac:dyDescent="0.35">
      <c r="A1337" s="187" t="s">
        <v>6631</v>
      </c>
      <c r="B1337" s="198" t="s">
        <v>6632</v>
      </c>
      <c r="C1337" s="199" t="s">
        <v>1143</v>
      </c>
      <c r="D1337" s="199" t="s">
        <v>610</v>
      </c>
      <c r="E1337" s="200">
        <v>44809549</v>
      </c>
      <c r="F1337" s="201" t="s">
        <v>6633</v>
      </c>
      <c r="G1337" s="202">
        <v>44116</v>
      </c>
      <c r="H1337" s="2">
        <f t="shared" si="64"/>
        <v>2020</v>
      </c>
      <c r="I1337" s="203">
        <v>8174</v>
      </c>
      <c r="J1337" s="201">
        <v>1</v>
      </c>
      <c r="K1337" s="115">
        <f>IF((G1337+'Resale time'!$F$545)&lt;$U$3,1,0)</f>
        <v>1</v>
      </c>
      <c r="L1337" s="224">
        <v>1920631901</v>
      </c>
      <c r="M1337" s="2">
        <v>1</v>
      </c>
      <c r="N1337" s="162">
        <f t="shared" si="62"/>
        <v>1</v>
      </c>
      <c r="O1337" s="219">
        <f>MAX(IF($U$4-G1337&gt;0,MIN((($U$4-$U$2))*J1337,(($U$4-$G1337)*J1337)-'Resale time'!$F$545),0),0)</f>
        <v>0</v>
      </c>
      <c r="P1337" s="162">
        <f>MAX(IF($U$5-G1337&gt;0,MIN(($U$5-$U$4)*J1337,(($U$5-$G1337)*J1337)-'Resale time'!$F$545),0),0)</f>
        <v>17.870344012581675</v>
      </c>
      <c r="Q1337" s="162">
        <f>MAX(IF($U$3-G1337&gt;0,MIN(($U$3-$U$5)*J1337,(($U$3-$G1337)*J1337)-'Resale time'!$F$545),0),0)</f>
        <v>90</v>
      </c>
      <c r="R1337" s="341">
        <f t="shared" si="63"/>
        <v>107.87034401258168</v>
      </c>
    </row>
    <row r="1338" spans="1:18" ht="14.5" x14ac:dyDescent="0.35">
      <c r="A1338" s="187" t="s">
        <v>6634</v>
      </c>
      <c r="B1338" s="198" t="s">
        <v>6635</v>
      </c>
      <c r="C1338" s="199" t="s">
        <v>6636</v>
      </c>
      <c r="D1338" s="199" t="s">
        <v>610</v>
      </c>
      <c r="E1338" s="200">
        <v>47824697</v>
      </c>
      <c r="F1338" s="201" t="s">
        <v>4389</v>
      </c>
      <c r="G1338" s="202">
        <v>44112</v>
      </c>
      <c r="H1338" s="2">
        <f t="shared" si="64"/>
        <v>2020</v>
      </c>
      <c r="I1338" s="203">
        <v>13897</v>
      </c>
      <c r="J1338" s="201">
        <v>3</v>
      </c>
      <c r="K1338" s="115">
        <f>IF((G1338+'Resale time'!$F$545)&lt;$U$3,1,0)</f>
        <v>1</v>
      </c>
      <c r="L1338" s="224" t="s">
        <v>6637</v>
      </c>
      <c r="M1338" s="2">
        <v>0</v>
      </c>
      <c r="N1338" s="162" t="str">
        <f t="shared" si="62"/>
        <v/>
      </c>
      <c r="O1338" s="219">
        <f>MAX(IF($U$4-G1338&gt;0,MIN((($U$4-$U$2))*J1338,(($U$4-$G1338)*J1338)-'Resale time'!$F$545),0),0)</f>
        <v>0</v>
      </c>
      <c r="P1338" s="162">
        <f>MAX(IF($U$5-G1338&gt;0,MIN(($U$5-$U$4)*J1338,(($U$5-$G1338)*J1338)-'Resale time'!$F$545),0),0)</f>
        <v>189.87034401258168</v>
      </c>
      <c r="Q1338" s="162">
        <f>MAX(IF($U$3-G1338&gt;0,MIN(($U$3-$U$5)*J1338,(($U$3-$G1338)*J1338)-'Resale time'!$F$545),0),0)</f>
        <v>270</v>
      </c>
      <c r="R1338" s="341">
        <f t="shared" si="63"/>
        <v>459.87034401258165</v>
      </c>
    </row>
    <row r="1339" spans="1:18" ht="14.5" x14ac:dyDescent="0.35">
      <c r="A1339" s="187" t="s">
        <v>6638</v>
      </c>
      <c r="B1339" s="198" t="s">
        <v>6639</v>
      </c>
      <c r="C1339" s="199" t="s">
        <v>6640</v>
      </c>
      <c r="D1339" s="199" t="s">
        <v>610</v>
      </c>
      <c r="E1339" s="200">
        <v>48542548</v>
      </c>
      <c r="F1339" s="201" t="s">
        <v>6641</v>
      </c>
      <c r="G1339" s="202">
        <v>44118</v>
      </c>
      <c r="H1339" s="2">
        <f t="shared" si="64"/>
        <v>2020</v>
      </c>
      <c r="I1339" s="203">
        <v>12955</v>
      </c>
      <c r="J1339" s="201">
        <v>1</v>
      </c>
      <c r="K1339" s="115">
        <f>IF((G1339+'Resale time'!$F$545)&lt;$U$3,1,0)</f>
        <v>1</v>
      </c>
      <c r="L1339" s="224"/>
      <c r="M1339" s="2">
        <v>1</v>
      </c>
      <c r="N1339" s="162">
        <f t="shared" si="62"/>
        <v>1</v>
      </c>
      <c r="O1339" s="219">
        <f>MAX(IF($U$4-G1339&gt;0,MIN((($U$4-$U$2))*J1339,(($U$4-$G1339)*J1339)-'Resale time'!$F$545),0),0)</f>
        <v>0</v>
      </c>
      <c r="P1339" s="162">
        <f>MAX(IF($U$5-G1339&gt;0,MIN(($U$5-$U$4)*J1339,(($U$5-$G1339)*J1339)-'Resale time'!$F$545),0),0)</f>
        <v>15.870344012581675</v>
      </c>
      <c r="Q1339" s="162">
        <f>MAX(IF($U$3-G1339&gt;0,MIN(($U$3-$U$5)*J1339,(($U$3-$G1339)*J1339)-'Resale time'!$F$545),0),0)</f>
        <v>90</v>
      </c>
      <c r="R1339" s="341">
        <f t="shared" si="63"/>
        <v>105.87034401258168</v>
      </c>
    </row>
    <row r="1340" spans="1:18" ht="14.5" x14ac:dyDescent="0.35">
      <c r="A1340" s="187" t="s">
        <v>6642</v>
      </c>
      <c r="B1340" s="198" t="s">
        <v>6643</v>
      </c>
      <c r="C1340" s="199" t="s">
        <v>6644</v>
      </c>
      <c r="D1340" s="199" t="s">
        <v>610</v>
      </c>
      <c r="E1340" s="200">
        <v>34527564</v>
      </c>
      <c r="F1340" s="201" t="s">
        <v>6645</v>
      </c>
      <c r="G1340" s="202">
        <v>44127</v>
      </c>
      <c r="H1340" s="2">
        <f t="shared" si="64"/>
        <v>2020</v>
      </c>
      <c r="I1340" s="203">
        <v>12964</v>
      </c>
      <c r="J1340" s="201">
        <v>1</v>
      </c>
      <c r="K1340" s="115">
        <f>IF((G1340+'Resale time'!$F$545)&lt;$U$3,1,0)</f>
        <v>1</v>
      </c>
      <c r="L1340" s="224">
        <v>2001301582</v>
      </c>
      <c r="M1340" s="2">
        <v>1</v>
      </c>
      <c r="N1340" s="162">
        <f t="shared" si="62"/>
        <v>1</v>
      </c>
      <c r="O1340" s="219">
        <f>MAX(IF($U$4-G1340&gt;0,MIN((($U$4-$U$2))*J1340,(($U$4-$G1340)*J1340)-'Resale time'!$F$545),0),0)</f>
        <v>0</v>
      </c>
      <c r="P1340" s="162">
        <f>MAX(IF($U$5-G1340&gt;0,MIN(($U$5-$U$4)*J1340,(($U$5-$G1340)*J1340)-'Resale time'!$F$545),0),0)</f>
        <v>6.8703440125816755</v>
      </c>
      <c r="Q1340" s="162">
        <f>MAX(IF($U$3-G1340&gt;0,MIN(($U$3-$U$5)*J1340,(($U$3-$G1340)*J1340)-'Resale time'!$F$545),0),0)</f>
        <v>90</v>
      </c>
      <c r="R1340" s="341">
        <f t="shared" si="63"/>
        <v>96.870344012581683</v>
      </c>
    </row>
    <row r="1341" spans="1:18" ht="24" x14ac:dyDescent="0.35">
      <c r="A1341" s="187" t="s">
        <v>6646</v>
      </c>
      <c r="B1341" s="198" t="s">
        <v>6647</v>
      </c>
      <c r="C1341" s="199" t="s">
        <v>6648</v>
      </c>
      <c r="D1341" s="199" t="s">
        <v>6570</v>
      </c>
      <c r="E1341" s="200">
        <v>48456471</v>
      </c>
      <c r="F1341" s="201" t="s">
        <v>6645</v>
      </c>
      <c r="G1341" s="202">
        <v>44106</v>
      </c>
      <c r="H1341" s="2">
        <f t="shared" si="64"/>
        <v>2020</v>
      </c>
      <c r="I1341" s="203">
        <v>6345</v>
      </c>
      <c r="J1341" s="201">
        <v>6</v>
      </c>
      <c r="K1341" s="115">
        <f>IF((G1341+'Resale time'!$F$545)&lt;$U$3,1,0)</f>
        <v>1</v>
      </c>
      <c r="L1341" s="224"/>
      <c r="M1341" s="2">
        <v>0</v>
      </c>
      <c r="N1341" s="162" t="str">
        <f t="shared" si="62"/>
        <v/>
      </c>
      <c r="O1341" s="219">
        <f>MAX(IF($U$4-G1341&gt;0,MIN((($U$4-$U$2))*J1341,(($U$4-$G1341)*J1341)-'Resale time'!$F$545),0),0)</f>
        <v>0</v>
      </c>
      <c r="P1341" s="162">
        <f>MAX(IF($U$5-G1341&gt;0,MIN(($U$5-$U$4)*J1341,(($U$5-$G1341)*J1341)-'Resale time'!$F$545),0),0)</f>
        <v>477.87034401258165</v>
      </c>
      <c r="Q1341" s="162">
        <f>MAX(IF($U$3-G1341&gt;0,MIN(($U$3-$U$5)*J1341,(($U$3-$G1341)*J1341)-'Resale time'!$F$545),0),0)</f>
        <v>540</v>
      </c>
      <c r="R1341" s="341">
        <f t="shared" si="63"/>
        <v>1017.8703440125817</v>
      </c>
    </row>
    <row r="1342" spans="1:18" ht="24" x14ac:dyDescent="0.35">
      <c r="A1342" s="187" t="s">
        <v>6649</v>
      </c>
      <c r="B1342" s="198" t="s">
        <v>6647</v>
      </c>
      <c r="C1342" s="199" t="s">
        <v>6648</v>
      </c>
      <c r="D1342" s="199" t="s">
        <v>6570</v>
      </c>
      <c r="E1342" s="200">
        <v>48456471</v>
      </c>
      <c r="F1342" s="201" t="s">
        <v>6650</v>
      </c>
      <c r="G1342" s="202">
        <v>44106</v>
      </c>
      <c r="H1342" s="2">
        <f t="shared" si="64"/>
        <v>2020</v>
      </c>
      <c r="I1342" s="203">
        <v>6345</v>
      </c>
      <c r="J1342" s="201">
        <v>6</v>
      </c>
      <c r="K1342" s="115">
        <f>IF((G1342+'Resale time'!$F$545)&lt;$U$3,1,0)</f>
        <v>1</v>
      </c>
      <c r="L1342" s="224"/>
      <c r="M1342" s="2">
        <v>0</v>
      </c>
      <c r="N1342" s="162" t="str">
        <f t="shared" si="62"/>
        <v/>
      </c>
      <c r="O1342" s="219">
        <f>MAX(IF($U$4-G1342&gt;0,MIN((($U$4-$U$2))*J1342,(($U$4-$G1342)*J1342)-'Resale time'!$F$545),0),0)</f>
        <v>0</v>
      </c>
      <c r="P1342" s="162">
        <f>MAX(IF($U$5-G1342&gt;0,MIN(($U$5-$U$4)*J1342,(($U$5-$G1342)*J1342)-'Resale time'!$F$545),0),0)</f>
        <v>477.87034401258165</v>
      </c>
      <c r="Q1342" s="162">
        <f>MAX(IF($U$3-G1342&gt;0,MIN(($U$3-$U$5)*J1342,(($U$3-$G1342)*J1342)-'Resale time'!$F$545),0),0)</f>
        <v>540</v>
      </c>
      <c r="R1342" s="341">
        <f t="shared" si="63"/>
        <v>1017.8703440125817</v>
      </c>
    </row>
    <row r="1343" spans="1:18" ht="24" x14ac:dyDescent="0.35">
      <c r="A1343" s="187" t="s">
        <v>6651</v>
      </c>
      <c r="B1343" s="198" t="s">
        <v>6647</v>
      </c>
      <c r="C1343" s="199" t="s">
        <v>6648</v>
      </c>
      <c r="D1343" s="199" t="s">
        <v>6570</v>
      </c>
      <c r="E1343" s="200">
        <v>48456471</v>
      </c>
      <c r="F1343" s="201" t="s">
        <v>6633</v>
      </c>
      <c r="G1343" s="202">
        <v>44106</v>
      </c>
      <c r="H1343" s="2">
        <f t="shared" si="64"/>
        <v>2020</v>
      </c>
      <c r="I1343" s="203">
        <v>6345</v>
      </c>
      <c r="J1343" s="201">
        <v>6</v>
      </c>
      <c r="K1343" s="115">
        <f>IF((G1343+'Resale time'!$F$545)&lt;$U$3,1,0)</f>
        <v>1</v>
      </c>
      <c r="L1343" s="224"/>
      <c r="M1343" s="2">
        <v>0</v>
      </c>
      <c r="N1343" s="162" t="str">
        <f t="shared" si="62"/>
        <v/>
      </c>
      <c r="O1343" s="219">
        <f>MAX(IF($U$4-G1343&gt;0,MIN((($U$4-$U$2))*J1343,(($U$4-$G1343)*J1343)-'Resale time'!$F$545),0),0)</f>
        <v>0</v>
      </c>
      <c r="P1343" s="162">
        <f>MAX(IF($U$5-G1343&gt;0,MIN(($U$5-$U$4)*J1343,(($U$5-$G1343)*J1343)-'Resale time'!$F$545),0),0)</f>
        <v>477.87034401258165</v>
      </c>
      <c r="Q1343" s="162">
        <f>MAX(IF($U$3-G1343&gt;0,MIN(($U$3-$U$5)*J1343,(($U$3-$G1343)*J1343)-'Resale time'!$F$545),0),0)</f>
        <v>540</v>
      </c>
      <c r="R1343" s="341">
        <f t="shared" si="63"/>
        <v>1017.8703440125817</v>
      </c>
    </row>
    <row r="1344" spans="1:18" ht="14.5" x14ac:dyDescent="0.35">
      <c r="A1344" s="187" t="s">
        <v>6652</v>
      </c>
      <c r="B1344" s="198" t="s">
        <v>6635</v>
      </c>
      <c r="C1344" s="199" t="s">
        <v>6636</v>
      </c>
      <c r="D1344" s="199" t="s">
        <v>610</v>
      </c>
      <c r="E1344" s="200">
        <v>47824297</v>
      </c>
      <c r="F1344" s="201" t="s">
        <v>6653</v>
      </c>
      <c r="G1344" s="202">
        <v>44112</v>
      </c>
      <c r="H1344" s="2">
        <f t="shared" si="64"/>
        <v>2020</v>
      </c>
      <c r="I1344" s="203">
        <v>13900</v>
      </c>
      <c r="J1344" s="201">
        <v>1</v>
      </c>
      <c r="K1344" s="115">
        <f>IF((G1344+'Resale time'!$F$545)&lt;$U$3,1,0)</f>
        <v>1</v>
      </c>
      <c r="L1344" s="224">
        <v>2006642050</v>
      </c>
      <c r="M1344" s="2">
        <v>0</v>
      </c>
      <c r="N1344" s="162" t="str">
        <f t="shared" si="62"/>
        <v/>
      </c>
      <c r="O1344" s="219">
        <f>MAX(IF($U$4-G1344&gt;0,MIN((($U$4-$U$2))*J1344,(($U$4-$G1344)*J1344)-'Resale time'!$F$545),0),0)</f>
        <v>0</v>
      </c>
      <c r="P1344" s="162">
        <f>MAX(IF($U$5-G1344&gt;0,MIN(($U$5-$U$4)*J1344,(($U$5-$G1344)*J1344)-'Resale time'!$F$545),0),0)</f>
        <v>21.870344012581675</v>
      </c>
      <c r="Q1344" s="162">
        <f>MAX(IF($U$3-G1344&gt;0,MIN(($U$3-$U$5)*J1344,(($U$3-$G1344)*J1344)-'Resale time'!$F$545),0),0)</f>
        <v>90</v>
      </c>
      <c r="R1344" s="341">
        <f t="shared" si="63"/>
        <v>111.87034401258168</v>
      </c>
    </row>
    <row r="1345" spans="1:18" ht="14.5" x14ac:dyDescent="0.35">
      <c r="A1345" s="187" t="s">
        <v>6654</v>
      </c>
      <c r="B1345" s="198" t="s">
        <v>6635</v>
      </c>
      <c r="C1345" s="199" t="s">
        <v>6636</v>
      </c>
      <c r="D1345" s="199" t="s">
        <v>610</v>
      </c>
      <c r="E1345" s="200">
        <v>47824297</v>
      </c>
      <c r="F1345" s="201" t="s">
        <v>6633</v>
      </c>
      <c r="G1345" s="202">
        <v>44112</v>
      </c>
      <c r="H1345" s="2">
        <f t="shared" si="64"/>
        <v>2020</v>
      </c>
      <c r="I1345" s="203">
        <v>13900</v>
      </c>
      <c r="J1345" s="201">
        <v>1</v>
      </c>
      <c r="K1345" s="115">
        <f>IF((G1345+'Resale time'!$F$545)&lt;$U$3,1,0)</f>
        <v>1</v>
      </c>
      <c r="L1345" s="224">
        <v>200640216</v>
      </c>
      <c r="M1345" s="2">
        <v>0</v>
      </c>
      <c r="N1345" s="162" t="str">
        <f t="shared" ref="N1345:N1408" si="65">IF(M1345=1,J1345,"")</f>
        <v/>
      </c>
      <c r="O1345" s="219">
        <f>MAX(IF($U$4-G1345&gt;0,MIN((($U$4-$U$2))*J1345,(($U$4-$G1345)*J1345)-'Resale time'!$F$545),0),0)</f>
        <v>0</v>
      </c>
      <c r="P1345" s="162">
        <f>MAX(IF($U$5-G1345&gt;0,MIN(($U$5-$U$4)*J1345,(($U$5-$G1345)*J1345)-'Resale time'!$F$545),0),0)</f>
        <v>21.870344012581675</v>
      </c>
      <c r="Q1345" s="162">
        <f>MAX(IF($U$3-G1345&gt;0,MIN(($U$3-$U$5)*J1345,(($U$3-$G1345)*J1345)-'Resale time'!$F$545),0),0)</f>
        <v>90</v>
      </c>
      <c r="R1345" s="341">
        <f t="shared" si="63"/>
        <v>111.87034401258168</v>
      </c>
    </row>
    <row r="1346" spans="1:18" ht="14.5" x14ac:dyDescent="0.35">
      <c r="A1346" s="187" t="s">
        <v>6655</v>
      </c>
      <c r="B1346" s="198" t="s">
        <v>6656</v>
      </c>
      <c r="C1346" s="199" t="s">
        <v>1437</v>
      </c>
      <c r="D1346" s="199" t="s">
        <v>6657</v>
      </c>
      <c r="E1346" s="200"/>
      <c r="F1346" s="201" t="s">
        <v>6658</v>
      </c>
      <c r="G1346" s="202">
        <v>44112</v>
      </c>
      <c r="H1346" s="2">
        <f t="shared" si="64"/>
        <v>2020</v>
      </c>
      <c r="I1346" s="203">
        <v>13968</v>
      </c>
      <c r="J1346" s="201">
        <v>1</v>
      </c>
      <c r="K1346" s="115">
        <f>IF((G1346+'Resale time'!$F$545)&lt;$U$3,1,0)</f>
        <v>1</v>
      </c>
      <c r="L1346" s="224"/>
      <c r="M1346" s="2">
        <v>1</v>
      </c>
      <c r="N1346" s="162">
        <f t="shared" si="65"/>
        <v>1</v>
      </c>
      <c r="O1346" s="219">
        <f>MAX(IF($U$4-G1346&gt;0,MIN((($U$4-$U$2))*J1346,(($U$4-$G1346)*J1346)-'Resale time'!$F$545),0),0)</f>
        <v>0</v>
      </c>
      <c r="P1346" s="162">
        <f>MAX(IF($U$5-G1346&gt;0,MIN(($U$5-$U$4)*J1346,(($U$5-$G1346)*J1346)-'Resale time'!$F$545),0),0)</f>
        <v>21.870344012581675</v>
      </c>
      <c r="Q1346" s="162">
        <f>MAX(IF($U$3-G1346&gt;0,MIN(($U$3-$U$5)*J1346,(($U$3-$G1346)*J1346)-'Resale time'!$F$545),0),0)</f>
        <v>90</v>
      </c>
      <c r="R1346" s="341">
        <f t="shared" si="63"/>
        <v>111.87034401258168</v>
      </c>
    </row>
    <row r="1347" spans="1:18" ht="14.5" x14ac:dyDescent="0.35">
      <c r="A1347" s="187" t="s">
        <v>6659</v>
      </c>
      <c r="B1347" s="198" t="s">
        <v>6660</v>
      </c>
      <c r="C1347" s="199" t="s">
        <v>6661</v>
      </c>
      <c r="D1347" s="199" t="s">
        <v>610</v>
      </c>
      <c r="E1347" s="200">
        <v>36658734</v>
      </c>
      <c r="F1347" s="201" t="s">
        <v>6645</v>
      </c>
      <c r="G1347" s="202">
        <v>44130</v>
      </c>
      <c r="H1347" s="2">
        <f t="shared" si="64"/>
        <v>2020</v>
      </c>
      <c r="I1347" s="203">
        <v>12967</v>
      </c>
      <c r="J1347" s="201">
        <v>1</v>
      </c>
      <c r="K1347" s="115">
        <f>IF((G1347+'Resale time'!$F$545)&lt;$U$3,1,0)</f>
        <v>1</v>
      </c>
      <c r="L1347" s="224">
        <v>2001302871</v>
      </c>
      <c r="M1347" s="2">
        <v>1</v>
      </c>
      <c r="N1347" s="162">
        <f t="shared" si="65"/>
        <v>1</v>
      </c>
      <c r="O1347" s="219">
        <f>MAX(IF($U$4-G1347&gt;0,MIN((($U$4-$U$2))*J1347,(($U$4-$G1347)*J1347)-'Resale time'!$F$545),0),0)</f>
        <v>0</v>
      </c>
      <c r="P1347" s="162">
        <f>MAX(IF($U$5-G1347&gt;0,MIN(($U$5-$U$4)*J1347,(($U$5-$G1347)*J1347)-'Resale time'!$F$545),0),0)</f>
        <v>3.8703440125816755</v>
      </c>
      <c r="Q1347" s="162">
        <f>MAX(IF($U$3-G1347&gt;0,MIN(($U$3-$U$5)*J1347,(($U$3-$G1347)*J1347)-'Resale time'!$F$545),0),0)</f>
        <v>90</v>
      </c>
      <c r="R1347" s="341">
        <f t="shared" ref="R1347:R1410" si="66">SUM(O1347:Q1347)</f>
        <v>93.870344012581683</v>
      </c>
    </row>
    <row r="1348" spans="1:18" ht="14.5" x14ac:dyDescent="0.35">
      <c r="A1348" s="187" t="s">
        <v>6662</v>
      </c>
      <c r="B1348" s="198" t="s">
        <v>6663</v>
      </c>
      <c r="C1348" s="199" t="s">
        <v>6664</v>
      </c>
      <c r="D1348" s="199" t="s">
        <v>610</v>
      </c>
      <c r="E1348" s="200">
        <v>33851332</v>
      </c>
      <c r="F1348" s="201" t="s">
        <v>6665</v>
      </c>
      <c r="G1348" s="202">
        <v>44116</v>
      </c>
      <c r="H1348" s="2">
        <f t="shared" si="64"/>
        <v>2020</v>
      </c>
      <c r="I1348" s="203">
        <v>12954</v>
      </c>
      <c r="J1348" s="201">
        <v>1</v>
      </c>
      <c r="K1348" s="115">
        <f>IF((G1348+'Resale time'!$F$545)&lt;$U$3,1,0)</f>
        <v>1</v>
      </c>
      <c r="L1348" s="224">
        <v>2000690003</v>
      </c>
      <c r="M1348" s="2">
        <v>1</v>
      </c>
      <c r="N1348" s="162">
        <f t="shared" si="65"/>
        <v>1</v>
      </c>
      <c r="O1348" s="219">
        <f>MAX(IF($U$4-G1348&gt;0,MIN((($U$4-$U$2))*J1348,(($U$4-$G1348)*J1348)-'Resale time'!$F$545),0),0)</f>
        <v>0</v>
      </c>
      <c r="P1348" s="162">
        <f>MAX(IF($U$5-G1348&gt;0,MIN(($U$5-$U$4)*J1348,(($U$5-$G1348)*J1348)-'Resale time'!$F$545),0),0)</f>
        <v>17.870344012581675</v>
      </c>
      <c r="Q1348" s="162">
        <f>MAX(IF($U$3-G1348&gt;0,MIN(($U$3-$U$5)*J1348,(($U$3-$G1348)*J1348)-'Resale time'!$F$545),0),0)</f>
        <v>90</v>
      </c>
      <c r="R1348" s="341">
        <f t="shared" si="66"/>
        <v>107.87034401258168</v>
      </c>
    </row>
    <row r="1349" spans="1:18" ht="14.5" x14ac:dyDescent="0.35">
      <c r="A1349" s="187" t="s">
        <v>6666</v>
      </c>
      <c r="B1349" s="198" t="s">
        <v>6667</v>
      </c>
      <c r="C1349" s="199" t="s">
        <v>6668</v>
      </c>
      <c r="D1349" s="199" t="s">
        <v>610</v>
      </c>
      <c r="E1349" s="200"/>
      <c r="F1349" s="201" t="s">
        <v>6669</v>
      </c>
      <c r="G1349" s="202">
        <v>44118</v>
      </c>
      <c r="H1349" s="2">
        <f t="shared" si="64"/>
        <v>2020</v>
      </c>
      <c r="I1349" s="203">
        <v>12952</v>
      </c>
      <c r="J1349" s="201">
        <v>1</v>
      </c>
      <c r="K1349" s="115">
        <f>IF((G1349+'Resale time'!$F$545)&lt;$U$3,1,0)</f>
        <v>1</v>
      </c>
      <c r="L1349" s="224">
        <v>2006641346</v>
      </c>
      <c r="M1349" s="2">
        <v>1</v>
      </c>
      <c r="N1349" s="162">
        <f t="shared" si="65"/>
        <v>1</v>
      </c>
      <c r="O1349" s="219">
        <f>MAX(IF($U$4-G1349&gt;0,MIN((($U$4-$U$2))*J1349,(($U$4-$G1349)*J1349)-'Resale time'!$F$545),0),0)</f>
        <v>0</v>
      </c>
      <c r="P1349" s="162">
        <f>MAX(IF($U$5-G1349&gt;0,MIN(($U$5-$U$4)*J1349,(($U$5-$G1349)*J1349)-'Resale time'!$F$545),0),0)</f>
        <v>15.870344012581675</v>
      </c>
      <c r="Q1349" s="162">
        <f>MAX(IF($U$3-G1349&gt;0,MIN(($U$3-$U$5)*J1349,(($U$3-$G1349)*J1349)-'Resale time'!$F$545),0),0)</f>
        <v>90</v>
      </c>
      <c r="R1349" s="341">
        <f t="shared" si="66"/>
        <v>105.87034401258168</v>
      </c>
    </row>
    <row r="1350" spans="1:18" ht="14.5" x14ac:dyDescent="0.35">
      <c r="A1350" s="187" t="s">
        <v>6670</v>
      </c>
      <c r="B1350" s="198" t="s">
        <v>6671</v>
      </c>
      <c r="C1350" s="199" t="s">
        <v>6661</v>
      </c>
      <c r="D1350" s="199" t="s">
        <v>610</v>
      </c>
      <c r="E1350" s="200">
        <v>38489480</v>
      </c>
      <c r="F1350" s="201" t="s">
        <v>6658</v>
      </c>
      <c r="G1350" s="202">
        <v>44106</v>
      </c>
      <c r="H1350" s="2">
        <f t="shared" si="64"/>
        <v>2020</v>
      </c>
      <c r="I1350" s="203">
        <v>13888</v>
      </c>
      <c r="J1350" s="201">
        <v>1</v>
      </c>
      <c r="K1350" s="115">
        <f>IF((G1350+'Resale time'!$F$545)&lt;$U$3,1,0)</f>
        <v>1</v>
      </c>
      <c r="L1350" s="224">
        <v>2100302227</v>
      </c>
      <c r="M1350" s="2">
        <v>1</v>
      </c>
      <c r="N1350" s="162">
        <f t="shared" si="65"/>
        <v>1</v>
      </c>
      <c r="O1350" s="219">
        <f>MAX(IF($U$4-G1350&gt;0,MIN((($U$4-$U$2))*J1350,(($U$4-$G1350)*J1350)-'Resale time'!$F$545),0),0)</f>
        <v>0</v>
      </c>
      <c r="P1350" s="162">
        <f>MAX(IF($U$5-G1350&gt;0,MIN(($U$5-$U$4)*J1350,(($U$5-$G1350)*J1350)-'Resale time'!$F$545),0),0)</f>
        <v>27.870344012581675</v>
      </c>
      <c r="Q1350" s="162">
        <f>MAX(IF($U$3-G1350&gt;0,MIN(($U$3-$U$5)*J1350,(($U$3-$G1350)*J1350)-'Resale time'!$F$545),0),0)</f>
        <v>90</v>
      </c>
      <c r="R1350" s="341">
        <f t="shared" si="66"/>
        <v>117.87034401258168</v>
      </c>
    </row>
    <row r="1351" spans="1:18" ht="14.5" x14ac:dyDescent="0.35">
      <c r="A1351" s="187" t="s">
        <v>6672</v>
      </c>
      <c r="B1351" s="198" t="s">
        <v>6673</v>
      </c>
      <c r="C1351" s="199" t="s">
        <v>6674</v>
      </c>
      <c r="D1351" s="199" t="s">
        <v>610</v>
      </c>
      <c r="E1351" s="200">
        <v>37196032</v>
      </c>
      <c r="F1351" s="201" t="s">
        <v>6658</v>
      </c>
      <c r="G1351" s="202">
        <v>44106</v>
      </c>
      <c r="H1351" s="2">
        <f t="shared" si="64"/>
        <v>2020</v>
      </c>
      <c r="I1351" s="203">
        <v>13887</v>
      </c>
      <c r="J1351" s="201">
        <v>1</v>
      </c>
      <c r="K1351" s="115">
        <f>IF((G1351+'Resale time'!$F$545)&lt;$U$3,1,0)</f>
        <v>1</v>
      </c>
      <c r="L1351" s="224">
        <v>1920632558</v>
      </c>
      <c r="M1351" s="2">
        <v>1</v>
      </c>
      <c r="N1351" s="162">
        <f t="shared" si="65"/>
        <v>1</v>
      </c>
      <c r="O1351" s="219">
        <f>MAX(IF($U$4-G1351&gt;0,MIN((($U$4-$U$2))*J1351,(($U$4-$G1351)*J1351)-'Resale time'!$F$545),0),0)</f>
        <v>0</v>
      </c>
      <c r="P1351" s="162">
        <f>MAX(IF($U$5-G1351&gt;0,MIN(($U$5-$U$4)*J1351,(($U$5-$G1351)*J1351)-'Resale time'!$F$545),0),0)</f>
        <v>27.870344012581675</v>
      </c>
      <c r="Q1351" s="162">
        <f>MAX(IF($U$3-G1351&gt;0,MIN(($U$3-$U$5)*J1351,(($U$3-$G1351)*J1351)-'Resale time'!$F$545),0),0)</f>
        <v>90</v>
      </c>
      <c r="R1351" s="341">
        <f t="shared" si="66"/>
        <v>117.87034401258168</v>
      </c>
    </row>
    <row r="1352" spans="1:18" ht="24" x14ac:dyDescent="0.35">
      <c r="A1352" s="187" t="s">
        <v>6675</v>
      </c>
      <c r="B1352" s="198" t="s">
        <v>6676</v>
      </c>
      <c r="C1352" s="199" t="s">
        <v>6677</v>
      </c>
      <c r="D1352" s="199" t="s">
        <v>5826</v>
      </c>
      <c r="E1352" s="200">
        <v>46144107</v>
      </c>
      <c r="F1352" s="201" t="s">
        <v>6658</v>
      </c>
      <c r="G1352" s="202">
        <v>44134</v>
      </c>
      <c r="H1352" s="2">
        <f t="shared" si="64"/>
        <v>2020</v>
      </c>
      <c r="I1352" s="203">
        <v>7326</v>
      </c>
      <c r="J1352" s="201">
        <v>1</v>
      </c>
      <c r="K1352" s="115">
        <f>IF((G1352+'Resale time'!$F$545)&lt;$U$3,1,0)</f>
        <v>1</v>
      </c>
      <c r="L1352" s="224">
        <v>2001302819</v>
      </c>
      <c r="M1352" s="2">
        <v>0</v>
      </c>
      <c r="N1352" s="162" t="str">
        <f t="shared" si="65"/>
        <v/>
      </c>
      <c r="O1352" s="219">
        <f>MAX(IF($U$4-G1352&gt;0,MIN((($U$4-$U$2))*J1352,(($U$4-$G1352)*J1352)-'Resale time'!$F$545),0),0)</f>
        <v>0</v>
      </c>
      <c r="P1352" s="162">
        <f>MAX(IF($U$5-G1352&gt;0,MIN(($U$5-$U$4)*J1352,(($U$5-$G1352)*J1352)-'Resale time'!$F$545),0),0)</f>
        <v>0</v>
      </c>
      <c r="Q1352" s="162">
        <f>MAX(IF($U$3-G1352&gt;0,MIN(($U$3-$U$5)*J1352,(($U$3-$G1352)*J1352)-'Resale time'!$F$545),0),0)</f>
        <v>89.870344012581683</v>
      </c>
      <c r="R1352" s="341">
        <f t="shared" si="66"/>
        <v>89.870344012581683</v>
      </c>
    </row>
    <row r="1353" spans="1:18" ht="24" x14ac:dyDescent="0.35">
      <c r="A1353" s="187" t="s">
        <v>6678</v>
      </c>
      <c r="B1353" s="198" t="s">
        <v>6676</v>
      </c>
      <c r="C1353" s="199" t="s">
        <v>6677</v>
      </c>
      <c r="D1353" s="199" t="s">
        <v>5826</v>
      </c>
      <c r="E1353" s="200">
        <v>46144107</v>
      </c>
      <c r="F1353" s="201" t="s">
        <v>6641</v>
      </c>
      <c r="G1353" s="202">
        <v>44123</v>
      </c>
      <c r="H1353" s="2">
        <f t="shared" si="64"/>
        <v>2020</v>
      </c>
      <c r="I1353" s="203">
        <v>6297</v>
      </c>
      <c r="J1353" s="201">
        <v>1</v>
      </c>
      <c r="K1353" s="115">
        <f>IF((G1353+'Resale time'!$F$545)&lt;$U$3,1,0)</f>
        <v>1</v>
      </c>
      <c r="L1353" s="224">
        <v>20060404739840</v>
      </c>
      <c r="M1353" s="2">
        <v>0</v>
      </c>
      <c r="N1353" s="162" t="str">
        <f t="shared" si="65"/>
        <v/>
      </c>
      <c r="O1353" s="219">
        <f>MAX(IF($U$4-G1353&gt;0,MIN((($U$4-$U$2))*J1353,(($U$4-$G1353)*J1353)-'Resale time'!$F$545),0),0)</f>
        <v>0</v>
      </c>
      <c r="P1353" s="162">
        <f>MAX(IF($U$5-G1353&gt;0,MIN(($U$5-$U$4)*J1353,(($U$5-$G1353)*J1353)-'Resale time'!$F$545),0),0)</f>
        <v>10.870344012581675</v>
      </c>
      <c r="Q1353" s="162">
        <f>MAX(IF($U$3-G1353&gt;0,MIN(($U$3-$U$5)*J1353,(($U$3-$G1353)*J1353)-'Resale time'!$F$545),0),0)</f>
        <v>90</v>
      </c>
      <c r="R1353" s="341">
        <f t="shared" si="66"/>
        <v>100.87034401258168</v>
      </c>
    </row>
    <row r="1354" spans="1:18" ht="14.5" x14ac:dyDescent="0.35">
      <c r="A1354" s="187" t="s">
        <v>6679</v>
      </c>
      <c r="B1354" s="198" t="s">
        <v>6612</v>
      </c>
      <c r="C1354" s="199" t="s">
        <v>6680</v>
      </c>
      <c r="D1354" s="199" t="s">
        <v>6557</v>
      </c>
      <c r="E1354" s="200"/>
      <c r="F1354" s="201" t="s">
        <v>6633</v>
      </c>
      <c r="G1354" s="202">
        <v>44134</v>
      </c>
      <c r="H1354" s="2">
        <f t="shared" si="64"/>
        <v>2020</v>
      </c>
      <c r="I1354" s="203">
        <v>8191</v>
      </c>
      <c r="J1354" s="201">
        <v>1</v>
      </c>
      <c r="K1354" s="115">
        <f>IF((G1354+'Resale time'!$F$545)&lt;$U$3,1,0)</f>
        <v>1</v>
      </c>
      <c r="L1354" s="224">
        <v>2006640785</v>
      </c>
      <c r="M1354" s="2">
        <v>1</v>
      </c>
      <c r="N1354" s="162">
        <f t="shared" si="65"/>
        <v>1</v>
      </c>
      <c r="O1354" s="219">
        <f>MAX(IF($U$4-G1354&gt;0,MIN((($U$4-$U$2))*J1354,(($U$4-$G1354)*J1354)-'Resale time'!$F$545),0),0)</f>
        <v>0</v>
      </c>
      <c r="P1354" s="162">
        <f>MAX(IF($U$5-G1354&gt;0,MIN(($U$5-$U$4)*J1354,(($U$5-$G1354)*J1354)-'Resale time'!$F$545),0),0)</f>
        <v>0</v>
      </c>
      <c r="Q1354" s="162">
        <f>MAX(IF($U$3-G1354&gt;0,MIN(($U$3-$U$5)*J1354,(($U$3-$G1354)*J1354)-'Resale time'!$F$545),0),0)</f>
        <v>89.870344012581683</v>
      </c>
      <c r="R1354" s="341">
        <f t="shared" si="66"/>
        <v>89.870344012581683</v>
      </c>
    </row>
    <row r="1355" spans="1:18" ht="14.5" x14ac:dyDescent="0.35">
      <c r="A1355" s="187" t="s">
        <v>6681</v>
      </c>
      <c r="B1355" s="204" t="s">
        <v>6527</v>
      </c>
      <c r="C1355" s="204" t="s">
        <v>154</v>
      </c>
      <c r="D1355" s="199" t="s">
        <v>5826</v>
      </c>
      <c r="E1355"/>
      <c r="F1355" s="205" t="s">
        <v>6633</v>
      </c>
      <c r="G1355" s="202">
        <v>44134</v>
      </c>
      <c r="H1355" s="2">
        <f t="shared" si="64"/>
        <v>2020</v>
      </c>
      <c r="I1355" s="205">
        <v>7332</v>
      </c>
      <c r="J1355" s="205">
        <v>2</v>
      </c>
      <c r="K1355" s="115">
        <f>IF((G1355+'Resale time'!$F$545)&lt;$U$3,1,0)</f>
        <v>1</v>
      </c>
      <c r="L1355" s="225" t="s">
        <v>6682</v>
      </c>
      <c r="M1355" s="2">
        <v>1</v>
      </c>
      <c r="N1355" s="162">
        <f t="shared" si="65"/>
        <v>2</v>
      </c>
      <c r="O1355" s="219">
        <f>MAX(IF($U$4-G1355&gt;0,MIN((($U$4-$U$2))*J1355,(($U$4-$G1355)*J1355)-'Resale time'!$F$545),0),0)</f>
        <v>0</v>
      </c>
      <c r="P1355" s="162">
        <f>MAX(IF($U$5-G1355&gt;0,MIN(($U$5-$U$4)*J1355,(($U$5-$G1355)*J1355)-'Resale time'!$F$545),0),0)</f>
        <v>61.870344012581675</v>
      </c>
      <c r="Q1355" s="162">
        <f>MAX(IF($U$3-G1355&gt;0,MIN(($U$3-$U$5)*J1355,(($U$3-$G1355)*J1355)-'Resale time'!$F$545),0),0)</f>
        <v>180</v>
      </c>
      <c r="R1355" s="341">
        <f t="shared" si="66"/>
        <v>241.87034401258168</v>
      </c>
    </row>
    <row r="1356" spans="1:18" ht="24" x14ac:dyDescent="0.35">
      <c r="A1356" s="187" t="s">
        <v>6683</v>
      </c>
      <c r="B1356" s="204" t="s">
        <v>6684</v>
      </c>
      <c r="C1356" s="204" t="s">
        <v>6685</v>
      </c>
      <c r="D1356" s="204" t="s">
        <v>6557</v>
      </c>
      <c r="E1356" s="206">
        <v>37068134</v>
      </c>
      <c r="F1356" s="205" t="s">
        <v>6686</v>
      </c>
      <c r="G1356" s="202">
        <v>44135</v>
      </c>
      <c r="H1356" s="2">
        <f t="shared" si="64"/>
        <v>2020</v>
      </c>
      <c r="I1356" s="205">
        <v>8171</v>
      </c>
      <c r="J1356" s="205">
        <v>1</v>
      </c>
      <c r="K1356" s="115">
        <f>IF((G1356+'Resale time'!$F$545)&lt;$U$3,1,0)</f>
        <v>1</v>
      </c>
      <c r="L1356" s="225" t="s">
        <v>6687</v>
      </c>
      <c r="M1356" s="2">
        <v>1</v>
      </c>
      <c r="N1356" s="162">
        <f t="shared" si="65"/>
        <v>1</v>
      </c>
      <c r="O1356" s="219">
        <f>MAX(IF($U$4-G1356&gt;0,MIN((($U$4-$U$2))*J1356,(($U$4-$G1356)*J1356)-'Resale time'!$F$545),0),0)</f>
        <v>0</v>
      </c>
      <c r="P1356" s="162">
        <f>MAX(IF($U$5-G1356&gt;0,MIN(($U$5-$U$4)*J1356,(($U$5-$G1356)*J1356)-'Resale time'!$F$545),0),0)</f>
        <v>0</v>
      </c>
      <c r="Q1356" s="162">
        <f>MAX(IF($U$3-G1356&gt;0,MIN(($U$3-$U$5)*J1356,(($U$3-$G1356)*J1356)-'Resale time'!$F$545),0),0)</f>
        <v>88.870344012581683</v>
      </c>
      <c r="R1356" s="341">
        <f t="shared" si="66"/>
        <v>88.870344012581683</v>
      </c>
    </row>
    <row r="1357" spans="1:18" ht="14.5" x14ac:dyDescent="0.35">
      <c r="A1357" s="187" t="s">
        <v>6688</v>
      </c>
      <c r="B1357" s="204" t="s">
        <v>6689</v>
      </c>
      <c r="C1357" s="204" t="s">
        <v>6690</v>
      </c>
      <c r="D1357" s="204" t="s">
        <v>610</v>
      </c>
      <c r="E1357" s="206">
        <v>48119793</v>
      </c>
      <c r="F1357" s="205" t="s">
        <v>5270</v>
      </c>
      <c r="G1357" s="202">
        <v>44136</v>
      </c>
      <c r="H1357" s="2">
        <f t="shared" si="64"/>
        <v>2020</v>
      </c>
      <c r="I1357" s="205">
        <v>6349</v>
      </c>
      <c r="J1357" s="205">
        <v>1</v>
      </c>
      <c r="K1357" s="115">
        <f>IF((G1357+'Resale time'!$F$545)&lt;$U$3,1,0)</f>
        <v>1</v>
      </c>
      <c r="L1357"/>
      <c r="M1357" s="2">
        <v>0</v>
      </c>
      <c r="N1357" s="162" t="str">
        <f t="shared" si="65"/>
        <v/>
      </c>
      <c r="O1357" s="219">
        <f>MAX(IF($U$4-G1357&gt;0,MIN((($U$4-$U$2))*J1357,(($U$4-$G1357)*J1357)-'Resale time'!$F$545),0),0)</f>
        <v>0</v>
      </c>
      <c r="P1357" s="162">
        <f>MAX(IF($U$5-G1357&gt;0,MIN(($U$5-$U$4)*J1357,(($U$5-$G1357)*J1357)-'Resale time'!$F$545),0),0)</f>
        <v>0</v>
      </c>
      <c r="Q1357" s="162">
        <f>MAX(IF($U$3-G1357&gt;0,MIN(($U$3-$U$5)*J1357,(($U$3-$G1357)*J1357)-'Resale time'!$F$545),0),0)</f>
        <v>87.870344012581683</v>
      </c>
      <c r="R1357" s="341">
        <f t="shared" si="66"/>
        <v>87.870344012581683</v>
      </c>
    </row>
    <row r="1358" spans="1:18" ht="26" x14ac:dyDescent="0.35">
      <c r="A1358" s="187" t="s">
        <v>6691</v>
      </c>
      <c r="B1358" s="189" t="s">
        <v>6692</v>
      </c>
      <c r="C1358" s="189" t="s">
        <v>6693</v>
      </c>
      <c r="D1358" s="189" t="s">
        <v>5826</v>
      </c>
      <c r="E1358" s="194">
        <v>31552743</v>
      </c>
      <c r="F1358" s="193" t="s">
        <v>6519</v>
      </c>
      <c r="G1358" s="195">
        <v>44148</v>
      </c>
      <c r="H1358" s="2">
        <f t="shared" si="64"/>
        <v>2020</v>
      </c>
      <c r="I1358" s="193">
        <v>12904</v>
      </c>
      <c r="J1358" s="193">
        <v>2</v>
      </c>
      <c r="K1358" s="115">
        <f>IF((G1358+'Resale time'!$F$545)&lt;$U$3,1,0)</f>
        <v>1</v>
      </c>
      <c r="L1358" s="221" t="s">
        <v>6694</v>
      </c>
      <c r="M1358" s="2">
        <v>1</v>
      </c>
      <c r="N1358" s="162">
        <f t="shared" si="65"/>
        <v>2</v>
      </c>
      <c r="O1358" s="219">
        <f>MAX(IF($U$4-G1358&gt;0,MIN((($U$4-$U$2))*J1358,(($U$4-$G1358)*J1358)-'Resale time'!$F$545),0),0)</f>
        <v>0</v>
      </c>
      <c r="P1358" s="162">
        <f>MAX(IF($U$5-G1358&gt;0,MIN(($U$5-$U$4)*J1358,(($U$5-$G1358)*J1358)-'Resale time'!$F$545),0),0)</f>
        <v>33.870344012581675</v>
      </c>
      <c r="Q1358" s="162">
        <f>MAX(IF($U$3-G1358&gt;0,MIN(($U$3-$U$5)*J1358,(($U$3-$G1358)*J1358)-'Resale time'!$F$545),0),0)</f>
        <v>180</v>
      </c>
      <c r="R1358" s="341">
        <f t="shared" si="66"/>
        <v>213.87034401258168</v>
      </c>
    </row>
    <row r="1359" spans="1:18" ht="14.5" x14ac:dyDescent="0.35">
      <c r="A1359" s="187" t="s">
        <v>6695</v>
      </c>
      <c r="B1359" s="189" t="s">
        <v>6696</v>
      </c>
      <c r="C1359" s="189" t="s">
        <v>6697</v>
      </c>
      <c r="D1359" s="189" t="s">
        <v>6570</v>
      </c>
      <c r="E1359" s="194">
        <v>31042582</v>
      </c>
      <c r="F1359" s="193" t="s">
        <v>6698</v>
      </c>
      <c r="G1359" s="195">
        <v>44141</v>
      </c>
      <c r="H1359" s="2">
        <f t="shared" si="64"/>
        <v>2020</v>
      </c>
      <c r="I1359" s="193">
        <v>12992</v>
      </c>
      <c r="J1359" s="193">
        <v>1</v>
      </c>
      <c r="K1359" s="115">
        <f>IF((G1359+'Resale time'!$F$545)&lt;$U$3,1,0)</f>
        <v>1</v>
      </c>
      <c r="L1359" s="221">
        <v>20050060107</v>
      </c>
      <c r="M1359" s="2">
        <v>1</v>
      </c>
      <c r="N1359" s="162">
        <f t="shared" si="65"/>
        <v>1</v>
      </c>
      <c r="O1359" s="219">
        <f>MAX(IF($U$4-G1359&gt;0,MIN((($U$4-$U$2))*J1359,(($U$4-$G1359)*J1359)-'Resale time'!$F$545),0),0)</f>
        <v>0</v>
      </c>
      <c r="P1359" s="162">
        <f>MAX(IF($U$5-G1359&gt;0,MIN(($U$5-$U$4)*J1359,(($U$5-$G1359)*J1359)-'Resale time'!$F$545),0),0)</f>
        <v>0</v>
      </c>
      <c r="Q1359" s="162">
        <f>MAX(IF($U$3-G1359&gt;0,MIN(($U$3-$U$5)*J1359,(($U$3-$G1359)*J1359)-'Resale time'!$F$545),0),0)</f>
        <v>82.870344012581683</v>
      </c>
      <c r="R1359" s="341">
        <f t="shared" si="66"/>
        <v>82.870344012581683</v>
      </c>
    </row>
    <row r="1360" spans="1:18" ht="14.5" x14ac:dyDescent="0.35">
      <c r="A1360" s="187" t="s">
        <v>6699</v>
      </c>
      <c r="B1360" s="189" t="s">
        <v>6700</v>
      </c>
      <c r="C1360" s="189" t="s">
        <v>6701</v>
      </c>
      <c r="D1360" s="189" t="s">
        <v>6529</v>
      </c>
      <c r="E1360" s="194">
        <v>47260101</v>
      </c>
      <c r="F1360" s="193" t="s">
        <v>6519</v>
      </c>
      <c r="G1360" s="195">
        <v>44142</v>
      </c>
      <c r="H1360" s="2">
        <f t="shared" si="64"/>
        <v>2020</v>
      </c>
      <c r="I1360" s="193">
        <v>12914</v>
      </c>
      <c r="J1360" s="193">
        <v>1</v>
      </c>
      <c r="K1360" s="115">
        <f>IF((G1360+'Resale time'!$F$545)&lt;$U$3,1,0)</f>
        <v>1</v>
      </c>
      <c r="L1360" s="221">
        <v>1920631006</v>
      </c>
      <c r="M1360" s="2">
        <v>1</v>
      </c>
      <c r="N1360" s="162">
        <f t="shared" si="65"/>
        <v>1</v>
      </c>
      <c r="O1360" s="219">
        <f>MAX(IF($U$4-G1360&gt;0,MIN((($U$4-$U$2))*J1360,(($U$4-$G1360)*J1360)-'Resale time'!$F$545),0),0)</f>
        <v>0</v>
      </c>
      <c r="P1360" s="162">
        <f>MAX(IF($U$5-G1360&gt;0,MIN(($U$5-$U$4)*J1360,(($U$5-$G1360)*J1360)-'Resale time'!$F$545),0),0)</f>
        <v>0</v>
      </c>
      <c r="Q1360" s="162">
        <f>MAX(IF($U$3-G1360&gt;0,MIN(($U$3-$U$5)*J1360,(($U$3-$G1360)*J1360)-'Resale time'!$F$545),0),0)</f>
        <v>81.870344012581683</v>
      </c>
      <c r="R1360" s="341">
        <f t="shared" si="66"/>
        <v>81.870344012581683</v>
      </c>
    </row>
    <row r="1361" spans="1:18" ht="14.5" x14ac:dyDescent="0.35">
      <c r="A1361" s="187" t="s">
        <v>6702</v>
      </c>
      <c r="B1361" s="189" t="s">
        <v>6703</v>
      </c>
      <c r="C1361" s="197"/>
      <c r="D1361" s="197"/>
      <c r="E1361" s="196"/>
      <c r="F1361" s="193" t="s">
        <v>6519</v>
      </c>
      <c r="G1361" s="195">
        <v>44151</v>
      </c>
      <c r="H1361" s="2">
        <f t="shared" si="64"/>
        <v>2020</v>
      </c>
      <c r="I1361" s="193">
        <v>12908</v>
      </c>
      <c r="J1361" s="193">
        <v>1</v>
      </c>
      <c r="K1361" s="115">
        <f>IF((G1361+'Resale time'!$F$545)&lt;$U$3,1,0)</f>
        <v>1</v>
      </c>
      <c r="L1361" s="221">
        <v>1920630611</v>
      </c>
      <c r="M1361" s="2">
        <v>0</v>
      </c>
      <c r="N1361" s="162" t="str">
        <f t="shared" si="65"/>
        <v/>
      </c>
      <c r="O1361" s="219">
        <f>MAX(IF($U$4-G1361&gt;0,MIN((($U$4-$U$2))*J1361,(($U$4-$G1361)*J1361)-'Resale time'!$F$545),0),0)</f>
        <v>0</v>
      </c>
      <c r="P1361" s="162">
        <f>MAX(IF($U$5-G1361&gt;0,MIN(($U$5-$U$4)*J1361,(($U$5-$G1361)*J1361)-'Resale time'!$F$545),0),0)</f>
        <v>0</v>
      </c>
      <c r="Q1361" s="162">
        <f>MAX(IF($U$3-G1361&gt;0,MIN(($U$3-$U$5)*J1361,(($U$3-$G1361)*J1361)-'Resale time'!$F$545),0),0)</f>
        <v>72.870344012581683</v>
      </c>
      <c r="R1361" s="341">
        <f t="shared" si="66"/>
        <v>72.870344012581683</v>
      </c>
    </row>
    <row r="1362" spans="1:18" ht="14.5" x14ac:dyDescent="0.35">
      <c r="A1362" s="187" t="s">
        <v>6704</v>
      </c>
      <c r="B1362" s="189" t="s">
        <v>6703</v>
      </c>
      <c r="C1362" s="197"/>
      <c r="D1362" s="197"/>
      <c r="E1362" s="196"/>
      <c r="F1362" s="193" t="s">
        <v>6519</v>
      </c>
      <c r="G1362" s="195">
        <v>44162</v>
      </c>
      <c r="H1362" s="2">
        <f t="shared" si="64"/>
        <v>2020</v>
      </c>
      <c r="I1362" s="193">
        <v>12928</v>
      </c>
      <c r="J1362" s="193">
        <v>1</v>
      </c>
      <c r="K1362" s="115">
        <f>IF((G1362+'Resale time'!$F$545)&lt;$U$3,1,0)</f>
        <v>1</v>
      </c>
      <c r="L1362" s="221" t="s">
        <v>6705</v>
      </c>
      <c r="M1362" s="2">
        <v>0</v>
      </c>
      <c r="N1362" s="162" t="str">
        <f t="shared" si="65"/>
        <v/>
      </c>
      <c r="O1362" s="219">
        <f>MAX(IF($U$4-G1362&gt;0,MIN((($U$4-$U$2))*J1362,(($U$4-$G1362)*J1362)-'Resale time'!$F$545),0),0)</f>
        <v>0</v>
      </c>
      <c r="P1362" s="162">
        <f>MAX(IF($U$5-G1362&gt;0,MIN(($U$5-$U$4)*J1362,(($U$5-$G1362)*J1362)-'Resale time'!$F$545),0),0)</f>
        <v>0</v>
      </c>
      <c r="Q1362" s="162">
        <f>MAX(IF($U$3-G1362&gt;0,MIN(($U$3-$U$5)*J1362,(($U$3-$G1362)*J1362)-'Resale time'!$F$545),0),0)</f>
        <v>61.870344012581675</v>
      </c>
      <c r="R1362" s="341">
        <f t="shared" si="66"/>
        <v>61.870344012581675</v>
      </c>
    </row>
    <row r="1363" spans="1:18" ht="65" x14ac:dyDescent="0.35">
      <c r="A1363" s="187" t="s">
        <v>6706</v>
      </c>
      <c r="B1363" s="189" t="s">
        <v>6707</v>
      </c>
      <c r="C1363" s="197"/>
      <c r="D1363" s="197"/>
      <c r="E1363" s="196"/>
      <c r="F1363" s="193" t="s">
        <v>6708</v>
      </c>
      <c r="G1363" s="195">
        <v>44142</v>
      </c>
      <c r="H1363" s="2">
        <f t="shared" si="64"/>
        <v>2020</v>
      </c>
      <c r="I1363" s="193">
        <v>12993</v>
      </c>
      <c r="J1363" s="193">
        <v>5</v>
      </c>
      <c r="K1363" s="115">
        <f>IF((G1363+'Resale time'!$F$545)&lt;$U$3,1,0)</f>
        <v>1</v>
      </c>
      <c r="L1363" s="223" t="s">
        <v>6709</v>
      </c>
      <c r="M1363" s="2">
        <v>0</v>
      </c>
      <c r="N1363" s="162" t="str">
        <f t="shared" si="65"/>
        <v/>
      </c>
      <c r="O1363" s="219">
        <f>MAX(IF($U$4-G1363&gt;0,MIN((($U$4-$U$2))*J1363,(($U$4-$G1363)*J1363)-'Resale time'!$F$545),0),0)</f>
        <v>0</v>
      </c>
      <c r="P1363" s="162">
        <f>MAX(IF($U$5-G1363&gt;0,MIN(($U$5-$U$4)*J1363,(($U$5-$G1363)*J1363)-'Resale time'!$F$545),0),0)</f>
        <v>207.87034401258168</v>
      </c>
      <c r="Q1363" s="162">
        <f>MAX(IF($U$3-G1363&gt;0,MIN(($U$3-$U$5)*J1363,(($U$3-$G1363)*J1363)-'Resale time'!$F$545),0),0)</f>
        <v>450</v>
      </c>
      <c r="R1363" s="341">
        <f t="shared" si="66"/>
        <v>657.87034401258165</v>
      </c>
    </row>
    <row r="1364" spans="1:18" ht="14.5" x14ac:dyDescent="0.35">
      <c r="A1364" s="187" t="s">
        <v>6710</v>
      </c>
      <c r="B1364" s="189" t="s">
        <v>6711</v>
      </c>
      <c r="C1364" s="189" t="s">
        <v>6712</v>
      </c>
      <c r="D1364" s="189" t="s">
        <v>6570</v>
      </c>
      <c r="E1364" s="194">
        <v>39214451</v>
      </c>
      <c r="F1364" s="193" t="s">
        <v>6519</v>
      </c>
      <c r="G1364" s="195">
        <v>44155</v>
      </c>
      <c r="H1364" s="2">
        <f t="shared" si="64"/>
        <v>2020</v>
      </c>
      <c r="I1364" s="193">
        <v>12922</v>
      </c>
      <c r="J1364" s="193">
        <v>1</v>
      </c>
      <c r="K1364" s="115">
        <f>IF((G1364+'Resale time'!$F$545)&lt;$U$3,1,0)</f>
        <v>1</v>
      </c>
      <c r="L1364" s="221">
        <v>1920631200</v>
      </c>
      <c r="M1364" s="2">
        <v>1</v>
      </c>
      <c r="N1364" s="162">
        <f t="shared" si="65"/>
        <v>1</v>
      </c>
      <c r="O1364" s="219">
        <f>MAX(IF($U$4-G1364&gt;0,MIN((($U$4-$U$2))*J1364,(($U$4-$G1364)*J1364)-'Resale time'!$F$545),0),0)</f>
        <v>0</v>
      </c>
      <c r="P1364" s="162">
        <f>MAX(IF($U$5-G1364&gt;0,MIN(($U$5-$U$4)*J1364,(($U$5-$G1364)*J1364)-'Resale time'!$F$545),0),0)</f>
        <v>0</v>
      </c>
      <c r="Q1364" s="162">
        <f>MAX(IF($U$3-G1364&gt;0,MIN(($U$3-$U$5)*J1364,(($U$3-$G1364)*J1364)-'Resale time'!$F$545),0),0)</f>
        <v>68.870344012581683</v>
      </c>
      <c r="R1364" s="341">
        <f t="shared" si="66"/>
        <v>68.870344012581683</v>
      </c>
    </row>
    <row r="1365" spans="1:18" ht="52" x14ac:dyDescent="0.35">
      <c r="A1365" s="187" t="s">
        <v>6713</v>
      </c>
      <c r="B1365" s="189" t="s">
        <v>6714</v>
      </c>
      <c r="C1365" s="189" t="s">
        <v>6715</v>
      </c>
      <c r="D1365" s="189" t="s">
        <v>5826</v>
      </c>
      <c r="E1365" s="194">
        <v>344417959</v>
      </c>
      <c r="F1365" s="193" t="s">
        <v>6596</v>
      </c>
      <c r="G1365" s="195">
        <v>44158</v>
      </c>
      <c r="H1365" s="2">
        <f t="shared" si="64"/>
        <v>2020</v>
      </c>
      <c r="I1365" s="193">
        <v>12918</v>
      </c>
      <c r="J1365" s="193">
        <v>3</v>
      </c>
      <c r="K1365" s="115">
        <f>IF((G1365+'Resale time'!$F$545)&lt;$U$3,1,0)</f>
        <v>1</v>
      </c>
      <c r="L1365" s="223" t="s">
        <v>6716</v>
      </c>
      <c r="M1365" s="2">
        <v>1</v>
      </c>
      <c r="N1365" s="162">
        <f t="shared" si="65"/>
        <v>3</v>
      </c>
      <c r="O1365" s="219">
        <f>MAX(IF($U$4-G1365&gt;0,MIN((($U$4-$U$2))*J1365,(($U$4-$G1365)*J1365)-'Resale time'!$F$545),0),0)</f>
        <v>0</v>
      </c>
      <c r="P1365" s="162">
        <f>MAX(IF($U$5-G1365&gt;0,MIN(($U$5-$U$4)*J1365,(($U$5-$G1365)*J1365)-'Resale time'!$F$545),0),0)</f>
        <v>51.870344012581675</v>
      </c>
      <c r="Q1365" s="162">
        <f>MAX(IF($U$3-G1365&gt;0,MIN(($U$3-$U$5)*J1365,(($U$3-$G1365)*J1365)-'Resale time'!$F$545),0),0)</f>
        <v>270</v>
      </c>
      <c r="R1365" s="341">
        <f t="shared" si="66"/>
        <v>321.87034401258165</v>
      </c>
    </row>
    <row r="1366" spans="1:18" ht="14.5" x14ac:dyDescent="0.35">
      <c r="A1366" s="187" t="s">
        <v>6717</v>
      </c>
      <c r="B1366" s="189" t="s">
        <v>6718</v>
      </c>
      <c r="C1366" s="189" t="s">
        <v>6719</v>
      </c>
      <c r="D1366" s="189" t="s">
        <v>6570</v>
      </c>
      <c r="E1366" s="194">
        <v>37782815</v>
      </c>
      <c r="F1366" s="193" t="s">
        <v>6720</v>
      </c>
      <c r="G1366" s="195">
        <v>44158</v>
      </c>
      <c r="H1366" s="2">
        <f t="shared" ref="H1366:H1429" si="67">YEAR(G1366)</f>
        <v>2020</v>
      </c>
      <c r="I1366" s="193">
        <v>12901</v>
      </c>
      <c r="J1366" s="193">
        <v>1</v>
      </c>
      <c r="K1366" s="115">
        <f>IF((G1366+'Resale time'!$F$545)&lt;$U$3,1,0)</f>
        <v>1</v>
      </c>
      <c r="L1366" s="221" t="s">
        <v>6721</v>
      </c>
      <c r="M1366" s="2">
        <v>0</v>
      </c>
      <c r="N1366" s="162" t="str">
        <f t="shared" si="65"/>
        <v/>
      </c>
      <c r="O1366" s="219">
        <f>MAX(IF($U$4-G1366&gt;0,MIN((($U$4-$U$2))*J1366,(($U$4-$G1366)*J1366)-'Resale time'!$F$545),0),0)</f>
        <v>0</v>
      </c>
      <c r="P1366" s="162">
        <f>MAX(IF($U$5-G1366&gt;0,MIN(($U$5-$U$4)*J1366,(($U$5-$G1366)*J1366)-'Resale time'!$F$545),0),0)</f>
        <v>0</v>
      </c>
      <c r="Q1366" s="162">
        <f>MAX(IF($U$3-G1366&gt;0,MIN(($U$3-$U$5)*J1366,(($U$3-$G1366)*J1366)-'Resale time'!$F$545),0),0)</f>
        <v>65.870344012581683</v>
      </c>
      <c r="R1366" s="341">
        <f t="shared" si="66"/>
        <v>65.870344012581683</v>
      </c>
    </row>
    <row r="1367" spans="1:18" ht="26" x14ac:dyDescent="0.35">
      <c r="A1367" s="187" t="s">
        <v>6722</v>
      </c>
      <c r="B1367" s="189" t="s">
        <v>6723</v>
      </c>
      <c r="C1367" s="189" t="s">
        <v>6724</v>
      </c>
      <c r="D1367" s="189" t="s">
        <v>5826</v>
      </c>
      <c r="E1367" s="194">
        <v>46855369</v>
      </c>
      <c r="F1367" s="193" t="s">
        <v>6519</v>
      </c>
      <c r="G1367" s="195">
        <v>44152</v>
      </c>
      <c r="H1367" s="2">
        <f t="shared" si="67"/>
        <v>2020</v>
      </c>
      <c r="I1367" s="193">
        <v>12917</v>
      </c>
      <c r="J1367" s="193">
        <v>1</v>
      </c>
      <c r="K1367" s="115">
        <f>IF((G1367+'Resale time'!$F$545)&lt;$U$3,1,0)</f>
        <v>1</v>
      </c>
      <c r="L1367" s="221">
        <v>20066640854</v>
      </c>
      <c r="M1367" s="2">
        <v>1</v>
      </c>
      <c r="N1367" s="162">
        <f t="shared" si="65"/>
        <v>1</v>
      </c>
      <c r="O1367" s="219">
        <f>MAX(IF($U$4-G1367&gt;0,MIN((($U$4-$U$2))*J1367,(($U$4-$G1367)*J1367)-'Resale time'!$F$545),0),0)</f>
        <v>0</v>
      </c>
      <c r="P1367" s="162">
        <f>MAX(IF($U$5-G1367&gt;0,MIN(($U$5-$U$4)*J1367,(($U$5-$G1367)*J1367)-'Resale time'!$F$545),0),0)</f>
        <v>0</v>
      </c>
      <c r="Q1367" s="162">
        <f>MAX(IF($U$3-G1367&gt;0,MIN(($U$3-$U$5)*J1367,(($U$3-$G1367)*J1367)-'Resale time'!$F$545),0),0)</f>
        <v>71.870344012581683</v>
      </c>
      <c r="R1367" s="341">
        <f t="shared" si="66"/>
        <v>71.870344012581683</v>
      </c>
    </row>
    <row r="1368" spans="1:18" ht="26" x14ac:dyDescent="0.35">
      <c r="A1368" s="187" t="s">
        <v>6725</v>
      </c>
      <c r="B1368" s="189" t="s">
        <v>6726</v>
      </c>
      <c r="C1368" s="189" t="s">
        <v>6727</v>
      </c>
      <c r="D1368" s="189" t="s">
        <v>5826</v>
      </c>
      <c r="E1368" s="194">
        <v>37534601</v>
      </c>
      <c r="F1368" s="193" t="s">
        <v>6728</v>
      </c>
      <c r="G1368" s="195">
        <v>44151</v>
      </c>
      <c r="H1368" s="2">
        <f t="shared" si="67"/>
        <v>2020</v>
      </c>
      <c r="I1368" s="193">
        <v>12915</v>
      </c>
      <c r="J1368" s="193">
        <v>1</v>
      </c>
      <c r="K1368" s="115">
        <f>IF((G1368+'Resale time'!$F$545)&lt;$U$3,1,0)</f>
        <v>1</v>
      </c>
      <c r="L1368" s="221">
        <v>1920631195</v>
      </c>
      <c r="M1368" s="2">
        <v>1</v>
      </c>
      <c r="N1368" s="162">
        <f t="shared" si="65"/>
        <v>1</v>
      </c>
      <c r="O1368" s="219">
        <f>MAX(IF($U$4-G1368&gt;0,MIN((($U$4-$U$2))*J1368,(($U$4-$G1368)*J1368)-'Resale time'!$F$545),0),0)</f>
        <v>0</v>
      </c>
      <c r="P1368" s="162">
        <f>MAX(IF($U$5-G1368&gt;0,MIN(($U$5-$U$4)*J1368,(($U$5-$G1368)*J1368)-'Resale time'!$F$545),0),0)</f>
        <v>0</v>
      </c>
      <c r="Q1368" s="162">
        <f>MAX(IF($U$3-G1368&gt;0,MIN(($U$3-$U$5)*J1368,(($U$3-$G1368)*J1368)-'Resale time'!$F$545),0),0)</f>
        <v>72.870344012581683</v>
      </c>
      <c r="R1368" s="341">
        <f t="shared" si="66"/>
        <v>72.870344012581683</v>
      </c>
    </row>
    <row r="1369" spans="1:18" ht="26" x14ac:dyDescent="0.35">
      <c r="A1369" s="187" t="s">
        <v>6729</v>
      </c>
      <c r="B1369" s="189" t="s">
        <v>6730</v>
      </c>
      <c r="C1369" s="189" t="s">
        <v>6731</v>
      </c>
      <c r="D1369" s="189" t="s">
        <v>5826</v>
      </c>
      <c r="E1369" s="194">
        <v>36731992</v>
      </c>
      <c r="F1369" s="193" t="s">
        <v>6732</v>
      </c>
      <c r="G1369" s="195">
        <v>44154</v>
      </c>
      <c r="H1369" s="2">
        <f t="shared" si="67"/>
        <v>2020</v>
      </c>
      <c r="I1369" s="193">
        <v>12919</v>
      </c>
      <c r="J1369" s="193">
        <v>1</v>
      </c>
      <c r="K1369" s="115">
        <f>IF((G1369+'Resale time'!$F$545)&lt;$U$3,1,0)</f>
        <v>1</v>
      </c>
      <c r="L1369" s="222"/>
      <c r="M1369" s="2">
        <v>1</v>
      </c>
      <c r="N1369" s="162">
        <f t="shared" si="65"/>
        <v>1</v>
      </c>
      <c r="O1369" s="219">
        <f>MAX(IF($U$4-G1369&gt;0,MIN((($U$4-$U$2))*J1369,(($U$4-$G1369)*J1369)-'Resale time'!$F$545),0),0)</f>
        <v>0</v>
      </c>
      <c r="P1369" s="162">
        <f>MAX(IF($U$5-G1369&gt;0,MIN(($U$5-$U$4)*J1369,(($U$5-$G1369)*J1369)-'Resale time'!$F$545),0),0)</f>
        <v>0</v>
      </c>
      <c r="Q1369" s="162">
        <f>MAX(IF($U$3-G1369&gt;0,MIN(($U$3-$U$5)*J1369,(($U$3-$G1369)*J1369)-'Resale time'!$F$545),0),0)</f>
        <v>69.870344012581683</v>
      </c>
      <c r="R1369" s="341">
        <f t="shared" si="66"/>
        <v>69.870344012581683</v>
      </c>
    </row>
    <row r="1370" spans="1:18" ht="14.5" x14ac:dyDescent="0.35">
      <c r="A1370" s="187" t="s">
        <v>6733</v>
      </c>
      <c r="B1370" s="189" t="s">
        <v>6734</v>
      </c>
      <c r="C1370" s="197"/>
      <c r="D1370" s="197"/>
      <c r="E1370" s="196"/>
      <c r="F1370" s="193" t="s">
        <v>6519</v>
      </c>
      <c r="G1370" s="195">
        <v>44140</v>
      </c>
      <c r="H1370" s="2">
        <f t="shared" si="67"/>
        <v>2020</v>
      </c>
      <c r="I1370" s="193">
        <v>8197</v>
      </c>
      <c r="J1370" s="193">
        <v>1</v>
      </c>
      <c r="K1370" s="115">
        <f>IF((G1370+'Resale time'!$F$545)&lt;$U$3,1,0)</f>
        <v>1</v>
      </c>
      <c r="L1370" s="222"/>
      <c r="M1370" s="2"/>
      <c r="N1370" s="162" t="str">
        <f t="shared" si="65"/>
        <v/>
      </c>
      <c r="O1370" s="219">
        <f>MAX(IF($U$4-G1370&gt;0,MIN((($U$4-$U$2))*J1370,(($U$4-$G1370)*J1370)-'Resale time'!$F$545),0),0)</f>
        <v>0</v>
      </c>
      <c r="P1370" s="162">
        <f>MAX(IF($U$5-G1370&gt;0,MIN(($U$5-$U$4)*J1370,(($U$5-$G1370)*J1370)-'Resale time'!$F$545),0),0)</f>
        <v>0</v>
      </c>
      <c r="Q1370" s="162">
        <f>MAX(IF($U$3-G1370&gt;0,MIN(($U$3-$U$5)*J1370,(($U$3-$G1370)*J1370)-'Resale time'!$F$545),0),0)</f>
        <v>83.870344012581683</v>
      </c>
      <c r="R1370" s="341">
        <f t="shared" si="66"/>
        <v>83.870344012581683</v>
      </c>
    </row>
    <row r="1371" spans="1:18" ht="14.5" x14ac:dyDescent="0.35">
      <c r="A1371" s="187" t="s">
        <v>6735</v>
      </c>
      <c r="B1371" s="189" t="s">
        <v>6736</v>
      </c>
      <c r="C1371" s="189" t="s">
        <v>6737</v>
      </c>
      <c r="D1371" s="189" t="s">
        <v>6570</v>
      </c>
      <c r="E1371" s="196"/>
      <c r="F1371" s="193" t="s">
        <v>6596</v>
      </c>
      <c r="G1371" s="195">
        <v>44144</v>
      </c>
      <c r="H1371" s="2">
        <f t="shared" si="67"/>
        <v>2020</v>
      </c>
      <c r="I1371" s="193">
        <v>11653</v>
      </c>
      <c r="J1371" s="193">
        <v>1</v>
      </c>
      <c r="K1371" s="115">
        <f>IF((G1371+'Resale time'!$F$545)&lt;$U$3,1,0)</f>
        <v>1</v>
      </c>
      <c r="L1371" s="221">
        <v>1920631962</v>
      </c>
      <c r="M1371" s="2">
        <v>1</v>
      </c>
      <c r="N1371" s="162">
        <f t="shared" si="65"/>
        <v>1</v>
      </c>
      <c r="O1371" s="219">
        <f>MAX(IF($U$4-G1371&gt;0,MIN((($U$4-$U$2))*J1371,(($U$4-$G1371)*J1371)-'Resale time'!$F$545),0),0)</f>
        <v>0</v>
      </c>
      <c r="P1371" s="162">
        <f>MAX(IF($U$5-G1371&gt;0,MIN(($U$5-$U$4)*J1371,(($U$5-$G1371)*J1371)-'Resale time'!$F$545),0),0)</f>
        <v>0</v>
      </c>
      <c r="Q1371" s="162">
        <f>MAX(IF($U$3-G1371&gt;0,MIN(($U$3-$U$5)*J1371,(($U$3-$G1371)*J1371)-'Resale time'!$F$545),0),0)</f>
        <v>79.870344012581683</v>
      </c>
      <c r="R1371" s="341">
        <f t="shared" si="66"/>
        <v>79.870344012581683</v>
      </c>
    </row>
    <row r="1372" spans="1:18" ht="14.5" x14ac:dyDescent="0.35">
      <c r="A1372" s="187" t="s">
        <v>6738</v>
      </c>
      <c r="B1372" s="189" t="s">
        <v>6739</v>
      </c>
      <c r="C1372" s="189" t="s">
        <v>6740</v>
      </c>
      <c r="D1372" s="189" t="s">
        <v>6529</v>
      </c>
      <c r="E1372" s="194">
        <v>48905025</v>
      </c>
      <c r="F1372" s="193" t="s">
        <v>6741</v>
      </c>
      <c r="G1372" s="195">
        <v>44149</v>
      </c>
      <c r="H1372" s="2">
        <f t="shared" si="67"/>
        <v>2020</v>
      </c>
      <c r="I1372" s="193">
        <v>10154</v>
      </c>
      <c r="J1372" s="193">
        <v>1</v>
      </c>
      <c r="K1372" s="115">
        <f>IF((G1372+'Resale time'!$F$545)&lt;$U$3,1,0)</f>
        <v>1</v>
      </c>
      <c r="L1372" s="221" t="s">
        <v>6742</v>
      </c>
      <c r="M1372" s="2">
        <v>1</v>
      </c>
      <c r="N1372" s="162">
        <f t="shared" si="65"/>
        <v>1</v>
      </c>
      <c r="O1372" s="219">
        <f>MAX(IF($U$4-G1372&gt;0,MIN((($U$4-$U$2))*J1372,(($U$4-$G1372)*J1372)-'Resale time'!$F$545),0),0)</f>
        <v>0</v>
      </c>
      <c r="P1372" s="162">
        <f>MAX(IF($U$5-G1372&gt;0,MIN(($U$5-$U$4)*J1372,(($U$5-$G1372)*J1372)-'Resale time'!$F$545),0),0)</f>
        <v>0</v>
      </c>
      <c r="Q1372" s="162">
        <f>MAX(IF($U$3-G1372&gt;0,MIN(($U$3-$U$5)*J1372,(($U$3-$G1372)*J1372)-'Resale time'!$F$545),0),0)</f>
        <v>74.870344012581683</v>
      </c>
      <c r="R1372" s="341">
        <f t="shared" si="66"/>
        <v>74.870344012581683</v>
      </c>
    </row>
    <row r="1373" spans="1:18" ht="14.5" x14ac:dyDescent="0.35">
      <c r="A1373" s="187" t="s">
        <v>6743</v>
      </c>
      <c r="B1373" s="189" t="s">
        <v>6744</v>
      </c>
      <c r="C1373" s="189" t="s">
        <v>6745</v>
      </c>
      <c r="D1373" s="189" t="s">
        <v>6570</v>
      </c>
      <c r="E1373" s="194">
        <v>36510927</v>
      </c>
      <c r="F1373" s="193" t="s">
        <v>6519</v>
      </c>
      <c r="G1373" s="195">
        <v>44156</v>
      </c>
      <c r="H1373" s="2">
        <f t="shared" si="67"/>
        <v>2020</v>
      </c>
      <c r="I1373" s="193">
        <v>7490</v>
      </c>
      <c r="J1373" s="193">
        <v>6</v>
      </c>
      <c r="K1373" s="115">
        <f>IF((G1373+'Resale time'!$F$545)&lt;$U$3,1,0)</f>
        <v>1</v>
      </c>
      <c r="L1373" s="222"/>
      <c r="M1373" s="2">
        <v>0</v>
      </c>
      <c r="N1373" s="162" t="str">
        <f t="shared" si="65"/>
        <v/>
      </c>
      <c r="O1373" s="219">
        <f>MAX(IF($U$4-G1373&gt;0,MIN((($U$4-$U$2))*J1373,(($U$4-$G1373)*J1373)-'Resale time'!$F$545),0),0)</f>
        <v>0</v>
      </c>
      <c r="P1373" s="162">
        <f>MAX(IF($U$5-G1373&gt;0,MIN(($U$5-$U$4)*J1373,(($U$5-$G1373)*J1373)-'Resale time'!$F$545),0),0)</f>
        <v>177.87034401258168</v>
      </c>
      <c r="Q1373" s="162">
        <f>MAX(IF($U$3-G1373&gt;0,MIN(($U$3-$U$5)*J1373,(($U$3-$G1373)*J1373)-'Resale time'!$F$545),0),0)</f>
        <v>540</v>
      </c>
      <c r="R1373" s="341">
        <f t="shared" si="66"/>
        <v>717.87034401258165</v>
      </c>
    </row>
    <row r="1374" spans="1:18" ht="26" x14ac:dyDescent="0.35">
      <c r="A1374" s="187" t="s">
        <v>6746</v>
      </c>
      <c r="B1374" s="189" t="s">
        <v>6747</v>
      </c>
      <c r="C1374" s="189" t="s">
        <v>6748</v>
      </c>
      <c r="D1374" s="189" t="s">
        <v>5826</v>
      </c>
      <c r="E1374" s="196"/>
      <c r="F1374" s="193" t="s">
        <v>6596</v>
      </c>
      <c r="G1374" s="195">
        <v>44147</v>
      </c>
      <c r="H1374" s="2">
        <f t="shared" si="67"/>
        <v>2020</v>
      </c>
      <c r="I1374" s="193">
        <v>7468</v>
      </c>
      <c r="J1374" s="193">
        <v>6</v>
      </c>
      <c r="K1374" s="115">
        <f>IF((G1374+'Resale time'!$F$545)&lt;$U$3,1,0)</f>
        <v>1</v>
      </c>
      <c r="L1374" s="222"/>
      <c r="M1374" s="2">
        <v>0</v>
      </c>
      <c r="N1374" s="162" t="str">
        <f t="shared" si="65"/>
        <v/>
      </c>
      <c r="O1374" s="219">
        <f>MAX(IF($U$4-G1374&gt;0,MIN((($U$4-$U$2))*J1374,(($U$4-$G1374)*J1374)-'Resale time'!$F$545),0),0)</f>
        <v>0</v>
      </c>
      <c r="P1374" s="162">
        <f>MAX(IF($U$5-G1374&gt;0,MIN(($U$5-$U$4)*J1374,(($U$5-$G1374)*J1374)-'Resale time'!$F$545),0),0)</f>
        <v>231.87034401258168</v>
      </c>
      <c r="Q1374" s="162">
        <f>MAX(IF($U$3-G1374&gt;0,MIN(($U$3-$U$5)*J1374,(($U$3-$G1374)*J1374)-'Resale time'!$F$545),0),0)</f>
        <v>540</v>
      </c>
      <c r="R1374" s="341">
        <f t="shared" si="66"/>
        <v>771.87034401258165</v>
      </c>
    </row>
    <row r="1375" spans="1:18" ht="26" x14ac:dyDescent="0.35">
      <c r="A1375" s="187" t="s">
        <v>6749</v>
      </c>
      <c r="B1375" s="189" t="s">
        <v>6747</v>
      </c>
      <c r="C1375" s="189" t="s">
        <v>6748</v>
      </c>
      <c r="D1375" s="189" t="s">
        <v>5826</v>
      </c>
      <c r="E1375" s="196"/>
      <c r="F1375" s="193" t="s">
        <v>6536</v>
      </c>
      <c r="G1375" s="195">
        <v>44147</v>
      </c>
      <c r="H1375" s="2">
        <f t="shared" si="67"/>
        <v>2020</v>
      </c>
      <c r="I1375" s="193">
        <v>7468</v>
      </c>
      <c r="J1375" s="193">
        <v>1</v>
      </c>
      <c r="K1375" s="115">
        <f>IF((G1375+'Resale time'!$F$545)&lt;$U$3,1,0)</f>
        <v>1</v>
      </c>
      <c r="L1375" s="222"/>
      <c r="M1375" s="2">
        <v>0</v>
      </c>
      <c r="N1375" s="162" t="str">
        <f t="shared" si="65"/>
        <v/>
      </c>
      <c r="O1375" s="219">
        <f>MAX(IF($U$4-G1375&gt;0,MIN((($U$4-$U$2))*J1375,(($U$4-$G1375)*J1375)-'Resale time'!$F$545),0),0)</f>
        <v>0</v>
      </c>
      <c r="P1375" s="162">
        <f>MAX(IF($U$5-G1375&gt;0,MIN(($U$5-$U$4)*J1375,(($U$5-$G1375)*J1375)-'Resale time'!$F$545),0),0)</f>
        <v>0</v>
      </c>
      <c r="Q1375" s="162">
        <f>MAX(IF($U$3-G1375&gt;0,MIN(($U$3-$U$5)*J1375,(($U$3-$G1375)*J1375)-'Resale time'!$F$545),0),0)</f>
        <v>76.870344012581683</v>
      </c>
      <c r="R1375" s="341">
        <f t="shared" si="66"/>
        <v>76.870344012581683</v>
      </c>
    </row>
    <row r="1376" spans="1:18" ht="26" x14ac:dyDescent="0.35">
      <c r="A1376" s="187" t="s">
        <v>6750</v>
      </c>
      <c r="B1376" s="189" t="s">
        <v>6747</v>
      </c>
      <c r="C1376" s="189" t="s">
        <v>6751</v>
      </c>
      <c r="D1376" s="189" t="s">
        <v>610</v>
      </c>
      <c r="E1376" s="194">
        <v>33887408</v>
      </c>
      <c r="F1376" s="193" t="s">
        <v>6536</v>
      </c>
      <c r="G1376" s="195">
        <v>44165</v>
      </c>
      <c r="H1376" s="2">
        <f t="shared" si="67"/>
        <v>2020</v>
      </c>
      <c r="I1376" s="193">
        <v>7327</v>
      </c>
      <c r="J1376" s="193">
        <v>1</v>
      </c>
      <c r="K1376" s="115">
        <f>IF((G1376+'Resale time'!$F$545)&lt;$U$3,1,0)</f>
        <v>1</v>
      </c>
      <c r="L1376" s="221" t="s">
        <v>6752</v>
      </c>
      <c r="M1376" s="2">
        <v>0</v>
      </c>
      <c r="N1376" s="162" t="str">
        <f t="shared" si="65"/>
        <v/>
      </c>
      <c r="O1376" s="219">
        <f>MAX(IF($U$4-G1376&gt;0,MIN((($U$4-$U$2))*J1376,(($U$4-$G1376)*J1376)-'Resale time'!$F$545),0),0)</f>
        <v>0</v>
      </c>
      <c r="P1376" s="162">
        <f>MAX(IF($U$5-G1376&gt;0,MIN(($U$5-$U$4)*J1376,(($U$5-$G1376)*J1376)-'Resale time'!$F$545),0),0)</f>
        <v>0</v>
      </c>
      <c r="Q1376" s="162">
        <f>MAX(IF($U$3-G1376&gt;0,MIN(($U$3-$U$5)*J1376,(($U$3-$G1376)*J1376)-'Resale time'!$F$545),0),0)</f>
        <v>58.870344012581675</v>
      </c>
      <c r="R1376" s="341">
        <f t="shared" si="66"/>
        <v>58.870344012581675</v>
      </c>
    </row>
    <row r="1377" spans="1:18" ht="14.5" x14ac:dyDescent="0.35">
      <c r="A1377" s="187" t="s">
        <v>6753</v>
      </c>
      <c r="B1377" s="188" t="s">
        <v>6754</v>
      </c>
      <c r="C1377" s="189" t="s">
        <v>1251</v>
      </c>
      <c r="D1377" s="189" t="s">
        <v>6570</v>
      </c>
      <c r="E1377" s="190">
        <v>37716929</v>
      </c>
      <c r="F1377" s="191" t="s">
        <v>6755</v>
      </c>
      <c r="G1377" s="192">
        <v>44182</v>
      </c>
      <c r="H1377" s="2">
        <f t="shared" si="67"/>
        <v>2020</v>
      </c>
      <c r="I1377" s="193">
        <v>7103</v>
      </c>
      <c r="J1377" s="191">
        <v>1</v>
      </c>
      <c r="K1377" s="115">
        <f>IF((G1377+'Resale time'!$F$545)&lt;$U$3,1,0)</f>
        <v>1</v>
      </c>
      <c r="L1377" s="220">
        <v>2000692988</v>
      </c>
      <c r="M1377" s="2">
        <v>1</v>
      </c>
      <c r="N1377" s="162">
        <f t="shared" si="65"/>
        <v>1</v>
      </c>
      <c r="O1377" s="219">
        <f>MAX(IF($U$4-G1377&gt;0,MIN((($U$4-$U$2))*J1377,(($U$4-$G1377)*J1377)-'Resale time'!$F$545),0),0)</f>
        <v>0</v>
      </c>
      <c r="P1377" s="162">
        <f>MAX(IF($U$5-G1377&gt;0,MIN(($U$5-$U$4)*J1377,(($U$5-$G1377)*J1377)-'Resale time'!$F$545),0),0)</f>
        <v>0</v>
      </c>
      <c r="Q1377" s="162">
        <f>MAX(IF($U$3-G1377&gt;0,MIN(($U$3-$U$5)*J1377,(($U$3-$G1377)*J1377)-'Resale time'!$F$545),0),0)</f>
        <v>41.870344012581675</v>
      </c>
      <c r="R1377" s="341">
        <f t="shared" si="66"/>
        <v>41.870344012581675</v>
      </c>
    </row>
    <row r="1378" spans="1:18" ht="39" x14ac:dyDescent="0.35">
      <c r="A1378" s="187" t="s">
        <v>6756</v>
      </c>
      <c r="B1378" s="188" t="s">
        <v>6512</v>
      </c>
      <c r="C1378" s="189" t="s">
        <v>6757</v>
      </c>
      <c r="D1378" s="189" t="s">
        <v>610</v>
      </c>
      <c r="E1378" s="190">
        <v>37199240</v>
      </c>
      <c r="F1378" s="191" t="s">
        <v>6755</v>
      </c>
      <c r="G1378" s="192">
        <v>44194</v>
      </c>
      <c r="H1378" s="2">
        <f t="shared" si="67"/>
        <v>2020</v>
      </c>
      <c r="I1378" s="193">
        <v>6428</v>
      </c>
      <c r="J1378" s="191">
        <v>3</v>
      </c>
      <c r="K1378" s="115">
        <f>IF((G1378+'Resale time'!$F$545)&lt;$U$3,1,0)</f>
        <v>1</v>
      </c>
      <c r="L1378" s="226" t="s">
        <v>6758</v>
      </c>
      <c r="M1378" s="2">
        <v>1</v>
      </c>
      <c r="N1378" s="162">
        <f t="shared" si="65"/>
        <v>3</v>
      </c>
      <c r="O1378" s="219">
        <f>MAX(IF($U$4-G1378&gt;0,MIN((($U$4-$U$2))*J1378,(($U$4-$G1378)*J1378)-'Resale time'!$F$545),0),0)</f>
        <v>0</v>
      </c>
      <c r="P1378" s="162">
        <f>MAX(IF($U$5-G1378&gt;0,MIN(($U$5-$U$4)*J1378,(($U$5-$G1378)*J1378)-'Resale time'!$F$545),0),0)</f>
        <v>0</v>
      </c>
      <c r="Q1378" s="162">
        <f>MAX(IF($U$3-G1378&gt;0,MIN(($U$3-$U$5)*J1378,(($U$3-$G1378)*J1378)-'Resale time'!$F$545),0),0)</f>
        <v>213.87034401258168</v>
      </c>
      <c r="R1378" s="341">
        <f t="shared" si="66"/>
        <v>213.87034401258168</v>
      </c>
    </row>
    <row r="1379" spans="1:18" ht="26" x14ac:dyDescent="0.35">
      <c r="A1379" s="187" t="s">
        <v>6759</v>
      </c>
      <c r="B1379" s="188" t="s">
        <v>6534</v>
      </c>
      <c r="C1379" s="189" t="s">
        <v>1472</v>
      </c>
      <c r="D1379" s="189" t="s">
        <v>610</v>
      </c>
      <c r="E1379" s="190"/>
      <c r="F1379" s="191" t="s">
        <v>6760</v>
      </c>
      <c r="G1379" s="192">
        <v>44193</v>
      </c>
      <c r="H1379" s="2">
        <f t="shared" si="67"/>
        <v>2020</v>
      </c>
      <c r="I1379" s="193">
        <v>6420</v>
      </c>
      <c r="J1379" s="191">
        <v>1</v>
      </c>
      <c r="K1379" s="115">
        <f>IF((G1379+'Resale time'!$F$545)&lt;$U$3,1,0)</f>
        <v>1</v>
      </c>
      <c r="L1379" s="220">
        <v>20070604740921</v>
      </c>
      <c r="M1379" s="2">
        <v>0</v>
      </c>
      <c r="N1379" s="162" t="str">
        <f t="shared" si="65"/>
        <v/>
      </c>
      <c r="O1379" s="219">
        <f>MAX(IF($U$4-G1379&gt;0,MIN((($U$4-$U$2))*J1379,(($U$4-$G1379)*J1379)-'Resale time'!$F$545),0),0)</f>
        <v>0</v>
      </c>
      <c r="P1379" s="162">
        <f>MAX(IF($U$5-G1379&gt;0,MIN(($U$5-$U$4)*J1379,(($U$5-$G1379)*J1379)-'Resale time'!$F$545),0),0)</f>
        <v>0</v>
      </c>
      <c r="Q1379" s="162">
        <f>MAX(IF($U$3-G1379&gt;0,MIN(($U$3-$U$5)*J1379,(($U$3-$G1379)*J1379)-'Resale time'!$F$545),0),0)</f>
        <v>30.870344012581675</v>
      </c>
      <c r="R1379" s="341">
        <f t="shared" si="66"/>
        <v>30.870344012581675</v>
      </c>
    </row>
    <row r="1380" spans="1:18" ht="14.5" x14ac:dyDescent="0.35">
      <c r="A1380" s="187" t="s">
        <v>6761</v>
      </c>
      <c r="B1380" s="188" t="s">
        <v>6762</v>
      </c>
      <c r="C1380" s="189" t="s">
        <v>6701</v>
      </c>
      <c r="D1380" s="189" t="s">
        <v>6529</v>
      </c>
      <c r="E1380" s="190"/>
      <c r="F1380" s="191" t="s">
        <v>6763</v>
      </c>
      <c r="G1380" s="192">
        <v>44175</v>
      </c>
      <c r="H1380" s="2">
        <f t="shared" si="67"/>
        <v>2020</v>
      </c>
      <c r="I1380" s="193">
        <v>7387</v>
      </c>
      <c r="J1380" s="191">
        <v>1</v>
      </c>
      <c r="K1380" s="115">
        <f>IF((G1380+'Resale time'!$F$545)&lt;$U$3,1,0)</f>
        <v>1</v>
      </c>
      <c r="L1380" s="220">
        <v>2010239180</v>
      </c>
      <c r="M1380" s="2">
        <v>0</v>
      </c>
      <c r="N1380" s="162" t="str">
        <f t="shared" si="65"/>
        <v/>
      </c>
      <c r="O1380" s="219">
        <f>MAX(IF($U$4-G1380&gt;0,MIN((($U$4-$U$2))*J1380,(($U$4-$G1380)*J1380)-'Resale time'!$F$545),0),0)</f>
        <v>0</v>
      </c>
      <c r="P1380" s="162">
        <f>MAX(IF($U$5-G1380&gt;0,MIN(($U$5-$U$4)*J1380,(($U$5-$G1380)*J1380)-'Resale time'!$F$545),0),0)</f>
        <v>0</v>
      </c>
      <c r="Q1380" s="162">
        <f>MAX(IF($U$3-G1380&gt;0,MIN(($U$3-$U$5)*J1380,(($U$3-$G1380)*J1380)-'Resale time'!$F$545),0),0)</f>
        <v>48.870344012581675</v>
      </c>
      <c r="R1380" s="341">
        <f t="shared" si="66"/>
        <v>48.870344012581675</v>
      </c>
    </row>
    <row r="1381" spans="1:18" ht="39" x14ac:dyDescent="0.35">
      <c r="A1381" s="187" t="s">
        <v>6764</v>
      </c>
      <c r="B1381" s="188" t="s">
        <v>6762</v>
      </c>
      <c r="C1381" s="189" t="s">
        <v>6701</v>
      </c>
      <c r="D1381" s="189" t="s">
        <v>6529</v>
      </c>
      <c r="E1381" s="190"/>
      <c r="F1381" s="191" t="s">
        <v>6765</v>
      </c>
      <c r="G1381" s="192">
        <v>44167</v>
      </c>
      <c r="H1381" s="2">
        <f t="shared" si="67"/>
        <v>2020</v>
      </c>
      <c r="I1381" s="193">
        <v>10194</v>
      </c>
      <c r="J1381" s="191">
        <v>3</v>
      </c>
      <c r="K1381" s="115">
        <f>IF((G1381+'Resale time'!$F$545)&lt;$U$3,1,0)</f>
        <v>1</v>
      </c>
      <c r="L1381" s="226" t="s">
        <v>6766</v>
      </c>
      <c r="M1381" s="2">
        <v>0</v>
      </c>
      <c r="N1381" s="162" t="str">
        <f t="shared" si="65"/>
        <v/>
      </c>
      <c r="O1381" s="219">
        <f>MAX(IF($U$4-G1381&gt;0,MIN((($U$4-$U$2))*J1381,(($U$4-$G1381)*J1381)-'Resale time'!$F$545),0),0)</f>
        <v>0</v>
      </c>
      <c r="P1381" s="162">
        <f>MAX(IF($U$5-G1381&gt;0,MIN(($U$5-$U$4)*J1381,(($U$5-$G1381)*J1381)-'Resale time'!$F$545),0),0)</f>
        <v>24.870344012581675</v>
      </c>
      <c r="Q1381" s="162">
        <f>MAX(IF($U$3-G1381&gt;0,MIN(($U$3-$U$5)*J1381,(($U$3-$G1381)*J1381)-'Resale time'!$F$545),0),0)</f>
        <v>270</v>
      </c>
      <c r="R1381" s="341">
        <f t="shared" si="66"/>
        <v>294.87034401258165</v>
      </c>
    </row>
    <row r="1382" spans="1:18" ht="26" x14ac:dyDescent="0.35">
      <c r="A1382" s="187" t="s">
        <v>6767</v>
      </c>
      <c r="B1382" s="188" t="s">
        <v>6534</v>
      </c>
      <c r="C1382" s="189" t="s">
        <v>6768</v>
      </c>
      <c r="D1382" s="189" t="s">
        <v>5826</v>
      </c>
      <c r="E1382" s="190"/>
      <c r="F1382" s="191" t="s">
        <v>6769</v>
      </c>
      <c r="G1382" s="192">
        <v>44193</v>
      </c>
      <c r="H1382" s="2">
        <f t="shared" si="67"/>
        <v>2020</v>
      </c>
      <c r="I1382" s="193">
        <v>6420</v>
      </c>
      <c r="J1382" s="191">
        <v>1</v>
      </c>
      <c r="K1382" s="115">
        <f>IF((G1382+'Resale time'!$F$545)&lt;$U$3,1,0)</f>
        <v>1</v>
      </c>
      <c r="L1382" s="220">
        <v>20070604740921</v>
      </c>
      <c r="M1382" s="2">
        <v>0</v>
      </c>
      <c r="N1382" s="162" t="str">
        <f t="shared" si="65"/>
        <v/>
      </c>
      <c r="O1382" s="219">
        <f>MAX(IF($U$4-G1382&gt;0,MIN((($U$4-$U$2))*J1382,(($U$4-$G1382)*J1382)-'Resale time'!$F$545),0),0)</f>
        <v>0</v>
      </c>
      <c r="P1382" s="162">
        <f>MAX(IF($U$5-G1382&gt;0,MIN(($U$5-$U$4)*J1382,(($U$5-$G1382)*J1382)-'Resale time'!$F$545),0),0)</f>
        <v>0</v>
      </c>
      <c r="Q1382" s="162">
        <f>MAX(IF($U$3-G1382&gt;0,MIN(($U$3-$U$5)*J1382,(($U$3-$G1382)*J1382)-'Resale time'!$F$545),0),0)</f>
        <v>30.870344012581675</v>
      </c>
      <c r="R1382" s="341">
        <f t="shared" si="66"/>
        <v>30.870344012581675</v>
      </c>
    </row>
    <row r="1383" spans="1:18" ht="26" x14ac:dyDescent="0.35">
      <c r="A1383" s="187" t="s">
        <v>6770</v>
      </c>
      <c r="B1383" s="188" t="s">
        <v>6771</v>
      </c>
      <c r="C1383" s="189" t="s">
        <v>644</v>
      </c>
      <c r="D1383" s="189"/>
      <c r="E1383" s="190">
        <v>39446609</v>
      </c>
      <c r="F1383" s="191" t="s">
        <v>6772</v>
      </c>
      <c r="G1383" s="192">
        <v>44194</v>
      </c>
      <c r="H1383" s="2">
        <f t="shared" si="67"/>
        <v>2020</v>
      </c>
      <c r="I1383" s="193">
        <v>6429</v>
      </c>
      <c r="J1383" s="191">
        <v>1</v>
      </c>
      <c r="K1383" s="115">
        <f>IF((G1383+'Resale time'!$F$545)&lt;$U$3,1,0)</f>
        <v>1</v>
      </c>
      <c r="L1383" s="227"/>
      <c r="M1383" s="2">
        <v>1</v>
      </c>
      <c r="N1383" s="162">
        <f t="shared" si="65"/>
        <v>1</v>
      </c>
      <c r="O1383" s="219">
        <f>MAX(IF($U$4-G1383&gt;0,MIN((($U$4-$U$2))*J1383,(($U$4-$G1383)*J1383)-'Resale time'!$F$545),0),0)</f>
        <v>0</v>
      </c>
      <c r="P1383" s="162">
        <f>MAX(IF($U$5-G1383&gt;0,MIN(($U$5-$U$4)*J1383,(($U$5-$G1383)*J1383)-'Resale time'!$F$545),0),0)</f>
        <v>0</v>
      </c>
      <c r="Q1383" s="162">
        <f>MAX(IF($U$3-G1383&gt;0,MIN(($U$3-$U$5)*J1383,(($U$3-$G1383)*J1383)-'Resale time'!$F$545),0),0)</f>
        <v>29.870344012581675</v>
      </c>
      <c r="R1383" s="341">
        <f t="shared" si="66"/>
        <v>29.870344012581675</v>
      </c>
    </row>
    <row r="1384" spans="1:18" ht="14.5" x14ac:dyDescent="0.35">
      <c r="A1384" s="187" t="s">
        <v>6773</v>
      </c>
      <c r="B1384" s="188" t="s">
        <v>6774</v>
      </c>
      <c r="C1384" s="189" t="s">
        <v>6775</v>
      </c>
      <c r="D1384" s="189"/>
      <c r="E1384" s="190">
        <v>36307433</v>
      </c>
      <c r="F1384" s="191" t="s">
        <v>6776</v>
      </c>
      <c r="G1384" s="192">
        <v>44187</v>
      </c>
      <c r="H1384" s="2">
        <f t="shared" si="67"/>
        <v>2020</v>
      </c>
      <c r="I1384" s="193">
        <v>7120</v>
      </c>
      <c r="J1384" s="191">
        <v>1</v>
      </c>
      <c r="K1384" s="115">
        <f>IF((G1384+'Resale time'!$F$545)&lt;$U$3,1,0)</f>
        <v>1</v>
      </c>
      <c r="L1384" s="227"/>
      <c r="M1384" s="2">
        <v>1</v>
      </c>
      <c r="N1384" s="162">
        <f t="shared" si="65"/>
        <v>1</v>
      </c>
      <c r="O1384" s="219">
        <f>MAX(IF($U$4-G1384&gt;0,MIN((($U$4-$U$2))*J1384,(($U$4-$G1384)*J1384)-'Resale time'!$F$545),0),0)</f>
        <v>0</v>
      </c>
      <c r="P1384" s="162">
        <f>MAX(IF($U$5-G1384&gt;0,MIN(($U$5-$U$4)*J1384,(($U$5-$G1384)*J1384)-'Resale time'!$F$545),0),0)</f>
        <v>0</v>
      </c>
      <c r="Q1384" s="162">
        <f>MAX(IF($U$3-G1384&gt;0,MIN(($U$3-$U$5)*J1384,(($U$3-$G1384)*J1384)-'Resale time'!$F$545),0),0)</f>
        <v>36.870344012581675</v>
      </c>
      <c r="R1384" s="341">
        <f t="shared" si="66"/>
        <v>36.870344012581675</v>
      </c>
    </row>
    <row r="1385" spans="1:18" ht="14.5" x14ac:dyDescent="0.35">
      <c r="A1385" s="201" t="s">
        <v>6777</v>
      </c>
      <c r="B1385" s="207" t="s">
        <v>6778</v>
      </c>
      <c r="C1385" s="199" t="s">
        <v>6779</v>
      </c>
      <c r="D1385" s="199" t="s">
        <v>610</v>
      </c>
      <c r="E1385" s="200" t="s">
        <v>6780</v>
      </c>
      <c r="F1385" s="201" t="s">
        <v>6510</v>
      </c>
      <c r="G1385" s="202">
        <v>44224</v>
      </c>
      <c r="H1385" s="2">
        <f t="shared" si="67"/>
        <v>2021</v>
      </c>
      <c r="I1385" s="201">
        <v>12828</v>
      </c>
      <c r="J1385" s="201">
        <v>1</v>
      </c>
      <c r="K1385" s="115">
        <f>IF((G1385+'Resale time'!$F$545)&lt;$U$3,1,0)</f>
        <v>0</v>
      </c>
      <c r="L1385" s="228"/>
      <c r="M1385" s="2">
        <v>1</v>
      </c>
      <c r="N1385" s="162">
        <f t="shared" si="65"/>
        <v>1</v>
      </c>
      <c r="O1385" s="219">
        <f>MAX(IF($U$4-G1385&gt;0,MIN((($U$4-$U$2))*J1385,(($U$4-$G1385)*J1385)-'Resale time'!$F$545),0),0)</f>
        <v>0</v>
      </c>
      <c r="P1385" s="162">
        <f>MAX(IF($U$5-G1385&gt;0,MIN(($U$5-$U$4)*J1385,(($U$5-$G1385)*J1385)-'Resale time'!$F$545),0),0)</f>
        <v>0</v>
      </c>
      <c r="Q1385" s="162">
        <f>MAX(IF($U$3-G1385&gt;0,MIN(($U$3-$U$5)*J1385,(($U$3-$G1385)*J1385)-'Resale time'!$F$545),0),0)</f>
        <v>0</v>
      </c>
      <c r="R1385" s="341">
        <f t="shared" si="66"/>
        <v>0</v>
      </c>
    </row>
    <row r="1386" spans="1:18" ht="14.5" x14ac:dyDescent="0.35">
      <c r="A1386" s="201" t="s">
        <v>6781</v>
      </c>
      <c r="B1386" s="198" t="s">
        <v>6782</v>
      </c>
      <c r="C1386" s="199" t="s">
        <v>6783</v>
      </c>
      <c r="D1386" s="199" t="s">
        <v>5826</v>
      </c>
      <c r="E1386" s="200">
        <v>48044519</v>
      </c>
      <c r="F1386" s="201" t="s">
        <v>6621</v>
      </c>
      <c r="G1386" s="202">
        <v>44200</v>
      </c>
      <c r="H1386" s="2">
        <f t="shared" si="67"/>
        <v>2021</v>
      </c>
      <c r="I1386" s="201">
        <v>12893</v>
      </c>
      <c r="J1386" s="201">
        <v>1</v>
      </c>
      <c r="K1386" s="115">
        <f>IF((G1386+'Resale time'!$F$545)&lt;$U$3,1,0)</f>
        <v>1</v>
      </c>
      <c r="L1386" s="224">
        <v>20172424400</v>
      </c>
      <c r="M1386" s="2">
        <v>1</v>
      </c>
      <c r="N1386" s="162">
        <f t="shared" si="65"/>
        <v>1</v>
      </c>
      <c r="O1386" s="219">
        <f>MAX(IF($U$4-G1386&gt;0,MIN((($U$4-$U$2))*J1386,(($U$4-$G1386)*J1386)-'Resale time'!$F$545),0),0)</f>
        <v>0</v>
      </c>
      <c r="P1386" s="162">
        <f>MAX(IF($U$5-G1386&gt;0,MIN(($U$5-$U$4)*J1386,(($U$5-$G1386)*J1386)-'Resale time'!$F$545),0),0)</f>
        <v>0</v>
      </c>
      <c r="Q1386" s="162">
        <f>MAX(IF($U$3-G1386&gt;0,MIN(($U$3-$U$5)*J1386,(($U$3-$G1386)*J1386)-'Resale time'!$F$545),0),0)</f>
        <v>23.870344012581675</v>
      </c>
      <c r="R1386" s="341">
        <f t="shared" si="66"/>
        <v>23.870344012581675</v>
      </c>
    </row>
    <row r="1387" spans="1:18" ht="14.5" x14ac:dyDescent="0.35">
      <c r="A1387" s="201" t="s">
        <v>6784</v>
      </c>
      <c r="B1387" s="198" t="s">
        <v>6785</v>
      </c>
      <c r="C1387" s="208"/>
      <c r="D1387" s="199"/>
      <c r="E1387" s="200">
        <v>34417959</v>
      </c>
      <c r="F1387" s="209" t="s">
        <v>6786</v>
      </c>
      <c r="G1387" s="202">
        <v>44202</v>
      </c>
      <c r="H1387" s="2">
        <f t="shared" si="67"/>
        <v>2021</v>
      </c>
      <c r="I1387" s="201">
        <v>12894</v>
      </c>
      <c r="J1387" s="201">
        <v>1</v>
      </c>
      <c r="K1387" s="115">
        <f>IF((G1387+'Resale time'!$F$545)&lt;$U$3,1,0)</f>
        <v>1</v>
      </c>
      <c r="L1387" s="228"/>
      <c r="M1387" s="2">
        <v>1</v>
      </c>
      <c r="N1387" s="162">
        <f t="shared" si="65"/>
        <v>1</v>
      </c>
      <c r="O1387" s="219">
        <f>MAX(IF($U$4-G1387&gt;0,MIN((($U$4-$U$2))*J1387,(($U$4-$G1387)*J1387)-'Resale time'!$F$545),0),0)</f>
        <v>0</v>
      </c>
      <c r="P1387" s="162">
        <f>MAX(IF($U$5-G1387&gt;0,MIN(($U$5-$U$4)*J1387,(($U$5-$G1387)*J1387)-'Resale time'!$F$545),0),0)</f>
        <v>0</v>
      </c>
      <c r="Q1387" s="162">
        <f>MAX(IF($U$3-G1387&gt;0,MIN(($U$3-$U$5)*J1387,(($U$3-$G1387)*J1387)-'Resale time'!$F$545),0),0)</f>
        <v>21.870344012581675</v>
      </c>
      <c r="R1387" s="341">
        <f t="shared" si="66"/>
        <v>21.870344012581675</v>
      </c>
    </row>
    <row r="1388" spans="1:18" ht="24" x14ac:dyDescent="0.35">
      <c r="A1388" s="201" t="s">
        <v>6787</v>
      </c>
      <c r="B1388" s="210" t="s">
        <v>6788</v>
      </c>
      <c r="C1388" s="210" t="s">
        <v>6789</v>
      </c>
      <c r="D1388" s="210" t="s">
        <v>5826</v>
      </c>
      <c r="E1388" s="211" t="s">
        <v>6790</v>
      </c>
      <c r="F1388" s="209" t="s">
        <v>6791</v>
      </c>
      <c r="G1388" s="202">
        <v>44201</v>
      </c>
      <c r="H1388" s="2">
        <f t="shared" si="67"/>
        <v>2021</v>
      </c>
      <c r="I1388" s="201">
        <v>12892</v>
      </c>
      <c r="J1388" s="201">
        <v>1</v>
      </c>
      <c r="K1388" s="115">
        <f>IF((G1388+'Resale time'!$F$545)&lt;$U$3,1,0)</f>
        <v>1</v>
      </c>
      <c r="L1388" s="229" t="s">
        <v>6792</v>
      </c>
      <c r="M1388" s="2">
        <v>0</v>
      </c>
      <c r="N1388" s="162" t="str">
        <f t="shared" si="65"/>
        <v/>
      </c>
      <c r="O1388" s="219">
        <f>MAX(IF($U$4-G1388&gt;0,MIN((($U$4-$U$2))*J1388,(($U$4-$G1388)*J1388)-'Resale time'!$F$545),0),0)</f>
        <v>0</v>
      </c>
      <c r="P1388" s="162">
        <f>MAX(IF($U$5-G1388&gt;0,MIN(($U$5-$U$4)*J1388,(($U$5-$G1388)*J1388)-'Resale time'!$F$545),0),0)</f>
        <v>0</v>
      </c>
      <c r="Q1388" s="162">
        <f>MAX(IF($U$3-G1388&gt;0,MIN(($U$3-$U$5)*J1388,(($U$3-$G1388)*J1388)-'Resale time'!$F$545),0),0)</f>
        <v>22.870344012581675</v>
      </c>
      <c r="R1388" s="341">
        <f t="shared" si="66"/>
        <v>22.870344012581675</v>
      </c>
    </row>
    <row r="1389" spans="1:18" ht="24" x14ac:dyDescent="0.35">
      <c r="A1389" s="201" t="s">
        <v>6793</v>
      </c>
      <c r="B1389" s="212" t="s">
        <v>6794</v>
      </c>
      <c r="C1389" s="198" t="s">
        <v>6795</v>
      </c>
      <c r="D1389" s="199"/>
      <c r="E1389" s="200">
        <v>34056060</v>
      </c>
      <c r="F1389" s="209" t="s">
        <v>4288</v>
      </c>
      <c r="G1389" s="202">
        <v>44200</v>
      </c>
      <c r="H1389" s="2">
        <f t="shared" si="67"/>
        <v>2021</v>
      </c>
      <c r="I1389" s="201">
        <v>12889</v>
      </c>
      <c r="J1389" s="201">
        <v>1</v>
      </c>
      <c r="K1389" s="115">
        <f>IF((G1389+'Resale time'!$F$545)&lt;$U$3,1,0)</f>
        <v>1</v>
      </c>
      <c r="L1389" s="224">
        <v>2000693085</v>
      </c>
      <c r="M1389" s="2">
        <v>1</v>
      </c>
      <c r="N1389" s="162">
        <f t="shared" si="65"/>
        <v>1</v>
      </c>
      <c r="O1389" s="219">
        <f>MAX(IF($U$4-G1389&gt;0,MIN((($U$4-$U$2))*J1389,(($U$4-$G1389)*J1389)-'Resale time'!$F$545),0),0)</f>
        <v>0</v>
      </c>
      <c r="P1389" s="162">
        <f>MAX(IF($U$5-G1389&gt;0,MIN(($U$5-$U$4)*J1389,(($U$5-$G1389)*J1389)-'Resale time'!$F$545),0),0)</f>
        <v>0</v>
      </c>
      <c r="Q1389" s="162">
        <f>MAX(IF($U$3-G1389&gt;0,MIN(($U$3-$U$5)*J1389,(($U$3-$G1389)*J1389)-'Resale time'!$F$545),0),0)</f>
        <v>23.870344012581675</v>
      </c>
      <c r="R1389" s="341">
        <f t="shared" si="66"/>
        <v>23.870344012581675</v>
      </c>
    </row>
    <row r="1390" spans="1:18" ht="24" x14ac:dyDescent="0.35">
      <c r="A1390" s="201" t="s">
        <v>6796</v>
      </c>
      <c r="B1390" s="198" t="s">
        <v>6797</v>
      </c>
      <c r="C1390" s="198" t="s">
        <v>6798</v>
      </c>
      <c r="D1390" s="199"/>
      <c r="E1390" s="213">
        <v>42562408</v>
      </c>
      <c r="F1390" s="209" t="s">
        <v>6511</v>
      </c>
      <c r="G1390" s="202">
        <v>44204</v>
      </c>
      <c r="H1390" s="2">
        <f t="shared" si="67"/>
        <v>2021</v>
      </c>
      <c r="I1390" s="201">
        <v>12899</v>
      </c>
      <c r="J1390" s="201">
        <v>1</v>
      </c>
      <c r="K1390" s="115">
        <f>IF((G1390+'Resale time'!$F$545)&lt;$U$3,1,0)</f>
        <v>1</v>
      </c>
      <c r="L1390" s="224">
        <v>3092</v>
      </c>
      <c r="M1390" s="2">
        <v>1</v>
      </c>
      <c r="N1390" s="162">
        <f t="shared" si="65"/>
        <v>1</v>
      </c>
      <c r="O1390" s="219">
        <f>MAX(IF($U$4-G1390&gt;0,MIN((($U$4-$U$2))*J1390,(($U$4-$G1390)*J1390)-'Resale time'!$F$545),0),0)</f>
        <v>0</v>
      </c>
      <c r="P1390" s="162">
        <f>MAX(IF($U$5-G1390&gt;0,MIN(($U$5-$U$4)*J1390,(($U$5-$G1390)*J1390)-'Resale time'!$F$545),0),0)</f>
        <v>0</v>
      </c>
      <c r="Q1390" s="162">
        <f>MAX(IF($U$3-G1390&gt;0,MIN(($U$3-$U$5)*J1390,(($U$3-$G1390)*J1390)-'Resale time'!$F$545),0),0)</f>
        <v>19.870344012581675</v>
      </c>
      <c r="R1390" s="341">
        <f t="shared" si="66"/>
        <v>19.870344012581675</v>
      </c>
    </row>
    <row r="1391" spans="1:18" ht="24" x14ac:dyDescent="0.35">
      <c r="A1391" s="201" t="s">
        <v>6799</v>
      </c>
      <c r="B1391" s="198" t="s">
        <v>6800</v>
      </c>
      <c r="C1391" s="198" t="s">
        <v>6801</v>
      </c>
      <c r="D1391" s="199" t="s">
        <v>610</v>
      </c>
      <c r="E1391" s="213">
        <v>44079650</v>
      </c>
      <c r="F1391" s="209" t="s">
        <v>4276</v>
      </c>
      <c r="G1391" s="202">
        <v>44222</v>
      </c>
      <c r="H1391" s="2">
        <f t="shared" si="67"/>
        <v>2021</v>
      </c>
      <c r="I1391" s="201">
        <v>12821</v>
      </c>
      <c r="J1391" s="201">
        <v>1</v>
      </c>
      <c r="K1391" s="115">
        <f>IF((G1391+'Resale time'!$F$545)&lt;$U$3,1,0)</f>
        <v>1</v>
      </c>
      <c r="L1391" s="224">
        <v>2017242436</v>
      </c>
      <c r="M1391" s="2">
        <v>1</v>
      </c>
      <c r="N1391" s="162">
        <f t="shared" si="65"/>
        <v>1</v>
      </c>
      <c r="O1391" s="219">
        <f>MAX(IF($U$4-G1391&gt;0,MIN((($U$4-$U$2))*J1391,(($U$4-$G1391)*J1391)-'Resale time'!$F$545),0),0)</f>
        <v>0</v>
      </c>
      <c r="P1391" s="162">
        <f>MAX(IF($U$5-G1391&gt;0,MIN(($U$5-$U$4)*J1391,(($U$5-$G1391)*J1391)-'Resale time'!$F$545),0),0)</f>
        <v>0</v>
      </c>
      <c r="Q1391" s="162">
        <f>MAX(IF($U$3-G1391&gt;0,MIN(($U$3-$U$5)*J1391,(($U$3-$G1391)*J1391)-'Resale time'!$F$545),0),0)</f>
        <v>1.8703440125816755</v>
      </c>
      <c r="R1391" s="341">
        <f t="shared" si="66"/>
        <v>1.8703440125816755</v>
      </c>
    </row>
    <row r="1392" spans="1:18" ht="24" x14ac:dyDescent="0.35">
      <c r="A1392" s="201" t="s">
        <v>6802</v>
      </c>
      <c r="B1392" s="198" t="s">
        <v>6803</v>
      </c>
      <c r="C1392" s="198" t="s">
        <v>6804</v>
      </c>
      <c r="D1392" s="199" t="s">
        <v>610</v>
      </c>
      <c r="E1392" s="213" t="s">
        <v>6805</v>
      </c>
      <c r="F1392" s="209" t="s">
        <v>4276</v>
      </c>
      <c r="G1392" s="202">
        <v>44208</v>
      </c>
      <c r="H1392" s="2">
        <f t="shared" si="67"/>
        <v>2021</v>
      </c>
      <c r="I1392" s="201">
        <v>12801</v>
      </c>
      <c r="J1392" s="201">
        <v>1</v>
      </c>
      <c r="K1392" s="115">
        <f>IF((G1392+'Resale time'!$F$545)&lt;$U$3,1,0)</f>
        <v>1</v>
      </c>
      <c r="L1392" s="224">
        <v>2107242255</v>
      </c>
      <c r="M1392" s="2">
        <v>1</v>
      </c>
      <c r="N1392" s="162">
        <f t="shared" si="65"/>
        <v>1</v>
      </c>
      <c r="O1392" s="219">
        <f>MAX(IF($U$4-G1392&gt;0,MIN((($U$4-$U$2))*J1392,(($U$4-$G1392)*J1392)-'Resale time'!$F$545),0),0)</f>
        <v>0</v>
      </c>
      <c r="P1392" s="162">
        <f>MAX(IF($U$5-G1392&gt;0,MIN(($U$5-$U$4)*J1392,(($U$5-$G1392)*J1392)-'Resale time'!$F$545),0),0)</f>
        <v>0</v>
      </c>
      <c r="Q1392" s="162">
        <f>MAX(IF($U$3-G1392&gt;0,MIN(($U$3-$U$5)*J1392,(($U$3-$G1392)*J1392)-'Resale time'!$F$545),0),0)</f>
        <v>15.870344012581675</v>
      </c>
      <c r="R1392" s="341">
        <f t="shared" si="66"/>
        <v>15.870344012581675</v>
      </c>
    </row>
    <row r="1393" spans="1:18" ht="14.5" x14ac:dyDescent="0.35">
      <c r="A1393" s="201" t="s">
        <v>6806</v>
      </c>
      <c r="B1393" s="198" t="s">
        <v>6807</v>
      </c>
      <c r="C1393" s="198" t="s">
        <v>6808</v>
      </c>
      <c r="D1393" s="199" t="s">
        <v>5826</v>
      </c>
      <c r="E1393" s="213">
        <v>47093657</v>
      </c>
      <c r="F1393" s="209" t="s">
        <v>6547</v>
      </c>
      <c r="G1393" s="202">
        <v>44209</v>
      </c>
      <c r="H1393" s="2">
        <f t="shared" si="67"/>
        <v>2021</v>
      </c>
      <c r="I1393" s="201">
        <v>12804</v>
      </c>
      <c r="J1393" s="201">
        <v>1</v>
      </c>
      <c r="K1393" s="115">
        <f>IF((G1393+'Resale time'!$F$545)&lt;$U$3,1,0)</f>
        <v>1</v>
      </c>
      <c r="L1393" s="224">
        <v>2017242438</v>
      </c>
      <c r="M1393" s="2">
        <v>1</v>
      </c>
      <c r="N1393" s="162">
        <f t="shared" si="65"/>
        <v>1</v>
      </c>
      <c r="O1393" s="219">
        <f>MAX(IF($U$4-G1393&gt;0,MIN((($U$4-$U$2))*J1393,(($U$4-$G1393)*J1393)-'Resale time'!$F$545),0),0)</f>
        <v>0</v>
      </c>
      <c r="P1393" s="162">
        <f>MAX(IF($U$5-G1393&gt;0,MIN(($U$5-$U$4)*J1393,(($U$5-$G1393)*J1393)-'Resale time'!$F$545),0),0)</f>
        <v>0</v>
      </c>
      <c r="Q1393" s="162">
        <f>MAX(IF($U$3-G1393&gt;0,MIN(($U$3-$U$5)*J1393,(($U$3-$G1393)*J1393)-'Resale time'!$F$545),0),0)</f>
        <v>14.870344012581675</v>
      </c>
      <c r="R1393" s="341">
        <f t="shared" si="66"/>
        <v>14.870344012581675</v>
      </c>
    </row>
    <row r="1394" spans="1:18" ht="14.5" x14ac:dyDescent="0.35">
      <c r="A1394" s="201" t="s">
        <v>6809</v>
      </c>
      <c r="B1394" s="210" t="s">
        <v>6810</v>
      </c>
      <c r="C1394" s="210" t="s">
        <v>3167</v>
      </c>
      <c r="D1394" s="210" t="s">
        <v>6570</v>
      </c>
      <c r="E1394" s="211">
        <v>37782815</v>
      </c>
      <c r="F1394" s="209" t="s">
        <v>4276</v>
      </c>
      <c r="G1394" s="202">
        <v>44224</v>
      </c>
      <c r="H1394" s="2">
        <f t="shared" si="67"/>
        <v>2021</v>
      </c>
      <c r="I1394" s="201">
        <v>12829</v>
      </c>
      <c r="J1394" s="201">
        <v>1</v>
      </c>
      <c r="K1394" s="115">
        <f>IF((G1394+'Resale time'!$F$545)&lt;$U$3,1,0)</f>
        <v>0</v>
      </c>
      <c r="L1394" s="224">
        <v>21007242285</v>
      </c>
      <c r="M1394" s="2">
        <v>0</v>
      </c>
      <c r="N1394" s="162" t="str">
        <f t="shared" si="65"/>
        <v/>
      </c>
      <c r="O1394" s="219">
        <f>MAX(IF($U$4-G1394&gt;0,MIN((($U$4-$U$2))*J1394,(($U$4-$G1394)*J1394)-'Resale time'!$F$545),0),0)</f>
        <v>0</v>
      </c>
      <c r="P1394" s="162">
        <f>MAX(IF($U$5-G1394&gt;0,MIN(($U$5-$U$4)*J1394,(($U$5-$G1394)*J1394)-'Resale time'!$F$545),0),0)</f>
        <v>0</v>
      </c>
      <c r="Q1394" s="162">
        <f>MAX(IF($U$3-G1394&gt;0,MIN(($U$3-$U$5)*J1394,(($U$3-$G1394)*J1394)-'Resale time'!$F$545),0),0)</f>
        <v>0</v>
      </c>
      <c r="R1394" s="341">
        <f t="shared" si="66"/>
        <v>0</v>
      </c>
    </row>
    <row r="1395" spans="1:18" ht="14.5" x14ac:dyDescent="0.35">
      <c r="A1395" s="201" t="s">
        <v>6811</v>
      </c>
      <c r="B1395" s="198" t="s">
        <v>6812</v>
      </c>
      <c r="C1395" s="198" t="s">
        <v>6813</v>
      </c>
      <c r="D1395" s="199" t="s">
        <v>6557</v>
      </c>
      <c r="E1395" s="213">
        <v>37571493</v>
      </c>
      <c r="F1395" s="209" t="s">
        <v>6554</v>
      </c>
      <c r="G1395" s="202">
        <v>44203</v>
      </c>
      <c r="H1395" s="2">
        <f t="shared" si="67"/>
        <v>2021</v>
      </c>
      <c r="I1395" s="201">
        <v>9882</v>
      </c>
      <c r="J1395" s="201">
        <v>1</v>
      </c>
      <c r="K1395" s="115">
        <f>IF((G1395+'Resale time'!$F$545)&lt;$U$3,1,0)</f>
        <v>1</v>
      </c>
      <c r="L1395" s="228"/>
      <c r="M1395" s="2">
        <v>1</v>
      </c>
      <c r="N1395" s="162">
        <f t="shared" si="65"/>
        <v>1</v>
      </c>
      <c r="O1395" s="219">
        <f>MAX(IF($U$4-G1395&gt;0,MIN((($U$4-$U$2))*J1395,(($U$4-$G1395)*J1395)-'Resale time'!$F$545),0),0)</f>
        <v>0</v>
      </c>
      <c r="P1395" s="162">
        <f>MAX(IF($U$5-G1395&gt;0,MIN(($U$5-$U$4)*J1395,(($U$5-$G1395)*J1395)-'Resale time'!$F$545),0),0)</f>
        <v>0</v>
      </c>
      <c r="Q1395" s="162">
        <f>MAX(IF($U$3-G1395&gt;0,MIN(($U$3-$U$5)*J1395,(($U$3-$G1395)*J1395)-'Resale time'!$F$545),0),0)</f>
        <v>20.870344012581675</v>
      </c>
      <c r="R1395" s="341">
        <f t="shared" si="66"/>
        <v>20.870344012581675</v>
      </c>
    </row>
    <row r="1396" spans="1:18" ht="24" x14ac:dyDescent="0.35">
      <c r="A1396" s="201" t="s">
        <v>6814</v>
      </c>
      <c r="B1396" s="198" t="s">
        <v>6815</v>
      </c>
      <c r="C1396" s="198" t="s">
        <v>6816</v>
      </c>
      <c r="D1396" s="199" t="s">
        <v>6657</v>
      </c>
      <c r="E1396" s="213">
        <v>37184440</v>
      </c>
      <c r="F1396" s="209" t="s">
        <v>6547</v>
      </c>
      <c r="G1396" s="202">
        <v>44215</v>
      </c>
      <c r="H1396" s="2">
        <f t="shared" si="67"/>
        <v>2021</v>
      </c>
      <c r="I1396" s="201">
        <v>9889</v>
      </c>
      <c r="J1396" s="201">
        <v>1</v>
      </c>
      <c r="K1396" s="115">
        <f>IF((G1396+'Resale time'!$F$545)&lt;$U$3,1,0)</f>
        <v>1</v>
      </c>
      <c r="L1396" s="228"/>
      <c r="M1396" s="2">
        <v>1</v>
      </c>
      <c r="N1396" s="162">
        <f t="shared" si="65"/>
        <v>1</v>
      </c>
      <c r="O1396" s="219">
        <f>MAX(IF($U$4-G1396&gt;0,MIN((($U$4-$U$2))*J1396,(($U$4-$G1396)*J1396)-'Resale time'!$F$545),0),0)</f>
        <v>0</v>
      </c>
      <c r="P1396" s="162">
        <f>MAX(IF($U$5-G1396&gt;0,MIN(($U$5-$U$4)*J1396,(($U$5-$G1396)*J1396)-'Resale time'!$F$545),0),0)</f>
        <v>0</v>
      </c>
      <c r="Q1396" s="162">
        <f>MAX(IF($U$3-G1396&gt;0,MIN(($U$3-$U$5)*J1396,(($U$3-$G1396)*J1396)-'Resale time'!$F$545),0),0)</f>
        <v>8.8703440125816755</v>
      </c>
      <c r="R1396" s="341">
        <f t="shared" si="66"/>
        <v>8.8703440125816755</v>
      </c>
    </row>
    <row r="1397" spans="1:18" ht="36" x14ac:dyDescent="0.35">
      <c r="A1397" s="201" t="s">
        <v>6817</v>
      </c>
      <c r="B1397" s="210" t="s">
        <v>6818</v>
      </c>
      <c r="C1397" s="210" t="s">
        <v>6701</v>
      </c>
      <c r="D1397" s="210" t="s">
        <v>6529</v>
      </c>
      <c r="E1397" s="211">
        <v>48905030</v>
      </c>
      <c r="F1397" s="209" t="s">
        <v>6554</v>
      </c>
      <c r="G1397" s="202">
        <v>44202</v>
      </c>
      <c r="H1397" s="2">
        <f t="shared" si="67"/>
        <v>2021</v>
      </c>
      <c r="I1397" s="201">
        <v>6443</v>
      </c>
      <c r="J1397" s="201">
        <v>2</v>
      </c>
      <c r="K1397" s="115">
        <f>IF((G1397+'Resale time'!$F$545)&lt;$U$3,1,0)</f>
        <v>1</v>
      </c>
      <c r="L1397" s="230" t="s">
        <v>6819</v>
      </c>
      <c r="M1397" s="2">
        <v>0</v>
      </c>
      <c r="N1397" s="162" t="str">
        <f t="shared" si="65"/>
        <v/>
      </c>
      <c r="O1397" s="219">
        <f>MAX(IF($U$4-G1397&gt;0,MIN((($U$4-$U$2))*J1397,(($U$4-$G1397)*J1397)-'Resale time'!$F$545),0),0)</f>
        <v>0</v>
      </c>
      <c r="P1397" s="162">
        <f>MAX(IF($U$5-G1397&gt;0,MIN(($U$5-$U$4)*J1397,(($U$5-$G1397)*J1397)-'Resale time'!$F$545),0),0)</f>
        <v>0</v>
      </c>
      <c r="Q1397" s="162">
        <f>MAX(IF($U$3-G1397&gt;0,MIN(($U$3-$U$5)*J1397,(($U$3-$G1397)*J1397)-'Resale time'!$F$545),0),0)</f>
        <v>105.87034401258168</v>
      </c>
      <c r="R1397" s="341">
        <f t="shared" si="66"/>
        <v>105.87034401258168</v>
      </c>
    </row>
    <row r="1398" spans="1:18" ht="14.5" x14ac:dyDescent="0.35">
      <c r="A1398" s="201" t="s">
        <v>6820</v>
      </c>
      <c r="B1398" s="210" t="s">
        <v>6818</v>
      </c>
      <c r="C1398" s="210" t="s">
        <v>6821</v>
      </c>
      <c r="D1398" s="210" t="s">
        <v>5826</v>
      </c>
      <c r="E1398" s="211">
        <v>38198117</v>
      </c>
      <c r="F1398" s="209" t="s">
        <v>6524</v>
      </c>
      <c r="G1398" s="202">
        <v>44202</v>
      </c>
      <c r="H1398" s="2">
        <f t="shared" si="67"/>
        <v>2021</v>
      </c>
      <c r="I1398" s="201">
        <v>6442</v>
      </c>
      <c r="J1398" s="201">
        <v>1</v>
      </c>
      <c r="K1398" s="115">
        <f>IF((G1398+'Resale time'!$F$545)&lt;$U$3,1,0)</f>
        <v>1</v>
      </c>
      <c r="L1398" s="231">
        <v>20092304739965</v>
      </c>
      <c r="M1398" s="2">
        <v>0</v>
      </c>
      <c r="N1398" s="162" t="str">
        <f t="shared" si="65"/>
        <v/>
      </c>
      <c r="O1398" s="219">
        <f>MAX(IF($U$4-G1398&gt;0,MIN((($U$4-$U$2))*J1398,(($U$4-$G1398)*J1398)-'Resale time'!$F$545),0),0)</f>
        <v>0</v>
      </c>
      <c r="P1398" s="162">
        <f>MAX(IF($U$5-G1398&gt;0,MIN(($U$5-$U$4)*J1398,(($U$5-$G1398)*J1398)-'Resale time'!$F$545),0),0)</f>
        <v>0</v>
      </c>
      <c r="Q1398" s="162">
        <f>MAX(IF($U$3-G1398&gt;0,MIN(($U$3-$U$5)*J1398,(($U$3-$G1398)*J1398)-'Resale time'!$F$545),0),0)</f>
        <v>21.870344012581675</v>
      </c>
      <c r="R1398" s="341">
        <f t="shared" si="66"/>
        <v>21.870344012581675</v>
      </c>
    </row>
    <row r="1399" spans="1:18" ht="14.5" x14ac:dyDescent="0.35">
      <c r="A1399" s="201"/>
      <c r="B1399" s="210" t="s">
        <v>6822</v>
      </c>
      <c r="C1399" s="210" t="s">
        <v>6823</v>
      </c>
      <c r="D1399" s="210" t="s">
        <v>6557</v>
      </c>
      <c r="E1399" s="211">
        <v>48905021</v>
      </c>
      <c r="F1399" s="209" t="s">
        <v>6824</v>
      </c>
      <c r="G1399" s="202">
        <v>44203</v>
      </c>
      <c r="H1399" s="2">
        <f t="shared" si="67"/>
        <v>2021</v>
      </c>
      <c r="I1399" s="201">
        <v>6450</v>
      </c>
      <c r="J1399" s="201">
        <v>1</v>
      </c>
      <c r="K1399" s="115">
        <f>IF((G1399+'Resale time'!$F$545)&lt;$U$3,1,0)</f>
        <v>1</v>
      </c>
      <c r="L1399" s="232"/>
      <c r="M1399" s="2">
        <v>0</v>
      </c>
      <c r="N1399" s="162" t="str">
        <f t="shared" si="65"/>
        <v/>
      </c>
      <c r="O1399" s="219">
        <f>MAX(IF($U$4-G1399&gt;0,MIN((($U$4-$U$2))*J1399,(($U$4-$G1399)*J1399)-'Resale time'!$F$545),0),0)</f>
        <v>0</v>
      </c>
      <c r="P1399" s="162">
        <f>MAX(IF($U$5-G1399&gt;0,MIN(($U$5-$U$4)*J1399,(($U$5-$G1399)*J1399)-'Resale time'!$F$545),0),0)</f>
        <v>0</v>
      </c>
      <c r="Q1399" s="162">
        <f>MAX(IF($U$3-G1399&gt;0,MIN(($U$3-$U$5)*J1399,(($U$3-$G1399)*J1399)-'Resale time'!$F$545),0),0)</f>
        <v>20.870344012581675</v>
      </c>
      <c r="R1399" s="341">
        <f t="shared" si="66"/>
        <v>20.870344012581675</v>
      </c>
    </row>
    <row r="1400" spans="1:18" ht="24" x14ac:dyDescent="0.35">
      <c r="A1400" s="201" t="s">
        <v>6825</v>
      </c>
      <c r="B1400" s="210" t="s">
        <v>6818</v>
      </c>
      <c r="C1400" s="210" t="s">
        <v>6826</v>
      </c>
      <c r="D1400" s="210" t="s">
        <v>6557</v>
      </c>
      <c r="E1400" s="211">
        <v>48905021</v>
      </c>
      <c r="F1400" s="209" t="s">
        <v>6824</v>
      </c>
      <c r="G1400" s="202">
        <v>44203</v>
      </c>
      <c r="H1400" s="2">
        <f t="shared" si="67"/>
        <v>2021</v>
      </c>
      <c r="I1400" s="201">
        <v>7403</v>
      </c>
      <c r="J1400" s="201">
        <v>4</v>
      </c>
      <c r="K1400" s="115">
        <f>IF((G1400+'Resale time'!$F$545)&lt;$U$3,1,0)</f>
        <v>1</v>
      </c>
      <c r="L1400" s="233"/>
      <c r="M1400" s="2">
        <v>0</v>
      </c>
      <c r="N1400" s="162" t="str">
        <f t="shared" si="65"/>
        <v/>
      </c>
      <c r="O1400" s="219">
        <f>MAX(IF($U$4-G1400&gt;0,MIN((($U$4-$U$2))*J1400,(($U$4-$G1400)*J1400)-'Resale time'!$F$545),0),0)</f>
        <v>0</v>
      </c>
      <c r="P1400" s="162">
        <f>MAX(IF($U$5-G1400&gt;0,MIN(($U$5-$U$4)*J1400,(($U$5-$G1400)*J1400)-'Resale time'!$F$545),0),0)</f>
        <v>0</v>
      </c>
      <c r="Q1400" s="162">
        <f>MAX(IF($U$3-G1400&gt;0,MIN(($U$3-$U$5)*J1400,(($U$3-$G1400)*J1400)-'Resale time'!$F$545),0),0)</f>
        <v>269.87034401258165</v>
      </c>
      <c r="R1400" s="341">
        <f t="shared" si="66"/>
        <v>269.87034401258165</v>
      </c>
    </row>
    <row r="1401" spans="1:18" ht="14.5" x14ac:dyDescent="0.35">
      <c r="A1401" s="201" t="s">
        <v>6827</v>
      </c>
      <c r="B1401" s="198" t="s">
        <v>6828</v>
      </c>
      <c r="C1401" s="198" t="s">
        <v>6829</v>
      </c>
      <c r="D1401" s="199" t="s">
        <v>610</v>
      </c>
      <c r="E1401" s="213">
        <v>35535646</v>
      </c>
      <c r="F1401" s="209" t="s">
        <v>6543</v>
      </c>
      <c r="G1401" s="202">
        <v>44215</v>
      </c>
      <c r="H1401" s="2">
        <f t="shared" si="67"/>
        <v>2021</v>
      </c>
      <c r="I1401" s="201">
        <v>7423</v>
      </c>
      <c r="J1401" s="201">
        <v>1</v>
      </c>
      <c r="K1401" s="115">
        <f>IF((G1401+'Resale time'!$F$545)&lt;$U$3,1,0)</f>
        <v>1</v>
      </c>
      <c r="L1401" s="229" t="s">
        <v>6830</v>
      </c>
      <c r="M1401" s="2">
        <v>1</v>
      </c>
      <c r="N1401" s="162">
        <f t="shared" si="65"/>
        <v>1</v>
      </c>
      <c r="O1401" s="219">
        <f>MAX(IF($U$4-G1401&gt;0,MIN((($U$4-$U$2))*J1401,(($U$4-$G1401)*J1401)-'Resale time'!$F$545),0),0)</f>
        <v>0</v>
      </c>
      <c r="P1401" s="162">
        <f>MAX(IF($U$5-G1401&gt;0,MIN(($U$5-$U$4)*J1401,(($U$5-$G1401)*J1401)-'Resale time'!$F$545),0),0)</f>
        <v>0</v>
      </c>
      <c r="Q1401" s="162">
        <f>MAX(IF($U$3-G1401&gt;0,MIN(($U$3-$U$5)*J1401,(($U$3-$G1401)*J1401)-'Resale time'!$F$545),0),0)</f>
        <v>8.8703440125816755</v>
      </c>
      <c r="R1401" s="341">
        <f t="shared" si="66"/>
        <v>8.8703440125816755</v>
      </c>
    </row>
    <row r="1402" spans="1:18" ht="14.5" x14ac:dyDescent="0.35">
      <c r="A1402" s="201" t="s">
        <v>6831</v>
      </c>
      <c r="B1402" s="210" t="s">
        <v>6832</v>
      </c>
      <c r="C1402" s="210" t="s">
        <v>612</v>
      </c>
      <c r="D1402" s="210" t="s">
        <v>610</v>
      </c>
      <c r="E1402" s="211">
        <v>37691568</v>
      </c>
      <c r="F1402" s="209" t="s">
        <v>6621</v>
      </c>
      <c r="G1402" s="202">
        <v>44217</v>
      </c>
      <c r="H1402" s="2">
        <f t="shared" si="67"/>
        <v>2021</v>
      </c>
      <c r="I1402" s="201">
        <v>7444</v>
      </c>
      <c r="J1402" s="201">
        <v>1</v>
      </c>
      <c r="K1402" s="115">
        <f>IF((G1402+'Resale time'!$F$545)&lt;$U$3,1,0)</f>
        <v>1</v>
      </c>
      <c r="L1402" s="233"/>
      <c r="M1402" s="2">
        <v>0</v>
      </c>
      <c r="N1402" s="162" t="str">
        <f t="shared" si="65"/>
        <v/>
      </c>
      <c r="O1402" s="219">
        <f>MAX(IF($U$4-G1402&gt;0,MIN((($U$4-$U$2))*J1402,(($U$4-$G1402)*J1402)-'Resale time'!$F$545),0),0)</f>
        <v>0</v>
      </c>
      <c r="P1402" s="162">
        <f>MAX(IF($U$5-G1402&gt;0,MIN(($U$5-$U$4)*J1402,(($U$5-$G1402)*J1402)-'Resale time'!$F$545),0),0)</f>
        <v>0</v>
      </c>
      <c r="Q1402" s="162">
        <f>MAX(IF($U$3-G1402&gt;0,MIN(($U$3-$U$5)*J1402,(($U$3-$G1402)*J1402)-'Resale time'!$F$545),0),0)</f>
        <v>6.8703440125816755</v>
      </c>
      <c r="R1402" s="341">
        <f t="shared" si="66"/>
        <v>6.8703440125816755</v>
      </c>
    </row>
    <row r="1403" spans="1:18" ht="14.5" x14ac:dyDescent="0.35">
      <c r="A1403" s="201" t="s">
        <v>6833</v>
      </c>
      <c r="B1403" s="198" t="s">
        <v>6834</v>
      </c>
      <c r="C1403" s="198" t="s">
        <v>6835</v>
      </c>
      <c r="D1403" s="199" t="s">
        <v>5826</v>
      </c>
      <c r="E1403" s="213" t="s">
        <v>6836</v>
      </c>
      <c r="F1403" s="209" t="s">
        <v>6837</v>
      </c>
      <c r="G1403" s="202">
        <v>44251</v>
      </c>
      <c r="H1403" s="2">
        <f t="shared" si="67"/>
        <v>2021</v>
      </c>
      <c r="I1403" s="201">
        <v>12850</v>
      </c>
      <c r="J1403" s="201">
        <v>1</v>
      </c>
      <c r="K1403" s="115">
        <f>IF((G1403+'Resale time'!$F$545)&lt;$U$3,1,0)</f>
        <v>0</v>
      </c>
      <c r="L1403" s="229" t="s">
        <v>6838</v>
      </c>
      <c r="M1403" s="2">
        <v>1</v>
      </c>
      <c r="N1403" s="162">
        <f t="shared" si="65"/>
        <v>1</v>
      </c>
      <c r="O1403" s="219">
        <f>MAX(IF($U$4-G1403&gt;0,MIN((($U$4-$U$2))*J1403,(($U$4-$G1403)*J1403)-'Resale time'!$F$545),0),0)</f>
        <v>0</v>
      </c>
      <c r="P1403" s="162">
        <f>MAX(IF($U$5-G1403&gt;0,MIN(($U$5-$U$4)*J1403,(($U$5-$G1403)*J1403)-'Resale time'!$F$545),0),0)</f>
        <v>0</v>
      </c>
      <c r="Q1403" s="162">
        <f>MAX(IF($U$3-G1403&gt;0,MIN(($U$3-$U$5)*J1403,(($U$3-$G1403)*J1403)-'Resale time'!$F$545),0),0)</f>
        <v>0</v>
      </c>
      <c r="R1403" s="341">
        <f t="shared" si="66"/>
        <v>0</v>
      </c>
    </row>
    <row r="1404" spans="1:18" ht="14.5" x14ac:dyDescent="0.35">
      <c r="A1404" s="201" t="s">
        <v>6839</v>
      </c>
      <c r="B1404" s="198" t="s">
        <v>6840</v>
      </c>
      <c r="C1404" s="198" t="s">
        <v>6841</v>
      </c>
      <c r="D1404" s="199" t="s">
        <v>6529</v>
      </c>
      <c r="E1404" s="213">
        <v>38630355</v>
      </c>
      <c r="F1404" s="209" t="s">
        <v>6842</v>
      </c>
      <c r="G1404" s="202">
        <v>44253</v>
      </c>
      <c r="H1404" s="2">
        <f t="shared" si="67"/>
        <v>2021</v>
      </c>
      <c r="I1404" s="201">
        <v>12752</v>
      </c>
      <c r="J1404" s="201">
        <v>1</v>
      </c>
      <c r="K1404" s="115">
        <f>IF((G1404+'Resale time'!$F$545)&lt;$U$3,1,0)</f>
        <v>0</v>
      </c>
      <c r="L1404" s="233"/>
      <c r="M1404" s="2">
        <v>1</v>
      </c>
      <c r="N1404" s="162">
        <f t="shared" si="65"/>
        <v>1</v>
      </c>
      <c r="O1404" s="219">
        <f>MAX(IF($U$4-G1404&gt;0,MIN((($U$4-$U$2))*J1404,(($U$4-$G1404)*J1404)-'Resale time'!$F$545),0),0)</f>
        <v>0</v>
      </c>
      <c r="P1404" s="162">
        <f>MAX(IF($U$5-G1404&gt;0,MIN(($U$5-$U$4)*J1404,(($U$5-$G1404)*J1404)-'Resale time'!$F$545),0),0)</f>
        <v>0</v>
      </c>
      <c r="Q1404" s="162">
        <f>MAX(IF($U$3-G1404&gt;0,MIN(($U$3-$U$5)*J1404,(($U$3-$G1404)*J1404)-'Resale time'!$F$545),0),0)</f>
        <v>0</v>
      </c>
      <c r="R1404" s="341">
        <f t="shared" si="66"/>
        <v>0</v>
      </c>
    </row>
    <row r="1405" spans="1:18" ht="14.5" x14ac:dyDescent="0.35">
      <c r="A1405" s="201" t="s">
        <v>6843</v>
      </c>
      <c r="B1405" s="199" t="s">
        <v>6844</v>
      </c>
      <c r="C1405" s="198" t="s">
        <v>6845</v>
      </c>
      <c r="D1405" s="199" t="s">
        <v>610</v>
      </c>
      <c r="E1405" s="213">
        <v>48565876</v>
      </c>
      <c r="F1405" s="209" t="s">
        <v>6543</v>
      </c>
      <c r="G1405" s="202">
        <v>44231</v>
      </c>
      <c r="H1405" s="2">
        <f t="shared" si="67"/>
        <v>2021</v>
      </c>
      <c r="I1405" s="201">
        <v>12835</v>
      </c>
      <c r="J1405" s="201">
        <v>1</v>
      </c>
      <c r="K1405" s="115">
        <f>IF((G1405+'Resale time'!$F$545)&lt;$U$3,1,0)</f>
        <v>0</v>
      </c>
      <c r="L1405" s="224">
        <v>2017241585</v>
      </c>
      <c r="M1405" s="2">
        <v>1</v>
      </c>
      <c r="N1405" s="162">
        <f t="shared" si="65"/>
        <v>1</v>
      </c>
      <c r="O1405" s="219">
        <f>MAX(IF($U$4-G1405&gt;0,MIN((($U$4-$U$2))*J1405,(($U$4-$G1405)*J1405)-'Resale time'!$F$545),0),0)</f>
        <v>0</v>
      </c>
      <c r="P1405" s="162">
        <f>MAX(IF($U$5-G1405&gt;0,MIN(($U$5-$U$4)*J1405,(($U$5-$G1405)*J1405)-'Resale time'!$F$545),0),0)</f>
        <v>0</v>
      </c>
      <c r="Q1405" s="162">
        <f>MAX(IF($U$3-G1405&gt;0,MIN(($U$3-$U$5)*J1405,(($U$3-$G1405)*J1405)-'Resale time'!$F$545),0),0)</f>
        <v>0</v>
      </c>
      <c r="R1405" s="341">
        <f t="shared" si="66"/>
        <v>0</v>
      </c>
    </row>
    <row r="1406" spans="1:18" ht="14.5" x14ac:dyDescent="0.35">
      <c r="A1406" s="201" t="s">
        <v>6846</v>
      </c>
      <c r="B1406" s="212" t="s">
        <v>6847</v>
      </c>
      <c r="C1406" s="198" t="s">
        <v>6848</v>
      </c>
      <c r="D1406" s="199" t="s">
        <v>610</v>
      </c>
      <c r="E1406" s="213">
        <v>38978992</v>
      </c>
      <c r="F1406" s="209" t="s">
        <v>6547</v>
      </c>
      <c r="G1406" s="202">
        <v>44231</v>
      </c>
      <c r="H1406" s="2">
        <f t="shared" si="67"/>
        <v>2021</v>
      </c>
      <c r="I1406" s="201">
        <v>12842</v>
      </c>
      <c r="J1406" s="201">
        <v>1</v>
      </c>
      <c r="K1406" s="115">
        <f>IF((G1406+'Resale time'!$F$545)&lt;$U$3,1,0)</f>
        <v>0</v>
      </c>
      <c r="L1406" s="224">
        <v>2017241639</v>
      </c>
      <c r="M1406" s="2">
        <v>1</v>
      </c>
      <c r="N1406" s="162">
        <f t="shared" si="65"/>
        <v>1</v>
      </c>
      <c r="O1406" s="219">
        <f>MAX(IF($U$4-G1406&gt;0,MIN((($U$4-$U$2))*J1406,(($U$4-$G1406)*J1406)-'Resale time'!$F$545),0),0)</f>
        <v>0</v>
      </c>
      <c r="P1406" s="162">
        <f>MAX(IF($U$5-G1406&gt;0,MIN(($U$5-$U$4)*J1406,(($U$5-$G1406)*J1406)-'Resale time'!$F$545),0),0)</f>
        <v>0</v>
      </c>
      <c r="Q1406" s="162">
        <f>MAX(IF($U$3-G1406&gt;0,MIN(($U$3-$U$5)*J1406,(($U$3-$G1406)*J1406)-'Resale time'!$F$545),0),0)</f>
        <v>0</v>
      </c>
      <c r="R1406" s="341">
        <f t="shared" si="66"/>
        <v>0</v>
      </c>
    </row>
    <row r="1407" spans="1:18" ht="14.5" x14ac:dyDescent="0.35">
      <c r="A1407" s="201" t="s">
        <v>6849</v>
      </c>
      <c r="B1407" s="198" t="s">
        <v>6850</v>
      </c>
      <c r="C1407" s="199" t="s">
        <v>6851</v>
      </c>
      <c r="D1407" s="199" t="s">
        <v>6557</v>
      </c>
      <c r="E1407" s="213">
        <v>36680097</v>
      </c>
      <c r="F1407" s="209" t="s">
        <v>4276</v>
      </c>
      <c r="G1407" s="202">
        <v>44230</v>
      </c>
      <c r="H1407" s="2">
        <f t="shared" si="67"/>
        <v>2021</v>
      </c>
      <c r="I1407" s="201">
        <v>8123</v>
      </c>
      <c r="J1407" s="201">
        <v>1</v>
      </c>
      <c r="K1407" s="115">
        <f>IF((G1407+'Resale time'!$F$545)&lt;$U$3,1,0)</f>
        <v>0</v>
      </c>
      <c r="L1407" s="228"/>
      <c r="M1407" s="2">
        <v>1</v>
      </c>
      <c r="N1407" s="162">
        <f t="shared" si="65"/>
        <v>1</v>
      </c>
      <c r="O1407" s="219">
        <f>MAX(IF($U$4-G1407&gt;0,MIN((($U$4-$U$2))*J1407,(($U$4-$G1407)*J1407)-'Resale time'!$F$545),0),0)</f>
        <v>0</v>
      </c>
      <c r="P1407" s="162">
        <f>MAX(IF($U$5-G1407&gt;0,MIN(($U$5-$U$4)*J1407,(($U$5-$G1407)*J1407)-'Resale time'!$F$545),0),0)</f>
        <v>0</v>
      </c>
      <c r="Q1407" s="162">
        <f>MAX(IF($U$3-G1407&gt;0,MIN(($U$3-$U$5)*J1407,(($U$3-$G1407)*J1407)-'Resale time'!$F$545),0),0)</f>
        <v>0</v>
      </c>
      <c r="R1407" s="341">
        <f t="shared" si="66"/>
        <v>0</v>
      </c>
    </row>
    <row r="1408" spans="1:18" ht="24" x14ac:dyDescent="0.35">
      <c r="A1408" s="201" t="s">
        <v>6852</v>
      </c>
      <c r="B1408" s="198" t="s">
        <v>6853</v>
      </c>
      <c r="C1408" s="198" t="s">
        <v>6854</v>
      </c>
      <c r="D1408" s="199" t="s">
        <v>610</v>
      </c>
      <c r="E1408" s="213">
        <v>37691568</v>
      </c>
      <c r="F1408" s="209" t="s">
        <v>4276</v>
      </c>
      <c r="G1408" s="202">
        <v>44250</v>
      </c>
      <c r="H1408" s="2">
        <f t="shared" si="67"/>
        <v>2021</v>
      </c>
      <c r="I1408" s="201">
        <v>8143</v>
      </c>
      <c r="J1408" s="201">
        <v>1</v>
      </c>
      <c r="K1408" s="115">
        <f>IF((G1408+'Resale time'!$F$545)&lt;$U$3,1,0)</f>
        <v>0</v>
      </c>
      <c r="L1408" s="228"/>
      <c r="M1408" s="2">
        <v>1</v>
      </c>
      <c r="N1408" s="162">
        <f t="shared" si="65"/>
        <v>1</v>
      </c>
      <c r="O1408" s="219">
        <f>MAX(IF($U$4-G1408&gt;0,MIN((($U$4-$U$2))*J1408,(($U$4-$G1408)*J1408)-'Resale time'!$F$545),0),0)</f>
        <v>0</v>
      </c>
      <c r="P1408" s="162">
        <f>MAX(IF($U$5-G1408&gt;0,MIN(($U$5-$U$4)*J1408,(($U$5-$G1408)*J1408)-'Resale time'!$F$545),0),0)</f>
        <v>0</v>
      </c>
      <c r="Q1408" s="162">
        <f>MAX(IF($U$3-G1408&gt;0,MIN(($U$3-$U$5)*J1408,(($U$3-$G1408)*J1408)-'Resale time'!$F$545),0),0)</f>
        <v>0</v>
      </c>
      <c r="R1408" s="341">
        <f t="shared" si="66"/>
        <v>0</v>
      </c>
    </row>
    <row r="1409" spans="1:18" ht="36" x14ac:dyDescent="0.35">
      <c r="A1409" s="201" t="s">
        <v>6855</v>
      </c>
      <c r="B1409" s="198" t="s">
        <v>6856</v>
      </c>
      <c r="C1409" s="198" t="s">
        <v>6857</v>
      </c>
      <c r="D1409" s="199" t="s">
        <v>610</v>
      </c>
      <c r="E1409" s="213">
        <v>39177043</v>
      </c>
      <c r="F1409" s="209" t="s">
        <v>6858</v>
      </c>
      <c r="G1409" s="202">
        <v>44281</v>
      </c>
      <c r="H1409" s="2">
        <f t="shared" si="67"/>
        <v>2021</v>
      </c>
      <c r="I1409" s="201">
        <v>12784</v>
      </c>
      <c r="J1409" s="201">
        <v>3</v>
      </c>
      <c r="K1409" s="115">
        <f>IF((G1409+'Resale time'!$F$545)&lt;$U$3,1,0)</f>
        <v>0</v>
      </c>
      <c r="L1409" s="230" t="s">
        <v>6859</v>
      </c>
      <c r="M1409" s="2">
        <v>1</v>
      </c>
      <c r="N1409" s="162">
        <f t="shared" ref="N1409:N1467" si="68">IF(M1409=1,J1409,"")</f>
        <v>3</v>
      </c>
      <c r="O1409" s="219">
        <f>MAX(IF($U$4-G1409&gt;0,MIN((($U$4-$U$2))*J1409,(($U$4-$G1409)*J1409)-'Resale time'!$F$545),0),0)</f>
        <v>0</v>
      </c>
      <c r="P1409" s="162">
        <f>MAX(IF($U$5-G1409&gt;0,MIN(($U$5-$U$4)*J1409,(($U$5-$G1409)*J1409)-'Resale time'!$F$545),0),0)</f>
        <v>0</v>
      </c>
      <c r="Q1409" s="162">
        <f>MAX(IF($U$3-G1409&gt;0,MIN(($U$3-$U$5)*J1409,(($U$3-$G1409)*J1409)-'Resale time'!$F$545),0),0)</f>
        <v>0</v>
      </c>
      <c r="R1409" s="341">
        <f t="shared" si="66"/>
        <v>0</v>
      </c>
    </row>
    <row r="1410" spans="1:18" ht="14.5" x14ac:dyDescent="0.35">
      <c r="A1410" s="201" t="s">
        <v>6860</v>
      </c>
      <c r="B1410" s="198" t="s">
        <v>6861</v>
      </c>
      <c r="C1410" s="198" t="s">
        <v>6862</v>
      </c>
      <c r="D1410" s="199" t="s">
        <v>610</v>
      </c>
      <c r="E1410" s="213">
        <v>39318957</v>
      </c>
      <c r="F1410" s="209" t="s">
        <v>6863</v>
      </c>
      <c r="G1410" s="202">
        <v>44285</v>
      </c>
      <c r="H1410" s="2">
        <f t="shared" si="67"/>
        <v>2021</v>
      </c>
      <c r="I1410" s="201">
        <v>12789</v>
      </c>
      <c r="J1410" s="201">
        <v>1</v>
      </c>
      <c r="K1410" s="115">
        <f>IF((G1410+'Resale time'!$F$545)&lt;$U$3,1,0)</f>
        <v>0</v>
      </c>
      <c r="L1410" s="228"/>
      <c r="M1410" s="2">
        <v>1</v>
      </c>
      <c r="N1410" s="162">
        <f t="shared" si="68"/>
        <v>1</v>
      </c>
      <c r="O1410" s="219">
        <f>MAX(IF($U$4-G1410&gt;0,MIN((($U$4-$U$2))*J1410,(($U$4-$G1410)*J1410)-'Resale time'!$F$545),0),0)</f>
        <v>0</v>
      </c>
      <c r="P1410" s="162">
        <f>MAX(IF($U$5-G1410&gt;0,MIN(($U$5-$U$4)*J1410,(($U$5-$G1410)*J1410)-'Resale time'!$F$545),0),0)</f>
        <v>0</v>
      </c>
      <c r="Q1410" s="162">
        <f>MAX(IF($U$3-G1410&gt;0,MIN(($U$3-$U$5)*J1410,(($U$3-$G1410)*J1410)-'Resale time'!$F$545),0),0)</f>
        <v>0</v>
      </c>
      <c r="R1410" s="341">
        <f t="shared" si="66"/>
        <v>0</v>
      </c>
    </row>
    <row r="1411" spans="1:18" ht="14.5" x14ac:dyDescent="0.35">
      <c r="A1411" s="201" t="s">
        <v>6864</v>
      </c>
      <c r="B1411" s="198" t="s">
        <v>6865</v>
      </c>
      <c r="C1411" s="198" t="s">
        <v>6866</v>
      </c>
      <c r="D1411" s="199" t="s">
        <v>6529</v>
      </c>
      <c r="E1411" s="213">
        <v>40269089</v>
      </c>
      <c r="F1411" s="209" t="s">
        <v>6867</v>
      </c>
      <c r="G1411" s="202">
        <v>44267</v>
      </c>
      <c r="H1411" s="2">
        <f t="shared" si="67"/>
        <v>2021</v>
      </c>
      <c r="I1411" s="201">
        <v>12774</v>
      </c>
      <c r="J1411" s="201">
        <v>1</v>
      </c>
      <c r="K1411" s="115">
        <f>IF((G1411+'Resale time'!$F$545)&lt;$U$3,1,0)</f>
        <v>0</v>
      </c>
      <c r="L1411" s="229" t="s">
        <v>6868</v>
      </c>
      <c r="M1411" s="2">
        <v>1</v>
      </c>
      <c r="N1411" s="162">
        <f t="shared" si="68"/>
        <v>1</v>
      </c>
      <c r="O1411" s="219">
        <f>MAX(IF($U$4-G1411&gt;0,MIN((($U$4-$U$2))*J1411,(($U$4-$G1411)*J1411)-'Resale time'!$F$545),0),0)</f>
        <v>0</v>
      </c>
      <c r="P1411" s="162">
        <f>MAX(IF($U$5-G1411&gt;0,MIN(($U$5-$U$4)*J1411,(($U$5-$G1411)*J1411)-'Resale time'!$F$545),0),0)</f>
        <v>0</v>
      </c>
      <c r="Q1411" s="162">
        <f>MAX(IF($U$3-G1411&gt;0,MIN(($U$3-$U$5)*J1411,(($U$3-$G1411)*J1411)-'Resale time'!$F$545),0),0)</f>
        <v>0</v>
      </c>
      <c r="R1411" s="341">
        <f t="shared" ref="R1411:R1467" si="69">SUM(O1411:Q1411)</f>
        <v>0</v>
      </c>
    </row>
    <row r="1412" spans="1:18" ht="14.5" x14ac:dyDescent="0.35">
      <c r="A1412" s="201" t="s">
        <v>6869</v>
      </c>
      <c r="B1412" s="198" t="s">
        <v>6870</v>
      </c>
      <c r="C1412" s="198" t="s">
        <v>6871</v>
      </c>
      <c r="D1412" s="199" t="s">
        <v>610</v>
      </c>
      <c r="E1412" s="213">
        <v>34805195</v>
      </c>
      <c r="F1412" s="209" t="s">
        <v>4276</v>
      </c>
      <c r="G1412" s="202">
        <v>44258</v>
      </c>
      <c r="H1412" s="2">
        <f t="shared" si="67"/>
        <v>2021</v>
      </c>
      <c r="I1412" s="201">
        <v>12757</v>
      </c>
      <c r="J1412" s="201">
        <v>1</v>
      </c>
      <c r="K1412" s="115">
        <f>IF((G1412+'Resale time'!$F$545)&lt;$U$3,1,0)</f>
        <v>0</v>
      </c>
      <c r="L1412" s="224">
        <v>2017242441</v>
      </c>
      <c r="M1412" s="2">
        <v>1</v>
      </c>
      <c r="N1412" s="162">
        <f t="shared" si="68"/>
        <v>1</v>
      </c>
      <c r="O1412" s="219">
        <f>MAX(IF($U$4-G1412&gt;0,MIN((($U$4-$U$2))*J1412,(($U$4-$G1412)*J1412)-'Resale time'!$F$545),0),0)</f>
        <v>0</v>
      </c>
      <c r="P1412" s="162">
        <f>MAX(IF($U$5-G1412&gt;0,MIN(($U$5-$U$4)*J1412,(($U$5-$G1412)*J1412)-'Resale time'!$F$545),0),0)</f>
        <v>0</v>
      </c>
      <c r="Q1412" s="162">
        <f>MAX(IF($U$3-G1412&gt;0,MIN(($U$3-$U$5)*J1412,(($U$3-$G1412)*J1412)-'Resale time'!$F$545),0),0)</f>
        <v>0</v>
      </c>
      <c r="R1412" s="341">
        <f t="shared" si="69"/>
        <v>0</v>
      </c>
    </row>
    <row r="1413" spans="1:18" ht="14.5" x14ac:dyDescent="0.35">
      <c r="A1413" s="201" t="s">
        <v>6872</v>
      </c>
      <c r="B1413" s="198" t="s">
        <v>6873</v>
      </c>
      <c r="C1413" s="198" t="s">
        <v>6874</v>
      </c>
      <c r="D1413" s="199" t="s">
        <v>6557</v>
      </c>
      <c r="E1413" s="213">
        <v>31532929</v>
      </c>
      <c r="F1413" s="209" t="s">
        <v>6863</v>
      </c>
      <c r="G1413" s="202">
        <v>44266</v>
      </c>
      <c r="H1413" s="2">
        <f t="shared" si="67"/>
        <v>2021</v>
      </c>
      <c r="I1413" s="201">
        <v>12772</v>
      </c>
      <c r="J1413" s="201">
        <v>1</v>
      </c>
      <c r="K1413" s="115">
        <f>IF((G1413+'Resale time'!$F$545)&lt;$U$3,1,0)</f>
        <v>0</v>
      </c>
      <c r="L1413" s="228"/>
      <c r="M1413" s="2">
        <v>1</v>
      </c>
      <c r="N1413" s="162">
        <f t="shared" si="68"/>
        <v>1</v>
      </c>
      <c r="O1413" s="219">
        <f>MAX(IF($U$4-G1413&gt;0,MIN((($U$4-$U$2))*J1413,(($U$4-$G1413)*J1413)-'Resale time'!$F$545),0),0)</f>
        <v>0</v>
      </c>
      <c r="P1413" s="162">
        <f>MAX(IF($U$5-G1413&gt;0,MIN(($U$5-$U$4)*J1413,(($U$5-$G1413)*J1413)-'Resale time'!$F$545),0),0)</f>
        <v>0</v>
      </c>
      <c r="Q1413" s="162">
        <f>MAX(IF($U$3-G1413&gt;0,MIN(($U$3-$U$5)*J1413,(($U$3-$G1413)*J1413)-'Resale time'!$F$545),0),0)</f>
        <v>0</v>
      </c>
      <c r="R1413" s="341">
        <f t="shared" si="69"/>
        <v>0</v>
      </c>
    </row>
    <row r="1414" spans="1:18" ht="14.5" x14ac:dyDescent="0.35">
      <c r="A1414" s="201" t="s">
        <v>6875</v>
      </c>
      <c r="B1414" s="198" t="s">
        <v>6876</v>
      </c>
      <c r="C1414" s="198" t="s">
        <v>6877</v>
      </c>
      <c r="D1414" s="199" t="s">
        <v>610</v>
      </c>
      <c r="E1414" s="213">
        <v>42101262</v>
      </c>
      <c r="F1414" s="209" t="s">
        <v>6858</v>
      </c>
      <c r="G1414" s="202">
        <v>44264</v>
      </c>
      <c r="H1414" s="2">
        <f t="shared" si="67"/>
        <v>2021</v>
      </c>
      <c r="I1414" s="201">
        <v>12765</v>
      </c>
      <c r="J1414" s="201">
        <v>1</v>
      </c>
      <c r="K1414" s="115">
        <f>IF((G1414+'Resale time'!$F$545)&lt;$U$3,1,0)</f>
        <v>0</v>
      </c>
      <c r="L1414" s="224">
        <v>2018652724</v>
      </c>
      <c r="M1414" s="2">
        <v>1</v>
      </c>
      <c r="N1414" s="162">
        <f t="shared" si="68"/>
        <v>1</v>
      </c>
      <c r="O1414" s="219">
        <f>MAX(IF($U$4-G1414&gt;0,MIN((($U$4-$U$2))*J1414,(($U$4-$G1414)*J1414)-'Resale time'!$F$545),0),0)</f>
        <v>0</v>
      </c>
      <c r="P1414" s="162">
        <f>MAX(IF($U$5-G1414&gt;0,MIN(($U$5-$U$4)*J1414,(($U$5-$G1414)*J1414)-'Resale time'!$F$545),0),0)</f>
        <v>0</v>
      </c>
      <c r="Q1414" s="162">
        <f>MAX(IF($U$3-G1414&gt;0,MIN(($U$3-$U$5)*J1414,(($U$3-$G1414)*J1414)-'Resale time'!$F$545),0),0)</f>
        <v>0</v>
      </c>
      <c r="R1414" s="341">
        <f t="shared" si="69"/>
        <v>0</v>
      </c>
    </row>
    <row r="1415" spans="1:18" ht="14.5" x14ac:dyDescent="0.35">
      <c r="A1415" s="201" t="s">
        <v>6878</v>
      </c>
      <c r="B1415" s="198" t="s">
        <v>6879</v>
      </c>
      <c r="C1415" s="199" t="s">
        <v>6880</v>
      </c>
      <c r="D1415" s="199" t="s">
        <v>610</v>
      </c>
      <c r="E1415" s="213">
        <v>26826992</v>
      </c>
      <c r="F1415" s="209" t="s">
        <v>6547</v>
      </c>
      <c r="G1415" s="202">
        <v>44265</v>
      </c>
      <c r="H1415" s="2">
        <f t="shared" si="67"/>
        <v>2021</v>
      </c>
      <c r="I1415" s="201">
        <v>12767</v>
      </c>
      <c r="J1415" s="201">
        <v>1</v>
      </c>
      <c r="K1415" s="115">
        <f>IF((G1415+'Resale time'!$F$545)&lt;$U$3,1,0)</f>
        <v>0</v>
      </c>
      <c r="L1415" s="224">
        <v>2018652916</v>
      </c>
      <c r="M1415" s="2">
        <v>1</v>
      </c>
      <c r="N1415" s="162">
        <f t="shared" si="68"/>
        <v>1</v>
      </c>
      <c r="O1415" s="219">
        <f>MAX(IF($U$4-G1415&gt;0,MIN((($U$4-$U$2))*J1415,(($U$4-$G1415)*J1415)-'Resale time'!$F$545),0),0)</f>
        <v>0</v>
      </c>
      <c r="P1415" s="162">
        <f>MAX(IF($U$5-G1415&gt;0,MIN(($U$5-$U$4)*J1415,(($U$5-$G1415)*J1415)-'Resale time'!$F$545),0),0)</f>
        <v>0</v>
      </c>
      <c r="Q1415" s="162">
        <f>MAX(IF($U$3-G1415&gt;0,MIN(($U$3-$U$5)*J1415,(($U$3-$G1415)*J1415)-'Resale time'!$F$545),0),0)</f>
        <v>0</v>
      </c>
      <c r="R1415" s="341">
        <f t="shared" si="69"/>
        <v>0</v>
      </c>
    </row>
    <row r="1416" spans="1:18" ht="24" x14ac:dyDescent="0.35">
      <c r="A1416" s="201" t="s">
        <v>6881</v>
      </c>
      <c r="B1416" s="198" t="s">
        <v>6882</v>
      </c>
      <c r="C1416" s="199" t="s">
        <v>6883</v>
      </c>
      <c r="D1416" s="199" t="s">
        <v>6557</v>
      </c>
      <c r="E1416" s="213">
        <v>38118096</v>
      </c>
      <c r="F1416" s="209" t="s">
        <v>6884</v>
      </c>
      <c r="G1416" s="202">
        <v>44263</v>
      </c>
      <c r="H1416" s="2">
        <f t="shared" si="67"/>
        <v>2021</v>
      </c>
      <c r="I1416" s="201">
        <v>12763</v>
      </c>
      <c r="J1416" s="201">
        <v>1</v>
      </c>
      <c r="K1416" s="115">
        <f>IF((G1416+'Resale time'!$F$545)&lt;$U$3,1,0)</f>
        <v>0</v>
      </c>
      <c r="L1416" s="228"/>
      <c r="M1416" s="2">
        <v>1</v>
      </c>
      <c r="N1416" s="162">
        <f t="shared" si="68"/>
        <v>1</v>
      </c>
      <c r="O1416" s="219">
        <f>MAX(IF($U$4-G1416&gt;0,MIN((($U$4-$U$2))*J1416,(($U$4-$G1416)*J1416)-'Resale time'!$F$545),0),0)</f>
        <v>0</v>
      </c>
      <c r="P1416" s="162">
        <f>MAX(IF($U$5-G1416&gt;0,MIN(($U$5-$U$4)*J1416,(($U$5-$G1416)*J1416)-'Resale time'!$F$545),0),0)</f>
        <v>0</v>
      </c>
      <c r="Q1416" s="162">
        <f>MAX(IF($U$3-G1416&gt;0,MIN(($U$3-$U$5)*J1416,(($U$3-$G1416)*J1416)-'Resale time'!$F$545),0),0)</f>
        <v>0</v>
      </c>
      <c r="R1416" s="341">
        <f t="shared" si="69"/>
        <v>0</v>
      </c>
    </row>
    <row r="1417" spans="1:18" ht="24" x14ac:dyDescent="0.35">
      <c r="A1417" s="201" t="s">
        <v>6885</v>
      </c>
      <c r="B1417" s="207" t="s">
        <v>6886</v>
      </c>
      <c r="C1417" s="198" t="s">
        <v>6887</v>
      </c>
      <c r="D1417" s="199" t="s">
        <v>6529</v>
      </c>
      <c r="E1417" s="213">
        <v>37108277</v>
      </c>
      <c r="F1417" s="209" t="s">
        <v>6888</v>
      </c>
      <c r="G1417" s="202">
        <v>44265</v>
      </c>
      <c r="H1417" s="2">
        <f t="shared" si="67"/>
        <v>2021</v>
      </c>
      <c r="I1417" s="201">
        <v>12768</v>
      </c>
      <c r="J1417" s="201">
        <v>1</v>
      </c>
      <c r="K1417" s="115">
        <f>IF((G1417+'Resale time'!$F$545)&lt;$U$3,1,0)</f>
        <v>0</v>
      </c>
      <c r="L1417" s="228"/>
      <c r="M1417" s="2">
        <v>1</v>
      </c>
      <c r="N1417" s="162">
        <f t="shared" si="68"/>
        <v>1</v>
      </c>
      <c r="O1417" s="219">
        <f>MAX(IF($U$4-G1417&gt;0,MIN((($U$4-$U$2))*J1417,(($U$4-$G1417)*J1417)-'Resale time'!$F$545),0),0)</f>
        <v>0</v>
      </c>
      <c r="P1417" s="162">
        <f>MAX(IF($U$5-G1417&gt;0,MIN(($U$5-$U$4)*J1417,(($U$5-$G1417)*J1417)-'Resale time'!$F$545),0),0)</f>
        <v>0</v>
      </c>
      <c r="Q1417" s="162">
        <f>MAX(IF($U$3-G1417&gt;0,MIN(($U$3-$U$5)*J1417,(($U$3-$G1417)*J1417)-'Resale time'!$F$545),0),0)</f>
        <v>0</v>
      </c>
      <c r="R1417" s="341">
        <f t="shared" si="69"/>
        <v>0</v>
      </c>
    </row>
    <row r="1418" spans="1:18" ht="24" x14ac:dyDescent="0.35">
      <c r="A1418" s="201" t="s">
        <v>6889</v>
      </c>
      <c r="B1418" s="210" t="s">
        <v>6890</v>
      </c>
      <c r="C1418" s="210" t="s">
        <v>6891</v>
      </c>
      <c r="D1418" s="210" t="s">
        <v>6529</v>
      </c>
      <c r="E1418" s="211">
        <v>38832717</v>
      </c>
      <c r="F1418" s="209" t="s">
        <v>6892</v>
      </c>
      <c r="G1418" s="202">
        <v>44263</v>
      </c>
      <c r="H1418" s="2">
        <f t="shared" si="67"/>
        <v>2021</v>
      </c>
      <c r="I1418" s="201">
        <v>5403</v>
      </c>
      <c r="J1418" s="201">
        <v>1</v>
      </c>
      <c r="K1418" s="115">
        <f>IF((G1418+'Resale time'!$F$545)&lt;$U$3,1,0)</f>
        <v>0</v>
      </c>
      <c r="L1418" s="228"/>
      <c r="M1418" s="2">
        <v>0</v>
      </c>
      <c r="N1418" s="162" t="str">
        <f t="shared" si="68"/>
        <v/>
      </c>
      <c r="O1418" s="219">
        <f>MAX(IF($U$4-G1418&gt;0,MIN((($U$4-$U$2))*J1418,(($U$4-$G1418)*J1418)-'Resale time'!$F$545),0),0)</f>
        <v>0</v>
      </c>
      <c r="P1418" s="162">
        <f>MAX(IF($U$5-G1418&gt;0,MIN(($U$5-$U$4)*J1418,(($U$5-$G1418)*J1418)-'Resale time'!$F$545),0),0)</f>
        <v>0</v>
      </c>
      <c r="Q1418" s="162">
        <f>MAX(IF($U$3-G1418&gt;0,MIN(($U$3-$U$5)*J1418,(($U$3-$G1418)*J1418)-'Resale time'!$F$545),0),0)</f>
        <v>0</v>
      </c>
      <c r="R1418" s="341">
        <f t="shared" si="69"/>
        <v>0</v>
      </c>
    </row>
    <row r="1419" spans="1:18" ht="14.5" x14ac:dyDescent="0.35">
      <c r="A1419" s="201" t="s">
        <v>6893</v>
      </c>
      <c r="B1419" s="198" t="s">
        <v>6894</v>
      </c>
      <c r="C1419" s="198" t="s">
        <v>6895</v>
      </c>
      <c r="D1419" s="199" t="s">
        <v>6657</v>
      </c>
      <c r="E1419" s="213">
        <v>39038835</v>
      </c>
      <c r="F1419" s="209" t="s">
        <v>6896</v>
      </c>
      <c r="G1419" s="202">
        <v>44282</v>
      </c>
      <c r="H1419" s="2">
        <f t="shared" si="67"/>
        <v>2021</v>
      </c>
      <c r="I1419" s="201">
        <v>10306</v>
      </c>
      <c r="J1419" s="201">
        <v>1</v>
      </c>
      <c r="K1419" s="115">
        <f>IF((G1419+'Resale time'!$F$545)&lt;$U$3,1,0)</f>
        <v>0</v>
      </c>
      <c r="L1419" s="228"/>
      <c r="M1419" s="2">
        <v>1</v>
      </c>
      <c r="N1419" s="162">
        <f t="shared" si="68"/>
        <v>1</v>
      </c>
      <c r="O1419" s="219">
        <f>MAX(IF($U$4-G1419&gt;0,MIN((($U$4-$U$2))*J1419,(($U$4-$G1419)*J1419)-'Resale time'!$F$545),0),0)</f>
        <v>0</v>
      </c>
      <c r="P1419" s="162">
        <f>MAX(IF($U$5-G1419&gt;0,MIN(($U$5-$U$4)*J1419,(($U$5-$G1419)*J1419)-'Resale time'!$F$545),0),0)</f>
        <v>0</v>
      </c>
      <c r="Q1419" s="162">
        <f>MAX(IF($U$3-G1419&gt;0,MIN(($U$3-$U$5)*J1419,(($U$3-$G1419)*J1419)-'Resale time'!$F$545),0),0)</f>
        <v>0</v>
      </c>
      <c r="R1419" s="341">
        <f t="shared" si="69"/>
        <v>0</v>
      </c>
    </row>
    <row r="1420" spans="1:18" ht="24" x14ac:dyDescent="0.35">
      <c r="A1420" s="201" t="s">
        <v>6897</v>
      </c>
      <c r="B1420" s="198" t="s">
        <v>6898</v>
      </c>
      <c r="C1420" s="199" t="s">
        <v>6899</v>
      </c>
      <c r="D1420" s="199" t="s">
        <v>5826</v>
      </c>
      <c r="E1420" s="213" t="s">
        <v>6900</v>
      </c>
      <c r="F1420" s="209" t="s">
        <v>6901</v>
      </c>
      <c r="G1420" s="202">
        <v>44280</v>
      </c>
      <c r="H1420" s="2">
        <f t="shared" si="67"/>
        <v>2021</v>
      </c>
      <c r="I1420" s="201">
        <v>10304</v>
      </c>
      <c r="J1420" s="201">
        <v>1</v>
      </c>
      <c r="K1420" s="115">
        <f>IF((G1420+'Resale time'!$F$545)&lt;$U$3,1,0)</f>
        <v>0</v>
      </c>
      <c r="L1420" s="228"/>
      <c r="M1420" s="2">
        <v>1</v>
      </c>
      <c r="N1420" s="162">
        <f t="shared" si="68"/>
        <v>1</v>
      </c>
      <c r="O1420" s="219">
        <f>MAX(IF($U$4-G1420&gt;0,MIN((($U$4-$U$2))*J1420,(($U$4-$G1420)*J1420)-'Resale time'!$F$545),0),0)</f>
        <v>0</v>
      </c>
      <c r="P1420" s="162">
        <f>MAX(IF($U$5-G1420&gt;0,MIN(($U$5-$U$4)*J1420,(($U$5-$G1420)*J1420)-'Resale time'!$F$545),0),0)</f>
        <v>0</v>
      </c>
      <c r="Q1420" s="162">
        <f>MAX(IF($U$3-G1420&gt;0,MIN(($U$3-$U$5)*J1420,(($U$3-$G1420)*J1420)-'Resale time'!$F$545),0),0)</f>
        <v>0</v>
      </c>
      <c r="R1420" s="341">
        <f t="shared" si="69"/>
        <v>0</v>
      </c>
    </row>
    <row r="1421" spans="1:18" ht="60" x14ac:dyDescent="0.35">
      <c r="A1421" s="201" t="s">
        <v>6902</v>
      </c>
      <c r="B1421" s="210" t="s">
        <v>6903</v>
      </c>
      <c r="C1421" s="210" t="s">
        <v>6904</v>
      </c>
      <c r="D1421" s="210" t="s">
        <v>6529</v>
      </c>
      <c r="E1421" s="211">
        <v>48905030</v>
      </c>
      <c r="F1421" s="209" t="s">
        <v>6543</v>
      </c>
      <c r="G1421" s="202">
        <v>44264</v>
      </c>
      <c r="H1421" s="2">
        <f t="shared" si="67"/>
        <v>2021</v>
      </c>
      <c r="I1421" s="201">
        <v>7273</v>
      </c>
      <c r="J1421" s="201">
        <v>6</v>
      </c>
      <c r="K1421" s="115">
        <f>IF((G1421+'Resale time'!$F$545)&lt;$U$3,1,0)</f>
        <v>0</v>
      </c>
      <c r="L1421" s="230" t="s">
        <v>6905</v>
      </c>
      <c r="M1421" s="2">
        <v>0</v>
      </c>
      <c r="N1421" s="162" t="str">
        <f t="shared" si="68"/>
        <v/>
      </c>
      <c r="O1421" s="219">
        <f>MAX(IF($U$4-G1421&gt;0,MIN((($U$4-$U$2))*J1421,(($U$4-$G1421)*J1421)-'Resale time'!$F$545),0),0)</f>
        <v>0</v>
      </c>
      <c r="P1421" s="162">
        <f>MAX(IF($U$5-G1421&gt;0,MIN(($U$5-$U$4)*J1421,(($U$5-$G1421)*J1421)-'Resale time'!$F$545),0),0)</f>
        <v>0</v>
      </c>
      <c r="Q1421" s="162">
        <f>MAX(IF($U$3-G1421&gt;0,MIN(($U$3-$U$5)*J1421,(($U$3-$G1421)*J1421)-'Resale time'!$F$545),0),0)</f>
        <v>69.870344012581683</v>
      </c>
      <c r="R1421" s="341">
        <f t="shared" si="69"/>
        <v>69.870344012581683</v>
      </c>
    </row>
    <row r="1422" spans="1:18" ht="48" x14ac:dyDescent="0.35">
      <c r="A1422" s="201" t="s">
        <v>6906</v>
      </c>
      <c r="B1422" s="210" t="s">
        <v>6903</v>
      </c>
      <c r="C1422" s="210" t="s">
        <v>6701</v>
      </c>
      <c r="D1422" s="210" t="s">
        <v>6529</v>
      </c>
      <c r="E1422" s="211">
        <v>48905030</v>
      </c>
      <c r="F1422" s="209" t="s">
        <v>4288</v>
      </c>
      <c r="G1422" s="202">
        <v>44264</v>
      </c>
      <c r="H1422" s="2">
        <f t="shared" si="67"/>
        <v>2021</v>
      </c>
      <c r="I1422" s="201">
        <v>7273</v>
      </c>
      <c r="J1422" s="201">
        <v>4</v>
      </c>
      <c r="K1422" s="115">
        <f>IF((G1422+'Resale time'!$F$545)&lt;$U$3,1,0)</f>
        <v>0</v>
      </c>
      <c r="L1422" s="230" t="s">
        <v>6907</v>
      </c>
      <c r="M1422" s="2">
        <v>0</v>
      </c>
      <c r="N1422" s="162" t="str">
        <f t="shared" si="68"/>
        <v/>
      </c>
      <c r="O1422" s="219">
        <f>MAX(IF($U$4-G1422&gt;0,MIN((($U$4-$U$2))*J1422,(($U$4-$G1422)*J1422)-'Resale time'!$F$545),0),0)</f>
        <v>0</v>
      </c>
      <c r="P1422" s="162">
        <f>MAX(IF($U$5-G1422&gt;0,MIN(($U$5-$U$4)*J1422,(($U$5-$G1422)*J1422)-'Resale time'!$F$545),0),0)</f>
        <v>0</v>
      </c>
      <c r="Q1422" s="162">
        <f>MAX(IF($U$3-G1422&gt;0,MIN(($U$3-$U$5)*J1422,(($U$3-$G1422)*J1422)-'Resale time'!$F$545),0),0)</f>
        <v>25.870344012581675</v>
      </c>
      <c r="R1422" s="341">
        <f t="shared" si="69"/>
        <v>25.870344012581675</v>
      </c>
    </row>
    <row r="1423" spans="1:18" ht="36" x14ac:dyDescent="0.35">
      <c r="A1423" s="201" t="s">
        <v>6908</v>
      </c>
      <c r="B1423" s="210" t="s">
        <v>6903</v>
      </c>
      <c r="C1423" s="210" t="s">
        <v>6701</v>
      </c>
      <c r="D1423" s="210" t="s">
        <v>6529</v>
      </c>
      <c r="E1423" s="211">
        <v>48905030</v>
      </c>
      <c r="F1423" s="209" t="s">
        <v>4276</v>
      </c>
      <c r="G1423" s="202">
        <v>44264</v>
      </c>
      <c r="H1423" s="2">
        <f t="shared" si="67"/>
        <v>2021</v>
      </c>
      <c r="I1423" s="201">
        <v>7272</v>
      </c>
      <c r="J1423" s="201">
        <v>3</v>
      </c>
      <c r="K1423" s="115">
        <f>IF((G1423+'Resale time'!$F$545)&lt;$U$3,1,0)</f>
        <v>0</v>
      </c>
      <c r="L1423" s="230" t="s">
        <v>6909</v>
      </c>
      <c r="M1423" s="2">
        <v>0</v>
      </c>
      <c r="N1423" s="162" t="str">
        <f t="shared" si="68"/>
        <v/>
      </c>
      <c r="O1423" s="219">
        <f>MAX(IF($U$4-G1423&gt;0,MIN((($U$4-$U$2))*J1423,(($U$4-$G1423)*J1423)-'Resale time'!$F$545),0),0)</f>
        <v>0</v>
      </c>
      <c r="P1423" s="162">
        <f>MAX(IF($U$5-G1423&gt;0,MIN(($U$5-$U$4)*J1423,(($U$5-$G1423)*J1423)-'Resale time'!$F$545),0),0)</f>
        <v>0</v>
      </c>
      <c r="Q1423" s="162">
        <f>MAX(IF($U$3-G1423&gt;0,MIN(($U$3-$U$5)*J1423,(($U$3-$G1423)*J1423)-'Resale time'!$F$545),0),0)</f>
        <v>3.8703440125816755</v>
      </c>
      <c r="R1423" s="341">
        <f t="shared" si="69"/>
        <v>3.8703440125816755</v>
      </c>
    </row>
    <row r="1424" spans="1:18" ht="14.5" x14ac:dyDescent="0.35">
      <c r="A1424" s="201" t="s">
        <v>6910</v>
      </c>
      <c r="B1424" s="210" t="s">
        <v>6903</v>
      </c>
      <c r="C1424" s="210" t="s">
        <v>6701</v>
      </c>
      <c r="D1424" s="210" t="s">
        <v>6529</v>
      </c>
      <c r="E1424" s="211">
        <v>48905030</v>
      </c>
      <c r="F1424" s="209" t="s">
        <v>6596</v>
      </c>
      <c r="G1424" s="202">
        <v>44264</v>
      </c>
      <c r="H1424" s="2">
        <f t="shared" si="67"/>
        <v>2021</v>
      </c>
      <c r="I1424" s="201">
        <v>7272</v>
      </c>
      <c r="J1424" s="201">
        <v>2</v>
      </c>
      <c r="K1424" s="115">
        <f>IF((G1424+'Resale time'!$F$545)&lt;$U$3,1,0)</f>
        <v>0</v>
      </c>
      <c r="L1424" s="224" t="s">
        <v>6911</v>
      </c>
      <c r="M1424" s="2">
        <v>0</v>
      </c>
      <c r="N1424" s="162" t="str">
        <f t="shared" si="68"/>
        <v/>
      </c>
      <c r="O1424" s="219">
        <f>MAX(IF($U$4-G1424&gt;0,MIN((($U$4-$U$2))*J1424,(($U$4-$G1424)*J1424)-'Resale time'!$F$545),0),0)</f>
        <v>0</v>
      </c>
      <c r="P1424" s="162">
        <f>MAX(IF($U$5-G1424&gt;0,MIN(($U$5-$U$4)*J1424,(($U$5-$G1424)*J1424)-'Resale time'!$F$545),0),0)</f>
        <v>0</v>
      </c>
      <c r="Q1424" s="162">
        <f>MAX(IF($U$3-G1424&gt;0,MIN(($U$3-$U$5)*J1424,(($U$3-$G1424)*J1424)-'Resale time'!$F$545),0),0)</f>
        <v>0</v>
      </c>
      <c r="R1424" s="341">
        <f t="shared" si="69"/>
        <v>0</v>
      </c>
    </row>
    <row r="1425" spans="1:18" ht="24" x14ac:dyDescent="0.35">
      <c r="A1425" s="201" t="s">
        <v>6912</v>
      </c>
      <c r="B1425" s="210" t="s">
        <v>6913</v>
      </c>
      <c r="C1425" s="210" t="s">
        <v>6914</v>
      </c>
      <c r="D1425" s="210" t="s">
        <v>5826</v>
      </c>
      <c r="E1425" s="211">
        <v>36446514</v>
      </c>
      <c r="F1425" s="209" t="s">
        <v>6915</v>
      </c>
      <c r="G1425" s="202">
        <v>44258</v>
      </c>
      <c r="H1425" s="2">
        <f t="shared" si="67"/>
        <v>2021</v>
      </c>
      <c r="I1425" s="201">
        <v>5958</v>
      </c>
      <c r="J1425" s="201">
        <v>1</v>
      </c>
      <c r="K1425" s="115">
        <f>IF((G1425+'Resale time'!$F$545)&lt;$U$3,1,0)</f>
        <v>0</v>
      </c>
      <c r="L1425" s="228"/>
      <c r="M1425" s="2">
        <v>0</v>
      </c>
      <c r="N1425" s="162" t="str">
        <f t="shared" si="68"/>
        <v/>
      </c>
      <c r="O1425" s="219">
        <f>MAX(IF($U$4-G1425&gt;0,MIN((($U$4-$U$2))*J1425,(($U$4-$G1425)*J1425)-'Resale time'!$F$545),0),0)</f>
        <v>0</v>
      </c>
      <c r="P1425" s="162">
        <f>MAX(IF($U$5-G1425&gt;0,MIN(($U$5-$U$4)*J1425,(($U$5-$G1425)*J1425)-'Resale time'!$F$545),0),0)</f>
        <v>0</v>
      </c>
      <c r="Q1425" s="162">
        <f>MAX(IF($U$3-G1425&gt;0,MIN(($U$3-$U$5)*J1425,(($U$3-$G1425)*J1425)-'Resale time'!$F$545),0),0)</f>
        <v>0</v>
      </c>
      <c r="R1425" s="341">
        <f t="shared" si="69"/>
        <v>0</v>
      </c>
    </row>
    <row r="1426" spans="1:18" ht="14.5" x14ac:dyDescent="0.35">
      <c r="A1426" s="201" t="s">
        <v>6916</v>
      </c>
      <c r="B1426" s="198" t="s">
        <v>6917</v>
      </c>
      <c r="C1426" s="208"/>
      <c r="D1426" s="208"/>
      <c r="E1426" s="213">
        <v>37071321</v>
      </c>
      <c r="F1426" s="209" t="s">
        <v>6918</v>
      </c>
      <c r="G1426" s="202">
        <v>44270</v>
      </c>
      <c r="H1426" s="2">
        <f t="shared" si="67"/>
        <v>2021</v>
      </c>
      <c r="I1426" s="201">
        <v>11573</v>
      </c>
      <c r="J1426" s="201">
        <v>1</v>
      </c>
      <c r="K1426" s="115">
        <f>IF((G1426+'Resale time'!$F$545)&lt;$U$3,1,0)</f>
        <v>0</v>
      </c>
      <c r="L1426" s="228"/>
      <c r="M1426" s="2">
        <v>1</v>
      </c>
      <c r="N1426" s="162">
        <f t="shared" si="68"/>
        <v>1</v>
      </c>
      <c r="O1426" s="219">
        <f>MAX(IF($U$4-G1426&gt;0,MIN((($U$4-$U$2))*J1426,(($U$4-$G1426)*J1426)-'Resale time'!$F$545),0),0)</f>
        <v>0</v>
      </c>
      <c r="P1426" s="162">
        <f>MAX(IF($U$5-G1426&gt;0,MIN(($U$5-$U$4)*J1426,(($U$5-$G1426)*J1426)-'Resale time'!$F$545),0),0)</f>
        <v>0</v>
      </c>
      <c r="Q1426" s="162">
        <f>MAX(IF($U$3-G1426&gt;0,MIN(($U$3-$U$5)*J1426,(($U$3-$G1426)*J1426)-'Resale time'!$F$545),0),0)</f>
        <v>0</v>
      </c>
      <c r="R1426" s="341">
        <f t="shared" si="69"/>
        <v>0</v>
      </c>
    </row>
    <row r="1427" spans="1:18" ht="14.5" x14ac:dyDescent="0.35">
      <c r="A1427" s="201" t="s">
        <v>6919</v>
      </c>
      <c r="B1427" s="198" t="s">
        <v>6920</v>
      </c>
      <c r="C1427" s="198" t="s">
        <v>6921</v>
      </c>
      <c r="D1427" s="199" t="s">
        <v>6570</v>
      </c>
      <c r="E1427" s="213">
        <v>37130026</v>
      </c>
      <c r="F1427" s="209" t="s">
        <v>6922</v>
      </c>
      <c r="G1427" s="202">
        <v>44266</v>
      </c>
      <c r="H1427" s="2">
        <f t="shared" si="67"/>
        <v>2021</v>
      </c>
      <c r="I1427" s="201">
        <v>11572</v>
      </c>
      <c r="J1427" s="201">
        <v>1</v>
      </c>
      <c r="K1427" s="115">
        <f>IF((G1427+'Resale time'!$F$545)&lt;$U$3,1,0)</f>
        <v>0</v>
      </c>
      <c r="L1427" s="228"/>
      <c r="M1427" s="2">
        <v>1</v>
      </c>
      <c r="N1427" s="162">
        <f t="shared" si="68"/>
        <v>1</v>
      </c>
      <c r="O1427" s="219">
        <f>MAX(IF($U$4-G1427&gt;0,MIN((($U$4-$U$2))*J1427,(($U$4-$G1427)*J1427)-'Resale time'!$F$545),0),0)</f>
        <v>0</v>
      </c>
      <c r="P1427" s="162">
        <f>MAX(IF($U$5-G1427&gt;0,MIN(($U$5-$U$4)*J1427,(($U$5-$G1427)*J1427)-'Resale time'!$F$545),0),0)</f>
        <v>0</v>
      </c>
      <c r="Q1427" s="162">
        <f>MAX(IF($U$3-G1427&gt;0,MIN(($U$3-$U$5)*J1427,(($U$3-$G1427)*J1427)-'Resale time'!$F$545),0),0)</f>
        <v>0</v>
      </c>
      <c r="R1427" s="341">
        <f t="shared" si="69"/>
        <v>0</v>
      </c>
    </row>
    <row r="1428" spans="1:18" ht="14.5" x14ac:dyDescent="0.35">
      <c r="A1428" s="201" t="s">
        <v>6923</v>
      </c>
      <c r="B1428" s="212" t="s">
        <v>6924</v>
      </c>
      <c r="C1428" s="198" t="s">
        <v>6925</v>
      </c>
      <c r="D1428" s="199" t="s">
        <v>6570</v>
      </c>
      <c r="E1428" s="213">
        <v>47607136</v>
      </c>
      <c r="F1428" s="209" t="s">
        <v>6524</v>
      </c>
      <c r="G1428" s="202">
        <v>44257</v>
      </c>
      <c r="H1428" s="2">
        <f t="shared" si="67"/>
        <v>2021</v>
      </c>
      <c r="I1428" s="201">
        <v>11560</v>
      </c>
      <c r="J1428" s="201">
        <v>1</v>
      </c>
      <c r="K1428" s="115">
        <f>IF((G1428+'Resale time'!$F$545)&lt;$U$3,1,0)</f>
        <v>0</v>
      </c>
      <c r="L1428" s="228"/>
      <c r="M1428" s="2">
        <v>1</v>
      </c>
      <c r="N1428" s="162">
        <f t="shared" si="68"/>
        <v>1</v>
      </c>
      <c r="O1428" s="219">
        <f>MAX(IF($U$4-G1428&gt;0,MIN((($U$4-$U$2))*J1428,(($U$4-$G1428)*J1428)-'Resale time'!$F$545),0),0)</f>
        <v>0</v>
      </c>
      <c r="P1428" s="162">
        <f>MAX(IF($U$5-G1428&gt;0,MIN(($U$5-$U$4)*J1428,(($U$5-$G1428)*J1428)-'Resale time'!$F$545),0),0)</f>
        <v>0</v>
      </c>
      <c r="Q1428" s="162">
        <f>MAX(IF($U$3-G1428&gt;0,MIN(($U$3-$U$5)*J1428,(($U$3-$G1428)*J1428)-'Resale time'!$F$545),0),0)</f>
        <v>0</v>
      </c>
      <c r="R1428" s="341">
        <f t="shared" si="69"/>
        <v>0</v>
      </c>
    </row>
    <row r="1429" spans="1:18" ht="14.5" x14ac:dyDescent="0.35">
      <c r="A1429" s="201" t="s">
        <v>6926</v>
      </c>
      <c r="B1429" s="210" t="s">
        <v>6927</v>
      </c>
      <c r="C1429" s="210" t="s">
        <v>6928</v>
      </c>
      <c r="D1429" s="210" t="s">
        <v>5826</v>
      </c>
      <c r="E1429" s="211">
        <v>34064729</v>
      </c>
      <c r="F1429" s="209" t="s">
        <v>4288</v>
      </c>
      <c r="G1429" s="202">
        <v>44256</v>
      </c>
      <c r="H1429" s="2">
        <f t="shared" si="67"/>
        <v>2021</v>
      </c>
      <c r="I1429" s="201">
        <v>11555</v>
      </c>
      <c r="J1429" s="201">
        <v>1</v>
      </c>
      <c r="K1429" s="115">
        <f>IF((G1429+'Resale time'!$F$545)&lt;$U$3,1,0)</f>
        <v>0</v>
      </c>
      <c r="L1429" s="228"/>
      <c r="M1429" s="2">
        <v>0</v>
      </c>
      <c r="N1429" s="162" t="str">
        <f t="shared" si="68"/>
        <v/>
      </c>
      <c r="O1429" s="219">
        <f>MAX(IF($U$4-G1429&gt;0,MIN((($U$4-$U$2))*J1429,(($U$4-$G1429)*J1429)-'Resale time'!$F$545),0),0)</f>
        <v>0</v>
      </c>
      <c r="P1429" s="162">
        <f>MAX(IF($U$5-G1429&gt;0,MIN(($U$5-$U$4)*J1429,(($U$5-$G1429)*J1429)-'Resale time'!$F$545),0),0)</f>
        <v>0</v>
      </c>
      <c r="Q1429" s="162">
        <f>MAX(IF($U$3-G1429&gt;0,MIN(($U$3-$U$5)*J1429,(($U$3-$G1429)*J1429)-'Resale time'!$F$545),0),0)</f>
        <v>0</v>
      </c>
      <c r="R1429" s="341">
        <f t="shared" si="69"/>
        <v>0</v>
      </c>
    </row>
    <row r="1430" spans="1:18" ht="24" x14ac:dyDescent="0.35">
      <c r="A1430" s="201" t="s">
        <v>6929</v>
      </c>
      <c r="B1430" s="212" t="s">
        <v>6930</v>
      </c>
      <c r="C1430" s="199" t="s">
        <v>6931</v>
      </c>
      <c r="D1430" s="199" t="s">
        <v>5826</v>
      </c>
      <c r="E1430" s="213">
        <v>36116699</v>
      </c>
      <c r="F1430" s="209" t="s">
        <v>6858</v>
      </c>
      <c r="G1430" s="202">
        <v>44310</v>
      </c>
      <c r="H1430" s="2">
        <f t="shared" ref="H1430:H1467" si="70">YEAR(G1430)</f>
        <v>2021</v>
      </c>
      <c r="I1430" s="201">
        <v>12670</v>
      </c>
      <c r="J1430" s="201">
        <v>1</v>
      </c>
      <c r="K1430" s="115">
        <f>IF((G1430+'Resale time'!$F$545)&lt;$U$3,1,0)</f>
        <v>0</v>
      </c>
      <c r="L1430" s="224">
        <v>2018652966</v>
      </c>
      <c r="M1430" s="2">
        <v>1</v>
      </c>
      <c r="N1430" s="162">
        <f t="shared" si="68"/>
        <v>1</v>
      </c>
      <c r="O1430" s="219">
        <f>MAX(IF($U$4-G1430&gt;0,MIN((($U$4-$U$2))*J1430,(($U$4-$G1430)*J1430)-'Resale time'!$F$545),0),0)</f>
        <v>0</v>
      </c>
      <c r="P1430" s="162">
        <f>MAX(IF($U$5-G1430&gt;0,MIN(($U$5-$U$4)*J1430,(($U$5-$G1430)*J1430)-'Resale time'!$F$545),0),0)</f>
        <v>0</v>
      </c>
      <c r="Q1430" s="162">
        <f>MAX(IF($U$3-G1430&gt;0,MIN(($U$3-$U$5)*J1430,(($U$3-$G1430)*J1430)-'Resale time'!$F$545),0),0)</f>
        <v>0</v>
      </c>
      <c r="R1430" s="341">
        <f t="shared" si="69"/>
        <v>0</v>
      </c>
    </row>
    <row r="1431" spans="1:18" ht="14.5" x14ac:dyDescent="0.35">
      <c r="A1431" s="201" t="s">
        <v>6932</v>
      </c>
      <c r="B1431" s="210" t="s">
        <v>6933</v>
      </c>
      <c r="C1431" s="210" t="s">
        <v>6934</v>
      </c>
      <c r="D1431" s="210" t="s">
        <v>610</v>
      </c>
      <c r="E1431" s="211">
        <v>36722433</v>
      </c>
      <c r="F1431" s="209" t="s">
        <v>6935</v>
      </c>
      <c r="G1431" s="202">
        <v>44292</v>
      </c>
      <c r="H1431" s="2">
        <f t="shared" si="70"/>
        <v>2021</v>
      </c>
      <c r="I1431" s="201">
        <v>12797</v>
      </c>
      <c r="J1431" s="201">
        <v>1</v>
      </c>
      <c r="K1431" s="115">
        <f>IF((G1431+'Resale time'!$F$545)&lt;$U$3,1,0)</f>
        <v>0</v>
      </c>
      <c r="L1431" s="229" t="s">
        <v>6936</v>
      </c>
      <c r="M1431" s="2">
        <v>0</v>
      </c>
      <c r="N1431" s="162" t="str">
        <f t="shared" si="68"/>
        <v/>
      </c>
      <c r="O1431" s="219">
        <f>MAX(IF($U$4-G1431&gt;0,MIN((($U$4-$U$2))*J1431,(($U$4-$G1431)*J1431)-'Resale time'!$F$545),0),0)</f>
        <v>0</v>
      </c>
      <c r="P1431" s="162">
        <f>MAX(IF($U$5-G1431&gt;0,MIN(($U$5-$U$4)*J1431,(($U$5-$G1431)*J1431)-'Resale time'!$F$545),0),0)</f>
        <v>0</v>
      </c>
      <c r="Q1431" s="162">
        <f>MAX(IF($U$3-G1431&gt;0,MIN(($U$3-$U$5)*J1431,(($U$3-$G1431)*J1431)-'Resale time'!$F$545),0),0)</f>
        <v>0</v>
      </c>
      <c r="R1431" s="341">
        <f t="shared" si="69"/>
        <v>0</v>
      </c>
    </row>
    <row r="1432" spans="1:18" ht="14.5" x14ac:dyDescent="0.35">
      <c r="A1432" s="201" t="s">
        <v>6937</v>
      </c>
      <c r="B1432" s="198" t="s">
        <v>6938</v>
      </c>
      <c r="C1432" s="208"/>
      <c r="D1432" s="199" t="s">
        <v>610</v>
      </c>
      <c r="E1432" s="213">
        <v>44242936</v>
      </c>
      <c r="F1432" s="209" t="s">
        <v>6708</v>
      </c>
      <c r="G1432" s="202">
        <v>44308</v>
      </c>
      <c r="H1432" s="2">
        <f t="shared" si="70"/>
        <v>2021</v>
      </c>
      <c r="I1432" s="201">
        <v>12674</v>
      </c>
      <c r="J1432" s="201">
        <v>1</v>
      </c>
      <c r="K1432" s="115">
        <f>IF((G1432+'Resale time'!$F$545)&lt;$U$3,1,0)</f>
        <v>0</v>
      </c>
      <c r="L1432" s="224">
        <v>2018653395</v>
      </c>
      <c r="M1432" s="2">
        <v>1</v>
      </c>
      <c r="N1432" s="162">
        <f t="shared" si="68"/>
        <v>1</v>
      </c>
      <c r="O1432" s="219">
        <f>MAX(IF($U$4-G1432&gt;0,MIN((($U$4-$U$2))*J1432,(($U$4-$G1432)*J1432)-'Resale time'!$F$545),0),0)</f>
        <v>0</v>
      </c>
      <c r="P1432" s="162">
        <f>MAX(IF($U$5-G1432&gt;0,MIN(($U$5-$U$4)*J1432,(($U$5-$G1432)*J1432)-'Resale time'!$F$545),0),0)</f>
        <v>0</v>
      </c>
      <c r="Q1432" s="162">
        <f>MAX(IF($U$3-G1432&gt;0,MIN(($U$3-$U$5)*J1432,(($U$3-$G1432)*J1432)-'Resale time'!$F$545),0),0)</f>
        <v>0</v>
      </c>
      <c r="R1432" s="341">
        <f t="shared" si="69"/>
        <v>0</v>
      </c>
    </row>
    <row r="1433" spans="1:18" ht="24" x14ac:dyDescent="0.35">
      <c r="A1433" s="201" t="s">
        <v>6939</v>
      </c>
      <c r="B1433" s="198" t="s">
        <v>6940</v>
      </c>
      <c r="C1433" s="198" t="s">
        <v>6941</v>
      </c>
      <c r="D1433" s="199" t="s">
        <v>6529</v>
      </c>
      <c r="E1433" s="213">
        <v>34598031</v>
      </c>
      <c r="F1433" s="209" t="s">
        <v>6596</v>
      </c>
      <c r="G1433" s="202">
        <v>44307</v>
      </c>
      <c r="H1433" s="2">
        <f t="shared" si="70"/>
        <v>2021</v>
      </c>
      <c r="I1433" s="201">
        <v>12666</v>
      </c>
      <c r="J1433" s="201">
        <v>1</v>
      </c>
      <c r="K1433" s="115">
        <f>IF((G1433+'Resale time'!$F$545)&lt;$U$3,1,0)</f>
        <v>0</v>
      </c>
      <c r="L1433" s="224">
        <v>2018040012</v>
      </c>
      <c r="M1433" s="2">
        <v>1</v>
      </c>
      <c r="N1433" s="162">
        <f t="shared" si="68"/>
        <v>1</v>
      </c>
      <c r="O1433" s="219">
        <f>MAX(IF($U$4-G1433&gt;0,MIN((($U$4-$U$2))*J1433,(($U$4-$G1433)*J1433)-'Resale time'!$F$545),0),0)</f>
        <v>0</v>
      </c>
      <c r="P1433" s="162">
        <f>MAX(IF($U$5-G1433&gt;0,MIN(($U$5-$U$4)*J1433,(($U$5-$G1433)*J1433)-'Resale time'!$F$545),0),0)</f>
        <v>0</v>
      </c>
      <c r="Q1433" s="162">
        <f>MAX(IF($U$3-G1433&gt;0,MIN(($U$3-$U$5)*J1433,(($U$3-$G1433)*J1433)-'Resale time'!$F$545),0),0)</f>
        <v>0</v>
      </c>
      <c r="R1433" s="341">
        <f t="shared" si="69"/>
        <v>0</v>
      </c>
    </row>
    <row r="1434" spans="1:18" ht="24" x14ac:dyDescent="0.35">
      <c r="A1434" s="201" t="s">
        <v>6942</v>
      </c>
      <c r="B1434" s="198" t="s">
        <v>6943</v>
      </c>
      <c r="C1434" s="198" t="s">
        <v>6944</v>
      </c>
      <c r="D1434" s="199" t="s">
        <v>610</v>
      </c>
      <c r="E1434" s="213">
        <v>31219385</v>
      </c>
      <c r="F1434" s="209" t="s">
        <v>6543</v>
      </c>
      <c r="G1434" s="202">
        <v>44300</v>
      </c>
      <c r="H1434" s="2">
        <f t="shared" si="70"/>
        <v>2021</v>
      </c>
      <c r="I1434" s="201">
        <v>12660</v>
      </c>
      <c r="J1434" s="201">
        <v>1</v>
      </c>
      <c r="K1434" s="115">
        <f>IF((G1434+'Resale time'!$F$545)&lt;$U$3,1,0)</f>
        <v>0</v>
      </c>
      <c r="L1434" s="224">
        <v>2018653397</v>
      </c>
      <c r="M1434" s="2">
        <v>1</v>
      </c>
      <c r="N1434" s="162">
        <f t="shared" si="68"/>
        <v>1</v>
      </c>
      <c r="O1434" s="219">
        <f>MAX(IF($U$4-G1434&gt;0,MIN((($U$4-$U$2))*J1434,(($U$4-$G1434)*J1434)-'Resale time'!$F$545),0),0)</f>
        <v>0</v>
      </c>
      <c r="P1434" s="162">
        <f>MAX(IF($U$5-G1434&gt;0,MIN(($U$5-$U$4)*J1434,(($U$5-$G1434)*J1434)-'Resale time'!$F$545),0),0)</f>
        <v>0</v>
      </c>
      <c r="Q1434" s="162">
        <f>MAX(IF($U$3-G1434&gt;0,MIN(($U$3-$U$5)*J1434,(($U$3-$G1434)*J1434)-'Resale time'!$F$545),0),0)</f>
        <v>0</v>
      </c>
      <c r="R1434" s="341">
        <f t="shared" si="69"/>
        <v>0</v>
      </c>
    </row>
    <row r="1435" spans="1:18" ht="14.5" x14ac:dyDescent="0.35">
      <c r="A1435" s="201" t="s">
        <v>6945</v>
      </c>
      <c r="B1435" s="210" t="s">
        <v>6946</v>
      </c>
      <c r="C1435" s="210" t="s">
        <v>6947</v>
      </c>
      <c r="D1435" s="210" t="s">
        <v>610</v>
      </c>
      <c r="E1435" s="211" t="s">
        <v>6948</v>
      </c>
      <c r="F1435" s="209" t="s">
        <v>6949</v>
      </c>
      <c r="G1435" s="202">
        <v>44307</v>
      </c>
      <c r="H1435" s="2">
        <f t="shared" si="70"/>
        <v>2021</v>
      </c>
      <c r="I1435" s="201">
        <v>12669</v>
      </c>
      <c r="J1435" s="201">
        <v>1</v>
      </c>
      <c r="K1435" s="115">
        <f>IF((G1435+'Resale time'!$F$545)&lt;$U$3,1,0)</f>
        <v>0</v>
      </c>
      <c r="L1435" s="224">
        <v>2018652931</v>
      </c>
      <c r="M1435" s="2">
        <v>0</v>
      </c>
      <c r="N1435" s="162" t="str">
        <f t="shared" si="68"/>
        <v/>
      </c>
      <c r="O1435" s="219">
        <f>MAX(IF($U$4-G1435&gt;0,MIN((($U$4-$U$2))*J1435,(($U$4-$G1435)*J1435)-'Resale time'!$F$545),0),0)</f>
        <v>0</v>
      </c>
      <c r="P1435" s="162">
        <f>MAX(IF($U$5-G1435&gt;0,MIN(($U$5-$U$4)*J1435,(($U$5-$G1435)*J1435)-'Resale time'!$F$545),0),0)</f>
        <v>0</v>
      </c>
      <c r="Q1435" s="162">
        <f>MAX(IF($U$3-G1435&gt;0,MIN(($U$3-$U$5)*J1435,(($U$3-$G1435)*J1435)-'Resale time'!$F$545),0),0)</f>
        <v>0</v>
      </c>
      <c r="R1435" s="341">
        <f t="shared" si="69"/>
        <v>0</v>
      </c>
    </row>
    <row r="1436" spans="1:18" ht="24" x14ac:dyDescent="0.35">
      <c r="A1436" s="201" t="s">
        <v>6950</v>
      </c>
      <c r="B1436" s="198" t="s">
        <v>6951</v>
      </c>
      <c r="C1436" s="198" t="s">
        <v>6952</v>
      </c>
      <c r="D1436" s="199" t="s">
        <v>610</v>
      </c>
      <c r="E1436" s="213">
        <v>49213134</v>
      </c>
      <c r="F1436" s="209" t="s">
        <v>6953</v>
      </c>
      <c r="G1436" s="202">
        <v>44307</v>
      </c>
      <c r="H1436" s="2">
        <f t="shared" si="70"/>
        <v>2021</v>
      </c>
      <c r="I1436" s="201">
        <v>12668</v>
      </c>
      <c r="J1436" s="201">
        <v>1</v>
      </c>
      <c r="K1436" s="115">
        <f>IF((G1436+'Resale time'!$F$545)&lt;$U$3,1,0)</f>
        <v>0</v>
      </c>
      <c r="L1436" s="224">
        <v>20180440718</v>
      </c>
      <c r="M1436" s="2">
        <v>1</v>
      </c>
      <c r="N1436" s="162">
        <f t="shared" si="68"/>
        <v>1</v>
      </c>
      <c r="O1436" s="219">
        <f>MAX(IF($U$4-G1436&gt;0,MIN((($U$4-$U$2))*J1436,(($U$4-$G1436)*J1436)-'Resale time'!$F$545),0),0)</f>
        <v>0</v>
      </c>
      <c r="P1436" s="162">
        <f>MAX(IF($U$5-G1436&gt;0,MIN(($U$5-$U$4)*J1436,(($U$5-$G1436)*J1436)-'Resale time'!$F$545),0),0)</f>
        <v>0</v>
      </c>
      <c r="Q1436" s="162">
        <f>MAX(IF($U$3-G1436&gt;0,MIN(($U$3-$U$5)*J1436,(($U$3-$G1436)*J1436)-'Resale time'!$F$545),0),0)</f>
        <v>0</v>
      </c>
      <c r="R1436" s="341">
        <f t="shared" si="69"/>
        <v>0</v>
      </c>
    </row>
    <row r="1437" spans="1:18" ht="14.5" x14ac:dyDescent="0.35">
      <c r="A1437" s="201" t="s">
        <v>6954</v>
      </c>
      <c r="B1437" s="212" t="s">
        <v>6955</v>
      </c>
      <c r="C1437" s="198" t="s">
        <v>6883</v>
      </c>
      <c r="D1437" s="199" t="s">
        <v>6557</v>
      </c>
      <c r="E1437" s="213">
        <v>33775243</v>
      </c>
      <c r="F1437" s="209" t="s">
        <v>6554</v>
      </c>
      <c r="G1437" s="202">
        <v>44295</v>
      </c>
      <c r="H1437" s="2">
        <f t="shared" si="70"/>
        <v>2021</v>
      </c>
      <c r="I1437" s="201">
        <v>12664</v>
      </c>
      <c r="J1437" s="201">
        <v>1</v>
      </c>
      <c r="K1437" s="115">
        <f>IF((G1437+'Resale time'!$F$545)&lt;$U$3,1,0)</f>
        <v>0</v>
      </c>
      <c r="L1437" s="231">
        <v>2009224742488</v>
      </c>
      <c r="M1437" s="2">
        <v>1</v>
      </c>
      <c r="N1437" s="162">
        <f t="shared" si="68"/>
        <v>1</v>
      </c>
      <c r="O1437" s="219">
        <f>MAX(IF($U$4-G1437&gt;0,MIN((($U$4-$U$2))*J1437,(($U$4-$G1437)*J1437)-'Resale time'!$F$545),0),0)</f>
        <v>0</v>
      </c>
      <c r="P1437" s="162">
        <f>MAX(IF($U$5-G1437&gt;0,MIN(($U$5-$U$4)*J1437,(($U$5-$G1437)*J1437)-'Resale time'!$F$545),0),0)</f>
        <v>0</v>
      </c>
      <c r="Q1437" s="162">
        <f>MAX(IF($U$3-G1437&gt;0,MIN(($U$3-$U$5)*J1437,(($U$3-$G1437)*J1437)-'Resale time'!$F$545),0),0)</f>
        <v>0</v>
      </c>
      <c r="R1437" s="341">
        <f t="shared" si="69"/>
        <v>0</v>
      </c>
    </row>
    <row r="1438" spans="1:18" ht="14.5" x14ac:dyDescent="0.35">
      <c r="A1438" s="201" t="s">
        <v>6956</v>
      </c>
      <c r="B1438" s="198" t="s">
        <v>6957</v>
      </c>
      <c r="C1438" s="198" t="s">
        <v>6958</v>
      </c>
      <c r="D1438" s="199" t="s">
        <v>6529</v>
      </c>
      <c r="E1438" s="213">
        <v>37089148</v>
      </c>
      <c r="F1438" s="209" t="s">
        <v>6953</v>
      </c>
      <c r="G1438" s="202">
        <v>44295</v>
      </c>
      <c r="H1438" s="2">
        <f t="shared" si="70"/>
        <v>2021</v>
      </c>
      <c r="I1438" s="201">
        <v>12662</v>
      </c>
      <c r="J1438" s="201">
        <v>1</v>
      </c>
      <c r="K1438" s="115">
        <f>IF((G1438+'Resale time'!$F$545)&lt;$U$3,1,0)</f>
        <v>0</v>
      </c>
      <c r="L1438" s="224">
        <v>2018040713</v>
      </c>
      <c r="M1438" s="2">
        <v>1</v>
      </c>
      <c r="N1438" s="162">
        <f t="shared" si="68"/>
        <v>1</v>
      </c>
      <c r="O1438" s="219">
        <f>MAX(IF($U$4-G1438&gt;0,MIN((($U$4-$U$2))*J1438,(($U$4-$G1438)*J1438)-'Resale time'!$F$545),0),0)</f>
        <v>0</v>
      </c>
      <c r="P1438" s="162">
        <f>MAX(IF($U$5-G1438&gt;0,MIN(($U$5-$U$4)*J1438,(($U$5-$G1438)*J1438)-'Resale time'!$F$545),0),0)</f>
        <v>0</v>
      </c>
      <c r="Q1438" s="162">
        <f>MAX(IF($U$3-G1438&gt;0,MIN(($U$3-$U$5)*J1438,(($U$3-$G1438)*J1438)-'Resale time'!$F$545),0),0)</f>
        <v>0</v>
      </c>
      <c r="R1438" s="341">
        <f t="shared" si="69"/>
        <v>0</v>
      </c>
    </row>
    <row r="1439" spans="1:18" ht="14.5" x14ac:dyDescent="0.35">
      <c r="A1439" s="201" t="s">
        <v>6959</v>
      </c>
      <c r="B1439" s="198" t="s">
        <v>6960</v>
      </c>
      <c r="C1439" s="198" t="s">
        <v>6961</v>
      </c>
      <c r="D1439" s="199" t="s">
        <v>6557</v>
      </c>
      <c r="E1439" s="213">
        <v>37130787</v>
      </c>
      <c r="F1439" s="209" t="s">
        <v>4276</v>
      </c>
      <c r="G1439" s="202">
        <v>44298</v>
      </c>
      <c r="H1439" s="2">
        <f t="shared" si="70"/>
        <v>2021</v>
      </c>
      <c r="I1439" s="201">
        <v>12800</v>
      </c>
      <c r="J1439" s="201">
        <v>1</v>
      </c>
      <c r="K1439" s="115">
        <f>IF((G1439+'Resale time'!$F$545)&lt;$U$3,1,0)</f>
        <v>0</v>
      </c>
      <c r="L1439" s="224">
        <v>2018653366</v>
      </c>
      <c r="M1439" s="2">
        <v>1</v>
      </c>
      <c r="N1439" s="162">
        <f t="shared" si="68"/>
        <v>1</v>
      </c>
      <c r="O1439" s="219">
        <f>MAX(IF($U$4-G1439&gt;0,MIN((($U$4-$U$2))*J1439,(($U$4-$G1439)*J1439)-'Resale time'!$F$545),0),0)</f>
        <v>0</v>
      </c>
      <c r="P1439" s="162">
        <f>MAX(IF($U$5-G1439&gt;0,MIN(($U$5-$U$4)*J1439,(($U$5-$G1439)*J1439)-'Resale time'!$F$545),0),0)</f>
        <v>0</v>
      </c>
      <c r="Q1439" s="162">
        <f>MAX(IF($U$3-G1439&gt;0,MIN(($U$3-$U$5)*J1439,(($U$3-$G1439)*J1439)-'Resale time'!$F$545),0),0)</f>
        <v>0</v>
      </c>
      <c r="R1439" s="341">
        <f t="shared" si="69"/>
        <v>0</v>
      </c>
    </row>
    <row r="1440" spans="1:18" ht="14.5" x14ac:dyDescent="0.35">
      <c r="A1440" s="201" t="s">
        <v>6962</v>
      </c>
      <c r="B1440" s="210" t="s">
        <v>6963</v>
      </c>
      <c r="C1440" s="210" t="s">
        <v>6964</v>
      </c>
      <c r="D1440" s="210" t="s">
        <v>6557</v>
      </c>
      <c r="E1440" s="211">
        <v>34641848</v>
      </c>
      <c r="F1440" s="209" t="s">
        <v>6965</v>
      </c>
      <c r="G1440" s="202">
        <v>44315</v>
      </c>
      <c r="H1440" s="2">
        <f t="shared" si="70"/>
        <v>2021</v>
      </c>
      <c r="I1440" s="201">
        <v>9472</v>
      </c>
      <c r="J1440" s="201">
        <v>5</v>
      </c>
      <c r="K1440" s="115">
        <f>IF((G1440+'Resale time'!$F$545)&lt;$U$3,1,0)</f>
        <v>0</v>
      </c>
      <c r="L1440" s="228"/>
      <c r="M1440" s="2">
        <v>0</v>
      </c>
      <c r="N1440" s="162" t="str">
        <f t="shared" si="68"/>
        <v/>
      </c>
      <c r="O1440" s="219">
        <f>MAX(IF($U$4-G1440&gt;0,MIN((($U$4-$U$2))*J1440,(($U$4-$G1440)*J1440)-'Resale time'!$F$545),0),0)</f>
        <v>0</v>
      </c>
      <c r="P1440" s="162">
        <f>MAX(IF($U$5-G1440&gt;0,MIN(($U$5-$U$4)*J1440,(($U$5-$G1440)*J1440)-'Resale time'!$F$545),0),0)</f>
        <v>0</v>
      </c>
      <c r="Q1440" s="162">
        <f>MAX(IF($U$3-G1440&gt;0,MIN(($U$3-$U$5)*J1440,(($U$3-$G1440)*J1440)-'Resale time'!$F$545),0),0)</f>
        <v>0</v>
      </c>
      <c r="R1440" s="341">
        <f t="shared" si="69"/>
        <v>0</v>
      </c>
    </row>
    <row r="1441" spans="1:18" ht="14.5" x14ac:dyDescent="0.35">
      <c r="A1441" s="201" t="s">
        <v>6966</v>
      </c>
      <c r="B1441" s="210" t="s">
        <v>6963</v>
      </c>
      <c r="C1441" s="210" t="s">
        <v>6964</v>
      </c>
      <c r="D1441" s="210" t="s">
        <v>6557</v>
      </c>
      <c r="E1441" s="211">
        <v>34641848</v>
      </c>
      <c r="F1441" s="209" t="s">
        <v>6580</v>
      </c>
      <c r="G1441" s="202">
        <v>44315</v>
      </c>
      <c r="H1441" s="2">
        <f t="shared" si="70"/>
        <v>2021</v>
      </c>
      <c r="I1441" s="201">
        <v>9472</v>
      </c>
      <c r="J1441" s="201">
        <v>10</v>
      </c>
      <c r="K1441" s="115">
        <f>IF((G1441+'Resale time'!$F$545)&lt;$U$3,1,0)</f>
        <v>0</v>
      </c>
      <c r="L1441" s="228"/>
      <c r="M1441" s="2">
        <v>0</v>
      </c>
      <c r="N1441" s="162" t="str">
        <f t="shared" si="68"/>
        <v/>
      </c>
      <c r="O1441" s="219">
        <f>MAX(IF($U$4-G1441&gt;0,MIN((($U$4-$U$2))*J1441,(($U$4-$G1441)*J1441)-'Resale time'!$F$545),0),0)</f>
        <v>0</v>
      </c>
      <c r="P1441" s="162">
        <f>MAX(IF($U$5-G1441&gt;0,MIN(($U$5-$U$4)*J1441,(($U$5-$G1441)*J1441)-'Resale time'!$F$545),0),0)</f>
        <v>0</v>
      </c>
      <c r="Q1441" s="162">
        <f>MAX(IF($U$3-G1441&gt;0,MIN(($U$3-$U$5)*J1441,(($U$3-$G1441)*J1441)-'Resale time'!$F$545),0),0)</f>
        <v>0</v>
      </c>
      <c r="R1441" s="341">
        <f t="shared" si="69"/>
        <v>0</v>
      </c>
    </row>
    <row r="1442" spans="1:18" ht="14.5" x14ac:dyDescent="0.35">
      <c r="A1442" s="201" t="s">
        <v>6967</v>
      </c>
      <c r="B1442" s="210" t="s">
        <v>6968</v>
      </c>
      <c r="C1442" s="210" t="s">
        <v>6969</v>
      </c>
      <c r="D1442" s="210" t="s">
        <v>6570</v>
      </c>
      <c r="E1442" s="211">
        <v>48456471</v>
      </c>
      <c r="F1442" s="209" t="s">
        <v>6596</v>
      </c>
      <c r="G1442" s="202">
        <v>44314</v>
      </c>
      <c r="H1442" s="2">
        <f t="shared" si="70"/>
        <v>2021</v>
      </c>
      <c r="I1442" s="201">
        <v>9471</v>
      </c>
      <c r="J1442" s="201">
        <v>12</v>
      </c>
      <c r="K1442" s="115">
        <f>IF((G1442+'Resale time'!$F$545)&lt;$U$3,1,0)</f>
        <v>0</v>
      </c>
      <c r="L1442" s="228"/>
      <c r="M1442" s="2">
        <v>0</v>
      </c>
      <c r="N1442" s="162" t="str">
        <f t="shared" si="68"/>
        <v/>
      </c>
      <c r="O1442" s="219">
        <f>MAX(IF($U$4-G1442&gt;0,MIN((($U$4-$U$2))*J1442,(($U$4-$G1442)*J1442)-'Resale time'!$F$545),0),0)</f>
        <v>0</v>
      </c>
      <c r="P1442" s="162">
        <f>MAX(IF($U$5-G1442&gt;0,MIN(($U$5-$U$4)*J1442,(($U$5-$G1442)*J1442)-'Resale time'!$F$545),0),0)</f>
        <v>0</v>
      </c>
      <c r="Q1442" s="162">
        <f>MAX(IF($U$3-G1442&gt;0,MIN(($U$3-$U$5)*J1442,(($U$3-$G1442)*J1442)-'Resale time'!$F$545),0),0)</f>
        <v>0</v>
      </c>
      <c r="R1442" s="341">
        <f t="shared" si="69"/>
        <v>0</v>
      </c>
    </row>
    <row r="1443" spans="1:18" ht="14.5" x14ac:dyDescent="0.35">
      <c r="A1443" s="201" t="s">
        <v>6970</v>
      </c>
      <c r="B1443" s="210" t="s">
        <v>6968</v>
      </c>
      <c r="C1443" s="210" t="s">
        <v>6969</v>
      </c>
      <c r="D1443" s="210" t="s">
        <v>6570</v>
      </c>
      <c r="E1443" s="211">
        <v>48456471</v>
      </c>
      <c r="F1443" s="209" t="s">
        <v>6547</v>
      </c>
      <c r="G1443" s="202">
        <v>44314</v>
      </c>
      <c r="H1443" s="2">
        <f t="shared" si="70"/>
        <v>2021</v>
      </c>
      <c r="I1443" s="201">
        <v>9471</v>
      </c>
      <c r="J1443" s="201">
        <v>5</v>
      </c>
      <c r="K1443" s="115">
        <f>IF((G1443+'Resale time'!$F$545)&lt;$U$3,1,0)</f>
        <v>0</v>
      </c>
      <c r="L1443" s="228"/>
      <c r="M1443" s="2">
        <v>0</v>
      </c>
      <c r="N1443" s="162" t="str">
        <f t="shared" si="68"/>
        <v/>
      </c>
      <c r="O1443" s="219">
        <f>MAX(IF($U$4-G1443&gt;0,MIN((($U$4-$U$2))*J1443,(($U$4-$G1443)*J1443)-'Resale time'!$F$545),0),0)</f>
        <v>0</v>
      </c>
      <c r="P1443" s="162">
        <f>MAX(IF($U$5-G1443&gt;0,MIN(($U$5-$U$4)*J1443,(($U$5-$G1443)*J1443)-'Resale time'!$F$545),0),0)</f>
        <v>0</v>
      </c>
      <c r="Q1443" s="162">
        <f>MAX(IF($U$3-G1443&gt;0,MIN(($U$3-$U$5)*J1443,(($U$3-$G1443)*J1443)-'Resale time'!$F$545),0),0)</f>
        <v>0</v>
      </c>
      <c r="R1443" s="341">
        <f t="shared" si="69"/>
        <v>0</v>
      </c>
    </row>
    <row r="1444" spans="1:18" ht="14.5" x14ac:dyDescent="0.35">
      <c r="A1444" s="201" t="s">
        <v>6971</v>
      </c>
      <c r="B1444" s="210" t="s">
        <v>6968</v>
      </c>
      <c r="C1444" s="210" t="s">
        <v>6969</v>
      </c>
      <c r="D1444" s="210" t="s">
        <v>6570</v>
      </c>
      <c r="E1444" s="211">
        <v>48456471</v>
      </c>
      <c r="F1444" s="209" t="s">
        <v>6972</v>
      </c>
      <c r="G1444" s="202">
        <v>44314</v>
      </c>
      <c r="H1444" s="2">
        <f t="shared" si="70"/>
        <v>2021</v>
      </c>
      <c r="I1444" s="201">
        <v>9471</v>
      </c>
      <c r="J1444" s="201">
        <v>3</v>
      </c>
      <c r="K1444" s="115">
        <f>IF((G1444+'Resale time'!$F$545)&lt;$U$3,1,0)</f>
        <v>0</v>
      </c>
      <c r="L1444" s="228"/>
      <c r="M1444" s="2">
        <v>0</v>
      </c>
      <c r="N1444" s="162" t="str">
        <f t="shared" si="68"/>
        <v/>
      </c>
      <c r="O1444" s="219">
        <f>MAX(IF($U$4-G1444&gt;0,MIN((($U$4-$U$2))*J1444,(($U$4-$G1444)*J1444)-'Resale time'!$F$545),0),0)</f>
        <v>0</v>
      </c>
      <c r="P1444" s="162">
        <f>MAX(IF($U$5-G1444&gt;0,MIN(($U$5-$U$4)*J1444,(($U$5-$G1444)*J1444)-'Resale time'!$F$545),0),0)</f>
        <v>0</v>
      </c>
      <c r="Q1444" s="162">
        <f>MAX(IF($U$3-G1444&gt;0,MIN(($U$3-$U$5)*J1444,(($U$3-$G1444)*J1444)-'Resale time'!$F$545),0),0)</f>
        <v>0</v>
      </c>
      <c r="R1444" s="341">
        <f t="shared" si="69"/>
        <v>0</v>
      </c>
    </row>
    <row r="1445" spans="1:18" ht="60" x14ac:dyDescent="0.35">
      <c r="A1445" s="201" t="s">
        <v>6973</v>
      </c>
      <c r="B1445" s="210" t="s">
        <v>6974</v>
      </c>
      <c r="C1445" s="210" t="s">
        <v>6975</v>
      </c>
      <c r="D1445" s="210" t="s">
        <v>6570</v>
      </c>
      <c r="E1445" s="211">
        <v>36510922</v>
      </c>
      <c r="F1445" s="209" t="s">
        <v>6547</v>
      </c>
      <c r="G1445" s="202">
        <v>44295</v>
      </c>
      <c r="H1445" s="2">
        <f t="shared" si="70"/>
        <v>2021</v>
      </c>
      <c r="I1445" s="201">
        <v>10327</v>
      </c>
      <c r="J1445" s="201">
        <v>6</v>
      </c>
      <c r="K1445" s="115">
        <f>IF((G1445+'Resale time'!$F$545)&lt;$U$3,1,0)</f>
        <v>0</v>
      </c>
      <c r="L1445" s="234" t="s">
        <v>6976</v>
      </c>
      <c r="M1445" s="2">
        <v>0</v>
      </c>
      <c r="N1445" s="162" t="str">
        <f t="shared" si="68"/>
        <v/>
      </c>
      <c r="O1445" s="219">
        <f>MAX(IF($U$4-G1445&gt;0,MIN((($U$4-$U$2))*J1445,(($U$4-$G1445)*J1445)-'Resale time'!$F$545),0),0)</f>
        <v>0</v>
      </c>
      <c r="P1445" s="162">
        <f>MAX(IF($U$5-G1445&gt;0,MIN(($U$5-$U$4)*J1445,(($U$5-$G1445)*J1445)-'Resale time'!$F$545),0),0)</f>
        <v>0</v>
      </c>
      <c r="Q1445" s="162">
        <f>MAX(IF($U$3-G1445&gt;0,MIN(($U$3-$U$5)*J1445,(($U$3-$G1445)*J1445)-'Resale time'!$F$545),0),0)</f>
        <v>0</v>
      </c>
      <c r="R1445" s="341">
        <f t="shared" si="69"/>
        <v>0</v>
      </c>
    </row>
    <row r="1446" spans="1:18" ht="14.5" x14ac:dyDescent="0.35">
      <c r="A1446" s="201" t="s">
        <v>6977</v>
      </c>
      <c r="B1446" s="198" t="s">
        <v>6978</v>
      </c>
      <c r="C1446" s="209" t="s">
        <v>6979</v>
      </c>
      <c r="D1446" s="199" t="s">
        <v>5826</v>
      </c>
      <c r="E1446" s="213">
        <v>37311761</v>
      </c>
      <c r="F1446" s="209" t="s">
        <v>6980</v>
      </c>
      <c r="G1446" s="202">
        <v>44298</v>
      </c>
      <c r="H1446" s="2">
        <f t="shared" si="70"/>
        <v>2021</v>
      </c>
      <c r="I1446" s="201">
        <v>10329</v>
      </c>
      <c r="J1446" s="201">
        <v>1</v>
      </c>
      <c r="K1446" s="115">
        <f>IF((G1446+'Resale time'!$F$545)&lt;$U$3,1,0)</f>
        <v>0</v>
      </c>
      <c r="L1446" s="235"/>
      <c r="M1446" s="2">
        <v>1</v>
      </c>
      <c r="N1446" s="162">
        <f t="shared" si="68"/>
        <v>1</v>
      </c>
      <c r="O1446" s="219">
        <f>MAX(IF($U$4-G1446&gt;0,MIN((($U$4-$U$2))*J1446,(($U$4-$G1446)*J1446)-'Resale time'!$F$545),0),0)</f>
        <v>0</v>
      </c>
      <c r="P1446" s="162">
        <f>MAX(IF($U$5-G1446&gt;0,MIN(($U$5-$U$4)*J1446,(($U$5-$G1446)*J1446)-'Resale time'!$F$545),0),0)</f>
        <v>0</v>
      </c>
      <c r="Q1446" s="162">
        <f>MAX(IF($U$3-G1446&gt;0,MIN(($U$3-$U$5)*J1446,(($U$3-$G1446)*J1446)-'Resale time'!$F$545),0),0)</f>
        <v>0</v>
      </c>
      <c r="R1446" s="341">
        <f t="shared" si="69"/>
        <v>0</v>
      </c>
    </row>
    <row r="1447" spans="1:18" ht="14.5" x14ac:dyDescent="0.35">
      <c r="A1447" s="201" t="s">
        <v>6981</v>
      </c>
      <c r="B1447" s="198" t="s">
        <v>6982</v>
      </c>
      <c r="C1447" s="198" t="s">
        <v>6983</v>
      </c>
      <c r="D1447" s="199" t="s">
        <v>610</v>
      </c>
      <c r="E1447" s="213">
        <v>37913381</v>
      </c>
      <c r="F1447" s="209" t="s">
        <v>6953</v>
      </c>
      <c r="G1447" s="202">
        <v>44321</v>
      </c>
      <c r="H1447" s="2">
        <f t="shared" si="70"/>
        <v>2021</v>
      </c>
      <c r="I1447" s="201">
        <v>12680</v>
      </c>
      <c r="J1447" s="201">
        <v>1</v>
      </c>
      <c r="K1447" s="115">
        <f>IF((G1447+'Resale time'!$F$545)&lt;$U$3,1,0)</f>
        <v>0</v>
      </c>
      <c r="L1447" s="234">
        <v>2018040711</v>
      </c>
      <c r="M1447" s="2">
        <v>1</v>
      </c>
      <c r="N1447" s="162">
        <f t="shared" si="68"/>
        <v>1</v>
      </c>
      <c r="O1447" s="219">
        <f>MAX(IF($U$4-G1447&gt;0,MIN((($U$4-$U$2))*J1447,(($U$4-$G1447)*J1447)-'Resale time'!$F$545),0),0)</f>
        <v>0</v>
      </c>
      <c r="P1447" s="162">
        <f>MAX(IF($U$5-G1447&gt;0,MIN(($U$5-$U$4)*J1447,(($U$5-$G1447)*J1447)-'Resale time'!$F$545),0),0)</f>
        <v>0</v>
      </c>
      <c r="Q1447" s="162">
        <f>MAX(IF($U$3-G1447&gt;0,MIN(($U$3-$U$5)*J1447,(($U$3-$G1447)*J1447)-'Resale time'!$F$545),0),0)</f>
        <v>0</v>
      </c>
      <c r="R1447" s="341">
        <f t="shared" si="69"/>
        <v>0</v>
      </c>
    </row>
    <row r="1448" spans="1:18" ht="14.5" x14ac:dyDescent="0.35">
      <c r="A1448" s="214" t="s">
        <v>6981</v>
      </c>
      <c r="B1448" s="215" t="s">
        <v>6984</v>
      </c>
      <c r="C1448" s="198" t="s">
        <v>6985</v>
      </c>
      <c r="D1448" s="199" t="s">
        <v>6570</v>
      </c>
      <c r="E1448" s="200" t="s">
        <v>6986</v>
      </c>
      <c r="F1448" s="209" t="s">
        <v>6519</v>
      </c>
      <c r="G1448" s="202">
        <v>44319</v>
      </c>
      <c r="H1448" s="2">
        <f t="shared" si="70"/>
        <v>2021</v>
      </c>
      <c r="I1448" s="201">
        <v>12676</v>
      </c>
      <c r="J1448" s="201">
        <v>1</v>
      </c>
      <c r="K1448" s="115">
        <f>IF((G1448+'Resale time'!$F$545)&lt;$U$3,1,0)</f>
        <v>0</v>
      </c>
      <c r="L1448" s="236">
        <v>2018651583</v>
      </c>
      <c r="M1448" s="2">
        <v>1</v>
      </c>
      <c r="N1448" s="162">
        <f t="shared" si="68"/>
        <v>1</v>
      </c>
      <c r="O1448" s="219">
        <f>MAX(IF($U$4-G1448&gt;0,MIN((($U$4-$U$2))*J1448,(($U$4-$G1448)*J1448)-'Resale time'!$F$545),0),0)</f>
        <v>0</v>
      </c>
      <c r="P1448" s="162">
        <f>MAX(IF($U$5-G1448&gt;0,MIN(($U$5-$U$4)*J1448,(($U$5-$G1448)*J1448)-'Resale time'!$F$545),0),0)</f>
        <v>0</v>
      </c>
      <c r="Q1448" s="162">
        <f>MAX(IF($U$3-G1448&gt;0,MIN(($U$3-$U$5)*J1448,(($U$3-$G1448)*J1448)-'Resale time'!$F$545),0),0)</f>
        <v>0</v>
      </c>
      <c r="R1448" s="341">
        <f t="shared" si="69"/>
        <v>0</v>
      </c>
    </row>
    <row r="1449" spans="1:18" ht="14.5" x14ac:dyDescent="0.35">
      <c r="A1449" s="201" t="s">
        <v>6987</v>
      </c>
      <c r="B1449" s="209" t="s">
        <v>6988</v>
      </c>
      <c r="C1449" s="198" t="s">
        <v>6989</v>
      </c>
      <c r="D1449" s="199" t="s">
        <v>610</v>
      </c>
      <c r="E1449" s="213">
        <v>33220061</v>
      </c>
      <c r="F1449" s="216" t="s">
        <v>6547</v>
      </c>
      <c r="G1449" s="202">
        <v>44337</v>
      </c>
      <c r="H1449" s="2">
        <f t="shared" si="70"/>
        <v>2021</v>
      </c>
      <c r="I1449" s="201">
        <v>11708</v>
      </c>
      <c r="J1449" s="201">
        <v>1</v>
      </c>
      <c r="K1449" s="115">
        <f>IF((G1449+'Resale time'!$F$545)&lt;$U$3,1,0)</f>
        <v>0</v>
      </c>
      <c r="L1449" s="237">
        <v>2018042257</v>
      </c>
      <c r="M1449" s="2">
        <v>1</v>
      </c>
      <c r="N1449" s="162">
        <f t="shared" si="68"/>
        <v>1</v>
      </c>
      <c r="O1449" s="219">
        <f>MAX(IF($U$4-G1449&gt;0,MIN((($U$4-$U$2))*J1449,(($U$4-$G1449)*J1449)-'Resale time'!$F$545),0),0)</f>
        <v>0</v>
      </c>
      <c r="P1449" s="162">
        <f>MAX(IF($U$5-G1449&gt;0,MIN(($U$5-$U$4)*J1449,(($U$5-$G1449)*J1449)-'Resale time'!$F$545),0),0)</f>
        <v>0</v>
      </c>
      <c r="Q1449" s="162">
        <f>MAX(IF($U$3-G1449&gt;0,MIN(($U$3-$U$5)*J1449,(($U$3-$G1449)*J1449)-'Resale time'!$F$545),0),0)</f>
        <v>0</v>
      </c>
      <c r="R1449" s="341">
        <f t="shared" si="69"/>
        <v>0</v>
      </c>
    </row>
    <row r="1450" spans="1:18" ht="14.5" x14ac:dyDescent="0.35">
      <c r="A1450" s="201" t="s">
        <v>6990</v>
      </c>
      <c r="B1450" s="198" t="s">
        <v>6991</v>
      </c>
      <c r="C1450" s="198" t="s">
        <v>6992</v>
      </c>
      <c r="D1450" s="199" t="s">
        <v>610</v>
      </c>
      <c r="E1450" s="213">
        <v>36831791</v>
      </c>
      <c r="F1450" s="209" t="s">
        <v>6993</v>
      </c>
      <c r="G1450" s="202">
        <v>44333</v>
      </c>
      <c r="H1450" s="2">
        <f t="shared" si="70"/>
        <v>2021</v>
      </c>
      <c r="I1450" s="201">
        <v>12686</v>
      </c>
      <c r="J1450" s="201">
        <v>1</v>
      </c>
      <c r="K1450" s="115">
        <f>IF((G1450+'Resale time'!$F$545)&lt;$U$3,1,0)</f>
        <v>0</v>
      </c>
      <c r="L1450" s="235"/>
      <c r="M1450" s="2">
        <v>1</v>
      </c>
      <c r="N1450" s="162">
        <f t="shared" si="68"/>
        <v>1</v>
      </c>
      <c r="O1450" s="219">
        <f>MAX(IF($U$4-G1450&gt;0,MIN((($U$4-$U$2))*J1450,(($U$4-$G1450)*J1450)-'Resale time'!$F$545),0),0)</f>
        <v>0</v>
      </c>
      <c r="P1450" s="162">
        <f>MAX(IF($U$5-G1450&gt;0,MIN(($U$5-$U$4)*J1450,(($U$5-$G1450)*J1450)-'Resale time'!$F$545),0),0)</f>
        <v>0</v>
      </c>
      <c r="Q1450" s="162">
        <f>MAX(IF($U$3-G1450&gt;0,MIN(($U$3-$U$5)*J1450,(($U$3-$G1450)*J1450)-'Resale time'!$F$545),0),0)</f>
        <v>0</v>
      </c>
      <c r="R1450" s="341">
        <f t="shared" si="69"/>
        <v>0</v>
      </c>
    </row>
    <row r="1451" spans="1:18" ht="14.5" x14ac:dyDescent="0.35">
      <c r="A1451" s="201" t="s">
        <v>6994</v>
      </c>
      <c r="B1451" s="198" t="s">
        <v>6995</v>
      </c>
      <c r="C1451" s="198" t="s">
        <v>612</v>
      </c>
      <c r="D1451" s="199" t="s">
        <v>610</v>
      </c>
      <c r="E1451" s="213">
        <v>48233360</v>
      </c>
      <c r="F1451" s="209" t="s">
        <v>6596</v>
      </c>
      <c r="G1451" s="202">
        <v>44337</v>
      </c>
      <c r="H1451" s="2">
        <f t="shared" si="70"/>
        <v>2021</v>
      </c>
      <c r="I1451" s="201">
        <v>12687</v>
      </c>
      <c r="J1451" s="201">
        <v>1</v>
      </c>
      <c r="K1451" s="115">
        <f>IF((G1451+'Resale time'!$F$545)&lt;$U$3,1,0)</f>
        <v>0</v>
      </c>
      <c r="L1451" s="237">
        <v>2018652390</v>
      </c>
      <c r="M1451" s="2">
        <v>1</v>
      </c>
      <c r="N1451" s="162">
        <f t="shared" si="68"/>
        <v>1</v>
      </c>
      <c r="O1451" s="219">
        <f>MAX(IF($U$4-G1451&gt;0,MIN((($U$4-$U$2))*J1451,(($U$4-$G1451)*J1451)-'Resale time'!$F$545),0),0)</f>
        <v>0</v>
      </c>
      <c r="P1451" s="162">
        <f>MAX(IF($U$5-G1451&gt;0,MIN(($U$5-$U$4)*J1451,(($U$5-$G1451)*J1451)-'Resale time'!$F$545),0),0)</f>
        <v>0</v>
      </c>
      <c r="Q1451" s="162">
        <f>MAX(IF($U$3-G1451&gt;0,MIN(($U$3-$U$5)*J1451,(($U$3-$G1451)*J1451)-'Resale time'!$F$545),0),0)</f>
        <v>0</v>
      </c>
      <c r="R1451" s="341">
        <f t="shared" si="69"/>
        <v>0</v>
      </c>
    </row>
    <row r="1452" spans="1:18" ht="24" x14ac:dyDescent="0.35">
      <c r="A1452" s="201" t="s">
        <v>6996</v>
      </c>
      <c r="B1452" s="212" t="s">
        <v>6997</v>
      </c>
      <c r="C1452" s="198" t="s">
        <v>6998</v>
      </c>
      <c r="D1452" s="199" t="s">
        <v>6557</v>
      </c>
      <c r="E1452" s="213" t="s">
        <v>6999</v>
      </c>
      <c r="F1452" s="209" t="s">
        <v>6524</v>
      </c>
      <c r="G1452" s="202">
        <v>44341</v>
      </c>
      <c r="H1452" s="2">
        <f t="shared" si="70"/>
        <v>2021</v>
      </c>
      <c r="I1452" s="201">
        <v>12696</v>
      </c>
      <c r="J1452" s="201">
        <v>1</v>
      </c>
      <c r="K1452" s="115">
        <f>IF((G1452+'Resale time'!$F$545)&lt;$U$3,1,0)</f>
        <v>0</v>
      </c>
      <c r="L1452" s="238">
        <v>21021804740619</v>
      </c>
      <c r="M1452" s="2">
        <v>1</v>
      </c>
      <c r="N1452" s="162">
        <f t="shared" si="68"/>
        <v>1</v>
      </c>
      <c r="O1452" s="219">
        <f>MAX(IF($U$4-G1452&gt;0,MIN((($U$4-$U$2))*J1452,(($U$4-$G1452)*J1452)-'Resale time'!$F$545),0),0)</f>
        <v>0</v>
      </c>
      <c r="P1452" s="162">
        <f>MAX(IF($U$5-G1452&gt;0,MIN(($U$5-$U$4)*J1452,(($U$5-$G1452)*J1452)-'Resale time'!$F$545),0),0)</f>
        <v>0</v>
      </c>
      <c r="Q1452" s="162">
        <f>MAX(IF($U$3-G1452&gt;0,MIN(($U$3-$U$5)*J1452,(($U$3-$G1452)*J1452)-'Resale time'!$F$545),0),0)</f>
        <v>0</v>
      </c>
      <c r="R1452" s="341">
        <f t="shared" si="69"/>
        <v>0</v>
      </c>
    </row>
    <row r="1453" spans="1:18" ht="14.5" x14ac:dyDescent="0.35">
      <c r="A1453" s="201" t="s">
        <v>7000</v>
      </c>
      <c r="B1453" s="198" t="s">
        <v>7001</v>
      </c>
      <c r="C1453" s="198" t="s">
        <v>7002</v>
      </c>
      <c r="D1453" s="199" t="s">
        <v>5826</v>
      </c>
      <c r="E1453" s="213">
        <v>38414448</v>
      </c>
      <c r="F1453" s="209" t="s">
        <v>6554</v>
      </c>
      <c r="G1453" s="202">
        <v>44344</v>
      </c>
      <c r="H1453" s="2">
        <f t="shared" si="70"/>
        <v>2021</v>
      </c>
      <c r="I1453" s="201">
        <v>11702</v>
      </c>
      <c r="J1453" s="201">
        <v>1</v>
      </c>
      <c r="K1453" s="115">
        <f>IF((G1453+'Resale time'!$F$545)&lt;$U$3,1,0)</f>
        <v>0</v>
      </c>
      <c r="L1453" s="238">
        <v>2102230474034</v>
      </c>
      <c r="M1453" s="2">
        <v>1</v>
      </c>
      <c r="N1453" s="162">
        <f t="shared" si="68"/>
        <v>1</v>
      </c>
      <c r="O1453" s="219">
        <f>MAX(IF($U$4-G1453&gt;0,MIN((($U$4-$U$2))*J1453,(($U$4-$G1453)*J1453)-'Resale time'!$F$545),0),0)</f>
        <v>0</v>
      </c>
      <c r="P1453" s="162">
        <f>MAX(IF($U$5-G1453&gt;0,MIN(($U$5-$U$4)*J1453,(($U$5-$G1453)*J1453)-'Resale time'!$F$545),0),0)</f>
        <v>0</v>
      </c>
      <c r="Q1453" s="162">
        <f>MAX(IF($U$3-G1453&gt;0,MIN(($U$3-$U$5)*J1453,(($U$3-$G1453)*J1453)-'Resale time'!$F$545),0),0)</f>
        <v>0</v>
      </c>
      <c r="R1453" s="341">
        <f t="shared" si="69"/>
        <v>0</v>
      </c>
    </row>
    <row r="1454" spans="1:18" ht="14.5" x14ac:dyDescent="0.35">
      <c r="A1454" s="201" t="s">
        <v>7003</v>
      </c>
      <c r="B1454" s="198" t="s">
        <v>7004</v>
      </c>
      <c r="C1454" s="198" t="s">
        <v>7005</v>
      </c>
      <c r="D1454" s="199" t="s">
        <v>6570</v>
      </c>
      <c r="E1454" s="213">
        <v>37338406</v>
      </c>
      <c r="F1454" s="209" t="s">
        <v>7006</v>
      </c>
      <c r="G1454" s="202">
        <v>44248</v>
      </c>
      <c r="H1454" s="2">
        <f t="shared" si="70"/>
        <v>2021</v>
      </c>
      <c r="I1454" s="201">
        <v>8129</v>
      </c>
      <c r="J1454" s="201">
        <v>1</v>
      </c>
      <c r="K1454" s="115">
        <f>IF((G1454+'Resale time'!$F$545)&lt;$U$3,1,0)</f>
        <v>0</v>
      </c>
      <c r="L1454" s="239"/>
      <c r="M1454" s="2">
        <v>1</v>
      </c>
      <c r="N1454" s="162">
        <f t="shared" si="68"/>
        <v>1</v>
      </c>
      <c r="O1454" s="219">
        <f>MAX(IF($U$4-G1454&gt;0,MIN((($U$4-$U$2))*J1454,(($U$4-$G1454)*J1454)-'Resale time'!$F$545),0),0)</f>
        <v>0</v>
      </c>
      <c r="P1454" s="162">
        <f>MAX(IF($U$5-G1454&gt;0,MIN(($U$5-$U$4)*J1454,(($U$5-$G1454)*J1454)-'Resale time'!$F$545),0),0)</f>
        <v>0</v>
      </c>
      <c r="Q1454" s="162">
        <f>MAX(IF($U$3-G1454&gt;0,MIN(($U$3-$U$5)*J1454,(($U$3-$G1454)*J1454)-'Resale time'!$F$545),0),0)</f>
        <v>0</v>
      </c>
      <c r="R1454" s="341">
        <f t="shared" si="69"/>
        <v>0</v>
      </c>
    </row>
    <row r="1455" spans="1:18" ht="24" x14ac:dyDescent="0.35">
      <c r="A1455" s="201" t="s">
        <v>7007</v>
      </c>
      <c r="B1455" s="210" t="s">
        <v>6747</v>
      </c>
      <c r="C1455" s="210" t="s">
        <v>7008</v>
      </c>
      <c r="D1455" s="210" t="s">
        <v>5826</v>
      </c>
      <c r="E1455" s="211">
        <v>48905022</v>
      </c>
      <c r="F1455" s="209" t="s">
        <v>6536</v>
      </c>
      <c r="G1455" s="202">
        <v>44336</v>
      </c>
      <c r="H1455" s="2">
        <f t="shared" si="70"/>
        <v>2021</v>
      </c>
      <c r="I1455" s="201">
        <v>10400</v>
      </c>
      <c r="J1455" s="201">
        <v>1</v>
      </c>
      <c r="K1455" s="115">
        <f>IF((G1455+'Resale time'!$F$545)&lt;$U$3,1,0)</f>
        <v>0</v>
      </c>
      <c r="L1455" s="238">
        <v>21021804740726</v>
      </c>
      <c r="M1455" s="2">
        <v>0</v>
      </c>
      <c r="N1455" s="162" t="str">
        <f t="shared" si="68"/>
        <v/>
      </c>
      <c r="O1455" s="219">
        <f>MAX(IF($U$4-G1455&gt;0,MIN((($U$4-$U$2))*J1455,(($U$4-$G1455)*J1455)-'Resale time'!$F$545),0),0)</f>
        <v>0</v>
      </c>
      <c r="P1455" s="162">
        <f>MAX(IF($U$5-G1455&gt;0,MIN(($U$5-$U$4)*J1455,(($U$5-$G1455)*J1455)-'Resale time'!$F$545),0),0)</f>
        <v>0</v>
      </c>
      <c r="Q1455" s="162">
        <f>MAX(IF($U$3-G1455&gt;0,MIN(($U$3-$U$5)*J1455,(($U$3-$G1455)*J1455)-'Resale time'!$F$545),0),0)</f>
        <v>0</v>
      </c>
      <c r="R1455" s="341">
        <f t="shared" si="69"/>
        <v>0</v>
      </c>
    </row>
    <row r="1456" spans="1:18" ht="24" x14ac:dyDescent="0.35">
      <c r="A1456" s="201" t="s">
        <v>7009</v>
      </c>
      <c r="B1456" s="210" t="s">
        <v>6747</v>
      </c>
      <c r="C1456" s="210" t="s">
        <v>7008</v>
      </c>
      <c r="D1456" s="210" t="s">
        <v>5826</v>
      </c>
      <c r="E1456" s="211">
        <v>48905022</v>
      </c>
      <c r="F1456" s="209" t="s">
        <v>6524</v>
      </c>
      <c r="G1456" s="202">
        <v>44336</v>
      </c>
      <c r="H1456" s="2">
        <f t="shared" si="70"/>
        <v>2021</v>
      </c>
      <c r="I1456" s="201">
        <v>10400</v>
      </c>
      <c r="J1456" s="201">
        <v>1</v>
      </c>
      <c r="K1456" s="115">
        <f>IF((G1456+'Resale time'!$F$545)&lt;$U$3,1,0)</f>
        <v>0</v>
      </c>
      <c r="L1456" s="238">
        <v>21022404744201</v>
      </c>
      <c r="M1456" s="2">
        <v>0</v>
      </c>
      <c r="N1456" s="162" t="str">
        <f t="shared" si="68"/>
        <v/>
      </c>
      <c r="O1456" s="219">
        <f>MAX(IF($U$4-G1456&gt;0,MIN((($U$4-$U$2))*J1456,(($U$4-$G1456)*J1456)-'Resale time'!$F$545),0),0)</f>
        <v>0</v>
      </c>
      <c r="P1456" s="162">
        <f>MAX(IF($U$5-G1456&gt;0,MIN(($U$5-$U$4)*J1456,(($U$5-$G1456)*J1456)-'Resale time'!$F$545),0),0)</f>
        <v>0</v>
      </c>
      <c r="Q1456" s="162">
        <f>MAX(IF($U$3-G1456&gt;0,MIN(($U$3-$U$5)*J1456,(($U$3-$G1456)*J1456)-'Resale time'!$F$545),0),0)</f>
        <v>0</v>
      </c>
      <c r="R1456" s="341">
        <f t="shared" si="69"/>
        <v>0</v>
      </c>
    </row>
    <row r="1457" spans="1:18" ht="14.5" x14ac:dyDescent="0.35">
      <c r="A1457" s="201" t="s">
        <v>7010</v>
      </c>
      <c r="B1457" s="198" t="s">
        <v>7011</v>
      </c>
      <c r="C1457" s="198" t="s">
        <v>6661</v>
      </c>
      <c r="D1457" s="199" t="s">
        <v>610</v>
      </c>
      <c r="E1457" s="213">
        <v>37456165</v>
      </c>
      <c r="F1457" s="209" t="s">
        <v>7012</v>
      </c>
      <c r="G1457" s="202">
        <v>44345</v>
      </c>
      <c r="H1457" s="2">
        <f t="shared" si="70"/>
        <v>2021</v>
      </c>
      <c r="I1457" s="201">
        <v>11707</v>
      </c>
      <c r="J1457" s="201">
        <v>1</v>
      </c>
      <c r="K1457" s="115">
        <f>IF((G1457+'Resale time'!$F$545)&lt;$U$3,1,0)</f>
        <v>0</v>
      </c>
      <c r="L1457" s="240">
        <v>2022341770</v>
      </c>
      <c r="M1457" s="2">
        <v>1</v>
      </c>
      <c r="N1457" s="162">
        <f t="shared" si="68"/>
        <v>1</v>
      </c>
      <c r="O1457" s="219">
        <f>MAX(IF($U$4-G1457&gt;0,MIN((($U$4-$U$2))*J1457,(($U$4-$G1457)*J1457)-'Resale time'!$F$545),0),0)</f>
        <v>0</v>
      </c>
      <c r="P1457" s="162">
        <f>MAX(IF($U$5-G1457&gt;0,MIN(($U$5-$U$4)*J1457,(($U$5-$G1457)*J1457)-'Resale time'!$F$545),0),0)</f>
        <v>0</v>
      </c>
      <c r="Q1457" s="162">
        <f>MAX(IF($U$3-G1457&gt;0,MIN(($U$3-$U$5)*J1457,(($U$3-$G1457)*J1457)-'Resale time'!$F$545),0),0)</f>
        <v>0</v>
      </c>
      <c r="R1457" s="341">
        <f t="shared" si="69"/>
        <v>0</v>
      </c>
    </row>
    <row r="1458" spans="1:18" ht="24" x14ac:dyDescent="0.35">
      <c r="A1458" s="201" t="s">
        <v>7013</v>
      </c>
      <c r="B1458" s="198" t="s">
        <v>7014</v>
      </c>
      <c r="C1458" s="198" t="s">
        <v>7015</v>
      </c>
      <c r="D1458" s="199" t="s">
        <v>610</v>
      </c>
      <c r="E1458" s="213">
        <v>33396737</v>
      </c>
      <c r="F1458" s="209" t="s">
        <v>6791</v>
      </c>
      <c r="G1458" s="202">
        <v>44372</v>
      </c>
      <c r="H1458" s="2">
        <f t="shared" si="70"/>
        <v>2021</v>
      </c>
      <c r="I1458" s="201">
        <v>11735</v>
      </c>
      <c r="J1458" s="201">
        <v>1</v>
      </c>
      <c r="K1458" s="115">
        <f>IF((G1458+'Resale time'!$F$545)&lt;$U$3,1,0)</f>
        <v>0</v>
      </c>
      <c r="L1458" s="235"/>
      <c r="M1458" s="2">
        <v>1</v>
      </c>
      <c r="N1458" s="162">
        <f t="shared" si="68"/>
        <v>1</v>
      </c>
      <c r="O1458" s="219">
        <f>MAX(IF($U$4-G1458&gt;0,MIN((($U$4-$U$2))*J1458,(($U$4-$G1458)*J1458)-'Resale time'!$F$545),0),0)</f>
        <v>0</v>
      </c>
      <c r="P1458" s="162">
        <f>MAX(IF($U$5-G1458&gt;0,MIN(($U$5-$U$4)*J1458,(($U$5-$G1458)*J1458)-'Resale time'!$F$545),0),0)</f>
        <v>0</v>
      </c>
      <c r="Q1458" s="162">
        <f>MAX(IF($U$3-G1458&gt;0,MIN(($U$3-$U$5)*J1458,(($U$3-$G1458)*J1458)-'Resale time'!$F$545),0),0)</f>
        <v>0</v>
      </c>
      <c r="R1458" s="341">
        <f t="shared" si="69"/>
        <v>0</v>
      </c>
    </row>
    <row r="1459" spans="1:18" ht="14.5" x14ac:dyDescent="0.35">
      <c r="A1459" s="201" t="s">
        <v>7016</v>
      </c>
      <c r="B1459" s="210" t="s">
        <v>7017</v>
      </c>
      <c r="C1459" s="210" t="s">
        <v>7018</v>
      </c>
      <c r="D1459" s="210"/>
      <c r="E1459" s="211">
        <v>41790807</v>
      </c>
      <c r="F1459" s="209" t="s">
        <v>6519</v>
      </c>
      <c r="G1459" s="202">
        <v>44371</v>
      </c>
      <c r="H1459" s="2">
        <f t="shared" si="70"/>
        <v>2021</v>
      </c>
      <c r="I1459" s="201">
        <v>11730</v>
      </c>
      <c r="J1459" s="201">
        <v>12</v>
      </c>
      <c r="K1459" s="115">
        <f>IF((G1459+'Resale time'!$F$545)&lt;$U$3,1,0)</f>
        <v>0</v>
      </c>
      <c r="L1459" s="235"/>
      <c r="M1459" s="2">
        <v>0</v>
      </c>
      <c r="N1459" s="162" t="str">
        <f t="shared" si="68"/>
        <v/>
      </c>
      <c r="O1459" s="219">
        <f>MAX(IF($U$4-G1459&gt;0,MIN((($U$4-$U$2))*J1459,(($U$4-$G1459)*J1459)-'Resale time'!$F$545),0),0)</f>
        <v>0</v>
      </c>
      <c r="P1459" s="162">
        <f>MAX(IF($U$5-G1459&gt;0,MIN(($U$5-$U$4)*J1459,(($U$5-$G1459)*J1459)-'Resale time'!$F$545),0),0)</f>
        <v>0</v>
      </c>
      <c r="Q1459" s="162">
        <f>MAX(IF($U$3-G1459&gt;0,MIN(($U$3-$U$5)*J1459,(($U$3-$G1459)*J1459)-'Resale time'!$F$545),0),0)</f>
        <v>0</v>
      </c>
      <c r="R1459" s="341">
        <f t="shared" si="69"/>
        <v>0</v>
      </c>
    </row>
    <row r="1460" spans="1:18" ht="14.5" x14ac:dyDescent="0.35">
      <c r="A1460" s="201" t="s">
        <v>7019</v>
      </c>
      <c r="B1460" s="210" t="s">
        <v>7017</v>
      </c>
      <c r="C1460" s="210" t="s">
        <v>7018</v>
      </c>
      <c r="D1460" s="210"/>
      <c r="E1460" s="211">
        <v>41790807</v>
      </c>
      <c r="F1460" s="209" t="s">
        <v>7020</v>
      </c>
      <c r="G1460" s="202">
        <v>44371</v>
      </c>
      <c r="H1460" s="2">
        <f t="shared" si="70"/>
        <v>2021</v>
      </c>
      <c r="I1460" s="201">
        <v>11730</v>
      </c>
      <c r="J1460" s="201">
        <v>12</v>
      </c>
      <c r="K1460" s="115">
        <f>IF((G1460+'Resale time'!$F$545)&lt;$U$3,1,0)</f>
        <v>0</v>
      </c>
      <c r="L1460" s="235"/>
      <c r="M1460" s="2">
        <v>0</v>
      </c>
      <c r="N1460" s="162" t="str">
        <f t="shared" si="68"/>
        <v/>
      </c>
      <c r="O1460" s="219">
        <f>MAX(IF($U$4-G1460&gt;0,MIN((($U$4-$U$2))*J1460,(($U$4-$G1460)*J1460)-'Resale time'!$F$545),0),0)</f>
        <v>0</v>
      </c>
      <c r="P1460" s="162">
        <f>MAX(IF($U$5-G1460&gt;0,MIN(($U$5-$U$4)*J1460,(($U$5-$G1460)*J1460)-'Resale time'!$F$545),0),0)</f>
        <v>0</v>
      </c>
      <c r="Q1460" s="162">
        <f>MAX(IF($U$3-G1460&gt;0,MIN(($U$3-$U$5)*J1460,(($U$3-$G1460)*J1460)-'Resale time'!$F$545),0),0)</f>
        <v>0</v>
      </c>
      <c r="R1460" s="341">
        <f t="shared" si="69"/>
        <v>0</v>
      </c>
    </row>
    <row r="1461" spans="1:18" ht="14.5" x14ac:dyDescent="0.35">
      <c r="A1461" s="201" t="s">
        <v>7021</v>
      </c>
      <c r="B1461" s="210" t="s">
        <v>7017</v>
      </c>
      <c r="C1461" s="210" t="s">
        <v>7018</v>
      </c>
      <c r="D1461" s="210"/>
      <c r="E1461" s="211">
        <v>41790807</v>
      </c>
      <c r="F1461" s="209" t="s">
        <v>7022</v>
      </c>
      <c r="G1461" s="202">
        <v>44371</v>
      </c>
      <c r="H1461" s="2">
        <f t="shared" si="70"/>
        <v>2021</v>
      </c>
      <c r="I1461" s="201">
        <v>11732</v>
      </c>
      <c r="J1461" s="201">
        <v>4</v>
      </c>
      <c r="K1461" s="115">
        <f>IF((G1461+'Resale time'!$F$545)&lt;$U$3,1,0)</f>
        <v>0</v>
      </c>
      <c r="L1461" s="235"/>
      <c r="M1461" s="2">
        <v>0</v>
      </c>
      <c r="N1461" s="162" t="str">
        <f t="shared" si="68"/>
        <v/>
      </c>
      <c r="O1461" s="219">
        <f>MAX(IF($U$4-G1461&gt;0,MIN((($U$4-$U$2))*J1461,(($U$4-$G1461)*J1461)-'Resale time'!$F$545),0),0)</f>
        <v>0</v>
      </c>
      <c r="P1461" s="162">
        <f>MAX(IF($U$5-G1461&gt;0,MIN(($U$5-$U$4)*J1461,(($U$5-$G1461)*J1461)-'Resale time'!$F$545),0),0)</f>
        <v>0</v>
      </c>
      <c r="Q1461" s="162">
        <f>MAX(IF($U$3-G1461&gt;0,MIN(($U$3-$U$5)*J1461,(($U$3-$G1461)*J1461)-'Resale time'!$F$545),0),0)</f>
        <v>0</v>
      </c>
      <c r="R1461" s="341">
        <f t="shared" si="69"/>
        <v>0</v>
      </c>
    </row>
    <row r="1462" spans="1:18" ht="14.5" x14ac:dyDescent="0.35">
      <c r="A1462" s="201" t="s">
        <v>7023</v>
      </c>
      <c r="B1462" s="198" t="s">
        <v>7024</v>
      </c>
      <c r="C1462" s="198" t="s">
        <v>7025</v>
      </c>
      <c r="D1462" s="199" t="s">
        <v>6529</v>
      </c>
      <c r="E1462" s="213">
        <v>36791047</v>
      </c>
      <c r="F1462" s="209" t="s">
        <v>7026</v>
      </c>
      <c r="G1462" s="202">
        <v>44371</v>
      </c>
      <c r="H1462" s="2">
        <f t="shared" si="70"/>
        <v>2021</v>
      </c>
      <c r="I1462" s="201">
        <v>11733</v>
      </c>
      <c r="J1462" s="201">
        <v>1</v>
      </c>
      <c r="K1462" s="115">
        <f>IF((G1462+'Resale time'!$F$545)&lt;$U$3,1,0)</f>
        <v>0</v>
      </c>
      <c r="L1462" s="240">
        <v>2018042498</v>
      </c>
      <c r="M1462" s="2">
        <v>1</v>
      </c>
      <c r="N1462" s="162">
        <f t="shared" si="68"/>
        <v>1</v>
      </c>
      <c r="O1462" s="219">
        <f>MAX(IF($U$4-G1462&gt;0,MIN((($U$4-$U$2))*J1462,(($U$4-$G1462)*J1462)-'Resale time'!$F$545),0),0)</f>
        <v>0</v>
      </c>
      <c r="P1462" s="162">
        <f>MAX(IF($U$5-G1462&gt;0,MIN(($U$5-$U$4)*J1462,(($U$5-$G1462)*J1462)-'Resale time'!$F$545),0),0)</f>
        <v>0</v>
      </c>
      <c r="Q1462" s="162">
        <f>MAX(IF($U$3-G1462&gt;0,MIN(($U$3-$U$5)*J1462,(($U$3-$G1462)*J1462)-'Resale time'!$F$545),0),0)</f>
        <v>0</v>
      </c>
      <c r="R1462" s="341">
        <f t="shared" si="69"/>
        <v>0</v>
      </c>
    </row>
    <row r="1463" spans="1:18" ht="24" x14ac:dyDescent="0.35">
      <c r="A1463" s="201" t="s">
        <v>7027</v>
      </c>
      <c r="B1463" s="198" t="s">
        <v>7028</v>
      </c>
      <c r="C1463" s="198" t="s">
        <v>7029</v>
      </c>
      <c r="D1463" s="199" t="s">
        <v>6570</v>
      </c>
      <c r="E1463" s="213">
        <v>31053722</v>
      </c>
      <c r="F1463" s="209" t="s">
        <v>6791</v>
      </c>
      <c r="G1463" s="202">
        <v>44368</v>
      </c>
      <c r="H1463" s="2">
        <f t="shared" si="70"/>
        <v>2021</v>
      </c>
      <c r="I1463" s="201">
        <v>11725</v>
      </c>
      <c r="J1463" s="201">
        <v>1</v>
      </c>
      <c r="K1463" s="115">
        <f>IF((G1463+'Resale time'!$F$545)&lt;$U$3,1,0)</f>
        <v>0</v>
      </c>
      <c r="L1463" s="235"/>
      <c r="M1463" s="2">
        <v>1</v>
      </c>
      <c r="N1463" s="162">
        <f t="shared" si="68"/>
        <v>1</v>
      </c>
      <c r="O1463" s="219">
        <f>MAX(IF($U$4-G1463&gt;0,MIN((($U$4-$U$2))*J1463,(($U$4-$G1463)*J1463)-'Resale time'!$F$545),0),0)</f>
        <v>0</v>
      </c>
      <c r="P1463" s="162">
        <f>MAX(IF($U$5-G1463&gt;0,MIN(($U$5-$U$4)*J1463,(($U$5-$G1463)*J1463)-'Resale time'!$F$545),0),0)</f>
        <v>0</v>
      </c>
      <c r="Q1463" s="162">
        <f>MAX(IF($U$3-G1463&gt;0,MIN(($U$3-$U$5)*J1463,(($U$3-$G1463)*J1463)-'Resale time'!$F$545),0),0)</f>
        <v>0</v>
      </c>
      <c r="R1463" s="341">
        <f t="shared" si="69"/>
        <v>0</v>
      </c>
    </row>
    <row r="1464" spans="1:18" ht="36" x14ac:dyDescent="0.35">
      <c r="A1464" s="201" t="s">
        <v>7030</v>
      </c>
      <c r="B1464" s="210" t="s">
        <v>7031</v>
      </c>
      <c r="C1464" s="210" t="s">
        <v>6979</v>
      </c>
      <c r="D1464" s="210" t="s">
        <v>5826</v>
      </c>
      <c r="E1464" s="211">
        <v>36149198</v>
      </c>
      <c r="F1464" s="209" t="s">
        <v>7032</v>
      </c>
      <c r="G1464" s="202">
        <v>44368</v>
      </c>
      <c r="H1464" s="2">
        <f t="shared" si="70"/>
        <v>2021</v>
      </c>
      <c r="I1464" s="201">
        <v>11727</v>
      </c>
      <c r="J1464" s="201">
        <v>3</v>
      </c>
      <c r="K1464" s="115">
        <f>IF((G1464+'Resale time'!$F$545)&lt;$U$3,1,0)</f>
        <v>0</v>
      </c>
      <c r="L1464" s="241" t="s">
        <v>7033</v>
      </c>
      <c r="M1464" s="2">
        <v>0</v>
      </c>
      <c r="N1464" s="162" t="str">
        <f t="shared" si="68"/>
        <v/>
      </c>
      <c r="O1464" s="219">
        <f>MAX(IF($U$4-G1464&gt;0,MIN((($U$4-$U$2))*J1464,(($U$4-$G1464)*J1464)-'Resale time'!$F$545),0),0)</f>
        <v>0</v>
      </c>
      <c r="P1464" s="162">
        <f>MAX(IF($U$5-G1464&gt;0,MIN(($U$5-$U$4)*J1464,(($U$5-$G1464)*J1464)-'Resale time'!$F$545),0),0)</f>
        <v>0</v>
      </c>
      <c r="Q1464" s="162">
        <f>MAX(IF($U$3-G1464&gt;0,MIN(($U$3-$U$5)*J1464,(($U$3-$G1464)*J1464)-'Resale time'!$F$545),0),0)</f>
        <v>0</v>
      </c>
      <c r="R1464" s="341">
        <f t="shared" si="69"/>
        <v>0</v>
      </c>
    </row>
    <row r="1465" spans="1:18" ht="24" x14ac:dyDescent="0.35">
      <c r="A1465" s="201" t="s">
        <v>7034</v>
      </c>
      <c r="B1465" s="210" t="s">
        <v>7031</v>
      </c>
      <c r="C1465" s="210" t="s">
        <v>6979</v>
      </c>
      <c r="D1465" s="210" t="s">
        <v>5826</v>
      </c>
      <c r="E1465" s="211">
        <v>36149198</v>
      </c>
      <c r="F1465" s="209" t="s">
        <v>6547</v>
      </c>
      <c r="G1465" s="202">
        <v>44368</v>
      </c>
      <c r="H1465" s="2">
        <f t="shared" si="70"/>
        <v>2021</v>
      </c>
      <c r="I1465" s="201">
        <v>11727</v>
      </c>
      <c r="J1465" s="201">
        <v>2</v>
      </c>
      <c r="K1465" s="115">
        <f>IF((G1465+'Resale time'!$F$545)&lt;$U$3,1,0)</f>
        <v>0</v>
      </c>
      <c r="L1465" s="240" t="s">
        <v>7035</v>
      </c>
      <c r="M1465" s="2">
        <v>0</v>
      </c>
      <c r="N1465" s="162" t="str">
        <f t="shared" si="68"/>
        <v/>
      </c>
      <c r="O1465" s="219">
        <f>MAX(IF($U$4-G1465&gt;0,MIN((($U$4-$U$2))*J1465,(($U$4-$G1465)*J1465)-'Resale time'!$F$545),0),0)</f>
        <v>0</v>
      </c>
      <c r="P1465" s="162">
        <f>MAX(IF($U$5-G1465&gt;0,MIN(($U$5-$U$4)*J1465,(($U$5-$G1465)*J1465)-'Resale time'!$F$545),0),0)</f>
        <v>0</v>
      </c>
      <c r="Q1465" s="162">
        <f>MAX(IF($U$3-G1465&gt;0,MIN(($U$3-$U$5)*J1465,(($U$3-$G1465)*J1465)-'Resale time'!$F$545),0),0)</f>
        <v>0</v>
      </c>
      <c r="R1465" s="341">
        <f t="shared" si="69"/>
        <v>0</v>
      </c>
    </row>
    <row r="1466" spans="1:18" ht="14.5" x14ac:dyDescent="0.35">
      <c r="A1466" s="201" t="s">
        <v>7036</v>
      </c>
      <c r="B1466" s="198" t="s">
        <v>7037</v>
      </c>
      <c r="C1466" s="198" t="s">
        <v>7038</v>
      </c>
      <c r="D1466" s="199" t="s">
        <v>610</v>
      </c>
      <c r="E1466" s="213">
        <v>33363762</v>
      </c>
      <c r="F1466" s="209" t="s">
        <v>6596</v>
      </c>
      <c r="G1466" s="202">
        <v>44354</v>
      </c>
      <c r="H1466" s="2">
        <f t="shared" si="70"/>
        <v>2021</v>
      </c>
      <c r="I1466" s="201">
        <v>11716</v>
      </c>
      <c r="J1466" s="201">
        <v>1</v>
      </c>
      <c r="K1466" s="115">
        <f>IF((G1466+'Resale time'!$F$545)&lt;$U$3,1,0)</f>
        <v>0</v>
      </c>
      <c r="L1466" s="240">
        <v>2022341760</v>
      </c>
      <c r="M1466" s="2">
        <v>1</v>
      </c>
      <c r="N1466" s="162">
        <f t="shared" si="68"/>
        <v>1</v>
      </c>
      <c r="O1466" s="219">
        <f>MAX(IF($U$4-G1466&gt;0,MIN((($U$4-$U$2))*J1466,(($U$4-$G1466)*J1466)-'Resale time'!$F$545),0),0)</f>
        <v>0</v>
      </c>
      <c r="P1466" s="162">
        <f>MAX(IF($U$5-G1466&gt;0,MIN(($U$5-$U$4)*J1466,(($U$5-$G1466)*J1466)-'Resale time'!$F$545),0),0)</f>
        <v>0</v>
      </c>
      <c r="Q1466" s="162">
        <f>MAX(IF($U$3-G1466&gt;0,MIN(($U$3-$U$5)*J1466,(($U$3-$G1466)*J1466)-'Resale time'!$F$545),0),0)</f>
        <v>0</v>
      </c>
      <c r="R1466" s="341">
        <f t="shared" si="69"/>
        <v>0</v>
      </c>
    </row>
    <row r="1467" spans="1:18" ht="24" x14ac:dyDescent="0.35">
      <c r="A1467" s="201" t="s">
        <v>7039</v>
      </c>
      <c r="B1467" s="198" t="s">
        <v>7040</v>
      </c>
      <c r="C1467" s="198" t="s">
        <v>7041</v>
      </c>
      <c r="D1467" s="199" t="s">
        <v>610</v>
      </c>
      <c r="E1467" s="213">
        <v>34929832</v>
      </c>
      <c r="F1467" s="209" t="s">
        <v>6791</v>
      </c>
      <c r="G1467" s="202">
        <v>44348</v>
      </c>
      <c r="H1467" s="2">
        <f t="shared" si="70"/>
        <v>2021</v>
      </c>
      <c r="I1467" s="201">
        <v>11712</v>
      </c>
      <c r="J1467" s="201">
        <v>1</v>
      </c>
      <c r="K1467" s="115">
        <f>IF((G1467+'Resale time'!$F$545)&lt;$U$3,1,0)</f>
        <v>0</v>
      </c>
      <c r="L1467" s="240" t="s">
        <v>7042</v>
      </c>
      <c r="M1467" s="2">
        <v>1</v>
      </c>
      <c r="N1467" s="162">
        <f t="shared" si="68"/>
        <v>1</v>
      </c>
      <c r="O1467" s="219">
        <f>MAX(IF($U$4-G1467&gt;0,MIN((($U$4-$U$2))*J1467,(($U$4-$G1467)*J1467)-'Resale time'!$F$545),0),0)</f>
        <v>0</v>
      </c>
      <c r="P1467" s="162">
        <f>MAX(IF($U$5-G1467&gt;0,MIN(($U$5-$U$4)*J1467,(($U$5-$G1467)*J1467)-'Resale time'!$F$545),0),0)</f>
        <v>0</v>
      </c>
      <c r="Q1467" s="162">
        <f>MAX(IF($U$3-G1467&gt;0,MIN(($U$3-$U$5)*J1467,(($U$3-$G1467)*J1467)-'Resale time'!$F$545),0),0)</f>
        <v>0</v>
      </c>
      <c r="R1467" s="243">
        <f t="shared" si="69"/>
        <v>0</v>
      </c>
    </row>
    <row r="1468" spans="1:18" x14ac:dyDescent="0.35">
      <c r="K1468" s="346"/>
      <c r="O1468" s="360">
        <f>SUM(O2:O1467)</f>
        <v>1025358.5874264748</v>
      </c>
      <c r="P1468" s="360">
        <f>SUM(P2:P1467)</f>
        <v>1529402.2715309821</v>
      </c>
      <c r="Q1468" s="360">
        <f>SUM(Q2:Q1467)-SUMIF(H2:H1467,2021,Q2:Q1467)</f>
        <v>393492.75860031397</v>
      </c>
      <c r="R1468" s="361">
        <f>SUM(O1468:Q1468)</f>
        <v>2948253.617557771</v>
      </c>
    </row>
    <row r="1469" spans="1:18" ht="14.5" x14ac:dyDescent="0.35">
      <c r="K1469" s="346"/>
      <c r="M1469"/>
      <c r="N1469"/>
      <c r="O1469"/>
      <c r="R1469" s="342"/>
    </row>
    <row r="1470" spans="1:18" ht="14.5" x14ac:dyDescent="0.35">
      <c r="K1470" s="346"/>
      <c r="M1470"/>
      <c r="N1470"/>
      <c r="O1470"/>
      <c r="R1470" s="342"/>
    </row>
    <row r="1471" spans="1:18" ht="28" x14ac:dyDescent="0.35">
      <c r="I1471" s="366" t="s">
        <v>7145</v>
      </c>
      <c r="J1471" s="367" t="s">
        <v>7146</v>
      </c>
      <c r="K1471" s="346"/>
      <c r="M1471"/>
      <c r="N1471"/>
      <c r="O1471"/>
      <c r="R1471" s="342"/>
    </row>
    <row r="1472" spans="1:18" ht="14.5" x14ac:dyDescent="0.35">
      <c r="I1472" s="366">
        <v>2015</v>
      </c>
      <c r="J1472" s="367">
        <f>SUMIF($H$2:$H$1467,I1472,$J$2:$J$1467)</f>
        <v>0</v>
      </c>
      <c r="K1472" s="346"/>
      <c r="M1472"/>
      <c r="N1472"/>
      <c r="O1472"/>
      <c r="R1472" s="342"/>
    </row>
    <row r="1473" spans="9:18" ht="14.5" x14ac:dyDescent="0.35">
      <c r="I1473" s="366">
        <v>2016</v>
      </c>
      <c r="J1473" s="367">
        <f t="shared" ref="J1473:J1477" si="71">SUMIF($H$2:$H$1467,I1473,$J$2:$J$1467)</f>
        <v>362</v>
      </c>
      <c r="K1473" s="346"/>
      <c r="M1473"/>
      <c r="N1473"/>
      <c r="O1473"/>
      <c r="R1473" s="342"/>
    </row>
    <row r="1474" spans="9:18" ht="14.5" x14ac:dyDescent="0.35">
      <c r="I1474" s="366">
        <v>2017</v>
      </c>
      <c r="J1474" s="367">
        <f t="shared" si="71"/>
        <v>1686</v>
      </c>
      <c r="K1474" s="346"/>
      <c r="M1474"/>
      <c r="N1474"/>
      <c r="O1474"/>
      <c r="R1474" s="342"/>
    </row>
    <row r="1475" spans="9:18" ht="14.5" x14ac:dyDescent="0.35">
      <c r="I1475" s="366">
        <v>2018</v>
      </c>
      <c r="J1475" s="367">
        <f t="shared" si="71"/>
        <v>1150</v>
      </c>
      <c r="K1475" s="346"/>
      <c r="M1475"/>
      <c r="N1475"/>
      <c r="O1475"/>
      <c r="R1475" s="342"/>
    </row>
    <row r="1476" spans="9:18" ht="14.5" x14ac:dyDescent="0.35">
      <c r="I1476" s="366">
        <v>2019</v>
      </c>
      <c r="J1476" s="367">
        <f t="shared" si="71"/>
        <v>847</v>
      </c>
      <c r="K1476" s="346"/>
      <c r="M1476"/>
      <c r="N1476"/>
      <c r="O1476"/>
      <c r="R1476" s="342"/>
    </row>
    <row r="1477" spans="9:18" ht="14.5" x14ac:dyDescent="0.35">
      <c r="I1477" s="366">
        <v>2020</v>
      </c>
      <c r="J1477" s="367">
        <f t="shared" si="71"/>
        <v>334</v>
      </c>
      <c r="M1477"/>
      <c r="N1477"/>
      <c r="O1477"/>
    </row>
    <row r="1478" spans="9:18" ht="14.5" x14ac:dyDescent="0.35">
      <c r="I1478" s="366">
        <v>2021</v>
      </c>
      <c r="J1478" s="367">
        <f>SUMIFS($J$2:$J$1467,H2:H1467,I1478,K2:K1467,1)</f>
        <v>20</v>
      </c>
      <c r="M1478"/>
      <c r="N1478"/>
      <c r="O1478"/>
    </row>
    <row r="1479" spans="9:18" ht="14.5" x14ac:dyDescent="0.35">
      <c r="I1479" s="366" t="s">
        <v>1965</v>
      </c>
      <c r="J1479" s="367">
        <f>SUM(J1472:J1478)</f>
        <v>4399</v>
      </c>
      <c r="M1479"/>
      <c r="N1479"/>
      <c r="O1479"/>
    </row>
    <row r="1480" spans="9:18" ht="28" x14ac:dyDescent="0.35">
      <c r="I1480" s="366" t="s">
        <v>7187</v>
      </c>
      <c r="J1480" s="367">
        <f>SUM(J1473:J1477)</f>
        <v>4379</v>
      </c>
      <c r="K1480"/>
      <c r="L1480"/>
      <c r="M1480"/>
      <c r="N1480"/>
      <c r="O1480"/>
    </row>
    <row r="1481" spans="9:18" ht="14.5" x14ac:dyDescent="0.35">
      <c r="I1481"/>
      <c r="J1481"/>
      <c r="K1481" s="176"/>
      <c r="L1481"/>
      <c r="M1481"/>
      <c r="N1481"/>
      <c r="O1481"/>
    </row>
    <row r="1482" spans="9:18" ht="14.5" x14ac:dyDescent="0.35">
      <c r="I1482"/>
      <c r="J1482"/>
      <c r="K1482" s="176"/>
      <c r="L1482"/>
      <c r="M1482"/>
      <c r="N1482"/>
      <c r="O1482"/>
    </row>
    <row r="1483" spans="9:18" ht="14.5" x14ac:dyDescent="0.35">
      <c r="I1483"/>
      <c r="J1483"/>
      <c r="K1483" s="176"/>
      <c r="L1483"/>
      <c r="M1483"/>
      <c r="N1483"/>
      <c r="O1483"/>
    </row>
    <row r="1484" spans="9:18" ht="14.5" x14ac:dyDescent="0.35">
      <c r="I1484"/>
      <c r="J1484"/>
      <c r="K1484" s="176"/>
      <c r="L1484"/>
      <c r="M1484"/>
      <c r="N1484"/>
      <c r="O1484"/>
    </row>
    <row r="1485" spans="9:18" ht="14.5" x14ac:dyDescent="0.35">
      <c r="I1485"/>
      <c r="J1485"/>
      <c r="K1485" s="176"/>
      <c r="L1485"/>
      <c r="M1485"/>
      <c r="N1485"/>
      <c r="O1485"/>
    </row>
    <row r="1486" spans="9:18" ht="14.5" x14ac:dyDescent="0.35">
      <c r="I1486"/>
      <c r="J1486"/>
      <c r="K1486" s="176"/>
      <c r="L1486"/>
      <c r="M1486"/>
      <c r="N1486"/>
      <c r="O1486"/>
    </row>
    <row r="1487" spans="9:18" ht="14.5" x14ac:dyDescent="0.35">
      <c r="I1487"/>
      <c r="J1487"/>
      <c r="K1487" s="176"/>
      <c r="L1487"/>
    </row>
    <row r="1488" spans="9:18" ht="14.5" x14ac:dyDescent="0.35">
      <c r="I1488"/>
      <c r="J1488"/>
      <c r="K1488"/>
      <c r="L1488"/>
    </row>
    <row r="1489" spans="9:12" ht="14.5" x14ac:dyDescent="0.35">
      <c r="I1489"/>
      <c r="J1489"/>
      <c r="K1489"/>
      <c r="L1489"/>
    </row>
    <row r="1490" spans="9:12" ht="14.5" x14ac:dyDescent="0.35">
      <c r="I1490"/>
      <c r="J1490"/>
      <c r="K1490"/>
      <c r="L1490"/>
    </row>
    <row r="1491" spans="9:12" ht="14.5" x14ac:dyDescent="0.35">
      <c r="I1491"/>
      <c r="J1491"/>
      <c r="K1491"/>
      <c r="L1491"/>
    </row>
    <row r="1492" spans="9:12" ht="14.5" x14ac:dyDescent="0.35">
      <c r="I1492"/>
      <c r="J1492"/>
      <c r="K1492"/>
      <c r="L1492"/>
    </row>
    <row r="1493" spans="9:12" ht="14.5" x14ac:dyDescent="0.35">
      <c r="I1493"/>
      <c r="J1493"/>
      <c r="K1493"/>
      <c r="L1493"/>
    </row>
    <row r="1494" spans="9:12" ht="14.5" x14ac:dyDescent="0.35">
      <c r="I1494"/>
      <c r="J1494"/>
      <c r="K1494"/>
      <c r="L1494"/>
    </row>
    <row r="1495" spans="9:12" ht="14.5" x14ac:dyDescent="0.35">
      <c r="I1495"/>
      <c r="J1495"/>
      <c r="K1495"/>
      <c r="L1495"/>
    </row>
    <row r="1496" spans="9:12" ht="14.5" x14ac:dyDescent="0.35">
      <c r="I1496"/>
      <c r="J1496"/>
      <c r="K1496"/>
      <c r="L1496"/>
    </row>
    <row r="1497" spans="9:12" ht="14.5" x14ac:dyDescent="0.35">
      <c r="I1497"/>
      <c r="J1497"/>
      <c r="K1497"/>
      <c r="L1497"/>
    </row>
  </sheetData>
  <autoFilter ref="A1:S1476" xr:uid="{00000000-0009-0000-0000-000008000000}"/>
  <mergeCells count="241">
    <mergeCell ref="A1242:A1243"/>
    <mergeCell ref="B1242:B1243"/>
    <mergeCell ref="C1242:C1243"/>
    <mergeCell ref="D1242:D1243"/>
    <mergeCell ref="E1242:E1243"/>
    <mergeCell ref="A910:A911"/>
    <mergeCell ref="B910:B911"/>
    <mergeCell ref="C910:C911"/>
    <mergeCell ref="D910:D911"/>
    <mergeCell ref="E910:E911"/>
    <mergeCell ref="A1131:A1133"/>
    <mergeCell ref="B1131:B1133"/>
    <mergeCell ref="C1131:C1133"/>
    <mergeCell ref="D1131:D1133"/>
    <mergeCell ref="E1131:E1133"/>
    <mergeCell ref="B436:B437"/>
    <mergeCell ref="C436:C437"/>
    <mergeCell ref="E436:E437"/>
    <mergeCell ref="A425:A429"/>
    <mergeCell ref="B425:B429"/>
    <mergeCell ref="C425:C429"/>
    <mergeCell ref="E425:E429"/>
    <mergeCell ref="A418:A422"/>
    <mergeCell ref="B418:B422"/>
    <mergeCell ref="C418:C422"/>
    <mergeCell ref="E418:E422"/>
    <mergeCell ref="A411:A417"/>
    <mergeCell ref="B411:B417"/>
    <mergeCell ref="C411:C417"/>
    <mergeCell ref="E411:E417"/>
    <mergeCell ref="B402:B405"/>
    <mergeCell ref="C402:C405"/>
    <mergeCell ref="E402:E405"/>
    <mergeCell ref="A406:A410"/>
    <mergeCell ref="B406:B410"/>
    <mergeCell ref="C406:C410"/>
    <mergeCell ref="E406:E410"/>
    <mergeCell ref="A399:A400"/>
    <mergeCell ref="B399:B400"/>
    <mergeCell ref="C399:C400"/>
    <mergeCell ref="E399:E400"/>
    <mergeCell ref="A395:A397"/>
    <mergeCell ref="B395:B397"/>
    <mergeCell ref="C395:C397"/>
    <mergeCell ref="E395:E397"/>
    <mergeCell ref="B381:B386"/>
    <mergeCell ref="C381:C386"/>
    <mergeCell ref="E381:E386"/>
    <mergeCell ref="A391:A394"/>
    <mergeCell ref="B391:B394"/>
    <mergeCell ref="C391:C394"/>
    <mergeCell ref="E391:E394"/>
    <mergeCell ref="A376:A380"/>
    <mergeCell ref="B376:B380"/>
    <mergeCell ref="C376:C380"/>
    <mergeCell ref="E376:E380"/>
    <mergeCell ref="A372:A374"/>
    <mergeCell ref="B372:B374"/>
    <mergeCell ref="C372:C374"/>
    <mergeCell ref="E372:E374"/>
    <mergeCell ref="A366:A368"/>
    <mergeCell ref="B366:B368"/>
    <mergeCell ref="C366:C368"/>
    <mergeCell ref="E366:E368"/>
    <mergeCell ref="A360:A362"/>
    <mergeCell ref="B360:B362"/>
    <mergeCell ref="C360:C362"/>
    <mergeCell ref="E360:E362"/>
    <mergeCell ref="A358:A359"/>
    <mergeCell ref="B358:B359"/>
    <mergeCell ref="C358:C359"/>
    <mergeCell ref="E358:E359"/>
    <mergeCell ref="A353:A355"/>
    <mergeCell ref="B353:B355"/>
    <mergeCell ref="C353:C355"/>
    <mergeCell ref="E353:E355"/>
    <mergeCell ref="A344:A352"/>
    <mergeCell ref="B344:B352"/>
    <mergeCell ref="C344:C352"/>
    <mergeCell ref="E344:E352"/>
    <mergeCell ref="A337:A339"/>
    <mergeCell ref="B337:B339"/>
    <mergeCell ref="C337:C339"/>
    <mergeCell ref="E337:E339"/>
    <mergeCell ref="A333:A336"/>
    <mergeCell ref="B333:B336"/>
    <mergeCell ref="C333:C336"/>
    <mergeCell ref="E333:E336"/>
    <mergeCell ref="A330:A332"/>
    <mergeCell ref="B330:B332"/>
    <mergeCell ref="C330:C332"/>
    <mergeCell ref="E330:E332"/>
    <mergeCell ref="A327:A329"/>
    <mergeCell ref="B327:B329"/>
    <mergeCell ref="C327:C329"/>
    <mergeCell ref="E327:E329"/>
    <mergeCell ref="A325:A326"/>
    <mergeCell ref="B325:B326"/>
    <mergeCell ref="C325:C326"/>
    <mergeCell ref="E325:E326"/>
    <mergeCell ref="A322:A324"/>
    <mergeCell ref="B322:B324"/>
    <mergeCell ref="C322:C324"/>
    <mergeCell ref="E322:E324"/>
    <mergeCell ref="A317:A318"/>
    <mergeCell ref="B317:B318"/>
    <mergeCell ref="C317:C318"/>
    <mergeCell ref="E317:E318"/>
    <mergeCell ref="A309:A316"/>
    <mergeCell ref="B309:B316"/>
    <mergeCell ref="C309:C316"/>
    <mergeCell ref="E309:E316"/>
    <mergeCell ref="A302:A308"/>
    <mergeCell ref="B302:B308"/>
    <mergeCell ref="C302:C308"/>
    <mergeCell ref="E302:E308"/>
    <mergeCell ref="A299:A300"/>
    <mergeCell ref="B299:B300"/>
    <mergeCell ref="C299:C300"/>
    <mergeCell ref="E299:E300"/>
    <mergeCell ref="A297:A298"/>
    <mergeCell ref="B297:B298"/>
    <mergeCell ref="C297:C298"/>
    <mergeCell ref="E297:E298"/>
    <mergeCell ref="B294:B295"/>
    <mergeCell ref="C294:C295"/>
    <mergeCell ref="E294:E295"/>
    <mergeCell ref="A290:A292"/>
    <mergeCell ref="B290:B292"/>
    <mergeCell ref="C290:C292"/>
    <mergeCell ref="E290:E292"/>
    <mergeCell ref="B281:B287"/>
    <mergeCell ref="C281:C287"/>
    <mergeCell ref="E281:E287"/>
    <mergeCell ref="A275:A277"/>
    <mergeCell ref="B275:B277"/>
    <mergeCell ref="C275:C277"/>
    <mergeCell ref="E275:E277"/>
    <mergeCell ref="A272:A274"/>
    <mergeCell ref="B272:B274"/>
    <mergeCell ref="C272:C274"/>
    <mergeCell ref="E272:E274"/>
    <mergeCell ref="A260:A269"/>
    <mergeCell ref="B260:B269"/>
    <mergeCell ref="C260:C269"/>
    <mergeCell ref="E260:E269"/>
    <mergeCell ref="A247:A250"/>
    <mergeCell ref="B247:B250"/>
    <mergeCell ref="C247:C250"/>
    <mergeCell ref="E247:E250"/>
    <mergeCell ref="A251:A256"/>
    <mergeCell ref="B251:B256"/>
    <mergeCell ref="C251:C256"/>
    <mergeCell ref="E251:E256"/>
    <mergeCell ref="A231:A235"/>
    <mergeCell ref="B231:B235"/>
    <mergeCell ref="C231:C235"/>
    <mergeCell ref="E231:E235"/>
    <mergeCell ref="A236:A244"/>
    <mergeCell ref="B236:B244"/>
    <mergeCell ref="C236:C244"/>
    <mergeCell ref="E236:E244"/>
    <mergeCell ref="A216:A227"/>
    <mergeCell ref="B216:B227"/>
    <mergeCell ref="C216:C227"/>
    <mergeCell ref="E216:E227"/>
    <mergeCell ref="A229:A230"/>
    <mergeCell ref="B229:B230"/>
    <mergeCell ref="C229:C230"/>
    <mergeCell ref="E229:E230"/>
    <mergeCell ref="A194:A215"/>
    <mergeCell ref="B194:B215"/>
    <mergeCell ref="C194:C215"/>
    <mergeCell ref="E194:E215"/>
    <mergeCell ref="B180:B181"/>
    <mergeCell ref="C180:C181"/>
    <mergeCell ref="E180:E181"/>
    <mergeCell ref="A189:A190"/>
    <mergeCell ref="B189:B190"/>
    <mergeCell ref="C189:C190"/>
    <mergeCell ref="E189:E190"/>
    <mergeCell ref="A74:A77"/>
    <mergeCell ref="B74:B77"/>
    <mergeCell ref="C74:C77"/>
    <mergeCell ref="E74:E77"/>
    <mergeCell ref="B167:B168"/>
    <mergeCell ref="C167:C168"/>
    <mergeCell ref="E167:E168"/>
    <mergeCell ref="A63:A65"/>
    <mergeCell ref="B63:B65"/>
    <mergeCell ref="C63:C65"/>
    <mergeCell ref="E63:E65"/>
    <mergeCell ref="A66:A73"/>
    <mergeCell ref="B66:B73"/>
    <mergeCell ref="C66:C73"/>
    <mergeCell ref="E66:E73"/>
    <mergeCell ref="A52:A53"/>
    <mergeCell ref="B52:B53"/>
    <mergeCell ref="C52:C53"/>
    <mergeCell ref="E52:E53"/>
    <mergeCell ref="A26:A27"/>
    <mergeCell ref="B26:B27"/>
    <mergeCell ref="C26:C27"/>
    <mergeCell ref="E26:E27"/>
    <mergeCell ref="B20:B22"/>
    <mergeCell ref="C20:C22"/>
    <mergeCell ref="E20:E22"/>
    <mergeCell ref="B24:B25"/>
    <mergeCell ref="C24:C25"/>
    <mergeCell ref="E24:E25"/>
    <mergeCell ref="F52:F53"/>
    <mergeCell ref="A36:A43"/>
    <mergeCell ref="C36:C43"/>
    <mergeCell ref="E36:E43"/>
    <mergeCell ref="B33:B35"/>
    <mergeCell ref="A34:A35"/>
    <mergeCell ref="C34:C35"/>
    <mergeCell ref="E34:E35"/>
    <mergeCell ref="A29:A32"/>
    <mergeCell ref="B29:B32"/>
    <mergeCell ref="C29:C32"/>
    <mergeCell ref="E29:E32"/>
    <mergeCell ref="B18:B19"/>
    <mergeCell ref="C18:C19"/>
    <mergeCell ref="E18:E19"/>
    <mergeCell ref="A2:A3"/>
    <mergeCell ref="B2:B3"/>
    <mergeCell ref="C2:C3"/>
    <mergeCell ref="E2:E3"/>
    <mergeCell ref="A4:A5"/>
    <mergeCell ref="B4:B5"/>
    <mergeCell ref="C4:C5"/>
    <mergeCell ref="E4:E5"/>
    <mergeCell ref="B16:B17"/>
    <mergeCell ref="C16:C17"/>
    <mergeCell ref="E16:E17"/>
    <mergeCell ref="A7:A10"/>
    <mergeCell ref="B7:B13"/>
    <mergeCell ref="C7:C13"/>
    <mergeCell ref="E7:E13"/>
    <mergeCell ref="A12:A13"/>
  </mergeCells>
  <dataValidations disablePrompts="1" count="2">
    <dataValidation type="list" allowBlank="1" showInputMessage="1" showErrorMessage="1" sqref="F139:F161 F96:F97 F122:F124 F107:F113 F118:F120 F82:F94 F99:F105 F126:F130" xr:uid="{00000000-0002-0000-0800-000000000000}">
      <formula1>#REF!</formula1>
    </dataValidation>
    <dataValidation type="list" allowBlank="1" showInputMessage="1" showErrorMessage="1" sqref="D1301:D1355 D1358:D1467" xr:uid="{00000000-0002-0000-0800-000001000000}">
      <formula1>"Carrefour ,Port-au-Prince ,Delmas ,Tabarre ,Pétion-ville ,Croix-des-Bouquets"</formula1>
    </dataValidation>
  </dataValidations>
  <pageMargins left="0.7" right="0.7" top="0.75" bottom="0.75" header="0.3" footer="0.3"/>
  <pageSetup paperSize="9" orientation="portrait"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5"/>
  </sheetPr>
  <dimension ref="A1:FJ137"/>
  <sheetViews>
    <sheetView topLeftCell="AP1" zoomScale="70" zoomScaleNormal="70" workbookViewId="0">
      <pane ySplit="1" topLeftCell="A108" activePane="bottomLeft" state="frozen"/>
      <selection pane="bottomLeft" activeCell="CA137" sqref="CA137"/>
    </sheetView>
  </sheetViews>
  <sheetFormatPr baseColWidth="10" defaultColWidth="8.90625" defaultRowHeight="14.5" x14ac:dyDescent="0.35"/>
  <cols>
    <col min="4" max="4" width="29.08984375" customWidth="1"/>
    <col min="5" max="5" width="23" customWidth="1"/>
    <col min="6" max="6" width="17.90625" customWidth="1"/>
    <col min="7" max="7" width="12.81640625" customWidth="1"/>
    <col min="9" max="9" width="18.08984375" customWidth="1"/>
    <col min="10" max="10" width="19.08984375" customWidth="1"/>
    <col min="23" max="23" width="8.90625" customWidth="1"/>
    <col min="24" max="24" width="10.54296875" customWidth="1"/>
    <col min="25" max="25" width="8.90625" customWidth="1"/>
    <col min="26" max="26" width="14" customWidth="1"/>
    <col min="27" max="27" width="19.54296875" customWidth="1"/>
    <col min="28" max="28" width="18" customWidth="1"/>
    <col min="29" max="30" width="8.90625" customWidth="1"/>
    <col min="31" max="31" width="14.453125" customWidth="1"/>
    <col min="32" max="32" width="12.90625" customWidth="1"/>
    <col min="33" max="33" width="15.453125" customWidth="1"/>
    <col min="34" max="34" width="14.36328125" customWidth="1"/>
    <col min="35" max="35" width="14.1796875" customWidth="1"/>
    <col min="36" max="36" width="14.453125" customWidth="1"/>
    <col min="37" max="37" width="14.54296875" customWidth="1"/>
    <col min="38" max="38" width="8.90625" customWidth="1"/>
    <col min="39" max="39" width="14.08984375" customWidth="1"/>
    <col min="40" max="40" width="20.453125" customWidth="1"/>
    <col min="41" max="42" width="8.90625" customWidth="1"/>
    <col min="43" max="43" width="13.81640625" customWidth="1"/>
    <col min="44" max="44" width="15.81640625" customWidth="1"/>
    <col min="45" max="45" width="19.54296875" customWidth="1"/>
    <col min="46" max="46" width="39.453125" customWidth="1"/>
    <col min="47" max="47" width="41.08984375" customWidth="1"/>
    <col min="48" max="48" width="10.36328125" bestFit="1" customWidth="1"/>
    <col min="49" max="49" width="17.54296875" bestFit="1" customWidth="1"/>
    <col min="50" max="50" width="21.36328125" bestFit="1" customWidth="1"/>
    <col min="51" max="51" width="6.6328125" customWidth="1"/>
    <col min="53" max="53" width="5.453125" customWidth="1"/>
    <col min="55" max="55" width="5.08984375" customWidth="1"/>
    <col min="57" max="57" width="4.6328125" customWidth="1"/>
    <col min="61" max="61" width="6.90625" customWidth="1"/>
    <col min="73" max="73" width="16" customWidth="1"/>
    <col min="74" max="74" width="12.81640625" customWidth="1"/>
    <col min="75" max="75" width="12.1796875" customWidth="1"/>
    <col min="76" max="76" width="12.453125" customWidth="1"/>
    <col min="77" max="77" width="13" customWidth="1"/>
    <col min="78" max="78" width="14.6328125" customWidth="1"/>
    <col min="79" max="79" width="13.1796875" customWidth="1"/>
    <col min="80" max="80" width="12.54296875" customWidth="1"/>
  </cols>
  <sheetData>
    <row r="1" spans="1:166" ht="65.400000000000006" customHeight="1" x14ac:dyDescent="0.35">
      <c r="A1" s="7" t="s">
        <v>0</v>
      </c>
      <c r="B1" s="7" t="s">
        <v>1</v>
      </c>
      <c r="C1" s="8" t="s">
        <v>2</v>
      </c>
      <c r="D1" s="8" t="s">
        <v>3</v>
      </c>
      <c r="E1" s="8" t="s">
        <v>4</v>
      </c>
      <c r="F1" s="8" t="s">
        <v>5</v>
      </c>
      <c r="G1" s="8" t="s">
        <v>6</v>
      </c>
      <c r="H1" s="8" t="s">
        <v>7</v>
      </c>
      <c r="I1" s="8" t="s">
        <v>8</v>
      </c>
      <c r="J1" s="8" t="s">
        <v>9</v>
      </c>
      <c r="K1" s="8" t="s">
        <v>10</v>
      </c>
      <c r="L1" s="8" t="s">
        <v>11</v>
      </c>
      <c r="M1" s="8" t="s">
        <v>12</v>
      </c>
      <c r="N1" s="8" t="s">
        <v>13</v>
      </c>
      <c r="O1" s="8" t="s">
        <v>14</v>
      </c>
      <c r="P1" s="8" t="s">
        <v>15</v>
      </c>
      <c r="Q1" s="8" t="s">
        <v>16</v>
      </c>
      <c r="R1" s="8" t="s">
        <v>17</v>
      </c>
      <c r="S1" s="8" t="s">
        <v>18</v>
      </c>
      <c r="T1" s="8" t="s">
        <v>19</v>
      </c>
      <c r="U1" s="8" t="s">
        <v>20</v>
      </c>
      <c r="V1" s="8" t="s">
        <v>21</v>
      </c>
      <c r="W1" s="8" t="s">
        <v>22</v>
      </c>
      <c r="X1" s="8" t="s">
        <v>23</v>
      </c>
      <c r="Y1" s="9" t="s">
        <v>1936</v>
      </c>
      <c r="Z1" s="8" t="s">
        <v>24</v>
      </c>
      <c r="AA1" s="8" t="s">
        <v>25</v>
      </c>
      <c r="AB1" s="8" t="s">
        <v>26</v>
      </c>
      <c r="AC1" s="8" t="s">
        <v>27</v>
      </c>
      <c r="AD1" s="9" t="s">
        <v>1934</v>
      </c>
      <c r="AE1" s="10" t="s">
        <v>28</v>
      </c>
      <c r="AF1" s="10" t="s">
        <v>29</v>
      </c>
      <c r="AG1" s="10" t="s">
        <v>30</v>
      </c>
      <c r="AH1" s="10" t="s">
        <v>31</v>
      </c>
      <c r="AI1" s="10" t="s">
        <v>32</v>
      </c>
      <c r="AJ1" s="10" t="s">
        <v>33</v>
      </c>
      <c r="AK1" s="10" t="s">
        <v>34</v>
      </c>
      <c r="AL1" s="10" t="s">
        <v>35</v>
      </c>
      <c r="AM1" s="11" t="s">
        <v>36</v>
      </c>
      <c r="AN1" s="11" t="s">
        <v>37</v>
      </c>
      <c r="AO1" s="11" t="s">
        <v>38</v>
      </c>
      <c r="AP1" s="11" t="s">
        <v>39</v>
      </c>
      <c r="AQ1" s="11" t="s">
        <v>40</v>
      </c>
      <c r="AR1" s="11" t="s">
        <v>41</v>
      </c>
      <c r="AS1" s="11" t="s">
        <v>42</v>
      </c>
      <c r="AT1" s="11" t="s">
        <v>43</v>
      </c>
      <c r="AU1" s="11" t="s">
        <v>44</v>
      </c>
      <c r="AV1" s="11" t="s">
        <v>45</v>
      </c>
      <c r="AW1" s="9" t="s">
        <v>1935</v>
      </c>
      <c r="AX1" s="19" t="s">
        <v>46</v>
      </c>
      <c r="AY1" s="9" t="s">
        <v>1941</v>
      </c>
      <c r="AZ1" s="19" t="s">
        <v>47</v>
      </c>
      <c r="BA1" s="9" t="s">
        <v>1942</v>
      </c>
      <c r="BB1" s="19" t="s">
        <v>48</v>
      </c>
      <c r="BC1" s="9" t="s">
        <v>1943</v>
      </c>
      <c r="BD1" s="19" t="s">
        <v>49</v>
      </c>
      <c r="BE1" s="9" t="s">
        <v>1944</v>
      </c>
      <c r="BF1" s="19" t="s">
        <v>50</v>
      </c>
      <c r="BG1" s="9" t="s">
        <v>1945</v>
      </c>
      <c r="BH1" s="19" t="s">
        <v>51</v>
      </c>
      <c r="BI1" s="9" t="s">
        <v>1946</v>
      </c>
      <c r="BJ1" s="19" t="s">
        <v>52</v>
      </c>
      <c r="BK1" s="9" t="s">
        <v>1948</v>
      </c>
      <c r="BL1" s="19" t="s">
        <v>53</v>
      </c>
      <c r="BM1" s="9" t="s">
        <v>1949</v>
      </c>
      <c r="BN1" s="19" t="s">
        <v>54</v>
      </c>
      <c r="BO1" s="9" t="s">
        <v>1950</v>
      </c>
      <c r="BP1" s="19" t="s">
        <v>55</v>
      </c>
      <c r="BQ1" s="9" t="s">
        <v>1951</v>
      </c>
      <c r="BR1" s="19" t="s">
        <v>56</v>
      </c>
      <c r="BS1" s="9" t="s">
        <v>1952</v>
      </c>
      <c r="BT1" s="19" t="s">
        <v>57</v>
      </c>
      <c r="BU1" s="9" t="s">
        <v>1953</v>
      </c>
      <c r="BV1" s="23" t="s">
        <v>58</v>
      </c>
      <c r="BW1" s="23" t="s">
        <v>59</v>
      </c>
      <c r="BX1" s="23" t="s">
        <v>60</v>
      </c>
      <c r="BY1" s="23" t="s">
        <v>61</v>
      </c>
      <c r="BZ1" s="23" t="s">
        <v>62</v>
      </c>
      <c r="CA1" s="23" t="s">
        <v>63</v>
      </c>
      <c r="CB1" s="23" t="s">
        <v>64</v>
      </c>
      <c r="CC1" s="7" t="s">
        <v>65</v>
      </c>
      <c r="CD1" s="7" t="s">
        <v>66</v>
      </c>
      <c r="CE1" s="7" t="s">
        <v>67</v>
      </c>
      <c r="CF1" s="7" t="s">
        <v>68</v>
      </c>
      <c r="CG1" s="7" t="s">
        <v>69</v>
      </c>
      <c r="CH1" s="7" t="s">
        <v>70</v>
      </c>
      <c r="CI1" s="7" t="s">
        <v>71</v>
      </c>
      <c r="CJ1" s="7" t="s">
        <v>72</v>
      </c>
      <c r="CK1" s="7" t="s">
        <v>73</v>
      </c>
      <c r="CL1" s="7" t="s">
        <v>74</v>
      </c>
      <c r="CM1" s="7" t="s">
        <v>75</v>
      </c>
      <c r="CN1" s="7" t="s">
        <v>76</v>
      </c>
      <c r="CO1" s="7" t="s">
        <v>77</v>
      </c>
      <c r="CP1" s="7" t="s">
        <v>78</v>
      </c>
      <c r="CQ1" s="7" t="s">
        <v>79</v>
      </c>
      <c r="CR1" s="7" t="s">
        <v>80</v>
      </c>
      <c r="CS1" s="7" t="s">
        <v>81</v>
      </c>
      <c r="CT1" s="7" t="s">
        <v>82</v>
      </c>
      <c r="CU1" s="7" t="s">
        <v>83</v>
      </c>
      <c r="CV1" s="7" t="s">
        <v>84</v>
      </c>
      <c r="CW1" s="7" t="s">
        <v>85</v>
      </c>
      <c r="CX1" s="7" t="s">
        <v>86</v>
      </c>
      <c r="CY1" s="7" t="s">
        <v>87</v>
      </c>
      <c r="CZ1" s="7" t="s">
        <v>88</v>
      </c>
      <c r="DA1" s="7" t="s">
        <v>89</v>
      </c>
      <c r="DB1" s="7" t="s">
        <v>90</v>
      </c>
      <c r="DC1" s="7" t="s">
        <v>91</v>
      </c>
      <c r="DD1" s="7" t="s">
        <v>92</v>
      </c>
      <c r="DE1" s="7" t="s">
        <v>93</v>
      </c>
      <c r="DF1" s="7" t="s">
        <v>94</v>
      </c>
      <c r="DG1" s="7" t="s">
        <v>95</v>
      </c>
      <c r="DH1" s="7" t="s">
        <v>96</v>
      </c>
      <c r="DI1" s="7" t="s">
        <v>97</v>
      </c>
      <c r="DJ1" s="7" t="s">
        <v>98</v>
      </c>
      <c r="DK1" s="7" t="s">
        <v>99</v>
      </c>
      <c r="DL1" s="7" t="s">
        <v>100</v>
      </c>
      <c r="DM1" s="7" t="s">
        <v>101</v>
      </c>
      <c r="DN1" s="7" t="s">
        <v>102</v>
      </c>
      <c r="DO1" s="7" t="s">
        <v>103</v>
      </c>
      <c r="DP1" s="7" t="s">
        <v>104</v>
      </c>
      <c r="DQ1" s="7" t="s">
        <v>105</v>
      </c>
      <c r="DR1" s="7" t="s">
        <v>106</v>
      </c>
      <c r="DS1" s="7" t="s">
        <v>76</v>
      </c>
      <c r="DT1" s="7" t="s">
        <v>107</v>
      </c>
      <c r="DU1" s="7" t="s">
        <v>108</v>
      </c>
      <c r="DV1" s="7" t="s">
        <v>109</v>
      </c>
      <c r="DW1" s="7" t="s">
        <v>110</v>
      </c>
      <c r="DX1" s="7" t="s">
        <v>111</v>
      </c>
      <c r="DY1" s="7" t="s">
        <v>112</v>
      </c>
      <c r="DZ1" s="7" t="s">
        <v>113</v>
      </c>
      <c r="EA1" s="7" t="s">
        <v>114</v>
      </c>
      <c r="EB1" s="7" t="s">
        <v>115</v>
      </c>
      <c r="EC1" s="7" t="s">
        <v>116</v>
      </c>
      <c r="ED1" s="7" t="s">
        <v>117</v>
      </c>
      <c r="EE1" s="7" t="s">
        <v>118</v>
      </c>
      <c r="EF1" s="7" t="s">
        <v>119</v>
      </c>
      <c r="EG1" s="7" t="s">
        <v>76</v>
      </c>
      <c r="EH1" s="7" t="s">
        <v>120</v>
      </c>
      <c r="EI1" s="7" t="s">
        <v>121</v>
      </c>
      <c r="EJ1" s="7" t="s">
        <v>122</v>
      </c>
      <c r="EK1" s="7" t="s">
        <v>123</v>
      </c>
      <c r="EL1" s="7" t="s">
        <v>124</v>
      </c>
      <c r="EM1" s="7" t="s">
        <v>125</v>
      </c>
      <c r="EN1" s="7" t="s">
        <v>126</v>
      </c>
      <c r="EO1" s="7" t="s">
        <v>127</v>
      </c>
      <c r="EP1" s="7" t="s">
        <v>128</v>
      </c>
      <c r="EQ1" s="7" t="s">
        <v>129</v>
      </c>
      <c r="ER1" s="7" t="s">
        <v>130</v>
      </c>
      <c r="ES1" s="7" t="s">
        <v>131</v>
      </c>
      <c r="ET1" s="7" t="s">
        <v>132</v>
      </c>
      <c r="EU1" s="7" t="s">
        <v>133</v>
      </c>
      <c r="EV1" s="7" t="s">
        <v>134</v>
      </c>
      <c r="EW1" s="7" t="s">
        <v>135</v>
      </c>
      <c r="EX1" s="7" t="s">
        <v>136</v>
      </c>
      <c r="EY1" s="7" t="s">
        <v>137</v>
      </c>
      <c r="EZ1" s="7" t="s">
        <v>138</v>
      </c>
      <c r="FA1" s="7" t="s">
        <v>139</v>
      </c>
      <c r="FB1" s="7" t="s">
        <v>140</v>
      </c>
      <c r="FC1" s="7" t="s">
        <v>141</v>
      </c>
      <c r="FD1" s="7" t="s">
        <v>142</v>
      </c>
      <c r="FE1" s="7" t="s">
        <v>143</v>
      </c>
      <c r="FF1" s="7" t="s">
        <v>144</v>
      </c>
      <c r="FG1" s="7" t="s">
        <v>145</v>
      </c>
      <c r="FH1" s="7" t="s">
        <v>146</v>
      </c>
      <c r="FI1" s="7" t="s">
        <v>147</v>
      </c>
      <c r="FJ1" s="7" t="s">
        <v>148</v>
      </c>
    </row>
    <row r="2" spans="1:166" x14ac:dyDescent="0.35">
      <c r="A2" t="s">
        <v>149</v>
      </c>
      <c r="B2" t="s">
        <v>150</v>
      </c>
      <c r="C2" s="4" t="s">
        <v>151</v>
      </c>
      <c r="D2" s="4" t="s">
        <v>152</v>
      </c>
      <c r="E2" s="4" t="s">
        <v>153</v>
      </c>
      <c r="F2" s="4" t="s">
        <v>154</v>
      </c>
      <c r="G2" s="4" t="s">
        <v>155</v>
      </c>
      <c r="H2" s="4" t="s">
        <v>156</v>
      </c>
      <c r="I2" s="4" t="s">
        <v>157</v>
      </c>
      <c r="J2" s="4" t="s">
        <v>158</v>
      </c>
      <c r="K2" s="4" t="s">
        <v>159</v>
      </c>
      <c r="L2" s="4" t="s">
        <v>160</v>
      </c>
      <c r="M2" s="4" t="s">
        <v>161</v>
      </c>
      <c r="N2" s="4" t="s">
        <v>162</v>
      </c>
      <c r="O2" s="4" t="s">
        <v>163</v>
      </c>
      <c r="P2" s="4"/>
      <c r="Q2" s="4" t="s">
        <v>164</v>
      </c>
      <c r="R2" s="4" t="s">
        <v>165</v>
      </c>
      <c r="S2" s="4" t="s">
        <v>165</v>
      </c>
      <c r="T2" s="4" t="s">
        <v>164</v>
      </c>
      <c r="U2" s="4" t="s">
        <v>166</v>
      </c>
      <c r="V2" s="4" t="s">
        <v>167</v>
      </c>
      <c r="W2" s="4" t="s">
        <v>168</v>
      </c>
      <c r="X2" s="4" t="s">
        <v>169</v>
      </c>
      <c r="Y2" s="5">
        <f>YEAR(X2)</f>
        <v>2016</v>
      </c>
      <c r="Z2" s="4">
        <v>0</v>
      </c>
      <c r="AA2" s="4">
        <v>1</v>
      </c>
      <c r="AB2" s="310">
        <v>1</v>
      </c>
      <c r="AC2" s="4"/>
      <c r="AD2" s="5">
        <f>IF(AND(Z2=0,AA2=1),1,0)</f>
        <v>1</v>
      </c>
      <c r="AE2" s="6" t="s">
        <v>171</v>
      </c>
      <c r="AF2" s="6" t="s">
        <v>171</v>
      </c>
      <c r="AG2" s="6" t="s">
        <v>171</v>
      </c>
      <c r="AH2" s="6" t="s">
        <v>172</v>
      </c>
      <c r="AI2" s="6" t="s">
        <v>170</v>
      </c>
      <c r="AJ2" s="6" t="s">
        <v>173</v>
      </c>
      <c r="AK2" s="6" t="s">
        <v>172</v>
      </c>
      <c r="AL2" s="6" t="s">
        <v>174</v>
      </c>
      <c r="AM2" s="12" t="s">
        <v>175</v>
      </c>
      <c r="AN2" s="12" t="s">
        <v>176</v>
      </c>
      <c r="AO2" s="12" t="s">
        <v>176</v>
      </c>
      <c r="AP2" s="12" t="s">
        <v>176</v>
      </c>
      <c r="AQ2" s="12" t="s">
        <v>177</v>
      </c>
      <c r="AR2" s="12" t="s">
        <v>175</v>
      </c>
      <c r="AS2" s="12" t="s">
        <v>176</v>
      </c>
      <c r="AT2" s="12" t="s">
        <v>175</v>
      </c>
      <c r="AU2" s="12" t="s">
        <v>176</v>
      </c>
      <c r="AV2" s="12" t="s">
        <v>175</v>
      </c>
      <c r="AW2" s="5">
        <f>IF(AU2=$AU$2,1,0)</f>
        <v>1</v>
      </c>
      <c r="AX2" s="20" t="s">
        <v>178</v>
      </c>
      <c r="AY2" s="5">
        <f>IF(AX2=$AX$2,1,0)</f>
        <v>1</v>
      </c>
      <c r="AZ2" s="20" t="s">
        <v>179</v>
      </c>
      <c r="BA2" s="5">
        <f>IF(AZ2=$AX$2,1,0)</f>
        <v>0</v>
      </c>
      <c r="BB2" s="20" t="s">
        <v>178</v>
      </c>
      <c r="BC2" s="5">
        <f>IF(BB2=$AX$2,1,0)</f>
        <v>1</v>
      </c>
      <c r="BD2" s="20" t="s">
        <v>179</v>
      </c>
      <c r="BE2" s="5">
        <f>IF(BD2=$AX$2,1,0)</f>
        <v>0</v>
      </c>
      <c r="BF2" s="20" t="s">
        <v>178</v>
      </c>
      <c r="BG2" s="5">
        <f>IF(BF2=$AX$2,1,0)</f>
        <v>1</v>
      </c>
      <c r="BH2" s="20" t="s">
        <v>179</v>
      </c>
      <c r="BI2" s="5">
        <f>IF(BH2=$AX$2,1,0)</f>
        <v>0</v>
      </c>
      <c r="BJ2" s="20" t="s">
        <v>179</v>
      </c>
      <c r="BK2" s="5">
        <f>IF(BJ2=$AX$2,1,0)</f>
        <v>0</v>
      </c>
      <c r="BL2" s="20" t="s">
        <v>179</v>
      </c>
      <c r="BM2" s="5">
        <f>IF(BL2=$AX$2,1,0)</f>
        <v>0</v>
      </c>
      <c r="BN2" s="20" t="s">
        <v>178</v>
      </c>
      <c r="BO2" s="5">
        <f>IF(BN2=$AX$2,1,0)</f>
        <v>1</v>
      </c>
      <c r="BP2" s="20" t="s">
        <v>178</v>
      </c>
      <c r="BQ2" s="5">
        <f>IF(BP2=$AX$2,1,0)</f>
        <v>1</v>
      </c>
      <c r="BR2" s="20" t="s">
        <v>178</v>
      </c>
      <c r="BS2" s="5">
        <f>IF(BR2=$AX$2,1,0)</f>
        <v>1</v>
      </c>
      <c r="BT2" s="20" t="s">
        <v>178</v>
      </c>
      <c r="BU2" s="5">
        <f>IF(BT2=$AX$2,1,0)</f>
        <v>1</v>
      </c>
      <c r="BV2" s="24" t="s">
        <v>175</v>
      </c>
      <c r="BW2" s="24" t="s">
        <v>175</v>
      </c>
      <c r="BX2" s="24" t="s">
        <v>175</v>
      </c>
      <c r="BY2" s="24" t="s">
        <v>175</v>
      </c>
      <c r="BZ2" s="24" t="s">
        <v>175</v>
      </c>
      <c r="CA2" s="24" t="s">
        <v>165</v>
      </c>
      <c r="CB2" s="24"/>
      <c r="CC2" t="s">
        <v>164</v>
      </c>
      <c r="CD2" t="s">
        <v>180</v>
      </c>
      <c r="CE2" t="s">
        <v>181</v>
      </c>
      <c r="CF2" t="s">
        <v>182</v>
      </c>
      <c r="CG2" t="s">
        <v>183</v>
      </c>
      <c r="CH2" t="s">
        <v>184</v>
      </c>
      <c r="CI2" t="s">
        <v>185</v>
      </c>
      <c r="CJ2" t="s">
        <v>186</v>
      </c>
      <c r="CK2" t="s">
        <v>187</v>
      </c>
      <c r="CL2" t="s">
        <v>188</v>
      </c>
      <c r="CM2" t="s">
        <v>189</v>
      </c>
      <c r="CO2" t="s">
        <v>190</v>
      </c>
      <c r="CP2" t="s">
        <v>172</v>
      </c>
      <c r="CQ2" t="s">
        <v>170</v>
      </c>
      <c r="CR2" t="s">
        <v>172</v>
      </c>
      <c r="CS2" t="s">
        <v>172</v>
      </c>
      <c r="CT2" t="s">
        <v>172</v>
      </c>
      <c r="CU2" t="s">
        <v>172</v>
      </c>
      <c r="CV2" t="s">
        <v>172</v>
      </c>
      <c r="CW2" t="s">
        <v>191</v>
      </c>
      <c r="CX2" t="s">
        <v>170</v>
      </c>
      <c r="CY2" t="s">
        <v>172</v>
      </c>
      <c r="CZ2" t="s">
        <v>172</v>
      </c>
      <c r="DA2" t="s">
        <v>172</v>
      </c>
      <c r="DB2" t="s">
        <v>172</v>
      </c>
      <c r="DD2" t="s">
        <v>192</v>
      </c>
      <c r="DE2" t="s">
        <v>193</v>
      </c>
      <c r="DF2" t="s">
        <v>192</v>
      </c>
      <c r="DG2" t="s">
        <v>192</v>
      </c>
      <c r="DH2" t="s">
        <v>192</v>
      </c>
      <c r="DI2" t="s">
        <v>192</v>
      </c>
      <c r="DJ2" t="s">
        <v>192</v>
      </c>
      <c r="DK2" t="s">
        <v>192</v>
      </c>
      <c r="DL2" t="s">
        <v>192</v>
      </c>
      <c r="DN2" t="s">
        <v>194</v>
      </c>
      <c r="DO2" t="s">
        <v>194</v>
      </c>
      <c r="DP2" t="s">
        <v>195</v>
      </c>
      <c r="DQ2" t="s">
        <v>194</v>
      </c>
      <c r="DR2" t="s">
        <v>196</v>
      </c>
      <c r="DT2" t="s">
        <v>164</v>
      </c>
      <c r="DU2" t="s">
        <v>193</v>
      </c>
      <c r="DV2" t="s">
        <v>164</v>
      </c>
      <c r="DW2" t="s">
        <v>197</v>
      </c>
      <c r="DX2" t="s">
        <v>170</v>
      </c>
      <c r="DY2" t="s">
        <v>172</v>
      </c>
      <c r="DZ2" t="s">
        <v>172</v>
      </c>
      <c r="EA2" t="s">
        <v>172</v>
      </c>
      <c r="EB2" t="s">
        <v>172</v>
      </c>
      <c r="EC2" t="s">
        <v>192</v>
      </c>
      <c r="ED2" t="s">
        <v>164</v>
      </c>
      <c r="EE2" t="s">
        <v>164</v>
      </c>
      <c r="EF2" t="s">
        <v>198</v>
      </c>
      <c r="EH2" t="s">
        <v>199</v>
      </c>
      <c r="EI2" t="s">
        <v>200</v>
      </c>
      <c r="EJ2" t="s">
        <v>201</v>
      </c>
      <c r="EK2" t="s">
        <v>202</v>
      </c>
      <c r="EL2" t="s">
        <v>164</v>
      </c>
      <c r="EM2" t="s">
        <v>164</v>
      </c>
      <c r="EN2" t="s">
        <v>164</v>
      </c>
      <c r="EO2" t="s">
        <v>203</v>
      </c>
      <c r="EP2" t="s">
        <v>204</v>
      </c>
      <c r="EQ2" t="s">
        <v>205</v>
      </c>
      <c r="ER2" t="s">
        <v>164</v>
      </c>
      <c r="ES2" t="s">
        <v>164</v>
      </c>
      <c r="ET2" t="s">
        <v>206</v>
      </c>
      <c r="EV2" t="s">
        <v>207</v>
      </c>
      <c r="EW2" t="s">
        <v>208</v>
      </c>
      <c r="EX2" t="s">
        <v>209</v>
      </c>
      <c r="EY2" t="s">
        <v>210</v>
      </c>
      <c r="EZ2" t="s">
        <v>211</v>
      </c>
      <c r="FA2" t="s">
        <v>212</v>
      </c>
      <c r="FB2">
        <v>96928860</v>
      </c>
      <c r="FC2" t="s">
        <v>213</v>
      </c>
      <c r="FD2" t="s">
        <v>214</v>
      </c>
      <c r="FF2" t="s">
        <v>215</v>
      </c>
      <c r="FG2" t="s">
        <v>216</v>
      </c>
      <c r="FJ2">
        <v>1</v>
      </c>
    </row>
    <row r="3" spans="1:166" x14ac:dyDescent="0.35">
      <c r="A3" t="s">
        <v>217</v>
      </c>
      <c r="B3" t="s">
        <v>218</v>
      </c>
      <c r="C3" s="4" t="s">
        <v>219</v>
      </c>
      <c r="D3" s="4" t="s">
        <v>152</v>
      </c>
      <c r="E3" s="4" t="s">
        <v>220</v>
      </c>
      <c r="F3" s="4" t="s">
        <v>154</v>
      </c>
      <c r="G3" s="4" t="s">
        <v>221</v>
      </c>
      <c r="H3" s="4" t="s">
        <v>222</v>
      </c>
      <c r="I3" s="4" t="s">
        <v>223</v>
      </c>
      <c r="J3" s="4" t="s">
        <v>224</v>
      </c>
      <c r="K3" s="4" t="s">
        <v>225</v>
      </c>
      <c r="L3" s="4" t="s">
        <v>226</v>
      </c>
      <c r="M3" s="4" t="s">
        <v>227</v>
      </c>
      <c r="N3" s="4" t="s">
        <v>228</v>
      </c>
      <c r="O3" s="4" t="s">
        <v>229</v>
      </c>
      <c r="P3" s="4"/>
      <c r="Q3" s="4" t="s">
        <v>164</v>
      </c>
      <c r="R3" s="4" t="s">
        <v>165</v>
      </c>
      <c r="S3" s="4" t="s">
        <v>165</v>
      </c>
      <c r="T3" s="4" t="s">
        <v>165</v>
      </c>
      <c r="U3" s="4" t="s">
        <v>230</v>
      </c>
      <c r="V3" s="4" t="s">
        <v>231</v>
      </c>
      <c r="W3" s="4" t="s">
        <v>168</v>
      </c>
      <c r="X3" s="4" t="s">
        <v>232</v>
      </c>
      <c r="Y3" s="5">
        <f t="shared" ref="Y3:Y66" si="0">YEAR(X3)</f>
        <v>2017</v>
      </c>
      <c r="Z3" s="4">
        <v>0</v>
      </c>
      <c r="AA3" s="4">
        <v>1</v>
      </c>
      <c r="AB3" s="310">
        <v>2</v>
      </c>
      <c r="AC3" s="4" t="s">
        <v>164</v>
      </c>
      <c r="AD3" s="5">
        <f t="shared" ref="AD3:AD66" si="1">IF(AND(Z3=0,AA3=1),1,0)</f>
        <v>1</v>
      </c>
      <c r="AE3" s="6" t="s">
        <v>234</v>
      </c>
      <c r="AF3" s="6" t="s">
        <v>234</v>
      </c>
      <c r="AG3" s="6" t="s">
        <v>234</v>
      </c>
      <c r="AH3" s="6" t="s">
        <v>233</v>
      </c>
      <c r="AI3" s="6" t="s">
        <v>173</v>
      </c>
      <c r="AJ3" s="6" t="s">
        <v>235</v>
      </c>
      <c r="AK3" s="6" t="s">
        <v>172</v>
      </c>
      <c r="AL3" s="6" t="s">
        <v>236</v>
      </c>
      <c r="AM3" s="12" t="s">
        <v>176</v>
      </c>
      <c r="AN3" s="12" t="s">
        <v>176</v>
      </c>
      <c r="AO3" s="12" t="s">
        <v>176</v>
      </c>
      <c r="AP3" s="12" t="s">
        <v>176</v>
      </c>
      <c r="AQ3" s="12" t="s">
        <v>175</v>
      </c>
      <c r="AR3" s="12" t="s">
        <v>176</v>
      </c>
      <c r="AS3" s="12" t="s">
        <v>176</v>
      </c>
      <c r="AT3" s="12" t="s">
        <v>176</v>
      </c>
      <c r="AU3" s="12" t="s">
        <v>176</v>
      </c>
      <c r="AV3" s="12" t="s">
        <v>175</v>
      </c>
      <c r="AW3" s="5">
        <f t="shared" ref="AW3:AW66" si="2">IF(AU3=$AU$2,1,0)</f>
        <v>1</v>
      </c>
      <c r="AX3" s="20" t="s">
        <v>237</v>
      </c>
      <c r="AY3" s="5">
        <f t="shared" ref="AY3:AY66" si="3">IF(AX3=$AX$2,1,0)</f>
        <v>0</v>
      </c>
      <c r="AZ3" s="20" t="s">
        <v>237</v>
      </c>
      <c r="BA3" s="5">
        <f t="shared" ref="BA3:BA66" si="4">IF(AZ3=$AX$2,1,0)</f>
        <v>0</v>
      </c>
      <c r="BB3" s="20" t="s">
        <v>237</v>
      </c>
      <c r="BC3" s="5">
        <f t="shared" ref="BC3:BC66" si="5">IF(BB3=$AX$2,1,0)</f>
        <v>0</v>
      </c>
      <c r="BD3" s="20" t="s">
        <v>237</v>
      </c>
      <c r="BE3" s="5">
        <f t="shared" ref="BE3:BE66" si="6">IF(BD3=$AX$2,1,0)</f>
        <v>0</v>
      </c>
      <c r="BF3" s="20" t="s">
        <v>237</v>
      </c>
      <c r="BG3" s="5">
        <f t="shared" ref="BG3:BG66" si="7">IF(BF3=$AX$2,1,0)</f>
        <v>0</v>
      </c>
      <c r="BH3" s="20" t="s">
        <v>237</v>
      </c>
      <c r="BI3" s="5">
        <f t="shared" ref="BI3:BI66" si="8">IF(BH3=$AX$2,1,0)</f>
        <v>0</v>
      </c>
      <c r="BJ3" s="20" t="s">
        <v>237</v>
      </c>
      <c r="BK3" s="5">
        <f t="shared" ref="BK3:BK66" si="9">IF(BJ3=$AX$2,1,0)</f>
        <v>0</v>
      </c>
      <c r="BL3" s="20" t="s">
        <v>237</v>
      </c>
      <c r="BM3" s="5">
        <f t="shared" ref="BM3:BM66" si="10">IF(BL3=$AX$2,1,0)</f>
        <v>0</v>
      </c>
      <c r="BN3" s="20" t="s">
        <v>237</v>
      </c>
      <c r="BO3" s="5">
        <f t="shared" ref="BO3:BO66" si="11">IF(BN3=$AX$2,1,0)</f>
        <v>0</v>
      </c>
      <c r="BP3" s="20" t="s">
        <v>237</v>
      </c>
      <c r="BQ3" s="5">
        <f t="shared" ref="BQ3:BQ66" si="12">IF(BP3=$AX$2,1,0)</f>
        <v>0</v>
      </c>
      <c r="BR3" s="20" t="s">
        <v>237</v>
      </c>
      <c r="BS3" s="5">
        <f t="shared" ref="BS3:BS66" si="13">IF(BR3=$AX$2,1,0)</f>
        <v>0</v>
      </c>
      <c r="BT3" s="20" t="s">
        <v>237</v>
      </c>
      <c r="BU3" s="5">
        <f t="shared" ref="BU3:BU66" si="14">IF(BT3=$AX$2,1,0)</f>
        <v>0</v>
      </c>
      <c r="BV3" s="24" t="s">
        <v>175</v>
      </c>
      <c r="BW3" s="24" t="s">
        <v>175</v>
      </c>
      <c r="BX3" s="24" t="s">
        <v>238</v>
      </c>
      <c r="BY3" s="24" t="s">
        <v>175</v>
      </c>
      <c r="BZ3" s="24" t="s">
        <v>238</v>
      </c>
      <c r="CA3" s="24" t="s">
        <v>165</v>
      </c>
      <c r="CB3" s="24"/>
      <c r="CC3" t="s">
        <v>164</v>
      </c>
      <c r="CD3" t="s">
        <v>180</v>
      </c>
      <c r="CE3" t="s">
        <v>181</v>
      </c>
      <c r="CF3" t="s">
        <v>182</v>
      </c>
      <c r="CG3" t="s">
        <v>183</v>
      </c>
      <c r="CH3" t="s">
        <v>184</v>
      </c>
      <c r="CI3" t="s">
        <v>185</v>
      </c>
      <c r="CJ3" t="s">
        <v>186</v>
      </c>
      <c r="CK3" t="s">
        <v>187</v>
      </c>
      <c r="CL3" t="s">
        <v>188</v>
      </c>
      <c r="CM3" t="s">
        <v>189</v>
      </c>
      <c r="CO3" t="s">
        <v>190</v>
      </c>
      <c r="CP3" t="s">
        <v>172</v>
      </c>
      <c r="CQ3" t="s">
        <v>170</v>
      </c>
      <c r="CR3" t="s">
        <v>172</v>
      </c>
      <c r="CS3" t="s">
        <v>172</v>
      </c>
      <c r="CT3" t="s">
        <v>172</v>
      </c>
      <c r="CU3" t="s">
        <v>172</v>
      </c>
      <c r="CV3" t="s">
        <v>172</v>
      </c>
      <c r="CW3" t="s">
        <v>191</v>
      </c>
      <c r="CX3" t="s">
        <v>170</v>
      </c>
      <c r="CY3" t="s">
        <v>172</v>
      </c>
      <c r="CZ3" t="s">
        <v>172</v>
      </c>
      <c r="DA3" t="s">
        <v>172</v>
      </c>
      <c r="DB3" t="s">
        <v>172</v>
      </c>
      <c r="DD3" t="s">
        <v>192</v>
      </c>
      <c r="DE3" t="s">
        <v>192</v>
      </c>
      <c r="DF3" t="s">
        <v>192</v>
      </c>
      <c r="DG3" t="s">
        <v>192</v>
      </c>
      <c r="DH3" t="s">
        <v>192</v>
      </c>
      <c r="DI3" t="s">
        <v>192</v>
      </c>
      <c r="DJ3" t="s">
        <v>192</v>
      </c>
      <c r="DK3" t="s">
        <v>173</v>
      </c>
      <c r="DL3" t="s">
        <v>193</v>
      </c>
      <c r="DN3" t="s">
        <v>194</v>
      </c>
      <c r="DO3" t="s">
        <v>195</v>
      </c>
      <c r="DP3" t="s">
        <v>194</v>
      </c>
      <c r="DQ3" t="s">
        <v>194</v>
      </c>
      <c r="DR3" t="s">
        <v>196</v>
      </c>
      <c r="DT3" t="s">
        <v>164</v>
      </c>
      <c r="DU3" t="s">
        <v>192</v>
      </c>
      <c r="DV3" t="s">
        <v>165</v>
      </c>
      <c r="ED3" t="s">
        <v>164</v>
      </c>
      <c r="EE3" t="s">
        <v>164</v>
      </c>
      <c r="EF3" t="s">
        <v>239</v>
      </c>
      <c r="EH3" t="s">
        <v>240</v>
      </c>
      <c r="EI3" t="s">
        <v>200</v>
      </c>
      <c r="EJ3" t="s">
        <v>241</v>
      </c>
      <c r="EK3" t="s">
        <v>242</v>
      </c>
      <c r="EL3" t="s">
        <v>164</v>
      </c>
      <c r="EM3" t="s">
        <v>164</v>
      </c>
      <c r="EN3" t="s">
        <v>164</v>
      </c>
      <c r="EO3" t="s">
        <v>203</v>
      </c>
      <c r="EP3" t="s">
        <v>204</v>
      </c>
      <c r="EQ3" t="s">
        <v>205</v>
      </c>
      <c r="ER3" t="s">
        <v>164</v>
      </c>
      <c r="ES3" t="s">
        <v>164</v>
      </c>
      <c r="ET3" t="s">
        <v>206</v>
      </c>
      <c r="EV3" t="s">
        <v>207</v>
      </c>
      <c r="EW3" t="s">
        <v>208</v>
      </c>
      <c r="EX3" t="s">
        <v>209</v>
      </c>
      <c r="EY3" t="s">
        <v>210</v>
      </c>
      <c r="EZ3" t="s">
        <v>211</v>
      </c>
      <c r="FA3" t="s">
        <v>212</v>
      </c>
      <c r="FB3">
        <v>96268917</v>
      </c>
      <c r="FC3" t="s">
        <v>243</v>
      </c>
      <c r="FD3" t="s">
        <v>244</v>
      </c>
      <c r="FF3" t="s">
        <v>215</v>
      </c>
      <c r="FG3" t="s">
        <v>216</v>
      </c>
      <c r="FJ3">
        <v>2</v>
      </c>
    </row>
    <row r="4" spans="1:166" x14ac:dyDescent="0.35">
      <c r="A4" t="s">
        <v>245</v>
      </c>
      <c r="B4" t="s">
        <v>246</v>
      </c>
      <c r="C4" s="4" t="s">
        <v>219</v>
      </c>
      <c r="D4" s="4" t="s">
        <v>152</v>
      </c>
      <c r="E4" s="4" t="s">
        <v>247</v>
      </c>
      <c r="F4" s="4" t="s">
        <v>248</v>
      </c>
      <c r="G4" s="4" t="s">
        <v>249</v>
      </c>
      <c r="H4" s="4" t="s">
        <v>250</v>
      </c>
      <c r="I4" s="4" t="s">
        <v>251</v>
      </c>
      <c r="J4" s="4" t="s">
        <v>252</v>
      </c>
      <c r="K4" s="4" t="s">
        <v>253</v>
      </c>
      <c r="L4" s="4" t="s">
        <v>254</v>
      </c>
      <c r="M4" s="4" t="s">
        <v>255</v>
      </c>
      <c r="N4" s="4" t="s">
        <v>256</v>
      </c>
      <c r="O4" s="4" t="s">
        <v>257</v>
      </c>
      <c r="P4" s="4"/>
      <c r="Q4" s="4" t="s">
        <v>165</v>
      </c>
      <c r="R4" s="4" t="s">
        <v>165</v>
      </c>
      <c r="S4" s="4" t="s">
        <v>165</v>
      </c>
      <c r="T4" s="4" t="s">
        <v>165</v>
      </c>
      <c r="U4" s="4" t="s">
        <v>258</v>
      </c>
      <c r="V4" s="4" t="s">
        <v>259</v>
      </c>
      <c r="W4" s="4" t="s">
        <v>168</v>
      </c>
      <c r="X4" s="4" t="s">
        <v>260</v>
      </c>
      <c r="Y4" s="5">
        <f t="shared" si="0"/>
        <v>2017</v>
      </c>
      <c r="Z4" s="4">
        <v>0</v>
      </c>
      <c r="AA4" s="4">
        <v>1</v>
      </c>
      <c r="AB4" s="310">
        <v>1</v>
      </c>
      <c r="AC4" s="4"/>
      <c r="AD4" s="5">
        <f t="shared" si="1"/>
        <v>1</v>
      </c>
      <c r="AE4" s="6" t="s">
        <v>238</v>
      </c>
      <c r="AF4" s="6" t="s">
        <v>238</v>
      </c>
      <c r="AG4" s="6" t="s">
        <v>238</v>
      </c>
      <c r="AH4" s="6" t="s">
        <v>172</v>
      </c>
      <c r="AI4" s="6" t="s">
        <v>192</v>
      </c>
      <c r="AJ4" s="6" t="s">
        <v>193</v>
      </c>
      <c r="AK4" s="6" t="s">
        <v>172</v>
      </c>
      <c r="AL4" s="6" t="s">
        <v>261</v>
      </c>
      <c r="AM4" s="12" t="s">
        <v>175</v>
      </c>
      <c r="AN4" s="12" t="s">
        <v>262</v>
      </c>
      <c r="AO4" s="12" t="s">
        <v>175</v>
      </c>
      <c r="AP4" s="12" t="s">
        <v>175</v>
      </c>
      <c r="AQ4" s="12" t="s">
        <v>175</v>
      </c>
      <c r="AR4" s="12" t="s">
        <v>175</v>
      </c>
      <c r="AS4" s="12" t="s">
        <v>262</v>
      </c>
      <c r="AT4" s="12" t="s">
        <v>175</v>
      </c>
      <c r="AU4" s="12" t="s">
        <v>262</v>
      </c>
      <c r="AV4" s="12" t="s">
        <v>175</v>
      </c>
      <c r="AW4" s="5">
        <f t="shared" si="2"/>
        <v>0</v>
      </c>
      <c r="AX4" s="20" t="s">
        <v>178</v>
      </c>
      <c r="AY4" s="5">
        <f t="shared" si="3"/>
        <v>1</v>
      </c>
      <c r="AZ4" s="20" t="s">
        <v>178</v>
      </c>
      <c r="BA4" s="5">
        <f t="shared" si="4"/>
        <v>1</v>
      </c>
      <c r="BB4" s="20" t="s">
        <v>178</v>
      </c>
      <c r="BC4" s="5">
        <f t="shared" si="5"/>
        <v>1</v>
      </c>
      <c r="BD4" s="20" t="s">
        <v>178</v>
      </c>
      <c r="BE4" s="5">
        <f t="shared" si="6"/>
        <v>1</v>
      </c>
      <c r="BF4" s="20" t="s">
        <v>178</v>
      </c>
      <c r="BG4" s="5">
        <f t="shared" si="7"/>
        <v>1</v>
      </c>
      <c r="BH4" s="20" t="s">
        <v>178</v>
      </c>
      <c r="BI4" s="5">
        <f t="shared" si="8"/>
        <v>1</v>
      </c>
      <c r="BJ4" s="20" t="s">
        <v>178</v>
      </c>
      <c r="BK4" s="5">
        <f t="shared" si="9"/>
        <v>1</v>
      </c>
      <c r="BL4" s="20" t="s">
        <v>178</v>
      </c>
      <c r="BM4" s="5">
        <f t="shared" si="10"/>
        <v>1</v>
      </c>
      <c r="BN4" s="20" t="s">
        <v>178</v>
      </c>
      <c r="BO4" s="5">
        <f t="shared" si="11"/>
        <v>1</v>
      </c>
      <c r="BP4" s="20" t="s">
        <v>178</v>
      </c>
      <c r="BQ4" s="5">
        <f t="shared" si="12"/>
        <v>1</v>
      </c>
      <c r="BR4" s="20" t="s">
        <v>178</v>
      </c>
      <c r="BS4" s="5">
        <f t="shared" si="13"/>
        <v>1</v>
      </c>
      <c r="BT4" s="20" t="s">
        <v>178</v>
      </c>
      <c r="BU4" s="5">
        <f t="shared" si="14"/>
        <v>1</v>
      </c>
      <c r="BV4" s="24" t="s">
        <v>175</v>
      </c>
      <c r="BW4" s="24" t="s">
        <v>175</v>
      </c>
      <c r="BX4" s="24" t="s">
        <v>175</v>
      </c>
      <c r="BY4" s="24" t="s">
        <v>175</v>
      </c>
      <c r="BZ4" s="24" t="s">
        <v>175</v>
      </c>
      <c r="CA4" s="24" t="s">
        <v>165</v>
      </c>
      <c r="CB4" s="24"/>
      <c r="CC4" t="s">
        <v>164</v>
      </c>
      <c r="CD4" t="s">
        <v>180</v>
      </c>
      <c r="CE4" t="s">
        <v>181</v>
      </c>
      <c r="CF4" t="s">
        <v>182</v>
      </c>
      <c r="CG4" t="s">
        <v>183</v>
      </c>
      <c r="CH4" t="s">
        <v>184</v>
      </c>
      <c r="CI4" t="s">
        <v>185</v>
      </c>
      <c r="CJ4" t="s">
        <v>186</v>
      </c>
      <c r="CK4" t="s">
        <v>187</v>
      </c>
      <c r="CL4" t="s">
        <v>188</v>
      </c>
      <c r="CM4" t="s">
        <v>189</v>
      </c>
      <c r="CO4" t="s">
        <v>190</v>
      </c>
      <c r="CP4" t="s">
        <v>172</v>
      </c>
      <c r="CQ4" t="s">
        <v>170</v>
      </c>
      <c r="CR4" t="s">
        <v>172</v>
      </c>
      <c r="CS4" t="s">
        <v>172</v>
      </c>
      <c r="CT4" t="s">
        <v>172</v>
      </c>
      <c r="CU4" t="s">
        <v>172</v>
      </c>
      <c r="CV4" t="s">
        <v>172</v>
      </c>
      <c r="CW4" t="s">
        <v>191</v>
      </c>
      <c r="CX4" t="s">
        <v>170</v>
      </c>
      <c r="CY4" t="s">
        <v>172</v>
      </c>
      <c r="CZ4" t="s">
        <v>172</v>
      </c>
      <c r="DA4" t="s">
        <v>172</v>
      </c>
      <c r="DB4" t="s">
        <v>172</v>
      </c>
      <c r="DD4" t="s">
        <v>193</v>
      </c>
      <c r="DE4" t="s">
        <v>193</v>
      </c>
      <c r="DF4" t="s">
        <v>193</v>
      </c>
      <c r="DG4" t="s">
        <v>192</v>
      </c>
      <c r="DH4" t="s">
        <v>192</v>
      </c>
      <c r="DI4" t="s">
        <v>233</v>
      </c>
      <c r="DJ4" t="s">
        <v>193</v>
      </c>
      <c r="DK4" t="s">
        <v>192</v>
      </c>
      <c r="DL4" t="s">
        <v>173</v>
      </c>
      <c r="DN4" t="s">
        <v>194</v>
      </c>
      <c r="DO4" t="s">
        <v>194</v>
      </c>
      <c r="DP4" t="s">
        <v>194</v>
      </c>
      <c r="DQ4" t="s">
        <v>194</v>
      </c>
      <c r="DR4" t="s">
        <v>196</v>
      </c>
      <c r="DT4" t="s">
        <v>164</v>
      </c>
      <c r="DU4" t="s">
        <v>192</v>
      </c>
      <c r="DV4" t="s">
        <v>165</v>
      </c>
      <c r="ED4" t="s">
        <v>164</v>
      </c>
      <c r="EE4" t="s">
        <v>164</v>
      </c>
      <c r="EF4" t="s">
        <v>239</v>
      </c>
      <c r="EH4" t="s">
        <v>263</v>
      </c>
      <c r="EI4" t="s">
        <v>200</v>
      </c>
      <c r="EJ4" t="s">
        <v>264</v>
      </c>
      <c r="EK4" t="s">
        <v>265</v>
      </c>
      <c r="EL4" t="s">
        <v>164</v>
      </c>
      <c r="EM4" t="s">
        <v>164</v>
      </c>
      <c r="EN4" t="s">
        <v>164</v>
      </c>
      <c r="EO4" t="s">
        <v>203</v>
      </c>
      <c r="EP4" t="s">
        <v>204</v>
      </c>
      <c r="EQ4" t="s">
        <v>205</v>
      </c>
      <c r="ER4" t="s">
        <v>164</v>
      </c>
      <c r="ES4" t="s">
        <v>164</v>
      </c>
      <c r="ET4" t="s">
        <v>206</v>
      </c>
      <c r="EV4" t="s">
        <v>207</v>
      </c>
      <c r="EW4" t="s">
        <v>208</v>
      </c>
      <c r="EX4" t="s">
        <v>209</v>
      </c>
      <c r="EY4" t="s">
        <v>210</v>
      </c>
      <c r="EZ4" t="s">
        <v>211</v>
      </c>
      <c r="FA4" t="s">
        <v>212</v>
      </c>
      <c r="FB4">
        <v>96268915</v>
      </c>
      <c r="FC4" t="s">
        <v>266</v>
      </c>
      <c r="FD4" t="s">
        <v>267</v>
      </c>
      <c r="FF4" t="s">
        <v>215</v>
      </c>
      <c r="FG4" t="s">
        <v>216</v>
      </c>
      <c r="FJ4">
        <v>3</v>
      </c>
    </row>
    <row r="5" spans="1:166" x14ac:dyDescent="0.35">
      <c r="A5" t="s">
        <v>268</v>
      </c>
      <c r="B5" t="s">
        <v>269</v>
      </c>
      <c r="C5" s="4" t="s">
        <v>219</v>
      </c>
      <c r="D5" s="4" t="s">
        <v>152</v>
      </c>
      <c r="E5" s="4" t="s">
        <v>270</v>
      </c>
      <c r="F5" s="4" t="s">
        <v>271</v>
      </c>
      <c r="G5" s="4" t="s">
        <v>272</v>
      </c>
      <c r="H5" s="4" t="s">
        <v>273</v>
      </c>
      <c r="I5" s="4" t="s">
        <v>274</v>
      </c>
      <c r="J5" s="4" t="s">
        <v>275</v>
      </c>
      <c r="K5" s="4" t="s">
        <v>276</v>
      </c>
      <c r="L5" s="4" t="s">
        <v>277</v>
      </c>
      <c r="M5" s="4" t="s">
        <v>278</v>
      </c>
      <c r="N5" s="4" t="s">
        <v>279</v>
      </c>
      <c r="O5" s="4" t="s">
        <v>280</v>
      </c>
      <c r="P5" s="4"/>
      <c r="Q5" s="4" t="s">
        <v>164</v>
      </c>
      <c r="R5" s="4" t="s">
        <v>165</v>
      </c>
      <c r="S5" s="4" t="s">
        <v>165</v>
      </c>
      <c r="T5" s="4" t="s">
        <v>164</v>
      </c>
      <c r="U5" s="4" t="s">
        <v>281</v>
      </c>
      <c r="V5" s="4" t="s">
        <v>282</v>
      </c>
      <c r="W5" s="4" t="s">
        <v>168</v>
      </c>
      <c r="X5" s="4" t="s">
        <v>283</v>
      </c>
      <c r="Y5" s="5">
        <f t="shared" si="0"/>
        <v>2016</v>
      </c>
      <c r="Z5" s="4">
        <v>0</v>
      </c>
      <c r="AA5" s="4">
        <v>1</v>
      </c>
      <c r="AB5" s="310">
        <v>2</v>
      </c>
      <c r="AC5" s="4" t="s">
        <v>164</v>
      </c>
      <c r="AD5" s="5">
        <f t="shared" si="1"/>
        <v>1</v>
      </c>
      <c r="AE5" s="6" t="s">
        <v>234</v>
      </c>
      <c r="AF5" s="6" t="s">
        <v>234</v>
      </c>
      <c r="AG5" s="6" t="s">
        <v>238</v>
      </c>
      <c r="AH5" s="6" t="s">
        <v>233</v>
      </c>
      <c r="AI5" s="6" t="s">
        <v>170</v>
      </c>
      <c r="AJ5" s="6" t="s">
        <v>170</v>
      </c>
      <c r="AK5" s="6" t="s">
        <v>172</v>
      </c>
      <c r="AL5" s="6" t="s">
        <v>284</v>
      </c>
      <c r="AM5" s="12" t="s">
        <v>285</v>
      </c>
      <c r="AN5" s="12" t="s">
        <v>262</v>
      </c>
      <c r="AO5" s="12" t="s">
        <v>175</v>
      </c>
      <c r="AP5" s="12" t="s">
        <v>175</v>
      </c>
      <c r="AQ5" s="12" t="s">
        <v>175</v>
      </c>
      <c r="AR5" s="12" t="s">
        <v>177</v>
      </c>
      <c r="AS5" s="12" t="s">
        <v>262</v>
      </c>
      <c r="AT5" s="12" t="s">
        <v>175</v>
      </c>
      <c r="AU5" s="12" t="s">
        <v>176</v>
      </c>
      <c r="AV5" s="12" t="s">
        <v>175</v>
      </c>
      <c r="AW5" s="5">
        <f>IF(AU5=$AU$2,1,0)</f>
        <v>1</v>
      </c>
      <c r="AX5" s="20" t="s">
        <v>178</v>
      </c>
      <c r="AY5" s="5">
        <f t="shared" si="3"/>
        <v>1</v>
      </c>
      <c r="AZ5" s="20" t="s">
        <v>178</v>
      </c>
      <c r="BA5" s="5">
        <f t="shared" si="4"/>
        <v>1</v>
      </c>
      <c r="BB5" s="20" t="s">
        <v>178</v>
      </c>
      <c r="BC5" s="5">
        <f t="shared" si="5"/>
        <v>1</v>
      </c>
      <c r="BD5" s="20" t="s">
        <v>178</v>
      </c>
      <c r="BE5" s="5">
        <f t="shared" si="6"/>
        <v>1</v>
      </c>
      <c r="BF5" s="20" t="s">
        <v>178</v>
      </c>
      <c r="BG5" s="5">
        <f t="shared" si="7"/>
        <v>1</v>
      </c>
      <c r="BH5" s="20" t="s">
        <v>178</v>
      </c>
      <c r="BI5" s="5">
        <f t="shared" si="8"/>
        <v>1</v>
      </c>
      <c r="BJ5" s="20" t="s">
        <v>178</v>
      </c>
      <c r="BK5" s="5">
        <f t="shared" si="9"/>
        <v>1</v>
      </c>
      <c r="BL5" s="20" t="s">
        <v>178</v>
      </c>
      <c r="BM5" s="5">
        <f t="shared" si="10"/>
        <v>1</v>
      </c>
      <c r="BN5" s="20" t="s">
        <v>178</v>
      </c>
      <c r="BO5" s="5">
        <f t="shared" si="11"/>
        <v>1</v>
      </c>
      <c r="BP5" s="20" t="s">
        <v>178</v>
      </c>
      <c r="BQ5" s="5">
        <f t="shared" si="12"/>
        <v>1</v>
      </c>
      <c r="BR5" s="20" t="s">
        <v>178</v>
      </c>
      <c r="BS5" s="5">
        <f t="shared" si="13"/>
        <v>1</v>
      </c>
      <c r="BT5" s="20" t="s">
        <v>178</v>
      </c>
      <c r="BU5" s="5">
        <f t="shared" si="14"/>
        <v>1</v>
      </c>
      <c r="BV5" s="24" t="s">
        <v>175</v>
      </c>
      <c r="BW5" s="24" t="s">
        <v>175</v>
      </c>
      <c r="BX5" s="24" t="s">
        <v>175</v>
      </c>
      <c r="BY5" s="24" t="s">
        <v>175</v>
      </c>
      <c r="BZ5" s="24" t="s">
        <v>175</v>
      </c>
      <c r="CA5" s="24" t="s">
        <v>165</v>
      </c>
      <c r="CB5" s="24"/>
      <c r="CC5" t="s">
        <v>164</v>
      </c>
      <c r="CD5" t="s">
        <v>180</v>
      </c>
      <c r="CE5" t="s">
        <v>181</v>
      </c>
      <c r="CF5" t="s">
        <v>182</v>
      </c>
      <c r="CG5" t="s">
        <v>183</v>
      </c>
      <c r="CH5" t="s">
        <v>184</v>
      </c>
      <c r="CI5" t="s">
        <v>185</v>
      </c>
      <c r="CJ5" t="s">
        <v>186</v>
      </c>
      <c r="CK5" t="s">
        <v>187</v>
      </c>
      <c r="CL5" t="s">
        <v>188</v>
      </c>
      <c r="CM5" t="s">
        <v>189</v>
      </c>
      <c r="CO5" t="s">
        <v>190</v>
      </c>
      <c r="CP5" t="s">
        <v>172</v>
      </c>
      <c r="CQ5" t="s">
        <v>170</v>
      </c>
      <c r="CR5" t="s">
        <v>172</v>
      </c>
      <c r="CS5" t="s">
        <v>172</v>
      </c>
      <c r="CT5" t="s">
        <v>172</v>
      </c>
      <c r="CU5" t="s">
        <v>172</v>
      </c>
      <c r="CV5" t="s">
        <v>172</v>
      </c>
      <c r="CW5" t="s">
        <v>286</v>
      </c>
      <c r="CX5" t="s">
        <v>172</v>
      </c>
      <c r="CY5" t="s">
        <v>172</v>
      </c>
      <c r="CZ5" t="s">
        <v>170</v>
      </c>
      <c r="DA5" t="s">
        <v>172</v>
      </c>
      <c r="DB5" t="s">
        <v>172</v>
      </c>
      <c r="DD5" t="s">
        <v>193</v>
      </c>
      <c r="DE5" t="s">
        <v>173</v>
      </c>
      <c r="DF5" t="s">
        <v>193</v>
      </c>
      <c r="DG5" t="s">
        <v>192</v>
      </c>
      <c r="DH5" t="s">
        <v>192</v>
      </c>
      <c r="DI5" t="s">
        <v>193</v>
      </c>
      <c r="DJ5" t="s">
        <v>192</v>
      </c>
      <c r="DK5" t="s">
        <v>193</v>
      </c>
      <c r="DL5" t="s">
        <v>193</v>
      </c>
      <c r="DN5" t="s">
        <v>194</v>
      </c>
      <c r="DO5" t="s">
        <v>287</v>
      </c>
      <c r="DP5" t="s">
        <v>194</v>
      </c>
      <c r="DQ5" t="s">
        <v>194</v>
      </c>
      <c r="DR5" t="s">
        <v>288</v>
      </c>
      <c r="DT5" t="s">
        <v>164</v>
      </c>
      <c r="DU5" t="s">
        <v>192</v>
      </c>
      <c r="DV5" t="s">
        <v>164</v>
      </c>
      <c r="DW5" t="s">
        <v>197</v>
      </c>
      <c r="DX5" t="s">
        <v>170</v>
      </c>
      <c r="DY5" t="s">
        <v>172</v>
      </c>
      <c r="DZ5" t="s">
        <v>172</v>
      </c>
      <c r="EA5" t="s">
        <v>172</v>
      </c>
      <c r="EB5" t="s">
        <v>172</v>
      </c>
      <c r="EC5" t="s">
        <v>192</v>
      </c>
      <c r="ED5" t="s">
        <v>164</v>
      </c>
      <c r="EE5" t="s">
        <v>164</v>
      </c>
      <c r="EF5" t="s">
        <v>239</v>
      </c>
      <c r="EH5" t="s">
        <v>289</v>
      </c>
      <c r="EI5" t="s">
        <v>200</v>
      </c>
      <c r="EJ5" t="s">
        <v>201</v>
      </c>
      <c r="EK5" t="s">
        <v>265</v>
      </c>
      <c r="EL5" t="s">
        <v>164</v>
      </c>
      <c r="EM5" t="s">
        <v>164</v>
      </c>
      <c r="EN5" t="s">
        <v>164</v>
      </c>
      <c r="EO5" t="s">
        <v>203</v>
      </c>
      <c r="EP5" t="s">
        <v>204</v>
      </c>
      <c r="EQ5" t="s">
        <v>205</v>
      </c>
      <c r="ER5" t="s">
        <v>164</v>
      </c>
      <c r="ES5" t="s">
        <v>165</v>
      </c>
      <c r="ET5" t="s">
        <v>290</v>
      </c>
      <c r="EV5" t="s">
        <v>207</v>
      </c>
      <c r="EW5" t="s">
        <v>208</v>
      </c>
      <c r="EX5" t="s">
        <v>209</v>
      </c>
      <c r="EY5" t="s">
        <v>210</v>
      </c>
      <c r="EZ5" t="s">
        <v>211</v>
      </c>
      <c r="FA5" t="s">
        <v>212</v>
      </c>
      <c r="FB5">
        <v>96268914</v>
      </c>
      <c r="FC5" t="s">
        <v>291</v>
      </c>
      <c r="FD5" t="s">
        <v>292</v>
      </c>
      <c r="FF5" t="s">
        <v>215</v>
      </c>
      <c r="FG5" t="s">
        <v>216</v>
      </c>
      <c r="FJ5">
        <v>4</v>
      </c>
    </row>
    <row r="6" spans="1:166" x14ac:dyDescent="0.35">
      <c r="A6" t="s">
        <v>293</v>
      </c>
      <c r="B6" t="s">
        <v>294</v>
      </c>
      <c r="C6" s="4" t="s">
        <v>219</v>
      </c>
      <c r="D6" s="4" t="s">
        <v>295</v>
      </c>
      <c r="E6" s="4" t="s">
        <v>296</v>
      </c>
      <c r="F6" s="4" t="s">
        <v>297</v>
      </c>
      <c r="G6" s="4" t="s">
        <v>297</v>
      </c>
      <c r="H6" s="4" t="s">
        <v>298</v>
      </c>
      <c r="I6" s="4" t="s">
        <v>299</v>
      </c>
      <c r="J6" s="4" t="s">
        <v>300</v>
      </c>
      <c r="K6" s="4" t="s">
        <v>301</v>
      </c>
      <c r="L6" s="4" t="s">
        <v>302</v>
      </c>
      <c r="M6" s="4" t="s">
        <v>303</v>
      </c>
      <c r="N6" s="4" t="s">
        <v>304</v>
      </c>
      <c r="O6" s="4" t="s">
        <v>280</v>
      </c>
      <c r="P6" s="4"/>
      <c r="Q6" s="4" t="s">
        <v>165</v>
      </c>
      <c r="R6" s="4" t="s">
        <v>165</v>
      </c>
      <c r="S6" s="4" t="s">
        <v>165</v>
      </c>
      <c r="T6" s="4" t="s">
        <v>164</v>
      </c>
      <c r="U6" s="4" t="s">
        <v>172</v>
      </c>
      <c r="V6" s="4" t="s">
        <v>305</v>
      </c>
      <c r="W6" s="4" t="s">
        <v>306</v>
      </c>
      <c r="X6" s="4" t="s">
        <v>307</v>
      </c>
      <c r="Y6" s="5">
        <f t="shared" si="0"/>
        <v>2016</v>
      </c>
      <c r="Z6" s="4">
        <v>0</v>
      </c>
      <c r="AA6" s="4">
        <v>1</v>
      </c>
      <c r="AB6" s="310">
        <v>1</v>
      </c>
      <c r="AC6" s="4"/>
      <c r="AD6" s="5">
        <f t="shared" si="1"/>
        <v>1</v>
      </c>
      <c r="AE6" s="6" t="s">
        <v>238</v>
      </c>
      <c r="AF6" s="6" t="s">
        <v>238</v>
      </c>
      <c r="AG6" s="6" t="s">
        <v>238</v>
      </c>
      <c r="AH6" s="6" t="s">
        <v>192</v>
      </c>
      <c r="AI6" s="6" t="s">
        <v>173</v>
      </c>
      <c r="AJ6" s="6" t="s">
        <v>172</v>
      </c>
      <c r="AK6" s="6" t="s">
        <v>172</v>
      </c>
      <c r="AL6" s="6" t="s">
        <v>308</v>
      </c>
      <c r="AM6" s="12" t="s">
        <v>175</v>
      </c>
      <c r="AN6" s="12" t="s">
        <v>285</v>
      </c>
      <c r="AO6" s="12" t="s">
        <v>175</v>
      </c>
      <c r="AP6" s="12" t="s">
        <v>175</v>
      </c>
      <c r="AQ6" s="12" t="s">
        <v>175</v>
      </c>
      <c r="AR6" s="12" t="s">
        <v>175</v>
      </c>
      <c r="AS6" s="12" t="s">
        <v>177</v>
      </c>
      <c r="AT6" s="12" t="s">
        <v>175</v>
      </c>
      <c r="AU6" s="12" t="s">
        <v>285</v>
      </c>
      <c r="AV6" s="12" t="s">
        <v>175</v>
      </c>
      <c r="AW6" s="5">
        <f t="shared" si="2"/>
        <v>0</v>
      </c>
      <c r="AX6" s="20" t="s">
        <v>179</v>
      </c>
      <c r="AY6" s="5">
        <f t="shared" si="3"/>
        <v>0</v>
      </c>
      <c r="AZ6" s="20" t="s">
        <v>179</v>
      </c>
      <c r="BA6" s="5">
        <f t="shared" si="4"/>
        <v>0</v>
      </c>
      <c r="BB6" s="20" t="s">
        <v>179</v>
      </c>
      <c r="BC6" s="5">
        <f t="shared" si="5"/>
        <v>0</v>
      </c>
      <c r="BD6" s="20" t="s">
        <v>179</v>
      </c>
      <c r="BE6" s="5">
        <f t="shared" si="6"/>
        <v>0</v>
      </c>
      <c r="BF6" s="20" t="s">
        <v>179</v>
      </c>
      <c r="BG6" s="5">
        <f t="shared" si="7"/>
        <v>0</v>
      </c>
      <c r="BH6" s="20" t="s">
        <v>179</v>
      </c>
      <c r="BI6" s="5">
        <f t="shared" si="8"/>
        <v>0</v>
      </c>
      <c r="BJ6" s="20" t="s">
        <v>179</v>
      </c>
      <c r="BK6" s="5">
        <f t="shared" si="9"/>
        <v>0</v>
      </c>
      <c r="BL6" s="20" t="s">
        <v>179</v>
      </c>
      <c r="BM6" s="5">
        <f t="shared" si="10"/>
        <v>0</v>
      </c>
      <c r="BN6" s="20" t="s">
        <v>179</v>
      </c>
      <c r="BO6" s="5">
        <f t="shared" si="11"/>
        <v>0</v>
      </c>
      <c r="BP6" s="20" t="s">
        <v>179</v>
      </c>
      <c r="BQ6" s="5">
        <f t="shared" si="12"/>
        <v>0</v>
      </c>
      <c r="BR6" s="20" t="s">
        <v>179</v>
      </c>
      <c r="BS6" s="5">
        <f t="shared" si="13"/>
        <v>0</v>
      </c>
      <c r="BT6" s="20" t="s">
        <v>179</v>
      </c>
      <c r="BU6" s="5">
        <f t="shared" si="14"/>
        <v>0</v>
      </c>
      <c r="BV6" s="24" t="s">
        <v>175</v>
      </c>
      <c r="BW6" s="24" t="s">
        <v>175</v>
      </c>
      <c r="BX6" s="24" t="s">
        <v>175</v>
      </c>
      <c r="BY6" s="24" t="s">
        <v>175</v>
      </c>
      <c r="BZ6" s="24" t="s">
        <v>175</v>
      </c>
      <c r="CA6" s="24" t="s">
        <v>164</v>
      </c>
      <c r="CB6" s="24" t="s">
        <v>309</v>
      </c>
      <c r="CC6" t="s">
        <v>165</v>
      </c>
      <c r="CD6" t="s">
        <v>180</v>
      </c>
      <c r="CE6" t="s">
        <v>181</v>
      </c>
      <c r="CF6" t="s">
        <v>182</v>
      </c>
      <c r="CG6" t="s">
        <v>183</v>
      </c>
      <c r="CH6" t="s">
        <v>184</v>
      </c>
      <c r="CI6" t="s">
        <v>185</v>
      </c>
      <c r="CJ6" t="s">
        <v>186</v>
      </c>
      <c r="CK6" t="s">
        <v>187</v>
      </c>
      <c r="CL6" t="s">
        <v>188</v>
      </c>
      <c r="CM6" t="s">
        <v>189</v>
      </c>
      <c r="CO6" t="s">
        <v>310</v>
      </c>
      <c r="CP6" t="s">
        <v>172</v>
      </c>
      <c r="CQ6" t="s">
        <v>172</v>
      </c>
      <c r="CR6" t="s">
        <v>170</v>
      </c>
      <c r="CS6" t="s">
        <v>170</v>
      </c>
      <c r="CT6" t="s">
        <v>172</v>
      </c>
      <c r="CU6" t="s">
        <v>172</v>
      </c>
      <c r="CV6" t="s">
        <v>172</v>
      </c>
      <c r="CW6" t="s">
        <v>191</v>
      </c>
      <c r="CX6" t="s">
        <v>170</v>
      </c>
      <c r="CY6" t="s">
        <v>172</v>
      </c>
      <c r="CZ6" t="s">
        <v>172</v>
      </c>
      <c r="DA6" t="s">
        <v>172</v>
      </c>
      <c r="DB6" t="s">
        <v>172</v>
      </c>
      <c r="DD6" t="s">
        <v>192</v>
      </c>
      <c r="DE6" t="s">
        <v>192</v>
      </c>
      <c r="DF6" t="s">
        <v>192</v>
      </c>
      <c r="DG6" t="s">
        <v>192</v>
      </c>
      <c r="DH6" t="s">
        <v>192</v>
      </c>
      <c r="DI6" t="s">
        <v>192</v>
      </c>
      <c r="DJ6" t="s">
        <v>192</v>
      </c>
      <c r="DK6" t="s">
        <v>192</v>
      </c>
      <c r="DL6" t="s">
        <v>192</v>
      </c>
      <c r="DN6" t="s">
        <v>194</v>
      </c>
      <c r="DO6" t="s">
        <v>195</v>
      </c>
      <c r="DP6" t="s">
        <v>195</v>
      </c>
      <c r="DQ6" t="s">
        <v>194</v>
      </c>
      <c r="DR6" t="s">
        <v>311</v>
      </c>
      <c r="DT6" t="s">
        <v>164</v>
      </c>
      <c r="DU6" t="s">
        <v>192</v>
      </c>
      <c r="DV6" t="s">
        <v>165</v>
      </c>
      <c r="ED6" t="s">
        <v>165</v>
      </c>
      <c r="EE6" t="s">
        <v>165</v>
      </c>
      <c r="EF6" t="s">
        <v>239</v>
      </c>
      <c r="EH6" t="s">
        <v>312</v>
      </c>
      <c r="EI6" t="s">
        <v>200</v>
      </c>
      <c r="EJ6" t="s">
        <v>313</v>
      </c>
      <c r="EK6" t="s">
        <v>202</v>
      </c>
      <c r="EL6" t="s">
        <v>164</v>
      </c>
      <c r="EM6" t="s">
        <v>164</v>
      </c>
      <c r="EN6" t="s">
        <v>314</v>
      </c>
      <c r="EO6" t="s">
        <v>203</v>
      </c>
      <c r="EP6" t="s">
        <v>204</v>
      </c>
      <c r="EQ6" t="s">
        <v>205</v>
      </c>
      <c r="ER6" t="s">
        <v>164</v>
      </c>
      <c r="ES6" t="s">
        <v>164</v>
      </c>
      <c r="ET6" t="s">
        <v>315</v>
      </c>
      <c r="EV6" t="s">
        <v>207</v>
      </c>
      <c r="EW6" t="s">
        <v>208</v>
      </c>
      <c r="EX6" t="s">
        <v>209</v>
      </c>
      <c r="EY6" t="s">
        <v>210</v>
      </c>
      <c r="EZ6" t="s">
        <v>211</v>
      </c>
      <c r="FA6" t="s">
        <v>212</v>
      </c>
      <c r="FB6">
        <v>96337737</v>
      </c>
      <c r="FC6" t="s">
        <v>316</v>
      </c>
      <c r="FD6" t="s">
        <v>317</v>
      </c>
      <c r="FF6" t="s">
        <v>215</v>
      </c>
      <c r="FG6" t="s">
        <v>216</v>
      </c>
      <c r="FJ6">
        <v>5</v>
      </c>
    </row>
    <row r="7" spans="1:166" x14ac:dyDescent="0.35">
      <c r="A7" t="s">
        <v>318</v>
      </c>
      <c r="B7" t="s">
        <v>319</v>
      </c>
      <c r="C7" s="4" t="s">
        <v>219</v>
      </c>
      <c r="D7" s="4" t="s">
        <v>295</v>
      </c>
      <c r="E7" s="4" t="s">
        <v>320</v>
      </c>
      <c r="F7" s="4" t="s">
        <v>321</v>
      </c>
      <c r="G7" s="4" t="s">
        <v>322</v>
      </c>
      <c r="H7" s="4" t="s">
        <v>323</v>
      </c>
      <c r="I7" s="4" t="s">
        <v>324</v>
      </c>
      <c r="J7" s="4" t="s">
        <v>325</v>
      </c>
      <c r="K7" s="4" t="s">
        <v>326</v>
      </c>
      <c r="L7" s="4" t="s">
        <v>327</v>
      </c>
      <c r="M7" s="4" t="s">
        <v>328</v>
      </c>
      <c r="N7" s="4" t="s">
        <v>329</v>
      </c>
      <c r="O7" s="4" t="s">
        <v>330</v>
      </c>
      <c r="P7" s="4"/>
      <c r="Q7" s="4" t="s">
        <v>165</v>
      </c>
      <c r="R7" s="4" t="s">
        <v>165</v>
      </c>
      <c r="S7" s="4" t="s">
        <v>165</v>
      </c>
      <c r="T7" s="4" t="s">
        <v>165</v>
      </c>
      <c r="U7" s="4" t="s">
        <v>331</v>
      </c>
      <c r="V7" s="4" t="s">
        <v>332</v>
      </c>
      <c r="W7" s="4" t="s">
        <v>306</v>
      </c>
      <c r="X7" s="4" t="s">
        <v>333</v>
      </c>
      <c r="Y7" s="5">
        <f t="shared" si="0"/>
        <v>2020</v>
      </c>
      <c r="Z7" s="4">
        <v>0</v>
      </c>
      <c r="AA7" s="4">
        <v>1</v>
      </c>
      <c r="AB7" s="310">
        <v>1</v>
      </c>
      <c r="AC7" s="4"/>
      <c r="AD7" s="5">
        <f t="shared" si="1"/>
        <v>1</v>
      </c>
      <c r="AE7" s="6" t="s">
        <v>171</v>
      </c>
      <c r="AF7" s="6" t="s">
        <v>234</v>
      </c>
      <c r="AG7" s="6" t="s">
        <v>234</v>
      </c>
      <c r="AH7" s="6" t="s">
        <v>170</v>
      </c>
      <c r="AI7" s="6" t="s">
        <v>170</v>
      </c>
      <c r="AJ7" s="6" t="s">
        <v>233</v>
      </c>
      <c r="AK7" s="6" t="s">
        <v>172</v>
      </c>
      <c r="AL7" s="6" t="s">
        <v>334</v>
      </c>
      <c r="AM7" s="12" t="s">
        <v>175</v>
      </c>
      <c r="AN7" s="12" t="s">
        <v>176</v>
      </c>
      <c r="AO7" s="12" t="s">
        <v>175</v>
      </c>
      <c r="AP7" s="12" t="s">
        <v>175</v>
      </c>
      <c r="AQ7" s="12" t="s">
        <v>175</v>
      </c>
      <c r="AR7" s="12" t="s">
        <v>175</v>
      </c>
      <c r="AS7" s="12" t="s">
        <v>177</v>
      </c>
      <c r="AT7" s="12" t="s">
        <v>175</v>
      </c>
      <c r="AU7" s="12" t="s">
        <v>176</v>
      </c>
      <c r="AV7" s="12" t="s">
        <v>175</v>
      </c>
      <c r="AW7" s="5">
        <f t="shared" si="2"/>
        <v>1</v>
      </c>
      <c r="AX7" s="20" t="s">
        <v>179</v>
      </c>
      <c r="AY7" s="5">
        <f t="shared" si="3"/>
        <v>0</v>
      </c>
      <c r="AZ7" s="20" t="s">
        <v>179</v>
      </c>
      <c r="BA7" s="5">
        <f t="shared" si="4"/>
        <v>0</v>
      </c>
      <c r="BB7" s="20" t="s">
        <v>178</v>
      </c>
      <c r="BC7" s="5">
        <f t="shared" si="5"/>
        <v>1</v>
      </c>
      <c r="BD7" s="20" t="s">
        <v>178</v>
      </c>
      <c r="BE7" s="5">
        <f t="shared" si="6"/>
        <v>1</v>
      </c>
      <c r="BF7" s="20" t="s">
        <v>178</v>
      </c>
      <c r="BG7" s="5">
        <f t="shared" si="7"/>
        <v>1</v>
      </c>
      <c r="BH7" s="20" t="s">
        <v>179</v>
      </c>
      <c r="BI7" s="5">
        <f t="shared" si="8"/>
        <v>0</v>
      </c>
      <c r="BJ7" s="20" t="s">
        <v>179</v>
      </c>
      <c r="BK7" s="5">
        <f t="shared" si="9"/>
        <v>0</v>
      </c>
      <c r="BL7" s="20" t="s">
        <v>179</v>
      </c>
      <c r="BM7" s="5">
        <f t="shared" si="10"/>
        <v>0</v>
      </c>
      <c r="BN7" s="20" t="s">
        <v>179</v>
      </c>
      <c r="BO7" s="5">
        <f t="shared" si="11"/>
        <v>0</v>
      </c>
      <c r="BP7" s="20" t="s">
        <v>179</v>
      </c>
      <c r="BQ7" s="5">
        <f t="shared" si="12"/>
        <v>0</v>
      </c>
      <c r="BR7" s="20" t="s">
        <v>179</v>
      </c>
      <c r="BS7" s="5">
        <f t="shared" si="13"/>
        <v>0</v>
      </c>
      <c r="BT7" s="20" t="s">
        <v>179</v>
      </c>
      <c r="BU7" s="5">
        <f t="shared" si="14"/>
        <v>0</v>
      </c>
      <c r="BV7" s="24" t="s">
        <v>175</v>
      </c>
      <c r="BW7" s="24" t="s">
        <v>175</v>
      </c>
      <c r="BX7" s="24" t="s">
        <v>175</v>
      </c>
      <c r="BY7" s="24" t="s">
        <v>175</v>
      </c>
      <c r="BZ7" s="24" t="s">
        <v>175</v>
      </c>
      <c r="CA7" s="24" t="s">
        <v>165</v>
      </c>
      <c r="CB7" s="24"/>
      <c r="CC7" t="s">
        <v>164</v>
      </c>
      <c r="CD7" t="s">
        <v>180</v>
      </c>
      <c r="CE7" t="s">
        <v>181</v>
      </c>
      <c r="CF7" t="s">
        <v>182</v>
      </c>
      <c r="CG7" t="s">
        <v>183</v>
      </c>
      <c r="CH7" t="s">
        <v>184</v>
      </c>
      <c r="CI7" t="s">
        <v>185</v>
      </c>
      <c r="CJ7" t="s">
        <v>186</v>
      </c>
      <c r="CK7" t="s">
        <v>187</v>
      </c>
      <c r="CL7" t="s">
        <v>188</v>
      </c>
      <c r="CM7" t="s">
        <v>189</v>
      </c>
      <c r="CO7" t="s">
        <v>335</v>
      </c>
      <c r="CP7" t="s">
        <v>172</v>
      </c>
      <c r="CQ7" t="s">
        <v>172</v>
      </c>
      <c r="CR7" t="s">
        <v>170</v>
      </c>
      <c r="CS7" t="s">
        <v>172</v>
      </c>
      <c r="CT7" t="s">
        <v>172</v>
      </c>
      <c r="CU7" t="s">
        <v>172</v>
      </c>
      <c r="CV7" t="s">
        <v>172</v>
      </c>
      <c r="CW7" t="s">
        <v>191</v>
      </c>
      <c r="CX7" t="s">
        <v>170</v>
      </c>
      <c r="CY7" t="s">
        <v>172</v>
      </c>
      <c r="CZ7" t="s">
        <v>172</v>
      </c>
      <c r="DA7" t="s">
        <v>172</v>
      </c>
      <c r="DB7" t="s">
        <v>172</v>
      </c>
      <c r="DD7" t="s">
        <v>193</v>
      </c>
      <c r="DE7" t="s">
        <v>193</v>
      </c>
      <c r="DF7" t="s">
        <v>193</v>
      </c>
      <c r="DG7" t="s">
        <v>193</v>
      </c>
      <c r="DH7" t="s">
        <v>192</v>
      </c>
      <c r="DI7" t="s">
        <v>192</v>
      </c>
      <c r="DJ7" t="s">
        <v>192</v>
      </c>
      <c r="DK7" t="s">
        <v>193</v>
      </c>
      <c r="DL7" t="s">
        <v>193</v>
      </c>
      <c r="DN7" t="s">
        <v>194</v>
      </c>
      <c r="DO7" t="s">
        <v>195</v>
      </c>
      <c r="DP7" t="s">
        <v>194</v>
      </c>
      <c r="DQ7" t="s">
        <v>194</v>
      </c>
      <c r="DR7" t="s">
        <v>336</v>
      </c>
      <c r="DS7" t="s">
        <v>337</v>
      </c>
      <c r="DT7" t="s">
        <v>165</v>
      </c>
      <c r="EF7" t="s">
        <v>239</v>
      </c>
      <c r="EH7" t="s">
        <v>312</v>
      </c>
      <c r="EI7" t="s">
        <v>200</v>
      </c>
      <c r="EJ7" t="s">
        <v>201</v>
      </c>
      <c r="EK7" t="s">
        <v>265</v>
      </c>
      <c r="EL7" t="s">
        <v>164</v>
      </c>
      <c r="EM7" t="s">
        <v>164</v>
      </c>
      <c r="EN7" t="s">
        <v>164</v>
      </c>
      <c r="EO7" t="s">
        <v>203</v>
      </c>
      <c r="EP7" t="s">
        <v>204</v>
      </c>
      <c r="EQ7" t="s">
        <v>205</v>
      </c>
      <c r="ER7" t="s">
        <v>164</v>
      </c>
      <c r="ES7" t="s">
        <v>165</v>
      </c>
      <c r="ET7" t="s">
        <v>338</v>
      </c>
      <c r="EV7" t="s">
        <v>207</v>
      </c>
      <c r="EW7" t="s">
        <v>208</v>
      </c>
      <c r="EX7" t="s">
        <v>209</v>
      </c>
      <c r="EY7" t="s">
        <v>210</v>
      </c>
      <c r="EZ7" t="s">
        <v>211</v>
      </c>
      <c r="FA7" t="s">
        <v>212</v>
      </c>
      <c r="FB7">
        <v>96340884</v>
      </c>
      <c r="FC7" t="s">
        <v>339</v>
      </c>
      <c r="FD7" t="s">
        <v>340</v>
      </c>
      <c r="FF7" t="s">
        <v>215</v>
      </c>
      <c r="FG7" t="s">
        <v>216</v>
      </c>
      <c r="FJ7">
        <v>6</v>
      </c>
    </row>
    <row r="8" spans="1:166" x14ac:dyDescent="0.35">
      <c r="A8" t="s">
        <v>341</v>
      </c>
      <c r="B8" t="s">
        <v>342</v>
      </c>
      <c r="C8" s="4" t="s">
        <v>219</v>
      </c>
      <c r="D8" s="4" t="s">
        <v>343</v>
      </c>
      <c r="E8" s="4" t="s">
        <v>344</v>
      </c>
      <c r="F8" s="4" t="s">
        <v>345</v>
      </c>
      <c r="G8" s="4" t="s">
        <v>346</v>
      </c>
      <c r="H8" s="4" t="s">
        <v>347</v>
      </c>
      <c r="I8" s="4" t="s">
        <v>348</v>
      </c>
      <c r="J8" s="4" t="s">
        <v>349</v>
      </c>
      <c r="K8" s="4" t="s">
        <v>350</v>
      </c>
      <c r="L8" s="4" t="s">
        <v>351</v>
      </c>
      <c r="M8" s="4" t="s">
        <v>352</v>
      </c>
      <c r="N8" s="4" t="s">
        <v>353</v>
      </c>
      <c r="O8" s="4" t="s">
        <v>354</v>
      </c>
      <c r="P8" s="4"/>
      <c r="Q8" s="4" t="s">
        <v>165</v>
      </c>
      <c r="R8" s="4" t="s">
        <v>165</v>
      </c>
      <c r="S8" s="4" t="s">
        <v>165</v>
      </c>
      <c r="T8" s="4" t="s">
        <v>164</v>
      </c>
      <c r="U8" s="4" t="s">
        <v>172</v>
      </c>
      <c r="V8" s="4" t="s">
        <v>355</v>
      </c>
      <c r="W8" s="4" t="s">
        <v>306</v>
      </c>
      <c r="X8" s="4" t="s">
        <v>356</v>
      </c>
      <c r="Y8" s="5">
        <f t="shared" si="0"/>
        <v>2016</v>
      </c>
      <c r="Z8" s="4">
        <v>0</v>
      </c>
      <c r="AA8" s="4">
        <v>1</v>
      </c>
      <c r="AB8" s="310">
        <v>1</v>
      </c>
      <c r="AC8" s="4"/>
      <c r="AD8" s="5">
        <f t="shared" si="1"/>
        <v>1</v>
      </c>
      <c r="AE8" s="6" t="s">
        <v>234</v>
      </c>
      <c r="AF8" s="6" t="s">
        <v>234</v>
      </c>
      <c r="AG8" s="6" t="s">
        <v>238</v>
      </c>
      <c r="AH8" s="6" t="s">
        <v>172</v>
      </c>
      <c r="AI8" s="6" t="s">
        <v>233</v>
      </c>
      <c r="AJ8" s="6" t="s">
        <v>170</v>
      </c>
      <c r="AK8" s="6" t="s">
        <v>172</v>
      </c>
      <c r="AL8" s="6" t="s">
        <v>357</v>
      </c>
      <c r="AM8" s="12" t="s">
        <v>175</v>
      </c>
      <c r="AN8" s="12" t="s">
        <v>262</v>
      </c>
      <c r="AO8" s="12" t="s">
        <v>176</v>
      </c>
      <c r="AP8" s="12" t="s">
        <v>175</v>
      </c>
      <c r="AQ8" s="12" t="s">
        <v>175</v>
      </c>
      <c r="AR8" s="12" t="s">
        <v>175</v>
      </c>
      <c r="AS8" s="12" t="s">
        <v>285</v>
      </c>
      <c r="AT8" s="12" t="s">
        <v>175</v>
      </c>
      <c r="AU8" s="12" t="s">
        <v>175</v>
      </c>
      <c r="AV8" s="12" t="s">
        <v>175</v>
      </c>
      <c r="AW8" s="5">
        <f t="shared" si="2"/>
        <v>0</v>
      </c>
      <c r="AX8" s="20" t="s">
        <v>237</v>
      </c>
      <c r="AY8" s="5">
        <f t="shared" si="3"/>
        <v>0</v>
      </c>
      <c r="AZ8" s="20" t="s">
        <v>237</v>
      </c>
      <c r="BA8" s="5">
        <f t="shared" si="4"/>
        <v>0</v>
      </c>
      <c r="BB8" s="20" t="s">
        <v>237</v>
      </c>
      <c r="BC8" s="5">
        <f t="shared" si="5"/>
        <v>0</v>
      </c>
      <c r="BD8" s="20" t="s">
        <v>178</v>
      </c>
      <c r="BE8" s="5">
        <f t="shared" si="6"/>
        <v>1</v>
      </c>
      <c r="BF8" s="20" t="s">
        <v>179</v>
      </c>
      <c r="BG8" s="5">
        <f t="shared" si="7"/>
        <v>0</v>
      </c>
      <c r="BH8" s="20" t="s">
        <v>179</v>
      </c>
      <c r="BI8" s="5">
        <f t="shared" si="8"/>
        <v>0</v>
      </c>
      <c r="BJ8" s="20" t="s">
        <v>179</v>
      </c>
      <c r="BK8" s="5">
        <f t="shared" si="9"/>
        <v>0</v>
      </c>
      <c r="BL8" s="20" t="s">
        <v>179</v>
      </c>
      <c r="BM8" s="5">
        <f t="shared" si="10"/>
        <v>0</v>
      </c>
      <c r="BN8" s="20" t="s">
        <v>179</v>
      </c>
      <c r="BO8" s="5">
        <f t="shared" si="11"/>
        <v>0</v>
      </c>
      <c r="BP8" s="20" t="s">
        <v>179</v>
      </c>
      <c r="BQ8" s="5">
        <f t="shared" si="12"/>
        <v>0</v>
      </c>
      <c r="BR8" s="20" t="s">
        <v>179</v>
      </c>
      <c r="BS8" s="5">
        <f t="shared" si="13"/>
        <v>0</v>
      </c>
      <c r="BT8" s="20" t="s">
        <v>179</v>
      </c>
      <c r="BU8" s="5">
        <f t="shared" si="14"/>
        <v>0</v>
      </c>
      <c r="BV8" s="24" t="s">
        <v>175</v>
      </c>
      <c r="BW8" s="24" t="s">
        <v>175</v>
      </c>
      <c r="BX8" s="24" t="s">
        <v>175</v>
      </c>
      <c r="BY8" s="24" t="s">
        <v>175</v>
      </c>
      <c r="BZ8" s="24" t="s">
        <v>175</v>
      </c>
      <c r="CA8" s="24" t="s">
        <v>165</v>
      </c>
      <c r="CB8" s="24"/>
      <c r="CC8" t="s">
        <v>164</v>
      </c>
      <c r="CD8" t="s">
        <v>180</v>
      </c>
      <c r="CE8" t="s">
        <v>181</v>
      </c>
      <c r="CF8" t="s">
        <v>182</v>
      </c>
      <c r="CG8" t="s">
        <v>183</v>
      </c>
      <c r="CH8" t="s">
        <v>184</v>
      </c>
      <c r="CI8" t="s">
        <v>185</v>
      </c>
      <c r="CJ8" t="s">
        <v>186</v>
      </c>
      <c r="CK8" t="s">
        <v>187</v>
      </c>
      <c r="CL8" t="s">
        <v>188</v>
      </c>
      <c r="CM8" t="s">
        <v>189</v>
      </c>
      <c r="CO8" t="s">
        <v>358</v>
      </c>
      <c r="CP8" t="s">
        <v>172</v>
      </c>
      <c r="CQ8" t="s">
        <v>172</v>
      </c>
      <c r="CR8" t="s">
        <v>172</v>
      </c>
      <c r="CS8" t="s">
        <v>172</v>
      </c>
      <c r="CT8" t="s">
        <v>172</v>
      </c>
      <c r="CU8" t="s">
        <v>172</v>
      </c>
      <c r="CV8" t="s">
        <v>170</v>
      </c>
      <c r="CW8" t="s">
        <v>286</v>
      </c>
      <c r="CX8" t="s">
        <v>172</v>
      </c>
      <c r="CY8" t="s">
        <v>172</v>
      </c>
      <c r="CZ8" t="s">
        <v>170</v>
      </c>
      <c r="DA8" t="s">
        <v>172</v>
      </c>
      <c r="DB8" t="s">
        <v>172</v>
      </c>
      <c r="DD8" t="s">
        <v>192</v>
      </c>
      <c r="DE8" t="s">
        <v>192</v>
      </c>
      <c r="DF8" t="s">
        <v>193</v>
      </c>
      <c r="DG8" t="s">
        <v>192</v>
      </c>
      <c r="DH8" t="s">
        <v>192</v>
      </c>
      <c r="DI8" t="s">
        <v>192</v>
      </c>
      <c r="DJ8" t="s">
        <v>192</v>
      </c>
      <c r="DK8" t="s">
        <v>193</v>
      </c>
      <c r="DL8" t="s">
        <v>193</v>
      </c>
      <c r="DN8" t="s">
        <v>194</v>
      </c>
      <c r="DO8" t="s">
        <v>194</v>
      </c>
      <c r="DP8" t="s">
        <v>194</v>
      </c>
      <c r="DQ8" t="s">
        <v>194</v>
      </c>
      <c r="DR8" t="s">
        <v>311</v>
      </c>
      <c r="DT8" t="s">
        <v>164</v>
      </c>
      <c r="DU8" t="s">
        <v>193</v>
      </c>
      <c r="DV8" t="s">
        <v>165</v>
      </c>
      <c r="ED8" t="s">
        <v>165</v>
      </c>
      <c r="EE8" t="s">
        <v>165</v>
      </c>
      <c r="EF8" t="s">
        <v>359</v>
      </c>
      <c r="EH8" t="s">
        <v>360</v>
      </c>
      <c r="EI8" t="s">
        <v>200</v>
      </c>
      <c r="EJ8" t="s">
        <v>361</v>
      </c>
      <c r="EK8" t="s">
        <v>242</v>
      </c>
      <c r="EL8" t="s">
        <v>165</v>
      </c>
      <c r="EM8" t="s">
        <v>362</v>
      </c>
      <c r="EN8" t="s">
        <v>164</v>
      </c>
      <c r="EO8" t="s">
        <v>203</v>
      </c>
      <c r="EP8" t="s">
        <v>204</v>
      </c>
      <c r="EQ8" t="s">
        <v>205</v>
      </c>
      <c r="ER8" t="s">
        <v>164</v>
      </c>
      <c r="ES8" t="s">
        <v>164</v>
      </c>
      <c r="ET8" t="s">
        <v>363</v>
      </c>
      <c r="EV8" t="s">
        <v>207</v>
      </c>
      <c r="EW8" t="s">
        <v>208</v>
      </c>
      <c r="EX8" t="s">
        <v>209</v>
      </c>
      <c r="EY8" t="s">
        <v>210</v>
      </c>
      <c r="EZ8" t="s">
        <v>211</v>
      </c>
      <c r="FA8" t="s">
        <v>212</v>
      </c>
      <c r="FB8">
        <v>96352637</v>
      </c>
      <c r="FC8" t="s">
        <v>364</v>
      </c>
      <c r="FD8" t="s">
        <v>365</v>
      </c>
      <c r="FF8" t="s">
        <v>215</v>
      </c>
      <c r="FG8" t="s">
        <v>216</v>
      </c>
      <c r="FJ8">
        <v>7</v>
      </c>
    </row>
    <row r="9" spans="1:166" x14ac:dyDescent="0.35">
      <c r="A9" t="s">
        <v>366</v>
      </c>
      <c r="B9" t="s">
        <v>367</v>
      </c>
      <c r="C9" s="4" t="s">
        <v>219</v>
      </c>
      <c r="D9" s="4" t="s">
        <v>343</v>
      </c>
      <c r="E9" s="4" t="s">
        <v>368</v>
      </c>
      <c r="F9" s="4" t="s">
        <v>369</v>
      </c>
      <c r="G9" s="4" t="s">
        <v>370</v>
      </c>
      <c r="H9" s="4" t="s">
        <v>371</v>
      </c>
      <c r="I9" s="4" t="s">
        <v>372</v>
      </c>
      <c r="J9" s="4" t="s">
        <v>373</v>
      </c>
      <c r="K9" s="4" t="s">
        <v>374</v>
      </c>
      <c r="L9" s="4" t="s">
        <v>375</v>
      </c>
      <c r="M9" s="4" t="s">
        <v>376</v>
      </c>
      <c r="N9" s="4" t="s">
        <v>377</v>
      </c>
      <c r="O9" s="4" t="s">
        <v>378</v>
      </c>
      <c r="P9" s="4"/>
      <c r="Q9" s="4" t="s">
        <v>164</v>
      </c>
      <c r="R9" s="4" t="s">
        <v>165</v>
      </c>
      <c r="S9" s="4" t="s">
        <v>165</v>
      </c>
      <c r="T9" s="4" t="s">
        <v>164</v>
      </c>
      <c r="U9" s="4" t="s">
        <v>379</v>
      </c>
      <c r="V9" s="4" t="s">
        <v>380</v>
      </c>
      <c r="W9" s="4" t="s">
        <v>306</v>
      </c>
      <c r="X9" s="4" t="s">
        <v>381</v>
      </c>
      <c r="Y9" s="5">
        <f t="shared" si="0"/>
        <v>2019</v>
      </c>
      <c r="Z9" s="4">
        <v>0</v>
      </c>
      <c r="AA9" s="4">
        <v>1</v>
      </c>
      <c r="AB9" s="310">
        <v>1</v>
      </c>
      <c r="AC9" s="4"/>
      <c r="AD9" s="5">
        <f t="shared" si="1"/>
        <v>1</v>
      </c>
      <c r="AE9" s="6" t="s">
        <v>171</v>
      </c>
      <c r="AF9" s="6" t="s">
        <v>234</v>
      </c>
      <c r="AG9" s="6" t="s">
        <v>238</v>
      </c>
      <c r="AH9" s="6" t="s">
        <v>193</v>
      </c>
      <c r="AI9" s="6" t="s">
        <v>192</v>
      </c>
      <c r="AJ9" s="6" t="s">
        <v>173</v>
      </c>
      <c r="AK9" s="6" t="s">
        <v>172</v>
      </c>
      <c r="AL9" s="6" t="s">
        <v>382</v>
      </c>
      <c r="AM9" s="12" t="s">
        <v>175</v>
      </c>
      <c r="AN9" s="12" t="s">
        <v>176</v>
      </c>
      <c r="AO9" s="12" t="s">
        <v>176</v>
      </c>
      <c r="AP9" s="12" t="s">
        <v>175</v>
      </c>
      <c r="AQ9" s="12" t="s">
        <v>177</v>
      </c>
      <c r="AR9" s="12" t="s">
        <v>175</v>
      </c>
      <c r="AS9" s="12" t="s">
        <v>285</v>
      </c>
      <c r="AT9" s="12" t="s">
        <v>175</v>
      </c>
      <c r="AU9" s="12" t="s">
        <v>175</v>
      </c>
      <c r="AV9" s="12" t="s">
        <v>175</v>
      </c>
      <c r="AW9" s="5">
        <f t="shared" si="2"/>
        <v>0</v>
      </c>
      <c r="AX9" s="20" t="s">
        <v>179</v>
      </c>
      <c r="AY9" s="5">
        <f t="shared" si="3"/>
        <v>0</v>
      </c>
      <c r="AZ9" s="20" t="s">
        <v>179</v>
      </c>
      <c r="BA9" s="5">
        <f t="shared" si="4"/>
        <v>0</v>
      </c>
      <c r="BB9" s="20" t="s">
        <v>178</v>
      </c>
      <c r="BC9" s="5">
        <f t="shared" si="5"/>
        <v>1</v>
      </c>
      <c r="BD9" s="20" t="s">
        <v>179</v>
      </c>
      <c r="BE9" s="5">
        <f t="shared" si="6"/>
        <v>0</v>
      </c>
      <c r="BF9" s="20" t="s">
        <v>179</v>
      </c>
      <c r="BG9" s="5">
        <f t="shared" si="7"/>
        <v>0</v>
      </c>
      <c r="BH9" s="20" t="s">
        <v>179</v>
      </c>
      <c r="BI9" s="5">
        <f t="shared" si="8"/>
        <v>0</v>
      </c>
      <c r="BJ9" s="20" t="s">
        <v>179</v>
      </c>
      <c r="BK9" s="5">
        <f t="shared" si="9"/>
        <v>0</v>
      </c>
      <c r="BL9" s="20" t="s">
        <v>179</v>
      </c>
      <c r="BM9" s="5">
        <f t="shared" si="10"/>
        <v>0</v>
      </c>
      <c r="BN9" s="20" t="s">
        <v>179</v>
      </c>
      <c r="BO9" s="5">
        <f t="shared" si="11"/>
        <v>0</v>
      </c>
      <c r="BP9" s="20" t="s">
        <v>179</v>
      </c>
      <c r="BQ9" s="5">
        <f t="shared" si="12"/>
        <v>0</v>
      </c>
      <c r="BR9" s="20" t="s">
        <v>179</v>
      </c>
      <c r="BS9" s="5">
        <f t="shared" si="13"/>
        <v>0</v>
      </c>
      <c r="BT9" s="20" t="s">
        <v>179</v>
      </c>
      <c r="BU9" s="5">
        <f t="shared" si="14"/>
        <v>0</v>
      </c>
      <c r="BV9" s="24" t="s">
        <v>175</v>
      </c>
      <c r="BW9" s="24" t="s">
        <v>175</v>
      </c>
      <c r="BX9" s="24" t="s">
        <v>175</v>
      </c>
      <c r="BY9" s="24" t="s">
        <v>175</v>
      </c>
      <c r="BZ9" s="24" t="s">
        <v>175</v>
      </c>
      <c r="CA9" s="24" t="s">
        <v>164</v>
      </c>
      <c r="CB9" s="24" t="s">
        <v>309</v>
      </c>
      <c r="CC9" t="s">
        <v>164</v>
      </c>
      <c r="CD9" t="s">
        <v>180</v>
      </c>
      <c r="CE9" t="s">
        <v>181</v>
      </c>
      <c r="CF9" t="s">
        <v>182</v>
      </c>
      <c r="CG9" t="s">
        <v>183</v>
      </c>
      <c r="CH9" t="s">
        <v>184</v>
      </c>
      <c r="CI9" t="s">
        <v>185</v>
      </c>
      <c r="CJ9" t="s">
        <v>186</v>
      </c>
      <c r="CK9" t="s">
        <v>187</v>
      </c>
      <c r="CL9" t="s">
        <v>188</v>
      </c>
      <c r="CM9" t="s">
        <v>189</v>
      </c>
      <c r="CO9" t="s">
        <v>190</v>
      </c>
      <c r="CP9" t="s">
        <v>172</v>
      </c>
      <c r="CQ9" t="s">
        <v>170</v>
      </c>
      <c r="CR9" t="s">
        <v>172</v>
      </c>
      <c r="CS9" t="s">
        <v>172</v>
      </c>
      <c r="CT9" t="s">
        <v>172</v>
      </c>
      <c r="CU9" t="s">
        <v>172</v>
      </c>
      <c r="CV9" t="s">
        <v>172</v>
      </c>
      <c r="CW9" t="s">
        <v>191</v>
      </c>
      <c r="CX9" t="s">
        <v>170</v>
      </c>
      <c r="CY9" t="s">
        <v>172</v>
      </c>
      <c r="CZ9" t="s">
        <v>172</v>
      </c>
      <c r="DA9" t="s">
        <v>172</v>
      </c>
      <c r="DB9" t="s">
        <v>172</v>
      </c>
      <c r="DD9" t="s">
        <v>173</v>
      </c>
      <c r="DE9" t="s">
        <v>193</v>
      </c>
      <c r="DF9" t="s">
        <v>193</v>
      </c>
      <c r="DG9" t="s">
        <v>173</v>
      </c>
      <c r="DH9" t="s">
        <v>192</v>
      </c>
      <c r="DI9" t="s">
        <v>192</v>
      </c>
      <c r="DJ9" t="s">
        <v>192</v>
      </c>
      <c r="DK9" t="s">
        <v>193</v>
      </c>
      <c r="DL9" t="s">
        <v>193</v>
      </c>
      <c r="DN9" t="s">
        <v>195</v>
      </c>
      <c r="DO9" t="s">
        <v>194</v>
      </c>
      <c r="DP9" t="s">
        <v>194</v>
      </c>
      <c r="DQ9" t="s">
        <v>195</v>
      </c>
      <c r="DR9" t="s">
        <v>311</v>
      </c>
      <c r="DT9" t="s">
        <v>164</v>
      </c>
      <c r="DU9" t="s">
        <v>193</v>
      </c>
      <c r="DV9" t="s">
        <v>164</v>
      </c>
      <c r="DW9" t="s">
        <v>383</v>
      </c>
      <c r="DX9" t="s">
        <v>170</v>
      </c>
      <c r="DY9" t="s">
        <v>170</v>
      </c>
      <c r="DZ9" t="s">
        <v>172</v>
      </c>
      <c r="EA9" t="s">
        <v>172</v>
      </c>
      <c r="EB9" t="s">
        <v>172</v>
      </c>
      <c r="EC9" t="s">
        <v>193</v>
      </c>
      <c r="ED9" t="s">
        <v>165</v>
      </c>
      <c r="EE9" t="s">
        <v>165</v>
      </c>
      <c r="EF9" t="s">
        <v>384</v>
      </c>
      <c r="EG9" t="s">
        <v>385</v>
      </c>
      <c r="EH9" t="s">
        <v>386</v>
      </c>
      <c r="EI9" t="s">
        <v>200</v>
      </c>
      <c r="EJ9" t="s">
        <v>361</v>
      </c>
      <c r="EK9" t="s">
        <v>242</v>
      </c>
      <c r="EL9" t="s">
        <v>165</v>
      </c>
      <c r="EM9" t="s">
        <v>164</v>
      </c>
      <c r="EN9" t="s">
        <v>314</v>
      </c>
      <c r="EO9" t="s">
        <v>387</v>
      </c>
      <c r="EP9" t="s">
        <v>204</v>
      </c>
      <c r="EQ9" t="s">
        <v>205</v>
      </c>
      <c r="ER9" t="s">
        <v>164</v>
      </c>
      <c r="ES9" t="s">
        <v>164</v>
      </c>
      <c r="ET9" t="s">
        <v>388</v>
      </c>
      <c r="EV9" t="s">
        <v>207</v>
      </c>
      <c r="EW9" t="s">
        <v>208</v>
      </c>
      <c r="EX9" t="s">
        <v>209</v>
      </c>
      <c r="EY9" t="s">
        <v>210</v>
      </c>
      <c r="EZ9" t="s">
        <v>211</v>
      </c>
      <c r="FA9" t="s">
        <v>212</v>
      </c>
      <c r="FB9">
        <v>96352639</v>
      </c>
      <c r="FC9" t="s">
        <v>389</v>
      </c>
      <c r="FD9" t="s">
        <v>365</v>
      </c>
      <c r="FF9" t="s">
        <v>215</v>
      </c>
      <c r="FG9" t="s">
        <v>216</v>
      </c>
      <c r="FJ9">
        <v>8</v>
      </c>
    </row>
    <row r="10" spans="1:166" x14ac:dyDescent="0.35">
      <c r="A10" t="s">
        <v>390</v>
      </c>
      <c r="B10" t="s">
        <v>391</v>
      </c>
      <c r="C10" s="4" t="s">
        <v>219</v>
      </c>
      <c r="D10" s="4" t="s">
        <v>392</v>
      </c>
      <c r="E10" s="4" t="s">
        <v>393</v>
      </c>
      <c r="F10" s="4" t="s">
        <v>394</v>
      </c>
      <c r="G10" s="4" t="s">
        <v>395</v>
      </c>
      <c r="H10" s="4" t="s">
        <v>396</v>
      </c>
      <c r="I10" s="4" t="s">
        <v>397</v>
      </c>
      <c r="J10" s="4" t="s">
        <v>170</v>
      </c>
      <c r="K10" s="4" t="s">
        <v>398</v>
      </c>
      <c r="L10" s="4" t="s">
        <v>399</v>
      </c>
      <c r="M10" s="4" t="s">
        <v>400</v>
      </c>
      <c r="N10" s="4" t="s">
        <v>401</v>
      </c>
      <c r="O10" s="4" t="s">
        <v>257</v>
      </c>
      <c r="P10" s="4"/>
      <c r="Q10" s="4" t="s">
        <v>164</v>
      </c>
      <c r="R10" s="4" t="s">
        <v>165</v>
      </c>
      <c r="S10" s="4" t="s">
        <v>165</v>
      </c>
      <c r="T10" s="4" t="s">
        <v>164</v>
      </c>
      <c r="U10" s="4" t="s">
        <v>402</v>
      </c>
      <c r="V10" s="4" t="s">
        <v>403</v>
      </c>
      <c r="W10" s="4" t="s">
        <v>168</v>
      </c>
      <c r="X10" s="4" t="s">
        <v>404</v>
      </c>
      <c r="Y10" s="5">
        <f t="shared" si="0"/>
        <v>2018</v>
      </c>
      <c r="Z10" s="4">
        <v>0</v>
      </c>
      <c r="AA10" s="4">
        <v>1</v>
      </c>
      <c r="AB10" s="310">
        <v>1</v>
      </c>
      <c r="AC10" s="4"/>
      <c r="AD10" s="5">
        <f t="shared" si="1"/>
        <v>1</v>
      </c>
      <c r="AE10" s="6" t="s">
        <v>171</v>
      </c>
      <c r="AF10" s="6" t="s">
        <v>171</v>
      </c>
      <c r="AG10" s="6" t="s">
        <v>171</v>
      </c>
      <c r="AH10" s="6" t="s">
        <v>170</v>
      </c>
      <c r="AI10" s="6" t="s">
        <v>170</v>
      </c>
      <c r="AJ10" s="6" t="s">
        <v>170</v>
      </c>
      <c r="AK10" s="6" t="s">
        <v>172</v>
      </c>
      <c r="AL10" s="6" t="s">
        <v>405</v>
      </c>
      <c r="AM10" s="12" t="s">
        <v>175</v>
      </c>
      <c r="AN10" s="12" t="s">
        <v>176</v>
      </c>
      <c r="AO10" s="12" t="s">
        <v>175</v>
      </c>
      <c r="AP10" s="12" t="s">
        <v>175</v>
      </c>
      <c r="AQ10" s="12" t="s">
        <v>262</v>
      </c>
      <c r="AR10" s="12" t="s">
        <v>175</v>
      </c>
      <c r="AS10" s="12" t="s">
        <v>262</v>
      </c>
      <c r="AT10" s="12" t="s">
        <v>175</v>
      </c>
      <c r="AU10" s="12" t="s">
        <v>176</v>
      </c>
      <c r="AV10" s="12" t="s">
        <v>262</v>
      </c>
      <c r="AW10" s="5">
        <f t="shared" si="2"/>
        <v>1</v>
      </c>
      <c r="AX10" s="20" t="s">
        <v>178</v>
      </c>
      <c r="AY10" s="5">
        <f t="shared" si="3"/>
        <v>1</v>
      </c>
      <c r="AZ10" s="20" t="s">
        <v>178</v>
      </c>
      <c r="BA10" s="5">
        <f t="shared" si="4"/>
        <v>1</v>
      </c>
      <c r="BB10" s="20" t="s">
        <v>178</v>
      </c>
      <c r="BC10" s="5">
        <f t="shared" si="5"/>
        <v>1</v>
      </c>
      <c r="BD10" s="20" t="s">
        <v>178</v>
      </c>
      <c r="BE10" s="5">
        <f t="shared" si="6"/>
        <v>1</v>
      </c>
      <c r="BF10" s="20" t="s">
        <v>178</v>
      </c>
      <c r="BG10" s="5">
        <f t="shared" si="7"/>
        <v>1</v>
      </c>
      <c r="BH10" s="20" t="s">
        <v>178</v>
      </c>
      <c r="BI10" s="5">
        <f t="shared" si="8"/>
        <v>1</v>
      </c>
      <c r="BJ10" s="20" t="s">
        <v>178</v>
      </c>
      <c r="BK10" s="5">
        <f t="shared" si="9"/>
        <v>1</v>
      </c>
      <c r="BL10" s="20" t="s">
        <v>178</v>
      </c>
      <c r="BM10" s="5">
        <f t="shared" si="10"/>
        <v>1</v>
      </c>
      <c r="BN10" s="20" t="s">
        <v>178</v>
      </c>
      <c r="BO10" s="5">
        <f t="shared" si="11"/>
        <v>1</v>
      </c>
      <c r="BP10" s="20" t="s">
        <v>178</v>
      </c>
      <c r="BQ10" s="5">
        <f t="shared" si="12"/>
        <v>1</v>
      </c>
      <c r="BR10" s="20" t="s">
        <v>178</v>
      </c>
      <c r="BS10" s="5">
        <f t="shared" si="13"/>
        <v>1</v>
      </c>
      <c r="BT10" s="20" t="s">
        <v>178</v>
      </c>
      <c r="BU10" s="5">
        <f t="shared" si="14"/>
        <v>1</v>
      </c>
      <c r="BV10" s="24" t="s">
        <v>175</v>
      </c>
      <c r="BW10" s="24" t="s">
        <v>175</v>
      </c>
      <c r="BX10" s="24" t="s">
        <v>175</v>
      </c>
      <c r="BY10" s="24" t="s">
        <v>175</v>
      </c>
      <c r="BZ10" s="24" t="s">
        <v>238</v>
      </c>
      <c r="CA10" s="24" t="s">
        <v>164</v>
      </c>
      <c r="CB10" s="24" t="s">
        <v>309</v>
      </c>
      <c r="CC10" t="s">
        <v>164</v>
      </c>
      <c r="CD10" t="s">
        <v>180</v>
      </c>
      <c r="CE10" t="s">
        <v>181</v>
      </c>
      <c r="CF10" t="s">
        <v>182</v>
      </c>
      <c r="CG10" t="s">
        <v>183</v>
      </c>
      <c r="CH10" t="s">
        <v>184</v>
      </c>
      <c r="CI10" t="s">
        <v>185</v>
      </c>
      <c r="CJ10" t="s">
        <v>186</v>
      </c>
      <c r="CK10" t="s">
        <v>187</v>
      </c>
      <c r="CL10" t="s">
        <v>188</v>
      </c>
      <c r="CM10" t="s">
        <v>189</v>
      </c>
      <c r="CO10" t="s">
        <v>190</v>
      </c>
      <c r="CP10" t="s">
        <v>172</v>
      </c>
      <c r="CQ10" t="s">
        <v>170</v>
      </c>
      <c r="CR10" t="s">
        <v>172</v>
      </c>
      <c r="CS10" t="s">
        <v>172</v>
      </c>
      <c r="CT10" t="s">
        <v>172</v>
      </c>
      <c r="CU10" t="s">
        <v>172</v>
      </c>
      <c r="CV10" t="s">
        <v>172</v>
      </c>
      <c r="CW10" t="s">
        <v>406</v>
      </c>
      <c r="CX10" t="s">
        <v>170</v>
      </c>
      <c r="CY10" t="s">
        <v>170</v>
      </c>
      <c r="CZ10" t="s">
        <v>172</v>
      </c>
      <c r="DA10" t="s">
        <v>172</v>
      </c>
      <c r="DB10" t="s">
        <v>172</v>
      </c>
      <c r="DD10" t="s">
        <v>192</v>
      </c>
      <c r="DE10" t="s">
        <v>192</v>
      </c>
      <c r="DF10" t="s">
        <v>173</v>
      </c>
      <c r="DG10" t="s">
        <v>173</v>
      </c>
      <c r="DH10" t="s">
        <v>192</v>
      </c>
      <c r="DI10" t="s">
        <v>192</v>
      </c>
      <c r="DJ10" t="s">
        <v>192</v>
      </c>
      <c r="DK10" t="s">
        <v>192</v>
      </c>
      <c r="DL10" t="s">
        <v>193</v>
      </c>
      <c r="DN10" t="s">
        <v>195</v>
      </c>
      <c r="DO10" t="s">
        <v>195</v>
      </c>
      <c r="DP10" t="s">
        <v>195</v>
      </c>
      <c r="DQ10" t="s">
        <v>195</v>
      </c>
      <c r="DR10" t="s">
        <v>196</v>
      </c>
      <c r="DT10" t="s">
        <v>164</v>
      </c>
      <c r="DU10" t="s">
        <v>192</v>
      </c>
      <c r="DV10" t="s">
        <v>164</v>
      </c>
      <c r="DW10" t="s">
        <v>407</v>
      </c>
      <c r="DX10" t="s">
        <v>170</v>
      </c>
      <c r="DY10" t="s">
        <v>170</v>
      </c>
      <c r="DZ10" t="s">
        <v>170</v>
      </c>
      <c r="EA10" t="s">
        <v>170</v>
      </c>
      <c r="EB10" t="s">
        <v>172</v>
      </c>
      <c r="EC10" t="s">
        <v>173</v>
      </c>
      <c r="ED10" t="s">
        <v>164</v>
      </c>
      <c r="EE10" t="s">
        <v>164</v>
      </c>
      <c r="EF10" t="s">
        <v>359</v>
      </c>
      <c r="EH10" t="s">
        <v>408</v>
      </c>
      <c r="EI10" t="s">
        <v>200</v>
      </c>
      <c r="EJ10" t="s">
        <v>201</v>
      </c>
      <c r="EK10" t="s">
        <v>202</v>
      </c>
      <c r="EL10" t="s">
        <v>164</v>
      </c>
      <c r="EM10" t="s">
        <v>164</v>
      </c>
      <c r="EN10" t="s">
        <v>314</v>
      </c>
      <c r="EO10" t="s">
        <v>387</v>
      </c>
      <c r="EP10" t="s">
        <v>204</v>
      </c>
      <c r="EQ10" t="s">
        <v>205</v>
      </c>
      <c r="ER10" t="s">
        <v>164</v>
      </c>
      <c r="ES10" t="s">
        <v>165</v>
      </c>
      <c r="ET10" t="s">
        <v>172</v>
      </c>
      <c r="EV10" t="s">
        <v>207</v>
      </c>
      <c r="EW10" t="s">
        <v>208</v>
      </c>
      <c r="EX10" t="s">
        <v>209</v>
      </c>
      <c r="EY10" t="s">
        <v>210</v>
      </c>
      <c r="EZ10" t="s">
        <v>211</v>
      </c>
      <c r="FA10" t="s">
        <v>212</v>
      </c>
      <c r="FB10">
        <v>96352957</v>
      </c>
      <c r="FC10" t="s">
        <v>409</v>
      </c>
      <c r="FD10" t="s">
        <v>410</v>
      </c>
      <c r="FF10" t="s">
        <v>215</v>
      </c>
      <c r="FG10" t="s">
        <v>216</v>
      </c>
      <c r="FJ10">
        <v>9</v>
      </c>
    </row>
    <row r="11" spans="1:166" x14ac:dyDescent="0.35">
      <c r="A11" t="s">
        <v>411</v>
      </c>
      <c r="B11" t="s">
        <v>412</v>
      </c>
      <c r="C11" s="4" t="s">
        <v>219</v>
      </c>
      <c r="D11" s="4" t="s">
        <v>392</v>
      </c>
      <c r="E11" s="4" t="s">
        <v>413</v>
      </c>
      <c r="F11" s="4" t="s">
        <v>394</v>
      </c>
      <c r="G11" s="4" t="s">
        <v>414</v>
      </c>
      <c r="H11" s="4" t="s">
        <v>415</v>
      </c>
      <c r="I11" s="4" t="s">
        <v>416</v>
      </c>
      <c r="J11" s="4" t="s">
        <v>233</v>
      </c>
      <c r="K11" s="4" t="s">
        <v>417</v>
      </c>
      <c r="L11" s="4" t="s">
        <v>418</v>
      </c>
      <c r="M11" s="4" t="s">
        <v>419</v>
      </c>
      <c r="N11" s="4" t="s">
        <v>420</v>
      </c>
      <c r="O11" s="4" t="s">
        <v>421</v>
      </c>
      <c r="P11" s="4"/>
      <c r="Q11" s="4" t="s">
        <v>165</v>
      </c>
      <c r="R11" s="4" t="s">
        <v>165</v>
      </c>
      <c r="S11" s="4" t="s">
        <v>165</v>
      </c>
      <c r="T11" s="4" t="s">
        <v>164</v>
      </c>
      <c r="U11" s="4" t="s">
        <v>172</v>
      </c>
      <c r="V11" s="4" t="s">
        <v>422</v>
      </c>
      <c r="W11" s="4" t="s">
        <v>306</v>
      </c>
      <c r="X11" s="4" t="s">
        <v>423</v>
      </c>
      <c r="Y11" s="5">
        <f t="shared" si="0"/>
        <v>2020</v>
      </c>
      <c r="Z11" s="4">
        <v>0</v>
      </c>
      <c r="AA11" s="4">
        <v>1</v>
      </c>
      <c r="AB11" s="310">
        <v>2</v>
      </c>
      <c r="AC11" s="4" t="s">
        <v>164</v>
      </c>
      <c r="AD11" s="5">
        <f t="shared" si="1"/>
        <v>1</v>
      </c>
      <c r="AE11" s="6" t="s">
        <v>171</v>
      </c>
      <c r="AF11" s="6" t="s">
        <v>171</v>
      </c>
      <c r="AG11" s="6" t="s">
        <v>171</v>
      </c>
      <c r="AH11" s="6" t="s">
        <v>170</v>
      </c>
      <c r="AI11" s="6" t="s">
        <v>170</v>
      </c>
      <c r="AJ11" s="6" t="s">
        <v>170</v>
      </c>
      <c r="AK11" s="6" t="s">
        <v>172</v>
      </c>
      <c r="AL11" s="6" t="s">
        <v>405</v>
      </c>
      <c r="AM11" s="12" t="s">
        <v>175</v>
      </c>
      <c r="AN11" s="12" t="s">
        <v>285</v>
      </c>
      <c r="AO11" s="12" t="s">
        <v>175</v>
      </c>
      <c r="AP11" s="12" t="s">
        <v>176</v>
      </c>
      <c r="AQ11" s="12" t="s">
        <v>177</v>
      </c>
      <c r="AR11" s="12" t="s">
        <v>175</v>
      </c>
      <c r="AS11" s="12" t="s">
        <v>285</v>
      </c>
      <c r="AT11" s="12" t="s">
        <v>175</v>
      </c>
      <c r="AU11" s="12" t="s">
        <v>176</v>
      </c>
      <c r="AV11" s="12" t="s">
        <v>175</v>
      </c>
      <c r="AW11" s="5">
        <f t="shared" si="2"/>
        <v>1</v>
      </c>
      <c r="AX11" s="20" t="s">
        <v>178</v>
      </c>
      <c r="AY11" s="5">
        <f t="shared" si="3"/>
        <v>1</v>
      </c>
      <c r="AZ11" s="20" t="s">
        <v>178</v>
      </c>
      <c r="BA11" s="5">
        <f t="shared" si="4"/>
        <v>1</v>
      </c>
      <c r="BB11" s="20" t="s">
        <v>178</v>
      </c>
      <c r="BC11" s="5">
        <f t="shared" si="5"/>
        <v>1</v>
      </c>
      <c r="BD11" s="20" t="s">
        <v>178</v>
      </c>
      <c r="BE11" s="5">
        <f t="shared" si="6"/>
        <v>1</v>
      </c>
      <c r="BF11" s="20" t="s">
        <v>178</v>
      </c>
      <c r="BG11" s="5">
        <f t="shared" si="7"/>
        <v>1</v>
      </c>
      <c r="BH11" s="20" t="s">
        <v>178</v>
      </c>
      <c r="BI11" s="5">
        <f t="shared" si="8"/>
        <v>1</v>
      </c>
      <c r="BJ11" s="20" t="s">
        <v>178</v>
      </c>
      <c r="BK11" s="5">
        <f t="shared" si="9"/>
        <v>1</v>
      </c>
      <c r="BL11" s="20" t="s">
        <v>178</v>
      </c>
      <c r="BM11" s="5">
        <f t="shared" si="10"/>
        <v>1</v>
      </c>
      <c r="BN11" s="20" t="s">
        <v>178</v>
      </c>
      <c r="BO11" s="5">
        <f t="shared" si="11"/>
        <v>1</v>
      </c>
      <c r="BP11" s="20" t="s">
        <v>178</v>
      </c>
      <c r="BQ11" s="5">
        <f t="shared" si="12"/>
        <v>1</v>
      </c>
      <c r="BR11" s="20" t="s">
        <v>178</v>
      </c>
      <c r="BS11" s="5">
        <f t="shared" si="13"/>
        <v>1</v>
      </c>
      <c r="BT11" s="20" t="s">
        <v>178</v>
      </c>
      <c r="BU11" s="5">
        <f t="shared" si="14"/>
        <v>1</v>
      </c>
      <c r="BV11" s="24" t="s">
        <v>175</v>
      </c>
      <c r="BW11" s="24" t="s">
        <v>175</v>
      </c>
      <c r="BX11" s="24" t="s">
        <v>175</v>
      </c>
      <c r="BY11" s="24" t="s">
        <v>175</v>
      </c>
      <c r="BZ11" s="24" t="s">
        <v>175</v>
      </c>
      <c r="CA11" s="24" t="s">
        <v>165</v>
      </c>
      <c r="CB11" s="24"/>
      <c r="CC11" t="s">
        <v>164</v>
      </c>
      <c r="CD11" t="s">
        <v>180</v>
      </c>
      <c r="CE11" t="s">
        <v>181</v>
      </c>
      <c r="CF11" t="s">
        <v>182</v>
      </c>
      <c r="CG11" t="s">
        <v>183</v>
      </c>
      <c r="CH11" t="s">
        <v>184</v>
      </c>
      <c r="CI11" t="s">
        <v>185</v>
      </c>
      <c r="CJ11" t="s">
        <v>186</v>
      </c>
      <c r="CK11" t="s">
        <v>187</v>
      </c>
      <c r="CL11" t="s">
        <v>188</v>
      </c>
      <c r="CM11" t="s">
        <v>189</v>
      </c>
      <c r="CO11" t="s">
        <v>190</v>
      </c>
      <c r="CP11" t="s">
        <v>172</v>
      </c>
      <c r="CQ11" t="s">
        <v>170</v>
      </c>
      <c r="CR11" t="s">
        <v>172</v>
      </c>
      <c r="CS11" t="s">
        <v>172</v>
      </c>
      <c r="CT11" t="s">
        <v>172</v>
      </c>
      <c r="CU11" t="s">
        <v>172</v>
      </c>
      <c r="CV11" t="s">
        <v>172</v>
      </c>
      <c r="CW11" t="s">
        <v>424</v>
      </c>
      <c r="CX11" t="s">
        <v>170</v>
      </c>
      <c r="CY11" t="s">
        <v>172</v>
      </c>
      <c r="CZ11" t="s">
        <v>172</v>
      </c>
      <c r="DA11" t="s">
        <v>170</v>
      </c>
      <c r="DB11" t="s">
        <v>172</v>
      </c>
      <c r="DD11" t="s">
        <v>192</v>
      </c>
      <c r="DE11" t="s">
        <v>170</v>
      </c>
      <c r="DF11" t="s">
        <v>233</v>
      </c>
      <c r="DG11" t="s">
        <v>170</v>
      </c>
      <c r="DH11" t="s">
        <v>192</v>
      </c>
      <c r="DI11" t="s">
        <v>192</v>
      </c>
      <c r="DJ11" t="s">
        <v>192</v>
      </c>
      <c r="DK11" t="s">
        <v>173</v>
      </c>
      <c r="DL11" t="s">
        <v>193</v>
      </c>
      <c r="DN11" t="s">
        <v>194</v>
      </c>
      <c r="DO11" t="s">
        <v>195</v>
      </c>
      <c r="DP11" t="s">
        <v>194</v>
      </c>
      <c r="DQ11" t="s">
        <v>194</v>
      </c>
      <c r="DR11" t="s">
        <v>288</v>
      </c>
      <c r="DT11" t="s">
        <v>164</v>
      </c>
      <c r="DU11" t="s">
        <v>173</v>
      </c>
      <c r="DV11" t="s">
        <v>165</v>
      </c>
      <c r="ED11" t="s">
        <v>165</v>
      </c>
      <c r="EE11" t="s">
        <v>165</v>
      </c>
      <c r="EF11" t="s">
        <v>239</v>
      </c>
      <c r="EH11" t="s">
        <v>172</v>
      </c>
      <c r="EI11" t="s">
        <v>200</v>
      </c>
      <c r="EJ11" t="s">
        <v>201</v>
      </c>
      <c r="EK11" t="s">
        <v>242</v>
      </c>
      <c r="EL11" t="s">
        <v>165</v>
      </c>
      <c r="EM11" t="s">
        <v>164</v>
      </c>
      <c r="EN11" t="s">
        <v>314</v>
      </c>
      <c r="EO11" t="s">
        <v>387</v>
      </c>
      <c r="EP11" t="s">
        <v>204</v>
      </c>
      <c r="EQ11" t="s">
        <v>205</v>
      </c>
      <c r="ER11" t="s">
        <v>164</v>
      </c>
      <c r="ES11" t="s">
        <v>164</v>
      </c>
      <c r="ET11" t="s">
        <v>425</v>
      </c>
      <c r="EV11" t="s">
        <v>207</v>
      </c>
      <c r="EW11" t="s">
        <v>208</v>
      </c>
      <c r="EX11" t="s">
        <v>209</v>
      </c>
      <c r="EY11" t="s">
        <v>210</v>
      </c>
      <c r="EZ11" t="s">
        <v>211</v>
      </c>
      <c r="FA11" t="s">
        <v>212</v>
      </c>
      <c r="FB11">
        <v>96352962</v>
      </c>
      <c r="FC11" t="s">
        <v>426</v>
      </c>
      <c r="FD11" t="s">
        <v>427</v>
      </c>
      <c r="FF11" t="s">
        <v>215</v>
      </c>
      <c r="FG11" t="s">
        <v>216</v>
      </c>
      <c r="FJ11">
        <v>10</v>
      </c>
    </row>
    <row r="12" spans="1:166" x14ac:dyDescent="0.35">
      <c r="A12" t="s">
        <v>428</v>
      </c>
      <c r="B12" t="s">
        <v>429</v>
      </c>
      <c r="C12" s="4" t="s">
        <v>151</v>
      </c>
      <c r="D12" s="4" t="s">
        <v>295</v>
      </c>
      <c r="E12" s="4" t="s">
        <v>430</v>
      </c>
      <c r="F12" s="4" t="s">
        <v>321</v>
      </c>
      <c r="G12" s="4" t="s">
        <v>431</v>
      </c>
      <c r="H12" s="4" t="s">
        <v>432</v>
      </c>
      <c r="I12" s="4" t="s">
        <v>433</v>
      </c>
      <c r="J12" s="4" t="s">
        <v>434</v>
      </c>
      <c r="K12" s="4" t="s">
        <v>435</v>
      </c>
      <c r="L12" s="4" t="s">
        <v>436</v>
      </c>
      <c r="M12" s="4" t="s">
        <v>437</v>
      </c>
      <c r="N12" s="4" t="s">
        <v>438</v>
      </c>
      <c r="O12" s="4" t="s">
        <v>439</v>
      </c>
      <c r="P12" s="4"/>
      <c r="Q12" s="4" t="s">
        <v>165</v>
      </c>
      <c r="R12" s="4" t="s">
        <v>165</v>
      </c>
      <c r="S12" s="4" t="s">
        <v>165</v>
      </c>
      <c r="T12" s="4" t="s">
        <v>164</v>
      </c>
      <c r="U12" s="4" t="s">
        <v>172</v>
      </c>
      <c r="V12" s="4" t="s">
        <v>440</v>
      </c>
      <c r="W12" s="4" t="s">
        <v>306</v>
      </c>
      <c r="X12" s="4" t="s">
        <v>441</v>
      </c>
      <c r="Y12" s="5">
        <f t="shared" si="0"/>
        <v>2018</v>
      </c>
      <c r="Z12" s="4">
        <v>0</v>
      </c>
      <c r="AA12" s="4">
        <v>1</v>
      </c>
      <c r="AB12" s="310">
        <v>1</v>
      </c>
      <c r="AC12" s="4"/>
      <c r="AD12" s="5">
        <f t="shared" si="1"/>
        <v>1</v>
      </c>
      <c r="AE12" s="6" t="s">
        <v>238</v>
      </c>
      <c r="AF12" s="6" t="s">
        <v>238</v>
      </c>
      <c r="AG12" s="6" t="s">
        <v>238</v>
      </c>
      <c r="AH12" s="6" t="s">
        <v>233</v>
      </c>
      <c r="AI12" s="6" t="s">
        <v>170</v>
      </c>
      <c r="AJ12" s="6" t="s">
        <v>170</v>
      </c>
      <c r="AK12" s="6" t="s">
        <v>172</v>
      </c>
      <c r="AL12" s="6" t="s">
        <v>284</v>
      </c>
      <c r="AM12" s="12" t="s">
        <v>175</v>
      </c>
      <c r="AN12" s="12" t="s">
        <v>176</v>
      </c>
      <c r="AO12" s="12" t="s">
        <v>175</v>
      </c>
      <c r="AP12" s="12" t="s">
        <v>175</v>
      </c>
      <c r="AQ12" s="12" t="s">
        <v>177</v>
      </c>
      <c r="AR12" s="12" t="s">
        <v>175</v>
      </c>
      <c r="AS12" s="12" t="s">
        <v>285</v>
      </c>
      <c r="AT12" s="12" t="s">
        <v>175</v>
      </c>
      <c r="AU12" s="12" t="s">
        <v>176</v>
      </c>
      <c r="AV12" s="12" t="s">
        <v>175</v>
      </c>
      <c r="AW12" s="5">
        <f t="shared" si="2"/>
        <v>1</v>
      </c>
      <c r="AX12" s="20" t="s">
        <v>179</v>
      </c>
      <c r="AY12" s="5">
        <f t="shared" si="3"/>
        <v>0</v>
      </c>
      <c r="AZ12" s="20" t="s">
        <v>179</v>
      </c>
      <c r="BA12" s="5">
        <f t="shared" si="4"/>
        <v>0</v>
      </c>
      <c r="BB12" s="20" t="s">
        <v>179</v>
      </c>
      <c r="BC12" s="5">
        <f t="shared" si="5"/>
        <v>0</v>
      </c>
      <c r="BD12" s="20" t="s">
        <v>179</v>
      </c>
      <c r="BE12" s="5">
        <f t="shared" si="6"/>
        <v>0</v>
      </c>
      <c r="BF12" s="20" t="s">
        <v>179</v>
      </c>
      <c r="BG12" s="5">
        <f t="shared" si="7"/>
        <v>0</v>
      </c>
      <c r="BH12" s="20" t="s">
        <v>179</v>
      </c>
      <c r="BI12" s="5">
        <f t="shared" si="8"/>
        <v>0</v>
      </c>
      <c r="BJ12" s="20" t="s">
        <v>179</v>
      </c>
      <c r="BK12" s="5">
        <f t="shared" si="9"/>
        <v>0</v>
      </c>
      <c r="BL12" s="20" t="s">
        <v>179</v>
      </c>
      <c r="BM12" s="5">
        <f t="shared" si="10"/>
        <v>0</v>
      </c>
      <c r="BN12" s="20" t="s">
        <v>179</v>
      </c>
      <c r="BO12" s="5">
        <f t="shared" si="11"/>
        <v>0</v>
      </c>
      <c r="BP12" s="20" t="s">
        <v>179</v>
      </c>
      <c r="BQ12" s="5">
        <f t="shared" si="12"/>
        <v>0</v>
      </c>
      <c r="BR12" s="20" t="s">
        <v>179</v>
      </c>
      <c r="BS12" s="5">
        <f t="shared" si="13"/>
        <v>0</v>
      </c>
      <c r="BT12" s="20" t="s">
        <v>179</v>
      </c>
      <c r="BU12" s="5">
        <f t="shared" si="14"/>
        <v>0</v>
      </c>
      <c r="BV12" s="24" t="s">
        <v>175</v>
      </c>
      <c r="BW12" s="24" t="s">
        <v>175</v>
      </c>
      <c r="BX12" s="24" t="s">
        <v>175</v>
      </c>
      <c r="BY12" s="24" t="s">
        <v>175</v>
      </c>
      <c r="BZ12" s="24" t="s">
        <v>175</v>
      </c>
      <c r="CA12" s="24" t="s">
        <v>165</v>
      </c>
      <c r="CB12" s="24"/>
      <c r="CC12" t="s">
        <v>165</v>
      </c>
      <c r="CD12" t="s">
        <v>180</v>
      </c>
      <c r="CE12" t="s">
        <v>181</v>
      </c>
      <c r="CF12" t="s">
        <v>182</v>
      </c>
      <c r="CG12" t="s">
        <v>183</v>
      </c>
      <c r="CH12" t="s">
        <v>184</v>
      </c>
      <c r="CI12" t="s">
        <v>185</v>
      </c>
      <c r="CJ12" t="s">
        <v>186</v>
      </c>
      <c r="CK12" t="s">
        <v>187</v>
      </c>
      <c r="CL12" t="s">
        <v>188</v>
      </c>
      <c r="CM12" t="s">
        <v>189</v>
      </c>
      <c r="CO12" t="s">
        <v>442</v>
      </c>
      <c r="CP12" t="s">
        <v>172</v>
      </c>
      <c r="CQ12" t="s">
        <v>170</v>
      </c>
      <c r="CR12" t="s">
        <v>172</v>
      </c>
      <c r="CS12" t="s">
        <v>170</v>
      </c>
      <c r="CT12" t="s">
        <v>172</v>
      </c>
      <c r="CU12" t="s">
        <v>172</v>
      </c>
      <c r="CV12" t="s">
        <v>172</v>
      </c>
      <c r="CW12" t="s">
        <v>443</v>
      </c>
      <c r="CX12" t="s">
        <v>172</v>
      </c>
      <c r="CY12" t="s">
        <v>170</v>
      </c>
      <c r="CZ12" t="s">
        <v>172</v>
      </c>
      <c r="DA12" t="s">
        <v>172</v>
      </c>
      <c r="DB12" t="s">
        <v>172</v>
      </c>
      <c r="DD12" t="s">
        <v>193</v>
      </c>
      <c r="DE12" t="s">
        <v>170</v>
      </c>
      <c r="DF12" t="s">
        <v>233</v>
      </c>
      <c r="DG12" t="s">
        <v>193</v>
      </c>
      <c r="DH12" t="s">
        <v>192</v>
      </c>
      <c r="DI12" t="s">
        <v>193</v>
      </c>
      <c r="DJ12" t="s">
        <v>192</v>
      </c>
      <c r="DK12" t="s">
        <v>192</v>
      </c>
      <c r="DL12" t="s">
        <v>173</v>
      </c>
      <c r="DN12" t="s">
        <v>194</v>
      </c>
      <c r="DO12" t="s">
        <v>194</v>
      </c>
      <c r="DP12" t="s">
        <v>194</v>
      </c>
      <c r="DQ12" t="s">
        <v>194</v>
      </c>
      <c r="DR12" t="s">
        <v>336</v>
      </c>
      <c r="DS12" t="s">
        <v>444</v>
      </c>
      <c r="DT12" t="s">
        <v>165</v>
      </c>
      <c r="EF12" t="s">
        <v>384</v>
      </c>
      <c r="EG12" t="s">
        <v>445</v>
      </c>
      <c r="EH12" t="s">
        <v>446</v>
      </c>
      <c r="EI12" t="s">
        <v>200</v>
      </c>
      <c r="EJ12" t="s">
        <v>201</v>
      </c>
      <c r="EK12" t="s">
        <v>202</v>
      </c>
      <c r="EL12" t="s">
        <v>447</v>
      </c>
      <c r="EM12" t="s">
        <v>362</v>
      </c>
      <c r="EN12" t="s">
        <v>164</v>
      </c>
      <c r="EO12" t="s">
        <v>387</v>
      </c>
      <c r="EP12" t="s">
        <v>204</v>
      </c>
      <c r="EQ12" t="s">
        <v>205</v>
      </c>
      <c r="ER12" t="s">
        <v>164</v>
      </c>
      <c r="ES12" t="s">
        <v>165</v>
      </c>
      <c r="ET12" t="s">
        <v>338</v>
      </c>
      <c r="EV12" t="s">
        <v>207</v>
      </c>
      <c r="EW12" t="s">
        <v>208</v>
      </c>
      <c r="EX12" t="s">
        <v>209</v>
      </c>
      <c r="EY12" t="s">
        <v>210</v>
      </c>
      <c r="EZ12" t="s">
        <v>211</v>
      </c>
      <c r="FA12" t="s">
        <v>212</v>
      </c>
      <c r="FB12">
        <v>96577202</v>
      </c>
      <c r="FC12" t="s">
        <v>448</v>
      </c>
      <c r="FD12" t="s">
        <v>449</v>
      </c>
      <c r="FF12" t="s">
        <v>215</v>
      </c>
      <c r="FG12" t="s">
        <v>216</v>
      </c>
      <c r="FJ12">
        <v>11</v>
      </c>
    </row>
    <row r="13" spans="1:166" x14ac:dyDescent="0.35">
      <c r="A13" t="s">
        <v>450</v>
      </c>
      <c r="B13" t="s">
        <v>451</v>
      </c>
      <c r="C13" s="4" t="s">
        <v>452</v>
      </c>
      <c r="D13" s="4" t="s">
        <v>295</v>
      </c>
      <c r="E13" s="4" t="s">
        <v>453</v>
      </c>
      <c r="F13" s="4" t="s">
        <v>321</v>
      </c>
      <c r="G13" s="4" t="s">
        <v>454</v>
      </c>
      <c r="H13" s="4" t="s">
        <v>455</v>
      </c>
      <c r="I13" s="4" t="s">
        <v>456</v>
      </c>
      <c r="J13" s="4" t="s">
        <v>457</v>
      </c>
      <c r="K13" s="4" t="s">
        <v>458</v>
      </c>
      <c r="L13" s="4" t="s">
        <v>459</v>
      </c>
      <c r="M13" s="4" t="s">
        <v>460</v>
      </c>
      <c r="N13" s="4" t="s">
        <v>461</v>
      </c>
      <c r="O13" s="4" t="s">
        <v>308</v>
      </c>
      <c r="P13" s="4"/>
      <c r="Q13" s="4" t="s">
        <v>164</v>
      </c>
      <c r="R13" s="4" t="s">
        <v>165</v>
      </c>
      <c r="S13" s="4" t="s">
        <v>164</v>
      </c>
      <c r="T13" s="4" t="s">
        <v>164</v>
      </c>
      <c r="U13" s="4" t="s">
        <v>462</v>
      </c>
      <c r="V13" s="4" t="s">
        <v>463</v>
      </c>
      <c r="W13" s="4" t="s">
        <v>306</v>
      </c>
      <c r="X13" s="4" t="s">
        <v>464</v>
      </c>
      <c r="Y13" s="5">
        <f t="shared" si="0"/>
        <v>2019</v>
      </c>
      <c r="Z13" s="4">
        <v>0</v>
      </c>
      <c r="AA13" s="4">
        <v>1</v>
      </c>
      <c r="AB13" s="310">
        <v>1</v>
      </c>
      <c r="AC13" s="4"/>
      <c r="AD13" s="5">
        <f t="shared" si="1"/>
        <v>1</v>
      </c>
      <c r="AE13" s="6" t="s">
        <v>238</v>
      </c>
      <c r="AF13" s="6" t="s">
        <v>175</v>
      </c>
      <c r="AG13" s="6" t="s">
        <v>238</v>
      </c>
      <c r="AH13" s="6" t="s">
        <v>172</v>
      </c>
      <c r="AI13" s="6" t="s">
        <v>172</v>
      </c>
      <c r="AJ13" s="6" t="s">
        <v>170</v>
      </c>
      <c r="AK13" s="6" t="s">
        <v>172</v>
      </c>
      <c r="AL13" s="6" t="s">
        <v>170</v>
      </c>
      <c r="AM13" s="12" t="s">
        <v>175</v>
      </c>
      <c r="AN13" s="12" t="s">
        <v>175</v>
      </c>
      <c r="AO13" s="12" t="s">
        <v>175</v>
      </c>
      <c r="AP13" s="12" t="s">
        <v>175</v>
      </c>
      <c r="AQ13" s="12" t="s">
        <v>175</v>
      </c>
      <c r="AR13" s="12" t="s">
        <v>175</v>
      </c>
      <c r="AS13" s="12" t="s">
        <v>175</v>
      </c>
      <c r="AT13" s="12" t="s">
        <v>175</v>
      </c>
      <c r="AU13" s="12" t="s">
        <v>262</v>
      </c>
      <c r="AV13" s="12" t="s">
        <v>175</v>
      </c>
      <c r="AW13" s="5">
        <f t="shared" si="2"/>
        <v>0</v>
      </c>
      <c r="AX13" s="20" t="s">
        <v>179</v>
      </c>
      <c r="AY13" s="5">
        <f t="shared" si="3"/>
        <v>0</v>
      </c>
      <c r="AZ13" s="20" t="s">
        <v>179</v>
      </c>
      <c r="BA13" s="5">
        <f t="shared" si="4"/>
        <v>0</v>
      </c>
      <c r="BB13" s="20" t="s">
        <v>179</v>
      </c>
      <c r="BC13" s="5">
        <f t="shared" si="5"/>
        <v>0</v>
      </c>
      <c r="BD13" s="20" t="s">
        <v>179</v>
      </c>
      <c r="BE13" s="5">
        <f t="shared" si="6"/>
        <v>0</v>
      </c>
      <c r="BF13" s="20" t="s">
        <v>179</v>
      </c>
      <c r="BG13" s="5">
        <f t="shared" si="7"/>
        <v>0</v>
      </c>
      <c r="BH13" s="20" t="s">
        <v>179</v>
      </c>
      <c r="BI13" s="5">
        <f t="shared" si="8"/>
        <v>0</v>
      </c>
      <c r="BJ13" s="20" t="s">
        <v>179</v>
      </c>
      <c r="BK13" s="5">
        <f t="shared" si="9"/>
        <v>0</v>
      </c>
      <c r="BL13" s="20" t="s">
        <v>179</v>
      </c>
      <c r="BM13" s="5">
        <f t="shared" si="10"/>
        <v>0</v>
      </c>
      <c r="BN13" s="20" t="s">
        <v>179</v>
      </c>
      <c r="BO13" s="5">
        <f t="shared" si="11"/>
        <v>0</v>
      </c>
      <c r="BP13" s="20" t="s">
        <v>179</v>
      </c>
      <c r="BQ13" s="5">
        <f t="shared" si="12"/>
        <v>0</v>
      </c>
      <c r="BR13" s="20" t="s">
        <v>179</v>
      </c>
      <c r="BS13" s="5">
        <f t="shared" si="13"/>
        <v>0</v>
      </c>
      <c r="BT13" s="20" t="s">
        <v>179</v>
      </c>
      <c r="BU13" s="5">
        <f t="shared" si="14"/>
        <v>0</v>
      </c>
      <c r="BV13" s="24" t="s">
        <v>175</v>
      </c>
      <c r="BW13" s="24" t="s">
        <v>238</v>
      </c>
      <c r="BX13" s="24" t="s">
        <v>175</v>
      </c>
      <c r="BY13" s="24" t="s">
        <v>175</v>
      </c>
      <c r="BZ13" s="24" t="s">
        <v>175</v>
      </c>
      <c r="CA13" s="24" t="s">
        <v>165</v>
      </c>
      <c r="CB13" s="24"/>
      <c r="CC13" t="s">
        <v>164</v>
      </c>
      <c r="CD13" t="s">
        <v>180</v>
      </c>
      <c r="CE13" t="s">
        <v>181</v>
      </c>
      <c r="CF13" t="s">
        <v>182</v>
      </c>
      <c r="CG13" t="s">
        <v>183</v>
      </c>
      <c r="CH13" t="s">
        <v>184</v>
      </c>
      <c r="CI13" t="s">
        <v>185</v>
      </c>
      <c r="CJ13" t="s">
        <v>186</v>
      </c>
      <c r="CK13" t="s">
        <v>187</v>
      </c>
      <c r="CL13" t="s">
        <v>188</v>
      </c>
      <c r="CM13" t="s">
        <v>189</v>
      </c>
      <c r="CO13" t="s">
        <v>358</v>
      </c>
      <c r="CP13" t="s">
        <v>172</v>
      </c>
      <c r="CQ13" t="s">
        <v>172</v>
      </c>
      <c r="CR13" t="s">
        <v>172</v>
      </c>
      <c r="CS13" t="s">
        <v>172</v>
      </c>
      <c r="CT13" t="s">
        <v>172</v>
      </c>
      <c r="CU13" t="s">
        <v>172</v>
      </c>
      <c r="CV13" t="s">
        <v>170</v>
      </c>
      <c r="CW13" t="s">
        <v>286</v>
      </c>
      <c r="CX13" t="s">
        <v>172</v>
      </c>
      <c r="CY13" t="s">
        <v>172</v>
      </c>
      <c r="CZ13" t="s">
        <v>170</v>
      </c>
      <c r="DA13" t="s">
        <v>172</v>
      </c>
      <c r="DB13" t="s">
        <v>172</v>
      </c>
      <c r="DD13" t="s">
        <v>193</v>
      </c>
      <c r="DE13" t="s">
        <v>173</v>
      </c>
      <c r="DF13" t="s">
        <v>173</v>
      </c>
      <c r="DG13" t="s">
        <v>173</v>
      </c>
      <c r="DH13" t="s">
        <v>192</v>
      </c>
      <c r="DI13" t="s">
        <v>193</v>
      </c>
      <c r="DJ13" t="s">
        <v>192</v>
      </c>
      <c r="DK13" t="s">
        <v>192</v>
      </c>
      <c r="DL13" t="s">
        <v>193</v>
      </c>
      <c r="DN13" t="s">
        <v>194</v>
      </c>
      <c r="DO13" t="s">
        <v>195</v>
      </c>
      <c r="DP13" t="s">
        <v>194</v>
      </c>
      <c r="DQ13" t="s">
        <v>194</v>
      </c>
      <c r="DR13" t="s">
        <v>336</v>
      </c>
      <c r="DS13" t="s">
        <v>465</v>
      </c>
      <c r="DT13" t="s">
        <v>164</v>
      </c>
      <c r="DU13" t="s">
        <v>192</v>
      </c>
      <c r="DV13" t="s">
        <v>164</v>
      </c>
      <c r="DW13" t="s">
        <v>383</v>
      </c>
      <c r="DX13" t="s">
        <v>170</v>
      </c>
      <c r="DY13" t="s">
        <v>170</v>
      </c>
      <c r="DZ13" t="s">
        <v>172</v>
      </c>
      <c r="EA13" t="s">
        <v>172</v>
      </c>
      <c r="EB13" t="s">
        <v>172</v>
      </c>
      <c r="EC13" t="s">
        <v>192</v>
      </c>
      <c r="ED13" t="s">
        <v>165</v>
      </c>
      <c r="EE13" t="s">
        <v>164</v>
      </c>
      <c r="EF13" t="s">
        <v>384</v>
      </c>
      <c r="EG13" t="s">
        <v>466</v>
      </c>
      <c r="EH13" t="s">
        <v>290</v>
      </c>
      <c r="EI13" t="s">
        <v>200</v>
      </c>
      <c r="EJ13" t="s">
        <v>313</v>
      </c>
      <c r="EK13" t="s">
        <v>202</v>
      </c>
      <c r="EL13" t="s">
        <v>447</v>
      </c>
      <c r="EM13" t="s">
        <v>362</v>
      </c>
      <c r="EN13" t="s">
        <v>164</v>
      </c>
      <c r="EO13" t="s">
        <v>387</v>
      </c>
      <c r="EP13" t="s">
        <v>204</v>
      </c>
      <c r="EQ13" t="s">
        <v>205</v>
      </c>
      <c r="ER13" t="s">
        <v>165</v>
      </c>
      <c r="ES13" t="s">
        <v>164</v>
      </c>
      <c r="ET13" t="s">
        <v>338</v>
      </c>
      <c r="EV13" t="s">
        <v>207</v>
      </c>
      <c r="EW13" t="s">
        <v>208</v>
      </c>
      <c r="EX13" t="s">
        <v>209</v>
      </c>
      <c r="EY13" t="s">
        <v>210</v>
      </c>
      <c r="EZ13" t="s">
        <v>211</v>
      </c>
      <c r="FA13" t="s">
        <v>212</v>
      </c>
      <c r="FB13">
        <v>96579952</v>
      </c>
      <c r="FC13" t="s">
        <v>467</v>
      </c>
      <c r="FD13" t="s">
        <v>468</v>
      </c>
      <c r="FF13" t="s">
        <v>215</v>
      </c>
      <c r="FG13" t="s">
        <v>216</v>
      </c>
      <c r="FJ13">
        <v>12</v>
      </c>
    </row>
    <row r="14" spans="1:166" x14ac:dyDescent="0.35">
      <c r="A14" t="s">
        <v>469</v>
      </c>
      <c r="B14" t="s">
        <v>470</v>
      </c>
      <c r="C14" s="4" t="s">
        <v>151</v>
      </c>
      <c r="D14" s="4" t="s">
        <v>295</v>
      </c>
      <c r="E14" s="4" t="s">
        <v>471</v>
      </c>
      <c r="F14" s="4" t="s">
        <v>321</v>
      </c>
      <c r="G14" s="4" t="s">
        <v>472</v>
      </c>
      <c r="H14" s="4" t="s">
        <v>473</v>
      </c>
      <c r="I14" s="4" t="s">
        <v>474</v>
      </c>
      <c r="J14" s="4" t="s">
        <v>475</v>
      </c>
      <c r="K14" s="4" t="s">
        <v>476</v>
      </c>
      <c r="L14" s="4" t="s">
        <v>477</v>
      </c>
      <c r="M14" s="4" t="s">
        <v>478</v>
      </c>
      <c r="N14" s="4" t="s">
        <v>479</v>
      </c>
      <c r="O14" s="4" t="s">
        <v>480</v>
      </c>
      <c r="P14" s="4"/>
      <c r="Q14" s="4" t="s">
        <v>165</v>
      </c>
      <c r="R14" s="4" t="s">
        <v>164</v>
      </c>
      <c r="S14" s="4" t="s">
        <v>164</v>
      </c>
      <c r="T14" s="4" t="s">
        <v>164</v>
      </c>
      <c r="U14" s="4" t="s">
        <v>481</v>
      </c>
      <c r="V14" s="4" t="s">
        <v>482</v>
      </c>
      <c r="W14" s="4" t="s">
        <v>306</v>
      </c>
      <c r="X14" s="4" t="s">
        <v>283</v>
      </c>
      <c r="Y14" s="5">
        <f t="shared" si="0"/>
        <v>2016</v>
      </c>
      <c r="Z14" s="4">
        <v>0</v>
      </c>
      <c r="AA14" s="4">
        <v>1</v>
      </c>
      <c r="AB14" s="310">
        <v>1</v>
      </c>
      <c r="AC14" s="4"/>
      <c r="AD14" s="5">
        <f t="shared" si="1"/>
        <v>1</v>
      </c>
      <c r="AE14" s="6" t="s">
        <v>171</v>
      </c>
      <c r="AF14" s="6" t="s">
        <v>171</v>
      </c>
      <c r="AG14" s="6" t="s">
        <v>171</v>
      </c>
      <c r="AH14" s="6" t="s">
        <v>193</v>
      </c>
      <c r="AI14" s="6" t="s">
        <v>173</v>
      </c>
      <c r="AJ14" s="6" t="s">
        <v>233</v>
      </c>
      <c r="AK14" s="6" t="s">
        <v>172</v>
      </c>
      <c r="AL14" s="6" t="s">
        <v>483</v>
      </c>
      <c r="AM14" s="12" t="s">
        <v>175</v>
      </c>
      <c r="AN14" s="12" t="s">
        <v>176</v>
      </c>
      <c r="AO14" s="12" t="s">
        <v>176</v>
      </c>
      <c r="AP14" s="12" t="s">
        <v>175</v>
      </c>
      <c r="AQ14" s="12" t="s">
        <v>285</v>
      </c>
      <c r="AR14" s="12" t="s">
        <v>175</v>
      </c>
      <c r="AS14" s="12" t="s">
        <v>262</v>
      </c>
      <c r="AT14" s="12" t="s">
        <v>175</v>
      </c>
      <c r="AU14" s="12" t="s">
        <v>176</v>
      </c>
      <c r="AV14" s="12" t="s">
        <v>285</v>
      </c>
      <c r="AW14" s="5">
        <f t="shared" si="2"/>
        <v>1</v>
      </c>
      <c r="AX14" s="20" t="s">
        <v>179</v>
      </c>
      <c r="AY14" s="5">
        <f t="shared" si="3"/>
        <v>0</v>
      </c>
      <c r="AZ14" s="20" t="s">
        <v>179</v>
      </c>
      <c r="BA14" s="5">
        <f t="shared" si="4"/>
        <v>0</v>
      </c>
      <c r="BB14" s="20" t="s">
        <v>179</v>
      </c>
      <c r="BC14" s="5">
        <f t="shared" si="5"/>
        <v>0</v>
      </c>
      <c r="BD14" s="20" t="s">
        <v>178</v>
      </c>
      <c r="BE14" s="5">
        <f t="shared" si="6"/>
        <v>1</v>
      </c>
      <c r="BF14" s="20" t="s">
        <v>179</v>
      </c>
      <c r="BG14" s="5">
        <f t="shared" si="7"/>
        <v>0</v>
      </c>
      <c r="BH14" s="20" t="s">
        <v>179</v>
      </c>
      <c r="BI14" s="5">
        <f t="shared" si="8"/>
        <v>0</v>
      </c>
      <c r="BJ14" s="20" t="s">
        <v>179</v>
      </c>
      <c r="BK14" s="5">
        <f t="shared" si="9"/>
        <v>0</v>
      </c>
      <c r="BL14" s="20" t="s">
        <v>179</v>
      </c>
      <c r="BM14" s="5">
        <f t="shared" si="10"/>
        <v>0</v>
      </c>
      <c r="BN14" s="20" t="s">
        <v>179</v>
      </c>
      <c r="BO14" s="5">
        <f t="shared" si="11"/>
        <v>0</v>
      </c>
      <c r="BP14" s="20" t="s">
        <v>179</v>
      </c>
      <c r="BQ14" s="5">
        <f t="shared" si="12"/>
        <v>0</v>
      </c>
      <c r="BR14" s="20" t="s">
        <v>179</v>
      </c>
      <c r="BS14" s="5">
        <f t="shared" si="13"/>
        <v>0</v>
      </c>
      <c r="BT14" s="20" t="s">
        <v>179</v>
      </c>
      <c r="BU14" s="5">
        <f t="shared" si="14"/>
        <v>0</v>
      </c>
      <c r="BV14" s="24" t="s">
        <v>175</v>
      </c>
      <c r="BW14" s="24" t="s">
        <v>238</v>
      </c>
      <c r="BX14" s="24" t="s">
        <v>175</v>
      </c>
      <c r="BY14" s="24" t="s">
        <v>175</v>
      </c>
      <c r="BZ14" s="24" t="s">
        <v>175</v>
      </c>
      <c r="CA14" s="24" t="s">
        <v>165</v>
      </c>
      <c r="CB14" s="24"/>
      <c r="CC14" t="s">
        <v>164</v>
      </c>
      <c r="CD14" t="s">
        <v>180</v>
      </c>
      <c r="CE14" t="s">
        <v>181</v>
      </c>
      <c r="CF14" t="s">
        <v>182</v>
      </c>
      <c r="CG14" t="s">
        <v>183</v>
      </c>
      <c r="CH14" t="s">
        <v>184</v>
      </c>
      <c r="CI14" t="s">
        <v>185</v>
      </c>
      <c r="CJ14" t="s">
        <v>186</v>
      </c>
      <c r="CK14" t="s">
        <v>187</v>
      </c>
      <c r="CL14" t="s">
        <v>188</v>
      </c>
      <c r="CM14" t="s">
        <v>189</v>
      </c>
      <c r="CO14" t="s">
        <v>484</v>
      </c>
      <c r="CP14" t="s">
        <v>172</v>
      </c>
      <c r="CQ14" t="s">
        <v>170</v>
      </c>
      <c r="CR14" t="s">
        <v>170</v>
      </c>
      <c r="CS14" t="s">
        <v>172</v>
      </c>
      <c r="CT14" t="s">
        <v>172</v>
      </c>
      <c r="CU14" t="s">
        <v>172</v>
      </c>
      <c r="CV14" t="s">
        <v>172</v>
      </c>
      <c r="CW14" t="s">
        <v>485</v>
      </c>
      <c r="CX14" t="s">
        <v>170</v>
      </c>
      <c r="CY14" t="s">
        <v>170</v>
      </c>
      <c r="CZ14" t="s">
        <v>172</v>
      </c>
      <c r="DA14" t="s">
        <v>172</v>
      </c>
      <c r="DB14" t="s">
        <v>172</v>
      </c>
      <c r="DD14" t="s">
        <v>192</v>
      </c>
      <c r="DE14" t="s">
        <v>193</v>
      </c>
      <c r="DF14" t="s">
        <v>173</v>
      </c>
      <c r="DG14" t="s">
        <v>173</v>
      </c>
      <c r="DH14" t="s">
        <v>192</v>
      </c>
      <c r="DI14" t="s">
        <v>192</v>
      </c>
      <c r="DJ14" t="s">
        <v>192</v>
      </c>
      <c r="DK14" t="s">
        <v>192</v>
      </c>
      <c r="DL14" t="s">
        <v>193</v>
      </c>
      <c r="DN14" t="s">
        <v>194</v>
      </c>
      <c r="DO14" t="s">
        <v>195</v>
      </c>
      <c r="DP14" t="s">
        <v>194</v>
      </c>
      <c r="DQ14" t="s">
        <v>195</v>
      </c>
      <c r="DR14" t="s">
        <v>486</v>
      </c>
      <c r="DT14" t="s">
        <v>164</v>
      </c>
      <c r="DU14" t="s">
        <v>192</v>
      </c>
      <c r="DV14" t="s">
        <v>165</v>
      </c>
      <c r="ED14" t="s">
        <v>165</v>
      </c>
      <c r="EE14" t="s">
        <v>165</v>
      </c>
      <c r="EF14" t="s">
        <v>384</v>
      </c>
      <c r="EG14" t="s">
        <v>487</v>
      </c>
      <c r="EH14" t="s">
        <v>488</v>
      </c>
      <c r="EI14" t="s">
        <v>200</v>
      </c>
      <c r="EJ14" t="s">
        <v>241</v>
      </c>
      <c r="EK14" t="s">
        <v>265</v>
      </c>
      <c r="EL14" t="s">
        <v>165</v>
      </c>
      <c r="EM14" t="s">
        <v>164</v>
      </c>
      <c r="EN14" t="s">
        <v>164</v>
      </c>
      <c r="EO14" t="s">
        <v>203</v>
      </c>
      <c r="EP14" t="s">
        <v>204</v>
      </c>
      <c r="EQ14" t="s">
        <v>205</v>
      </c>
      <c r="ER14" t="s">
        <v>164</v>
      </c>
      <c r="ES14" t="s">
        <v>164</v>
      </c>
      <c r="ET14" t="s">
        <v>338</v>
      </c>
      <c r="EV14" t="s">
        <v>207</v>
      </c>
      <c r="EW14" t="s">
        <v>208</v>
      </c>
      <c r="EX14" t="s">
        <v>209</v>
      </c>
      <c r="EY14" t="s">
        <v>210</v>
      </c>
      <c r="EZ14" t="s">
        <v>211</v>
      </c>
      <c r="FA14" t="s">
        <v>212</v>
      </c>
      <c r="FB14">
        <v>96581658</v>
      </c>
      <c r="FC14" t="s">
        <v>489</v>
      </c>
      <c r="FD14" t="s">
        <v>490</v>
      </c>
      <c r="FF14" t="s">
        <v>215</v>
      </c>
      <c r="FG14" t="s">
        <v>216</v>
      </c>
      <c r="FJ14">
        <v>13</v>
      </c>
    </row>
    <row r="15" spans="1:166" x14ac:dyDescent="0.35">
      <c r="A15" t="s">
        <v>491</v>
      </c>
      <c r="B15" t="s">
        <v>492</v>
      </c>
      <c r="C15" s="4" t="s">
        <v>151</v>
      </c>
      <c r="D15" s="4" t="s">
        <v>392</v>
      </c>
      <c r="E15" s="4" t="s">
        <v>493</v>
      </c>
      <c r="F15" s="4" t="s">
        <v>321</v>
      </c>
      <c r="G15" s="4" t="s">
        <v>494</v>
      </c>
      <c r="H15" s="4" t="s">
        <v>495</v>
      </c>
      <c r="I15" s="4" t="s">
        <v>496</v>
      </c>
      <c r="J15" s="4" t="s">
        <v>173</v>
      </c>
      <c r="K15" s="4" t="s">
        <v>497</v>
      </c>
      <c r="L15" s="4" t="s">
        <v>498</v>
      </c>
      <c r="M15" s="4" t="s">
        <v>499</v>
      </c>
      <c r="N15" s="4" t="s">
        <v>500</v>
      </c>
      <c r="O15" s="4" t="s">
        <v>501</v>
      </c>
      <c r="P15" s="4"/>
      <c r="Q15" s="4" t="s">
        <v>165</v>
      </c>
      <c r="R15" s="4" t="s">
        <v>165</v>
      </c>
      <c r="S15" s="4" t="s">
        <v>165</v>
      </c>
      <c r="T15" s="4" t="s">
        <v>165</v>
      </c>
      <c r="U15" s="4" t="s">
        <v>172</v>
      </c>
      <c r="V15" s="4" t="s">
        <v>502</v>
      </c>
      <c r="W15" s="4" t="s">
        <v>306</v>
      </c>
      <c r="X15" s="4" t="s">
        <v>503</v>
      </c>
      <c r="Y15" s="5">
        <f t="shared" si="0"/>
        <v>2019</v>
      </c>
      <c r="Z15" s="4">
        <v>0</v>
      </c>
      <c r="AA15" s="4">
        <v>1</v>
      </c>
      <c r="AB15" s="310">
        <v>1</v>
      </c>
      <c r="AC15" s="4"/>
      <c r="AD15" s="5">
        <f t="shared" si="1"/>
        <v>1</v>
      </c>
      <c r="AE15" s="6" t="s">
        <v>171</v>
      </c>
      <c r="AF15" s="6" t="s">
        <v>171</v>
      </c>
      <c r="AG15" s="6" t="s">
        <v>171</v>
      </c>
      <c r="AH15" s="6" t="s">
        <v>170</v>
      </c>
      <c r="AI15" s="6" t="s">
        <v>233</v>
      </c>
      <c r="AJ15" s="6" t="s">
        <v>172</v>
      </c>
      <c r="AK15" s="6" t="s">
        <v>172</v>
      </c>
      <c r="AL15" s="6" t="s">
        <v>504</v>
      </c>
      <c r="AM15" s="12" t="s">
        <v>175</v>
      </c>
      <c r="AN15" s="12" t="s">
        <v>176</v>
      </c>
      <c r="AO15" s="12" t="s">
        <v>262</v>
      </c>
      <c r="AP15" s="12" t="s">
        <v>175</v>
      </c>
      <c r="AQ15" s="12" t="s">
        <v>175</v>
      </c>
      <c r="AR15" s="12" t="s">
        <v>175</v>
      </c>
      <c r="AS15" s="12" t="s">
        <v>285</v>
      </c>
      <c r="AT15" s="12" t="s">
        <v>175</v>
      </c>
      <c r="AU15" s="12" t="s">
        <v>176</v>
      </c>
      <c r="AV15" s="12" t="s">
        <v>175</v>
      </c>
      <c r="AW15" s="5">
        <f t="shared" si="2"/>
        <v>1</v>
      </c>
      <c r="AX15" s="20" t="s">
        <v>178</v>
      </c>
      <c r="AY15" s="5">
        <f t="shared" si="3"/>
        <v>1</v>
      </c>
      <c r="AZ15" s="20" t="s">
        <v>178</v>
      </c>
      <c r="BA15" s="5">
        <f t="shared" si="4"/>
        <v>1</v>
      </c>
      <c r="BB15" s="20" t="s">
        <v>178</v>
      </c>
      <c r="BC15" s="5">
        <f t="shared" si="5"/>
        <v>1</v>
      </c>
      <c r="BD15" s="20" t="s">
        <v>178</v>
      </c>
      <c r="BE15" s="5">
        <f t="shared" si="6"/>
        <v>1</v>
      </c>
      <c r="BF15" s="20" t="s">
        <v>178</v>
      </c>
      <c r="BG15" s="5">
        <f t="shared" si="7"/>
        <v>1</v>
      </c>
      <c r="BH15" s="20" t="s">
        <v>178</v>
      </c>
      <c r="BI15" s="5">
        <f t="shared" si="8"/>
        <v>1</v>
      </c>
      <c r="BJ15" s="20" t="s">
        <v>178</v>
      </c>
      <c r="BK15" s="5">
        <f t="shared" si="9"/>
        <v>1</v>
      </c>
      <c r="BL15" s="20" t="s">
        <v>178</v>
      </c>
      <c r="BM15" s="5">
        <f t="shared" si="10"/>
        <v>1</v>
      </c>
      <c r="BN15" s="20" t="s">
        <v>178</v>
      </c>
      <c r="BO15" s="5">
        <f t="shared" si="11"/>
        <v>1</v>
      </c>
      <c r="BP15" s="20" t="s">
        <v>178</v>
      </c>
      <c r="BQ15" s="5">
        <f t="shared" si="12"/>
        <v>1</v>
      </c>
      <c r="BR15" s="20" t="s">
        <v>178</v>
      </c>
      <c r="BS15" s="5">
        <f t="shared" si="13"/>
        <v>1</v>
      </c>
      <c r="BT15" s="20" t="s">
        <v>178</v>
      </c>
      <c r="BU15" s="5">
        <f t="shared" si="14"/>
        <v>1</v>
      </c>
      <c r="BV15" s="24" t="s">
        <v>175</v>
      </c>
      <c r="BW15" s="24" t="s">
        <v>175</v>
      </c>
      <c r="BX15" s="24" t="s">
        <v>175</v>
      </c>
      <c r="BY15" s="24" t="s">
        <v>175</v>
      </c>
      <c r="BZ15" s="24" t="s">
        <v>175</v>
      </c>
      <c r="CA15" s="24" t="s">
        <v>165</v>
      </c>
      <c r="CB15" s="24"/>
      <c r="CC15" t="s">
        <v>164</v>
      </c>
      <c r="CD15" t="s">
        <v>180</v>
      </c>
      <c r="CE15" t="s">
        <v>181</v>
      </c>
      <c r="CF15" t="s">
        <v>182</v>
      </c>
      <c r="CG15" t="s">
        <v>183</v>
      </c>
      <c r="CH15" t="s">
        <v>184</v>
      </c>
      <c r="CI15" t="s">
        <v>185</v>
      </c>
      <c r="CJ15" t="s">
        <v>186</v>
      </c>
      <c r="CK15" t="s">
        <v>187</v>
      </c>
      <c r="CL15" t="s">
        <v>188</v>
      </c>
      <c r="CM15" t="s">
        <v>189</v>
      </c>
      <c r="CO15" t="s">
        <v>190</v>
      </c>
      <c r="CP15" t="s">
        <v>172</v>
      </c>
      <c r="CQ15" t="s">
        <v>170</v>
      </c>
      <c r="CR15" t="s">
        <v>172</v>
      </c>
      <c r="CS15" t="s">
        <v>172</v>
      </c>
      <c r="CT15" t="s">
        <v>172</v>
      </c>
      <c r="CU15" t="s">
        <v>172</v>
      </c>
      <c r="CV15" t="s">
        <v>172</v>
      </c>
      <c r="CW15" t="s">
        <v>191</v>
      </c>
      <c r="CX15" t="s">
        <v>170</v>
      </c>
      <c r="CY15" t="s">
        <v>172</v>
      </c>
      <c r="CZ15" t="s">
        <v>172</v>
      </c>
      <c r="DA15" t="s">
        <v>172</v>
      </c>
      <c r="DB15" t="s">
        <v>172</v>
      </c>
      <c r="DD15" t="s">
        <v>192</v>
      </c>
      <c r="DE15" t="s">
        <v>192</v>
      </c>
      <c r="DF15" t="s">
        <v>192</v>
      </c>
      <c r="DG15" t="s">
        <v>173</v>
      </c>
      <c r="DH15" t="s">
        <v>192</v>
      </c>
      <c r="DI15" t="s">
        <v>192</v>
      </c>
      <c r="DJ15" t="s">
        <v>192</v>
      </c>
      <c r="DK15" t="s">
        <v>192</v>
      </c>
      <c r="DL15" t="s">
        <v>193</v>
      </c>
      <c r="DN15" t="s">
        <v>195</v>
      </c>
      <c r="DO15" t="s">
        <v>195</v>
      </c>
      <c r="DP15" t="s">
        <v>195</v>
      </c>
      <c r="DQ15" t="s">
        <v>195</v>
      </c>
      <c r="DR15" t="s">
        <v>288</v>
      </c>
      <c r="DT15" t="s">
        <v>164</v>
      </c>
      <c r="DU15" t="s">
        <v>192</v>
      </c>
      <c r="DV15" t="s">
        <v>165</v>
      </c>
      <c r="ED15" t="s">
        <v>164</v>
      </c>
      <c r="EE15" t="s">
        <v>164</v>
      </c>
      <c r="EF15" t="s">
        <v>239</v>
      </c>
      <c r="EH15" t="s">
        <v>505</v>
      </c>
      <c r="EI15" t="s">
        <v>200</v>
      </c>
      <c r="EJ15" t="s">
        <v>201</v>
      </c>
      <c r="EK15" t="s">
        <v>242</v>
      </c>
      <c r="EL15" t="s">
        <v>165</v>
      </c>
      <c r="EM15" t="s">
        <v>164</v>
      </c>
      <c r="EN15" t="s">
        <v>314</v>
      </c>
      <c r="EO15" t="s">
        <v>387</v>
      </c>
      <c r="EP15" t="s">
        <v>204</v>
      </c>
      <c r="EQ15" t="s">
        <v>205</v>
      </c>
      <c r="ER15" t="s">
        <v>164</v>
      </c>
      <c r="ES15" t="s">
        <v>165</v>
      </c>
      <c r="ET15" t="s">
        <v>172</v>
      </c>
      <c r="EV15" t="s">
        <v>207</v>
      </c>
      <c r="EW15" t="s">
        <v>208</v>
      </c>
      <c r="EX15" t="s">
        <v>209</v>
      </c>
      <c r="EY15" t="s">
        <v>210</v>
      </c>
      <c r="EZ15" t="s">
        <v>211</v>
      </c>
      <c r="FA15" t="s">
        <v>212</v>
      </c>
      <c r="FB15">
        <v>96585276</v>
      </c>
      <c r="FC15" t="s">
        <v>506</v>
      </c>
      <c r="FD15" t="s">
        <v>507</v>
      </c>
      <c r="FF15" t="s">
        <v>215</v>
      </c>
      <c r="FG15" t="s">
        <v>216</v>
      </c>
      <c r="FJ15">
        <v>14</v>
      </c>
    </row>
    <row r="16" spans="1:166" x14ac:dyDescent="0.35">
      <c r="A16" t="s">
        <v>508</v>
      </c>
      <c r="B16" t="s">
        <v>509</v>
      </c>
      <c r="C16" s="4" t="s">
        <v>151</v>
      </c>
      <c r="D16" s="4" t="s">
        <v>295</v>
      </c>
      <c r="E16" s="4" t="s">
        <v>510</v>
      </c>
      <c r="F16" s="4" t="s">
        <v>321</v>
      </c>
      <c r="G16" s="4" t="s">
        <v>472</v>
      </c>
      <c r="H16" s="4" t="s">
        <v>511</v>
      </c>
      <c r="I16" s="4" t="s">
        <v>512</v>
      </c>
      <c r="J16" s="4" t="s">
        <v>513</v>
      </c>
      <c r="K16" s="4" t="s">
        <v>514</v>
      </c>
      <c r="L16" s="4" t="s">
        <v>515</v>
      </c>
      <c r="M16" s="4" t="s">
        <v>516</v>
      </c>
      <c r="N16" s="4" t="s">
        <v>517</v>
      </c>
      <c r="O16" s="4" t="s">
        <v>257</v>
      </c>
      <c r="P16" s="4"/>
      <c r="Q16" s="4" t="s">
        <v>165</v>
      </c>
      <c r="R16" s="4" t="s">
        <v>165</v>
      </c>
      <c r="S16" s="4" t="s">
        <v>165</v>
      </c>
      <c r="T16" s="4" t="s">
        <v>165</v>
      </c>
      <c r="U16" s="4" t="s">
        <v>172</v>
      </c>
      <c r="V16" s="4" t="s">
        <v>518</v>
      </c>
      <c r="W16" s="4" t="s">
        <v>306</v>
      </c>
      <c r="X16" s="4" t="s">
        <v>519</v>
      </c>
      <c r="Y16" s="5">
        <f t="shared" si="0"/>
        <v>2019</v>
      </c>
      <c r="Z16" s="4">
        <v>0</v>
      </c>
      <c r="AA16" s="4">
        <v>1</v>
      </c>
      <c r="AB16" s="310">
        <v>1</v>
      </c>
      <c r="AC16" s="4"/>
      <c r="AD16" s="5">
        <f t="shared" si="1"/>
        <v>1</v>
      </c>
      <c r="AE16" s="6" t="s">
        <v>171</v>
      </c>
      <c r="AF16" s="6" t="s">
        <v>171</v>
      </c>
      <c r="AG16" s="6" t="s">
        <v>238</v>
      </c>
      <c r="AH16" s="6" t="s">
        <v>233</v>
      </c>
      <c r="AI16" s="6" t="s">
        <v>170</v>
      </c>
      <c r="AJ16" s="6" t="s">
        <v>233</v>
      </c>
      <c r="AK16" s="6" t="s">
        <v>172</v>
      </c>
      <c r="AL16" s="6" t="s">
        <v>174</v>
      </c>
      <c r="AM16" s="12" t="s">
        <v>175</v>
      </c>
      <c r="AN16" s="12" t="s">
        <v>175</v>
      </c>
      <c r="AO16" s="12" t="s">
        <v>175</v>
      </c>
      <c r="AP16" s="12" t="s">
        <v>176</v>
      </c>
      <c r="AQ16" s="12" t="s">
        <v>262</v>
      </c>
      <c r="AR16" s="12" t="s">
        <v>175</v>
      </c>
      <c r="AS16" s="12" t="s">
        <v>175</v>
      </c>
      <c r="AT16" s="12" t="s">
        <v>175</v>
      </c>
      <c r="AU16" s="12" t="s">
        <v>176</v>
      </c>
      <c r="AV16" s="12" t="s">
        <v>262</v>
      </c>
      <c r="AW16" s="5">
        <f t="shared" si="2"/>
        <v>1</v>
      </c>
      <c r="AX16" s="20" t="s">
        <v>179</v>
      </c>
      <c r="AY16" s="5">
        <f t="shared" si="3"/>
        <v>0</v>
      </c>
      <c r="AZ16" s="20" t="s">
        <v>179</v>
      </c>
      <c r="BA16" s="5">
        <f t="shared" si="4"/>
        <v>0</v>
      </c>
      <c r="BB16" s="20" t="s">
        <v>179</v>
      </c>
      <c r="BC16" s="5">
        <f t="shared" si="5"/>
        <v>0</v>
      </c>
      <c r="BD16" s="20" t="s">
        <v>179</v>
      </c>
      <c r="BE16" s="5">
        <f t="shared" si="6"/>
        <v>0</v>
      </c>
      <c r="BF16" s="20" t="s">
        <v>179</v>
      </c>
      <c r="BG16" s="5">
        <f t="shared" si="7"/>
        <v>0</v>
      </c>
      <c r="BH16" s="20" t="s">
        <v>179</v>
      </c>
      <c r="BI16" s="5">
        <f t="shared" si="8"/>
        <v>0</v>
      </c>
      <c r="BJ16" s="20" t="s">
        <v>179</v>
      </c>
      <c r="BK16" s="5">
        <f t="shared" si="9"/>
        <v>0</v>
      </c>
      <c r="BL16" s="20" t="s">
        <v>179</v>
      </c>
      <c r="BM16" s="5">
        <f t="shared" si="10"/>
        <v>0</v>
      </c>
      <c r="BN16" s="20" t="s">
        <v>179</v>
      </c>
      <c r="BO16" s="5">
        <f t="shared" si="11"/>
        <v>0</v>
      </c>
      <c r="BP16" s="20" t="s">
        <v>179</v>
      </c>
      <c r="BQ16" s="5">
        <f t="shared" si="12"/>
        <v>0</v>
      </c>
      <c r="BR16" s="20" t="s">
        <v>179</v>
      </c>
      <c r="BS16" s="5">
        <f t="shared" si="13"/>
        <v>0</v>
      </c>
      <c r="BT16" s="20" t="s">
        <v>179</v>
      </c>
      <c r="BU16" s="5">
        <f t="shared" si="14"/>
        <v>0</v>
      </c>
      <c r="BV16" s="24" t="s">
        <v>175</v>
      </c>
      <c r="BW16" s="24" t="s">
        <v>175</v>
      </c>
      <c r="BX16" s="24" t="s">
        <v>175</v>
      </c>
      <c r="BY16" s="24" t="s">
        <v>175</v>
      </c>
      <c r="BZ16" s="24" t="s">
        <v>175</v>
      </c>
      <c r="CA16" s="24" t="s">
        <v>164</v>
      </c>
      <c r="CB16" s="24" t="s">
        <v>309</v>
      </c>
      <c r="CC16" t="s">
        <v>164</v>
      </c>
      <c r="CD16" t="s">
        <v>180</v>
      </c>
      <c r="CE16" t="s">
        <v>181</v>
      </c>
      <c r="CF16" t="s">
        <v>182</v>
      </c>
      <c r="CG16" t="s">
        <v>183</v>
      </c>
      <c r="CH16" t="s">
        <v>184</v>
      </c>
      <c r="CI16" t="s">
        <v>185</v>
      </c>
      <c r="CJ16" t="s">
        <v>186</v>
      </c>
      <c r="CK16" t="s">
        <v>187</v>
      </c>
      <c r="CL16" t="s">
        <v>188</v>
      </c>
      <c r="CM16" t="s">
        <v>189</v>
      </c>
      <c r="CO16" t="s">
        <v>358</v>
      </c>
      <c r="CP16" t="s">
        <v>172</v>
      </c>
      <c r="CQ16" t="s">
        <v>172</v>
      </c>
      <c r="CR16" t="s">
        <v>172</v>
      </c>
      <c r="CS16" t="s">
        <v>172</v>
      </c>
      <c r="CT16" t="s">
        <v>172</v>
      </c>
      <c r="CU16" t="s">
        <v>172</v>
      </c>
      <c r="CV16" t="s">
        <v>170</v>
      </c>
      <c r="CW16" t="s">
        <v>191</v>
      </c>
      <c r="CX16" t="s">
        <v>170</v>
      </c>
      <c r="CY16" t="s">
        <v>172</v>
      </c>
      <c r="CZ16" t="s">
        <v>172</v>
      </c>
      <c r="DA16" t="s">
        <v>172</v>
      </c>
      <c r="DB16" t="s">
        <v>172</v>
      </c>
      <c r="DD16" t="s">
        <v>192</v>
      </c>
      <c r="DE16" t="s">
        <v>173</v>
      </c>
      <c r="DF16" t="s">
        <v>173</v>
      </c>
      <c r="DG16" t="s">
        <v>192</v>
      </c>
      <c r="DH16" t="s">
        <v>192</v>
      </c>
      <c r="DI16" t="s">
        <v>192</v>
      </c>
      <c r="DJ16" t="s">
        <v>192</v>
      </c>
      <c r="DK16" t="s">
        <v>192</v>
      </c>
      <c r="DL16" t="s">
        <v>193</v>
      </c>
      <c r="DN16" t="s">
        <v>195</v>
      </c>
      <c r="DO16" t="s">
        <v>195</v>
      </c>
      <c r="DP16" t="s">
        <v>195</v>
      </c>
      <c r="DQ16" t="s">
        <v>194</v>
      </c>
      <c r="DR16" t="s">
        <v>336</v>
      </c>
      <c r="DS16" t="s">
        <v>520</v>
      </c>
      <c r="DT16" t="s">
        <v>165</v>
      </c>
      <c r="EF16" t="s">
        <v>239</v>
      </c>
      <c r="EH16" t="s">
        <v>521</v>
      </c>
      <c r="EI16" t="s">
        <v>200</v>
      </c>
      <c r="EJ16" t="s">
        <v>522</v>
      </c>
      <c r="EK16" t="s">
        <v>265</v>
      </c>
      <c r="EL16" t="s">
        <v>165</v>
      </c>
      <c r="EM16" t="s">
        <v>164</v>
      </c>
      <c r="EN16" t="s">
        <v>164</v>
      </c>
      <c r="EO16" t="s">
        <v>387</v>
      </c>
      <c r="EP16" t="s">
        <v>204</v>
      </c>
      <c r="EQ16" t="s">
        <v>205</v>
      </c>
      <c r="ER16" t="s">
        <v>165</v>
      </c>
      <c r="ES16" t="s">
        <v>164</v>
      </c>
      <c r="ET16" t="s">
        <v>338</v>
      </c>
      <c r="EV16" t="s">
        <v>207</v>
      </c>
      <c r="EW16" t="s">
        <v>208</v>
      </c>
      <c r="EX16" t="s">
        <v>209</v>
      </c>
      <c r="EY16" t="s">
        <v>210</v>
      </c>
      <c r="EZ16" t="s">
        <v>211</v>
      </c>
      <c r="FA16" t="s">
        <v>212</v>
      </c>
      <c r="FB16">
        <v>96592918</v>
      </c>
      <c r="FC16" t="s">
        <v>523</v>
      </c>
      <c r="FD16" t="s">
        <v>524</v>
      </c>
      <c r="FF16" t="s">
        <v>215</v>
      </c>
      <c r="FG16" t="s">
        <v>216</v>
      </c>
      <c r="FJ16">
        <v>15</v>
      </c>
    </row>
    <row r="17" spans="1:166" x14ac:dyDescent="0.35">
      <c r="A17" t="s">
        <v>525</v>
      </c>
      <c r="B17" t="s">
        <v>526</v>
      </c>
      <c r="C17" s="4" t="s">
        <v>452</v>
      </c>
      <c r="D17" s="4" t="s">
        <v>295</v>
      </c>
      <c r="E17" s="4" t="s">
        <v>527</v>
      </c>
      <c r="F17" s="4" t="s">
        <v>321</v>
      </c>
      <c r="G17" s="4" t="s">
        <v>528</v>
      </c>
      <c r="H17" s="4" t="s">
        <v>529</v>
      </c>
      <c r="I17" s="4" t="s">
        <v>530</v>
      </c>
      <c r="J17" s="4" t="s">
        <v>531</v>
      </c>
      <c r="K17" s="4" t="s">
        <v>532</v>
      </c>
      <c r="L17" s="4" t="s">
        <v>533</v>
      </c>
      <c r="M17" s="4" t="s">
        <v>534</v>
      </c>
      <c r="N17" s="4" t="s">
        <v>535</v>
      </c>
      <c r="O17" s="4" t="s">
        <v>536</v>
      </c>
      <c r="P17" s="4"/>
      <c r="Q17" s="4" t="s">
        <v>164</v>
      </c>
      <c r="R17" s="4" t="s">
        <v>165</v>
      </c>
      <c r="S17" s="4" t="s">
        <v>164</v>
      </c>
      <c r="T17" s="4" t="s">
        <v>165</v>
      </c>
      <c r="U17" s="4" t="s">
        <v>537</v>
      </c>
      <c r="V17" s="4" t="s">
        <v>538</v>
      </c>
      <c r="W17" s="4" t="s">
        <v>168</v>
      </c>
      <c r="X17" s="4" t="s">
        <v>539</v>
      </c>
      <c r="Y17" s="5">
        <f t="shared" si="0"/>
        <v>2020</v>
      </c>
      <c r="Z17" s="4">
        <v>0</v>
      </c>
      <c r="AA17" s="4">
        <v>1</v>
      </c>
      <c r="AB17" s="310">
        <v>1</v>
      </c>
      <c r="AC17" s="4"/>
      <c r="AD17" s="5">
        <f t="shared" si="1"/>
        <v>1</v>
      </c>
      <c r="AE17" s="6" t="s">
        <v>171</v>
      </c>
      <c r="AF17" s="6" t="s">
        <v>171</v>
      </c>
      <c r="AG17" s="6" t="s">
        <v>238</v>
      </c>
      <c r="AH17" s="6" t="s">
        <v>192</v>
      </c>
      <c r="AI17" s="6" t="s">
        <v>193</v>
      </c>
      <c r="AJ17" s="6" t="s">
        <v>170</v>
      </c>
      <c r="AK17" s="6" t="s">
        <v>172</v>
      </c>
      <c r="AL17" s="6" t="s">
        <v>540</v>
      </c>
      <c r="AM17" s="12" t="s">
        <v>175</v>
      </c>
      <c r="AN17" s="12" t="s">
        <v>177</v>
      </c>
      <c r="AO17" s="12" t="s">
        <v>177</v>
      </c>
      <c r="AP17" s="12" t="s">
        <v>176</v>
      </c>
      <c r="AQ17" s="12" t="s">
        <v>285</v>
      </c>
      <c r="AR17" s="12" t="s">
        <v>175</v>
      </c>
      <c r="AS17" s="12" t="s">
        <v>177</v>
      </c>
      <c r="AT17" s="12" t="s">
        <v>175</v>
      </c>
      <c r="AU17" s="12" t="s">
        <v>176</v>
      </c>
      <c r="AV17" s="12" t="s">
        <v>177</v>
      </c>
      <c r="AW17" s="5">
        <f t="shared" si="2"/>
        <v>1</v>
      </c>
      <c r="AX17" s="20" t="s">
        <v>179</v>
      </c>
      <c r="AY17" s="5">
        <f t="shared" si="3"/>
        <v>0</v>
      </c>
      <c r="AZ17" s="20" t="s">
        <v>179</v>
      </c>
      <c r="BA17" s="5">
        <f t="shared" si="4"/>
        <v>0</v>
      </c>
      <c r="BB17" s="20" t="s">
        <v>179</v>
      </c>
      <c r="BC17" s="5">
        <f t="shared" si="5"/>
        <v>0</v>
      </c>
      <c r="BD17" s="20" t="s">
        <v>179</v>
      </c>
      <c r="BE17" s="5">
        <f t="shared" si="6"/>
        <v>0</v>
      </c>
      <c r="BF17" s="20" t="s">
        <v>179</v>
      </c>
      <c r="BG17" s="5">
        <f t="shared" si="7"/>
        <v>0</v>
      </c>
      <c r="BH17" s="20" t="s">
        <v>179</v>
      </c>
      <c r="BI17" s="5">
        <f t="shared" si="8"/>
        <v>0</v>
      </c>
      <c r="BJ17" s="20" t="s">
        <v>179</v>
      </c>
      <c r="BK17" s="5">
        <f t="shared" si="9"/>
        <v>0</v>
      </c>
      <c r="BL17" s="20" t="s">
        <v>179</v>
      </c>
      <c r="BM17" s="5">
        <f t="shared" si="10"/>
        <v>0</v>
      </c>
      <c r="BN17" s="20" t="s">
        <v>179</v>
      </c>
      <c r="BO17" s="5">
        <f t="shared" si="11"/>
        <v>0</v>
      </c>
      <c r="BP17" s="20" t="s">
        <v>179</v>
      </c>
      <c r="BQ17" s="5">
        <f t="shared" si="12"/>
        <v>0</v>
      </c>
      <c r="BR17" s="20" t="s">
        <v>179</v>
      </c>
      <c r="BS17" s="5">
        <f t="shared" si="13"/>
        <v>0</v>
      </c>
      <c r="BT17" s="20" t="s">
        <v>179</v>
      </c>
      <c r="BU17" s="5">
        <f t="shared" si="14"/>
        <v>0</v>
      </c>
      <c r="BV17" s="24" t="s">
        <v>175</v>
      </c>
      <c r="BW17" s="24" t="s">
        <v>238</v>
      </c>
      <c r="BX17" s="24" t="s">
        <v>175</v>
      </c>
      <c r="BY17" s="24" t="s">
        <v>175</v>
      </c>
      <c r="BZ17" s="24" t="s">
        <v>175</v>
      </c>
      <c r="CA17" s="24" t="s">
        <v>165</v>
      </c>
      <c r="CB17" s="24"/>
      <c r="CC17" t="s">
        <v>165</v>
      </c>
      <c r="CD17" t="s">
        <v>180</v>
      </c>
      <c r="CE17" t="s">
        <v>181</v>
      </c>
      <c r="CF17" t="s">
        <v>182</v>
      </c>
      <c r="CG17" t="s">
        <v>183</v>
      </c>
      <c r="CH17" t="s">
        <v>184</v>
      </c>
      <c r="CI17" t="s">
        <v>185</v>
      </c>
      <c r="CJ17" t="s">
        <v>186</v>
      </c>
      <c r="CK17" t="s">
        <v>187</v>
      </c>
      <c r="CL17" t="s">
        <v>188</v>
      </c>
      <c r="CM17" t="s">
        <v>189</v>
      </c>
      <c r="CO17" t="s">
        <v>541</v>
      </c>
      <c r="CP17" t="s">
        <v>172</v>
      </c>
      <c r="CQ17" t="s">
        <v>172</v>
      </c>
      <c r="CR17" t="s">
        <v>172</v>
      </c>
      <c r="CS17" t="s">
        <v>170</v>
      </c>
      <c r="CT17" t="s">
        <v>172</v>
      </c>
      <c r="CU17" t="s">
        <v>172</v>
      </c>
      <c r="CV17" t="s">
        <v>172</v>
      </c>
      <c r="CW17" t="s">
        <v>443</v>
      </c>
      <c r="CX17" t="s">
        <v>172</v>
      </c>
      <c r="CY17" t="s">
        <v>170</v>
      </c>
      <c r="CZ17" t="s">
        <v>172</v>
      </c>
      <c r="DA17" t="s">
        <v>172</v>
      </c>
      <c r="DB17" t="s">
        <v>172</v>
      </c>
      <c r="DD17" t="s">
        <v>192</v>
      </c>
      <c r="DE17" t="s">
        <v>170</v>
      </c>
      <c r="DF17" t="s">
        <v>192</v>
      </c>
      <c r="DG17" t="s">
        <v>192</v>
      </c>
      <c r="DH17" t="s">
        <v>192</v>
      </c>
      <c r="DI17" t="s">
        <v>192</v>
      </c>
      <c r="DJ17" t="s">
        <v>192</v>
      </c>
      <c r="DK17" t="s">
        <v>192</v>
      </c>
      <c r="DL17" t="s">
        <v>192</v>
      </c>
      <c r="DN17" t="s">
        <v>194</v>
      </c>
      <c r="DO17" t="s">
        <v>195</v>
      </c>
      <c r="DP17" t="s">
        <v>194</v>
      </c>
      <c r="DQ17" t="s">
        <v>194</v>
      </c>
      <c r="DR17" t="s">
        <v>311</v>
      </c>
      <c r="DT17" t="s">
        <v>165</v>
      </c>
      <c r="EF17" t="s">
        <v>239</v>
      </c>
      <c r="EH17" t="s">
        <v>542</v>
      </c>
      <c r="EI17" t="s">
        <v>200</v>
      </c>
      <c r="EJ17" t="s">
        <v>241</v>
      </c>
      <c r="EK17" t="s">
        <v>265</v>
      </c>
      <c r="EL17" t="s">
        <v>164</v>
      </c>
      <c r="EM17" t="s">
        <v>164</v>
      </c>
      <c r="EN17" t="s">
        <v>314</v>
      </c>
      <c r="EO17" t="s">
        <v>387</v>
      </c>
      <c r="EP17" t="s">
        <v>204</v>
      </c>
      <c r="EQ17" t="s">
        <v>205</v>
      </c>
      <c r="ER17" t="s">
        <v>164</v>
      </c>
      <c r="ES17" t="s">
        <v>164</v>
      </c>
      <c r="ET17" t="s">
        <v>543</v>
      </c>
      <c r="EV17" t="s">
        <v>207</v>
      </c>
      <c r="EW17" t="s">
        <v>208</v>
      </c>
      <c r="EX17" t="s">
        <v>209</v>
      </c>
      <c r="EY17" t="s">
        <v>210</v>
      </c>
      <c r="EZ17" t="s">
        <v>211</v>
      </c>
      <c r="FA17" t="s">
        <v>212</v>
      </c>
      <c r="FB17">
        <v>96593042</v>
      </c>
      <c r="FC17" t="s">
        <v>544</v>
      </c>
      <c r="FD17" t="s">
        <v>545</v>
      </c>
      <c r="FF17" t="s">
        <v>215</v>
      </c>
      <c r="FG17" t="s">
        <v>216</v>
      </c>
      <c r="FJ17">
        <v>16</v>
      </c>
    </row>
    <row r="18" spans="1:166" x14ac:dyDescent="0.35">
      <c r="A18" t="s">
        <v>546</v>
      </c>
      <c r="B18" t="s">
        <v>547</v>
      </c>
      <c r="C18" s="4" t="s">
        <v>151</v>
      </c>
      <c r="D18" s="4" t="s">
        <v>295</v>
      </c>
      <c r="E18" s="4" t="s">
        <v>548</v>
      </c>
      <c r="F18" s="4" t="s">
        <v>321</v>
      </c>
      <c r="G18" s="4" t="s">
        <v>549</v>
      </c>
      <c r="H18" s="4" t="s">
        <v>550</v>
      </c>
      <c r="I18" s="4" t="s">
        <v>551</v>
      </c>
      <c r="J18" s="4" t="s">
        <v>552</v>
      </c>
      <c r="K18" s="4" t="s">
        <v>553</v>
      </c>
      <c r="L18" s="4" t="s">
        <v>554</v>
      </c>
      <c r="M18" s="4" t="s">
        <v>555</v>
      </c>
      <c r="N18" s="4" t="s">
        <v>556</v>
      </c>
      <c r="O18" s="4" t="s">
        <v>557</v>
      </c>
      <c r="P18" s="4"/>
      <c r="Q18" s="4" t="s">
        <v>165</v>
      </c>
      <c r="R18" s="4" t="s">
        <v>165</v>
      </c>
      <c r="S18" s="4" t="s">
        <v>165</v>
      </c>
      <c r="T18" s="4" t="s">
        <v>164</v>
      </c>
      <c r="U18" s="4" t="s">
        <v>172</v>
      </c>
      <c r="V18" s="4" t="s">
        <v>558</v>
      </c>
      <c r="W18" s="4" t="s">
        <v>306</v>
      </c>
      <c r="X18" s="4" t="s">
        <v>559</v>
      </c>
      <c r="Y18" s="5">
        <f t="shared" si="0"/>
        <v>2016</v>
      </c>
      <c r="Z18" s="4">
        <v>0</v>
      </c>
      <c r="AA18" s="4">
        <v>1</v>
      </c>
      <c r="AB18" s="310">
        <v>1</v>
      </c>
      <c r="AC18" s="4"/>
      <c r="AD18" s="5">
        <f t="shared" si="1"/>
        <v>1</v>
      </c>
      <c r="AE18" s="6" t="s">
        <v>234</v>
      </c>
      <c r="AF18" s="6" t="s">
        <v>238</v>
      </c>
      <c r="AG18" s="6" t="s">
        <v>238</v>
      </c>
      <c r="AH18" s="6" t="s">
        <v>172</v>
      </c>
      <c r="AI18" s="6" t="s">
        <v>233</v>
      </c>
      <c r="AJ18" s="6" t="s">
        <v>170</v>
      </c>
      <c r="AK18" s="6" t="s">
        <v>172</v>
      </c>
      <c r="AL18" s="6" t="s">
        <v>357</v>
      </c>
      <c r="AM18" s="12" t="s">
        <v>175</v>
      </c>
      <c r="AN18" s="12" t="s">
        <v>176</v>
      </c>
      <c r="AO18" s="12" t="s">
        <v>176</v>
      </c>
      <c r="AP18" s="12" t="s">
        <v>175</v>
      </c>
      <c r="AQ18" s="12" t="s">
        <v>175</v>
      </c>
      <c r="AR18" s="12" t="s">
        <v>175</v>
      </c>
      <c r="AS18" s="12" t="s">
        <v>175</v>
      </c>
      <c r="AT18" s="12" t="s">
        <v>177</v>
      </c>
      <c r="AU18" s="12" t="s">
        <v>176</v>
      </c>
      <c r="AV18" s="12" t="s">
        <v>175</v>
      </c>
      <c r="AW18" s="5">
        <f t="shared" si="2"/>
        <v>1</v>
      </c>
      <c r="AX18" s="20" t="s">
        <v>179</v>
      </c>
      <c r="AY18" s="5">
        <f t="shared" si="3"/>
        <v>0</v>
      </c>
      <c r="AZ18" s="20" t="s">
        <v>179</v>
      </c>
      <c r="BA18" s="5">
        <f t="shared" si="4"/>
        <v>0</v>
      </c>
      <c r="BB18" s="20" t="s">
        <v>179</v>
      </c>
      <c r="BC18" s="5">
        <f t="shared" si="5"/>
        <v>0</v>
      </c>
      <c r="BD18" s="20" t="s">
        <v>179</v>
      </c>
      <c r="BE18" s="5">
        <f t="shared" si="6"/>
        <v>0</v>
      </c>
      <c r="BF18" s="20" t="s">
        <v>179</v>
      </c>
      <c r="BG18" s="5">
        <f t="shared" si="7"/>
        <v>0</v>
      </c>
      <c r="BH18" s="20" t="s">
        <v>179</v>
      </c>
      <c r="BI18" s="5">
        <f t="shared" si="8"/>
        <v>0</v>
      </c>
      <c r="BJ18" s="20" t="s">
        <v>179</v>
      </c>
      <c r="BK18" s="5">
        <f t="shared" si="9"/>
        <v>0</v>
      </c>
      <c r="BL18" s="20" t="s">
        <v>179</v>
      </c>
      <c r="BM18" s="5">
        <f t="shared" si="10"/>
        <v>0</v>
      </c>
      <c r="BN18" s="20" t="s">
        <v>179</v>
      </c>
      <c r="BO18" s="5">
        <f t="shared" si="11"/>
        <v>0</v>
      </c>
      <c r="BP18" s="20" t="s">
        <v>179</v>
      </c>
      <c r="BQ18" s="5">
        <f t="shared" si="12"/>
        <v>0</v>
      </c>
      <c r="BR18" s="20" t="s">
        <v>179</v>
      </c>
      <c r="BS18" s="5">
        <f t="shared" si="13"/>
        <v>0</v>
      </c>
      <c r="BT18" s="20" t="s">
        <v>179</v>
      </c>
      <c r="BU18" s="5">
        <f t="shared" si="14"/>
        <v>0</v>
      </c>
      <c r="BV18" s="24" t="s">
        <v>175</v>
      </c>
      <c r="BW18" s="24" t="s">
        <v>175</v>
      </c>
      <c r="BX18" s="24" t="s">
        <v>175</v>
      </c>
      <c r="BY18" s="24" t="s">
        <v>175</v>
      </c>
      <c r="BZ18" s="24" t="s">
        <v>175</v>
      </c>
      <c r="CA18" s="24" t="s">
        <v>165</v>
      </c>
      <c r="CB18" s="24"/>
      <c r="CC18" t="s">
        <v>164</v>
      </c>
      <c r="CD18" t="s">
        <v>180</v>
      </c>
      <c r="CE18" t="s">
        <v>181</v>
      </c>
      <c r="CF18" t="s">
        <v>182</v>
      </c>
      <c r="CG18" t="s">
        <v>183</v>
      </c>
      <c r="CH18" t="s">
        <v>184</v>
      </c>
      <c r="CI18" t="s">
        <v>185</v>
      </c>
      <c r="CJ18" t="s">
        <v>186</v>
      </c>
      <c r="CK18" t="s">
        <v>187</v>
      </c>
      <c r="CL18" t="s">
        <v>188</v>
      </c>
      <c r="CM18" t="s">
        <v>189</v>
      </c>
      <c r="CO18" t="s">
        <v>560</v>
      </c>
      <c r="CP18" t="s">
        <v>172</v>
      </c>
      <c r="CQ18" t="s">
        <v>170</v>
      </c>
      <c r="CR18" t="s">
        <v>172</v>
      </c>
      <c r="CS18" t="s">
        <v>170</v>
      </c>
      <c r="CT18" t="s">
        <v>172</v>
      </c>
      <c r="CU18" t="s">
        <v>170</v>
      </c>
      <c r="CV18" t="s">
        <v>172</v>
      </c>
      <c r="CW18" t="s">
        <v>191</v>
      </c>
      <c r="CX18" t="s">
        <v>170</v>
      </c>
      <c r="CY18" t="s">
        <v>172</v>
      </c>
      <c r="CZ18" t="s">
        <v>172</v>
      </c>
      <c r="DA18" t="s">
        <v>172</v>
      </c>
      <c r="DB18" t="s">
        <v>172</v>
      </c>
      <c r="DD18" t="s">
        <v>192</v>
      </c>
      <c r="DE18" t="s">
        <v>193</v>
      </c>
      <c r="DF18" t="s">
        <v>193</v>
      </c>
      <c r="DG18" t="s">
        <v>193</v>
      </c>
      <c r="DH18" t="s">
        <v>192</v>
      </c>
      <c r="DI18" t="s">
        <v>192</v>
      </c>
      <c r="DJ18" t="s">
        <v>192</v>
      </c>
      <c r="DK18" t="s">
        <v>192</v>
      </c>
      <c r="DL18" t="s">
        <v>192</v>
      </c>
      <c r="DN18" t="s">
        <v>194</v>
      </c>
      <c r="DO18" t="s">
        <v>195</v>
      </c>
      <c r="DP18" t="s">
        <v>194</v>
      </c>
      <c r="DQ18" t="s">
        <v>194</v>
      </c>
      <c r="DR18" t="s">
        <v>336</v>
      </c>
      <c r="DS18" t="s">
        <v>561</v>
      </c>
      <c r="DT18" t="s">
        <v>164</v>
      </c>
      <c r="DU18" t="s">
        <v>192</v>
      </c>
      <c r="DV18" t="s">
        <v>164</v>
      </c>
      <c r="DW18" t="s">
        <v>562</v>
      </c>
      <c r="DX18" t="s">
        <v>172</v>
      </c>
      <c r="DY18" t="s">
        <v>170</v>
      </c>
      <c r="DZ18" t="s">
        <v>170</v>
      </c>
      <c r="EA18" t="s">
        <v>172</v>
      </c>
      <c r="EB18" t="s">
        <v>172</v>
      </c>
      <c r="EC18" t="s">
        <v>193</v>
      </c>
      <c r="ED18" t="s">
        <v>165</v>
      </c>
      <c r="EE18" t="s">
        <v>165</v>
      </c>
      <c r="EF18" t="s">
        <v>384</v>
      </c>
      <c r="EG18" t="s">
        <v>561</v>
      </c>
      <c r="EH18" t="s">
        <v>563</v>
      </c>
      <c r="EI18" t="s">
        <v>200</v>
      </c>
      <c r="EJ18" t="s">
        <v>361</v>
      </c>
      <c r="EK18" t="s">
        <v>202</v>
      </c>
      <c r="EL18" t="s">
        <v>164</v>
      </c>
      <c r="EM18" t="s">
        <v>164</v>
      </c>
      <c r="EN18" t="s">
        <v>314</v>
      </c>
      <c r="EO18" t="s">
        <v>387</v>
      </c>
      <c r="EP18" t="s">
        <v>204</v>
      </c>
      <c r="EQ18" t="s">
        <v>205</v>
      </c>
      <c r="ER18" t="s">
        <v>165</v>
      </c>
      <c r="ES18" t="s">
        <v>164</v>
      </c>
      <c r="ET18" t="s">
        <v>564</v>
      </c>
      <c r="EV18" t="s">
        <v>207</v>
      </c>
      <c r="EW18" t="s">
        <v>208</v>
      </c>
      <c r="EX18" t="s">
        <v>209</v>
      </c>
      <c r="EY18" t="s">
        <v>210</v>
      </c>
      <c r="EZ18" t="s">
        <v>211</v>
      </c>
      <c r="FA18" t="s">
        <v>212</v>
      </c>
      <c r="FB18">
        <v>96593070</v>
      </c>
      <c r="FC18" t="s">
        <v>565</v>
      </c>
      <c r="FD18" t="s">
        <v>566</v>
      </c>
      <c r="FF18" t="s">
        <v>215</v>
      </c>
      <c r="FG18" t="s">
        <v>216</v>
      </c>
      <c r="FJ18">
        <v>17</v>
      </c>
    </row>
    <row r="19" spans="1:166" x14ac:dyDescent="0.35">
      <c r="A19" t="s">
        <v>567</v>
      </c>
      <c r="B19" t="s">
        <v>568</v>
      </c>
      <c r="C19" s="4" t="s">
        <v>219</v>
      </c>
      <c r="D19" s="4" t="s">
        <v>295</v>
      </c>
      <c r="E19" s="4" t="s">
        <v>569</v>
      </c>
      <c r="F19" s="4" t="s">
        <v>321</v>
      </c>
      <c r="G19" s="4" t="s">
        <v>570</v>
      </c>
      <c r="H19" s="4" t="s">
        <v>571</v>
      </c>
      <c r="I19" s="4" t="s">
        <v>572</v>
      </c>
      <c r="J19" s="4" t="s">
        <v>573</v>
      </c>
      <c r="K19" s="4" t="s">
        <v>574</v>
      </c>
      <c r="L19" s="4" t="s">
        <v>575</v>
      </c>
      <c r="M19" s="4" t="s">
        <v>576</v>
      </c>
      <c r="N19" s="4" t="s">
        <v>577</v>
      </c>
      <c r="O19" s="4" t="s">
        <v>578</v>
      </c>
      <c r="P19" s="4"/>
      <c r="Q19" s="4" t="s">
        <v>165</v>
      </c>
      <c r="R19" s="4" t="s">
        <v>165</v>
      </c>
      <c r="S19" s="4" t="s">
        <v>165</v>
      </c>
      <c r="T19" s="4" t="s">
        <v>164</v>
      </c>
      <c r="U19" s="4" t="s">
        <v>579</v>
      </c>
      <c r="V19" s="4" t="s">
        <v>580</v>
      </c>
      <c r="W19" s="4" t="s">
        <v>168</v>
      </c>
      <c r="X19" s="4" t="s">
        <v>441</v>
      </c>
      <c r="Y19" s="5">
        <f t="shared" si="0"/>
        <v>2018</v>
      </c>
      <c r="Z19" s="4">
        <v>0</v>
      </c>
      <c r="AA19" s="4">
        <v>1</v>
      </c>
      <c r="AB19" s="310">
        <v>1</v>
      </c>
      <c r="AC19" s="4"/>
      <c r="AD19" s="5">
        <f t="shared" si="1"/>
        <v>1</v>
      </c>
      <c r="AE19" s="6" t="s">
        <v>238</v>
      </c>
      <c r="AF19" s="6" t="s">
        <v>238</v>
      </c>
      <c r="AG19" s="6" t="s">
        <v>234</v>
      </c>
      <c r="AH19" s="6" t="s">
        <v>170</v>
      </c>
      <c r="AI19" s="6" t="s">
        <v>233</v>
      </c>
      <c r="AJ19" s="6" t="s">
        <v>173</v>
      </c>
      <c r="AK19" s="6" t="s">
        <v>170</v>
      </c>
      <c r="AL19" s="6" t="s">
        <v>581</v>
      </c>
      <c r="AM19" s="12" t="s">
        <v>175</v>
      </c>
      <c r="AN19" s="12" t="s">
        <v>262</v>
      </c>
      <c r="AO19" s="12" t="s">
        <v>175</v>
      </c>
      <c r="AP19" s="12" t="s">
        <v>176</v>
      </c>
      <c r="AQ19" s="12" t="s">
        <v>175</v>
      </c>
      <c r="AR19" s="12" t="s">
        <v>175</v>
      </c>
      <c r="AS19" s="12" t="s">
        <v>262</v>
      </c>
      <c r="AT19" s="12" t="s">
        <v>175</v>
      </c>
      <c r="AU19" s="12" t="s">
        <v>176</v>
      </c>
      <c r="AV19" s="12" t="s">
        <v>175</v>
      </c>
      <c r="AW19" s="5">
        <f t="shared" si="2"/>
        <v>1</v>
      </c>
      <c r="AX19" s="20" t="s">
        <v>179</v>
      </c>
      <c r="AY19" s="5">
        <f t="shared" si="3"/>
        <v>0</v>
      </c>
      <c r="AZ19" s="20" t="s">
        <v>179</v>
      </c>
      <c r="BA19" s="5">
        <f t="shared" si="4"/>
        <v>0</v>
      </c>
      <c r="BB19" s="20" t="s">
        <v>179</v>
      </c>
      <c r="BC19" s="5">
        <f t="shared" si="5"/>
        <v>0</v>
      </c>
      <c r="BD19" s="20" t="s">
        <v>179</v>
      </c>
      <c r="BE19" s="5">
        <f t="shared" si="6"/>
        <v>0</v>
      </c>
      <c r="BF19" s="20" t="s">
        <v>179</v>
      </c>
      <c r="BG19" s="5">
        <f t="shared" si="7"/>
        <v>0</v>
      </c>
      <c r="BH19" s="20" t="s">
        <v>179</v>
      </c>
      <c r="BI19" s="5">
        <f t="shared" si="8"/>
        <v>0</v>
      </c>
      <c r="BJ19" s="20" t="s">
        <v>179</v>
      </c>
      <c r="BK19" s="5">
        <f t="shared" si="9"/>
        <v>0</v>
      </c>
      <c r="BL19" s="20" t="s">
        <v>179</v>
      </c>
      <c r="BM19" s="5">
        <f t="shared" si="10"/>
        <v>0</v>
      </c>
      <c r="BN19" s="20" t="s">
        <v>179</v>
      </c>
      <c r="BO19" s="5">
        <f t="shared" si="11"/>
        <v>0</v>
      </c>
      <c r="BP19" s="20" t="s">
        <v>179</v>
      </c>
      <c r="BQ19" s="5">
        <f t="shared" si="12"/>
        <v>0</v>
      </c>
      <c r="BR19" s="20" t="s">
        <v>179</v>
      </c>
      <c r="BS19" s="5">
        <f t="shared" si="13"/>
        <v>0</v>
      </c>
      <c r="BT19" s="20" t="s">
        <v>179</v>
      </c>
      <c r="BU19" s="5">
        <f t="shared" si="14"/>
        <v>0</v>
      </c>
      <c r="BV19" s="24" t="s">
        <v>175</v>
      </c>
      <c r="BW19" s="24" t="s">
        <v>175</v>
      </c>
      <c r="BX19" s="24" t="s">
        <v>175</v>
      </c>
      <c r="BY19" s="24" t="s">
        <v>175</v>
      </c>
      <c r="BZ19" s="24" t="s">
        <v>175</v>
      </c>
      <c r="CA19" s="24" t="s">
        <v>165</v>
      </c>
      <c r="CB19" s="24"/>
      <c r="CC19" t="s">
        <v>164</v>
      </c>
      <c r="CD19" t="s">
        <v>180</v>
      </c>
      <c r="CE19" t="s">
        <v>181</v>
      </c>
      <c r="CF19" t="s">
        <v>182</v>
      </c>
      <c r="CG19" t="s">
        <v>183</v>
      </c>
      <c r="CH19" t="s">
        <v>184</v>
      </c>
      <c r="CI19" t="s">
        <v>185</v>
      </c>
      <c r="CJ19" t="s">
        <v>186</v>
      </c>
      <c r="CK19" t="s">
        <v>187</v>
      </c>
      <c r="CL19" t="s">
        <v>188</v>
      </c>
      <c r="CM19" t="s">
        <v>189</v>
      </c>
      <c r="CO19" t="s">
        <v>442</v>
      </c>
      <c r="CP19" t="s">
        <v>172</v>
      </c>
      <c r="CQ19" t="s">
        <v>170</v>
      </c>
      <c r="CR19" t="s">
        <v>172</v>
      </c>
      <c r="CS19" t="s">
        <v>170</v>
      </c>
      <c r="CT19" t="s">
        <v>172</v>
      </c>
      <c r="CU19" t="s">
        <v>172</v>
      </c>
      <c r="CV19" t="s">
        <v>172</v>
      </c>
      <c r="CW19" t="s">
        <v>191</v>
      </c>
      <c r="CX19" t="s">
        <v>170</v>
      </c>
      <c r="CY19" t="s">
        <v>172</v>
      </c>
      <c r="CZ19" t="s">
        <v>172</v>
      </c>
      <c r="DA19" t="s">
        <v>172</v>
      </c>
      <c r="DB19" t="s">
        <v>172</v>
      </c>
      <c r="DD19" t="s">
        <v>173</v>
      </c>
      <c r="DE19" t="s">
        <v>233</v>
      </c>
      <c r="DF19" t="s">
        <v>192</v>
      </c>
      <c r="DG19" t="s">
        <v>192</v>
      </c>
      <c r="DH19" t="s">
        <v>192</v>
      </c>
      <c r="DI19" t="s">
        <v>192</v>
      </c>
      <c r="DJ19" t="s">
        <v>192</v>
      </c>
      <c r="DK19" t="s">
        <v>192</v>
      </c>
      <c r="DL19" t="s">
        <v>193</v>
      </c>
      <c r="DN19" t="s">
        <v>194</v>
      </c>
      <c r="DO19" t="s">
        <v>195</v>
      </c>
      <c r="DP19" t="s">
        <v>194</v>
      </c>
      <c r="DQ19" t="s">
        <v>194</v>
      </c>
      <c r="DR19" t="s">
        <v>336</v>
      </c>
      <c r="DS19" t="s">
        <v>582</v>
      </c>
      <c r="DT19" t="s">
        <v>164</v>
      </c>
      <c r="DU19" t="s">
        <v>192</v>
      </c>
      <c r="DV19" t="s">
        <v>165</v>
      </c>
      <c r="ED19" t="s">
        <v>165</v>
      </c>
      <c r="EE19" t="s">
        <v>165</v>
      </c>
      <c r="EF19" t="s">
        <v>239</v>
      </c>
      <c r="EH19" t="s">
        <v>583</v>
      </c>
      <c r="EI19" t="s">
        <v>200</v>
      </c>
      <c r="EJ19" t="s">
        <v>522</v>
      </c>
      <c r="EK19" t="s">
        <v>265</v>
      </c>
      <c r="EL19" t="s">
        <v>164</v>
      </c>
      <c r="EM19" t="s">
        <v>164</v>
      </c>
      <c r="EN19" t="s">
        <v>164</v>
      </c>
      <c r="EO19" t="s">
        <v>387</v>
      </c>
      <c r="EP19" t="s">
        <v>204</v>
      </c>
      <c r="EQ19" t="s">
        <v>205</v>
      </c>
      <c r="ER19" t="s">
        <v>164</v>
      </c>
      <c r="ES19" t="s">
        <v>164</v>
      </c>
      <c r="ET19" t="s">
        <v>338</v>
      </c>
      <c r="EV19" t="s">
        <v>207</v>
      </c>
      <c r="EW19" t="s">
        <v>208</v>
      </c>
      <c r="EX19" t="s">
        <v>209</v>
      </c>
      <c r="EY19" t="s">
        <v>210</v>
      </c>
      <c r="EZ19" t="s">
        <v>211</v>
      </c>
      <c r="FA19" t="s">
        <v>212</v>
      </c>
      <c r="FB19">
        <v>96593549</v>
      </c>
      <c r="FC19" t="s">
        <v>584</v>
      </c>
      <c r="FD19" t="s">
        <v>585</v>
      </c>
      <c r="FF19" t="s">
        <v>215</v>
      </c>
      <c r="FG19" t="s">
        <v>216</v>
      </c>
      <c r="FJ19">
        <v>18</v>
      </c>
    </row>
    <row r="20" spans="1:166" x14ac:dyDescent="0.35">
      <c r="A20" t="s">
        <v>586</v>
      </c>
      <c r="B20" t="s">
        <v>587</v>
      </c>
      <c r="C20" s="4" t="s">
        <v>452</v>
      </c>
      <c r="D20" s="4" t="s">
        <v>392</v>
      </c>
      <c r="E20" s="4" t="s">
        <v>588</v>
      </c>
      <c r="F20" s="4" t="s">
        <v>394</v>
      </c>
      <c r="G20" s="4" t="s">
        <v>589</v>
      </c>
      <c r="H20" s="4" t="s">
        <v>590</v>
      </c>
      <c r="I20" s="4" t="s">
        <v>591</v>
      </c>
      <c r="J20" s="4" t="s">
        <v>592</v>
      </c>
      <c r="K20" s="4" t="s">
        <v>593</v>
      </c>
      <c r="L20" s="4" t="s">
        <v>594</v>
      </c>
      <c r="M20" s="4" t="s">
        <v>595</v>
      </c>
      <c r="N20" s="4" t="s">
        <v>596</v>
      </c>
      <c r="O20" s="4" t="s">
        <v>597</v>
      </c>
      <c r="P20" s="4"/>
      <c r="Q20" s="4" t="s">
        <v>165</v>
      </c>
      <c r="R20" s="4" t="s">
        <v>164</v>
      </c>
      <c r="S20" s="4" t="s">
        <v>165</v>
      </c>
      <c r="T20" s="4" t="s">
        <v>165</v>
      </c>
      <c r="U20" s="4" t="s">
        <v>172</v>
      </c>
      <c r="V20" s="4" t="s">
        <v>598</v>
      </c>
      <c r="W20" s="4" t="s">
        <v>306</v>
      </c>
      <c r="X20" s="4" t="s">
        <v>464</v>
      </c>
      <c r="Y20" s="5">
        <f t="shared" si="0"/>
        <v>2019</v>
      </c>
      <c r="Z20" s="4">
        <v>0</v>
      </c>
      <c r="AA20" s="4">
        <v>1</v>
      </c>
      <c r="AB20" s="310">
        <v>1</v>
      </c>
      <c r="AC20" s="4"/>
      <c r="AD20" s="5">
        <f t="shared" si="1"/>
        <v>1</v>
      </c>
      <c r="AE20" s="6" t="s">
        <v>238</v>
      </c>
      <c r="AF20" s="6" t="s">
        <v>171</v>
      </c>
      <c r="AG20" s="6" t="s">
        <v>238</v>
      </c>
      <c r="AH20" s="6" t="s">
        <v>170</v>
      </c>
      <c r="AI20" s="6" t="s">
        <v>170</v>
      </c>
      <c r="AJ20" s="6" t="s">
        <v>172</v>
      </c>
      <c r="AK20" s="6" t="s">
        <v>172</v>
      </c>
      <c r="AL20" s="6" t="s">
        <v>599</v>
      </c>
      <c r="AM20" s="12" t="s">
        <v>175</v>
      </c>
      <c r="AN20" s="12" t="s">
        <v>176</v>
      </c>
      <c r="AO20" s="12" t="s">
        <v>262</v>
      </c>
      <c r="AP20" s="12" t="s">
        <v>175</v>
      </c>
      <c r="AQ20" s="12" t="s">
        <v>175</v>
      </c>
      <c r="AR20" s="12" t="s">
        <v>175</v>
      </c>
      <c r="AS20" s="12" t="s">
        <v>175</v>
      </c>
      <c r="AT20" s="12" t="s">
        <v>175</v>
      </c>
      <c r="AU20" s="12" t="s">
        <v>176</v>
      </c>
      <c r="AV20" s="12" t="s">
        <v>175</v>
      </c>
      <c r="AW20" s="5">
        <f t="shared" si="2"/>
        <v>1</v>
      </c>
      <c r="AX20" s="20" t="s">
        <v>178</v>
      </c>
      <c r="AY20" s="5">
        <f t="shared" si="3"/>
        <v>1</v>
      </c>
      <c r="AZ20" s="20" t="s">
        <v>178</v>
      </c>
      <c r="BA20" s="5">
        <f t="shared" si="4"/>
        <v>1</v>
      </c>
      <c r="BB20" s="20" t="s">
        <v>178</v>
      </c>
      <c r="BC20" s="5">
        <f t="shared" si="5"/>
        <v>1</v>
      </c>
      <c r="BD20" s="20" t="s">
        <v>178</v>
      </c>
      <c r="BE20" s="5">
        <f t="shared" si="6"/>
        <v>1</v>
      </c>
      <c r="BF20" s="20" t="s">
        <v>178</v>
      </c>
      <c r="BG20" s="5">
        <f t="shared" si="7"/>
        <v>1</v>
      </c>
      <c r="BH20" s="20" t="s">
        <v>178</v>
      </c>
      <c r="BI20" s="5">
        <f t="shared" si="8"/>
        <v>1</v>
      </c>
      <c r="BJ20" s="20" t="s">
        <v>178</v>
      </c>
      <c r="BK20" s="5">
        <f t="shared" si="9"/>
        <v>1</v>
      </c>
      <c r="BL20" s="20" t="s">
        <v>178</v>
      </c>
      <c r="BM20" s="5">
        <f t="shared" si="10"/>
        <v>1</v>
      </c>
      <c r="BN20" s="20" t="s">
        <v>178</v>
      </c>
      <c r="BO20" s="5">
        <f t="shared" si="11"/>
        <v>1</v>
      </c>
      <c r="BP20" s="20" t="s">
        <v>178</v>
      </c>
      <c r="BQ20" s="5">
        <f t="shared" si="12"/>
        <v>1</v>
      </c>
      <c r="BR20" s="20" t="s">
        <v>178</v>
      </c>
      <c r="BS20" s="5">
        <f t="shared" si="13"/>
        <v>1</v>
      </c>
      <c r="BT20" s="20" t="s">
        <v>178</v>
      </c>
      <c r="BU20" s="5">
        <f t="shared" si="14"/>
        <v>1</v>
      </c>
      <c r="BV20" s="24" t="s">
        <v>175</v>
      </c>
      <c r="BW20" s="24" t="s">
        <v>175</v>
      </c>
      <c r="BX20" s="24" t="s">
        <v>175</v>
      </c>
      <c r="BY20" s="24" t="s">
        <v>175</v>
      </c>
      <c r="BZ20" s="24" t="s">
        <v>175</v>
      </c>
      <c r="CA20" s="24" t="s">
        <v>164</v>
      </c>
      <c r="CB20" s="24" t="s">
        <v>309</v>
      </c>
      <c r="CC20" t="s">
        <v>164</v>
      </c>
      <c r="CD20" t="s">
        <v>180</v>
      </c>
      <c r="CE20" t="s">
        <v>181</v>
      </c>
      <c r="CF20" t="s">
        <v>182</v>
      </c>
      <c r="CG20" t="s">
        <v>183</v>
      </c>
      <c r="CH20" t="s">
        <v>184</v>
      </c>
      <c r="CI20" t="s">
        <v>185</v>
      </c>
      <c r="CJ20" t="s">
        <v>186</v>
      </c>
      <c r="CK20" t="s">
        <v>187</v>
      </c>
      <c r="CL20" t="s">
        <v>188</v>
      </c>
      <c r="CM20" t="s">
        <v>189</v>
      </c>
      <c r="CO20" t="s">
        <v>358</v>
      </c>
      <c r="CP20" t="s">
        <v>172</v>
      </c>
      <c r="CQ20" t="s">
        <v>172</v>
      </c>
      <c r="CR20" t="s">
        <v>172</v>
      </c>
      <c r="CS20" t="s">
        <v>172</v>
      </c>
      <c r="CT20" t="s">
        <v>172</v>
      </c>
      <c r="CU20" t="s">
        <v>172</v>
      </c>
      <c r="CV20" t="s">
        <v>170</v>
      </c>
      <c r="CW20" t="s">
        <v>191</v>
      </c>
      <c r="CX20" t="s">
        <v>170</v>
      </c>
      <c r="CY20" t="s">
        <v>172</v>
      </c>
      <c r="CZ20" t="s">
        <v>172</v>
      </c>
      <c r="DA20" t="s">
        <v>172</v>
      </c>
      <c r="DB20" t="s">
        <v>172</v>
      </c>
      <c r="DD20" t="s">
        <v>192</v>
      </c>
      <c r="DE20" t="s">
        <v>192</v>
      </c>
      <c r="DF20" t="s">
        <v>192</v>
      </c>
      <c r="DG20" t="s">
        <v>173</v>
      </c>
      <c r="DH20" t="s">
        <v>192</v>
      </c>
      <c r="DI20" t="s">
        <v>192</v>
      </c>
      <c r="DJ20" t="s">
        <v>192</v>
      </c>
      <c r="DK20" t="s">
        <v>192</v>
      </c>
      <c r="DL20" t="s">
        <v>193</v>
      </c>
      <c r="DN20" t="s">
        <v>195</v>
      </c>
      <c r="DO20" t="s">
        <v>194</v>
      </c>
      <c r="DP20" t="s">
        <v>195</v>
      </c>
      <c r="DQ20" t="s">
        <v>195</v>
      </c>
      <c r="DR20" t="s">
        <v>336</v>
      </c>
      <c r="DS20" t="s">
        <v>600</v>
      </c>
      <c r="DT20" t="s">
        <v>164</v>
      </c>
      <c r="DU20" t="s">
        <v>192</v>
      </c>
      <c r="DV20" t="s">
        <v>165</v>
      </c>
      <c r="ED20" t="s">
        <v>164</v>
      </c>
      <c r="EE20" t="s">
        <v>164</v>
      </c>
      <c r="EF20" t="s">
        <v>384</v>
      </c>
      <c r="EG20" t="s">
        <v>601</v>
      </c>
      <c r="EH20" t="s">
        <v>602</v>
      </c>
      <c r="EI20" t="s">
        <v>200</v>
      </c>
      <c r="EJ20" t="s">
        <v>313</v>
      </c>
      <c r="EK20" t="s">
        <v>242</v>
      </c>
      <c r="EL20" t="s">
        <v>164</v>
      </c>
      <c r="EM20" t="s">
        <v>164</v>
      </c>
      <c r="EN20" t="s">
        <v>314</v>
      </c>
      <c r="EO20" t="s">
        <v>203</v>
      </c>
      <c r="EP20" t="s">
        <v>204</v>
      </c>
      <c r="EQ20" t="s">
        <v>205</v>
      </c>
      <c r="ER20" t="s">
        <v>164</v>
      </c>
      <c r="ES20" t="s">
        <v>164</v>
      </c>
      <c r="ET20" t="s">
        <v>603</v>
      </c>
      <c r="EV20" t="s">
        <v>207</v>
      </c>
      <c r="EW20" t="s">
        <v>208</v>
      </c>
      <c r="EX20" t="s">
        <v>209</v>
      </c>
      <c r="EY20" t="s">
        <v>210</v>
      </c>
      <c r="EZ20" t="s">
        <v>211</v>
      </c>
      <c r="FA20" t="s">
        <v>212</v>
      </c>
      <c r="FB20">
        <v>96677206</v>
      </c>
      <c r="FC20" t="s">
        <v>604</v>
      </c>
      <c r="FD20" t="s">
        <v>605</v>
      </c>
      <c r="FF20" t="s">
        <v>215</v>
      </c>
      <c r="FG20" t="s">
        <v>216</v>
      </c>
      <c r="FJ20">
        <v>19</v>
      </c>
    </row>
    <row r="21" spans="1:166" x14ac:dyDescent="0.35">
      <c r="A21" t="s">
        <v>606</v>
      </c>
      <c r="B21" t="s">
        <v>607</v>
      </c>
      <c r="C21" s="4" t="s">
        <v>608</v>
      </c>
      <c r="D21" s="4" t="s">
        <v>392</v>
      </c>
      <c r="E21" s="4" t="s">
        <v>609</v>
      </c>
      <c r="F21" s="4" t="s">
        <v>610</v>
      </c>
      <c r="G21" s="4" t="s">
        <v>611</v>
      </c>
      <c r="H21" s="4" t="s">
        <v>612</v>
      </c>
      <c r="I21" s="4" t="s">
        <v>613</v>
      </c>
      <c r="J21" s="4" t="s">
        <v>261</v>
      </c>
      <c r="K21" s="4" t="s">
        <v>614</v>
      </c>
      <c r="L21" s="4" t="s">
        <v>615</v>
      </c>
      <c r="M21" s="4" t="s">
        <v>616</v>
      </c>
      <c r="N21" s="4" t="s">
        <v>617</v>
      </c>
      <c r="O21" s="4" t="s">
        <v>421</v>
      </c>
      <c r="P21" s="4"/>
      <c r="Q21" s="4" t="s">
        <v>165</v>
      </c>
      <c r="R21" s="4" t="s">
        <v>165</v>
      </c>
      <c r="S21" s="4" t="s">
        <v>165</v>
      </c>
      <c r="T21" s="4" t="s">
        <v>164</v>
      </c>
      <c r="U21" s="4" t="s">
        <v>172</v>
      </c>
      <c r="V21" s="4" t="s">
        <v>618</v>
      </c>
      <c r="W21" s="4" t="s">
        <v>306</v>
      </c>
      <c r="X21" s="4" t="s">
        <v>381</v>
      </c>
      <c r="Y21" s="5">
        <f t="shared" si="0"/>
        <v>2019</v>
      </c>
      <c r="Z21" s="4">
        <v>0</v>
      </c>
      <c r="AA21" s="4">
        <v>1</v>
      </c>
      <c r="AB21" s="310">
        <v>1</v>
      </c>
      <c r="AC21" s="4"/>
      <c r="AD21" s="5">
        <f t="shared" si="1"/>
        <v>1</v>
      </c>
      <c r="AE21" s="6" t="s">
        <v>238</v>
      </c>
      <c r="AF21" s="6" t="s">
        <v>238</v>
      </c>
      <c r="AG21" s="6" t="s">
        <v>238</v>
      </c>
      <c r="AH21" s="6" t="s">
        <v>172</v>
      </c>
      <c r="AI21" s="6" t="s">
        <v>172</v>
      </c>
      <c r="AJ21" s="6" t="s">
        <v>233</v>
      </c>
      <c r="AK21" s="6" t="s">
        <v>172</v>
      </c>
      <c r="AL21" s="6" t="s">
        <v>233</v>
      </c>
      <c r="AM21" s="12" t="s">
        <v>175</v>
      </c>
      <c r="AN21" s="12" t="s">
        <v>176</v>
      </c>
      <c r="AO21" s="12" t="s">
        <v>175</v>
      </c>
      <c r="AP21" s="12" t="s">
        <v>176</v>
      </c>
      <c r="AQ21" s="12" t="s">
        <v>175</v>
      </c>
      <c r="AR21" s="12" t="s">
        <v>175</v>
      </c>
      <c r="AS21" s="12" t="s">
        <v>262</v>
      </c>
      <c r="AT21" s="12" t="s">
        <v>175</v>
      </c>
      <c r="AU21" s="12" t="s">
        <v>285</v>
      </c>
      <c r="AV21" s="12" t="s">
        <v>175</v>
      </c>
      <c r="AW21" s="5">
        <f t="shared" si="2"/>
        <v>0</v>
      </c>
      <c r="AX21" s="20" t="s">
        <v>178</v>
      </c>
      <c r="AY21" s="5">
        <f t="shared" si="3"/>
        <v>1</v>
      </c>
      <c r="AZ21" s="20" t="s">
        <v>178</v>
      </c>
      <c r="BA21" s="5">
        <f t="shared" si="4"/>
        <v>1</v>
      </c>
      <c r="BB21" s="20" t="s">
        <v>178</v>
      </c>
      <c r="BC21" s="5">
        <f t="shared" si="5"/>
        <v>1</v>
      </c>
      <c r="BD21" s="20" t="s">
        <v>178</v>
      </c>
      <c r="BE21" s="5">
        <f t="shared" si="6"/>
        <v>1</v>
      </c>
      <c r="BF21" s="20" t="s">
        <v>178</v>
      </c>
      <c r="BG21" s="5">
        <f t="shared" si="7"/>
        <v>1</v>
      </c>
      <c r="BH21" s="20" t="s">
        <v>178</v>
      </c>
      <c r="BI21" s="5">
        <f t="shared" si="8"/>
        <v>1</v>
      </c>
      <c r="BJ21" s="20" t="s">
        <v>178</v>
      </c>
      <c r="BK21" s="5">
        <f t="shared" si="9"/>
        <v>1</v>
      </c>
      <c r="BL21" s="20" t="s">
        <v>178</v>
      </c>
      <c r="BM21" s="5">
        <f t="shared" si="10"/>
        <v>1</v>
      </c>
      <c r="BN21" s="20" t="s">
        <v>178</v>
      </c>
      <c r="BO21" s="5">
        <f t="shared" si="11"/>
        <v>1</v>
      </c>
      <c r="BP21" s="20" t="s">
        <v>178</v>
      </c>
      <c r="BQ21" s="5">
        <f t="shared" si="12"/>
        <v>1</v>
      </c>
      <c r="BR21" s="20" t="s">
        <v>178</v>
      </c>
      <c r="BS21" s="5">
        <f t="shared" si="13"/>
        <v>1</v>
      </c>
      <c r="BT21" s="20" t="s">
        <v>178</v>
      </c>
      <c r="BU21" s="5">
        <f t="shared" si="14"/>
        <v>1</v>
      </c>
      <c r="BV21" s="24" t="s">
        <v>175</v>
      </c>
      <c r="BW21" s="24" t="s">
        <v>175</v>
      </c>
      <c r="BX21" s="24" t="s">
        <v>175</v>
      </c>
      <c r="BY21" s="24" t="s">
        <v>175</v>
      </c>
      <c r="BZ21" s="24" t="s">
        <v>175</v>
      </c>
      <c r="CA21" s="24" t="s">
        <v>165</v>
      </c>
      <c r="CB21" s="24"/>
      <c r="CC21" t="s">
        <v>164</v>
      </c>
      <c r="CD21" t="s">
        <v>180</v>
      </c>
      <c r="CE21" t="s">
        <v>181</v>
      </c>
      <c r="CF21" t="s">
        <v>182</v>
      </c>
      <c r="CG21" t="s">
        <v>183</v>
      </c>
      <c r="CH21" t="s">
        <v>184</v>
      </c>
      <c r="CI21" t="s">
        <v>185</v>
      </c>
      <c r="CJ21" t="s">
        <v>186</v>
      </c>
      <c r="CK21" t="s">
        <v>187</v>
      </c>
      <c r="CL21" t="s">
        <v>188</v>
      </c>
      <c r="CM21" t="s">
        <v>189</v>
      </c>
      <c r="CO21" t="s">
        <v>541</v>
      </c>
      <c r="CP21" t="s">
        <v>172</v>
      </c>
      <c r="CQ21" t="s">
        <v>172</v>
      </c>
      <c r="CR21" t="s">
        <v>172</v>
      </c>
      <c r="CS21" t="s">
        <v>170</v>
      </c>
      <c r="CT21" t="s">
        <v>172</v>
      </c>
      <c r="CU21" t="s">
        <v>172</v>
      </c>
      <c r="CV21" t="s">
        <v>172</v>
      </c>
      <c r="CW21" t="s">
        <v>443</v>
      </c>
      <c r="CX21" t="s">
        <v>172</v>
      </c>
      <c r="CY21" t="s">
        <v>170</v>
      </c>
      <c r="CZ21" t="s">
        <v>172</v>
      </c>
      <c r="DA21" t="s">
        <v>172</v>
      </c>
      <c r="DB21" t="s">
        <v>172</v>
      </c>
      <c r="DD21" t="s">
        <v>192</v>
      </c>
      <c r="DE21" t="s">
        <v>193</v>
      </c>
      <c r="DF21" t="s">
        <v>173</v>
      </c>
      <c r="DG21" t="s">
        <v>173</v>
      </c>
      <c r="DH21" t="s">
        <v>192</v>
      </c>
      <c r="DI21" t="s">
        <v>192</v>
      </c>
      <c r="DJ21" t="s">
        <v>192</v>
      </c>
      <c r="DK21" t="s">
        <v>192</v>
      </c>
      <c r="DL21" t="s">
        <v>193</v>
      </c>
      <c r="DN21" t="s">
        <v>194</v>
      </c>
      <c r="DO21" t="s">
        <v>195</v>
      </c>
      <c r="DP21" t="s">
        <v>194</v>
      </c>
      <c r="DQ21" t="s">
        <v>194</v>
      </c>
      <c r="DR21" t="s">
        <v>288</v>
      </c>
      <c r="DT21" t="s">
        <v>164</v>
      </c>
      <c r="DU21" t="s">
        <v>192</v>
      </c>
      <c r="DV21" t="s">
        <v>165</v>
      </c>
      <c r="ED21" t="s">
        <v>165</v>
      </c>
      <c r="EE21" t="s">
        <v>165</v>
      </c>
      <c r="EF21" t="s">
        <v>239</v>
      </c>
      <c r="EH21" t="s">
        <v>619</v>
      </c>
      <c r="EI21" t="s">
        <v>200</v>
      </c>
      <c r="EJ21" t="s">
        <v>313</v>
      </c>
      <c r="EK21" t="s">
        <v>202</v>
      </c>
      <c r="EL21" t="s">
        <v>447</v>
      </c>
      <c r="EM21" t="s">
        <v>362</v>
      </c>
      <c r="EN21" t="s">
        <v>164</v>
      </c>
      <c r="EO21" t="s">
        <v>203</v>
      </c>
      <c r="EP21" t="s">
        <v>204</v>
      </c>
      <c r="EQ21" t="s">
        <v>205</v>
      </c>
      <c r="ER21" t="s">
        <v>164</v>
      </c>
      <c r="ES21" t="s">
        <v>164</v>
      </c>
      <c r="ET21" t="s">
        <v>620</v>
      </c>
      <c r="EV21" t="s">
        <v>207</v>
      </c>
      <c r="EW21" t="s">
        <v>208</v>
      </c>
      <c r="EX21" t="s">
        <v>209</v>
      </c>
      <c r="EY21" t="s">
        <v>210</v>
      </c>
      <c r="EZ21" t="s">
        <v>211</v>
      </c>
      <c r="FA21" t="s">
        <v>212</v>
      </c>
      <c r="FB21">
        <v>96677213</v>
      </c>
      <c r="FC21" t="s">
        <v>621</v>
      </c>
      <c r="FD21" t="s">
        <v>622</v>
      </c>
      <c r="FF21" t="s">
        <v>215</v>
      </c>
      <c r="FG21" t="s">
        <v>216</v>
      </c>
      <c r="FJ21">
        <v>20</v>
      </c>
    </row>
    <row r="22" spans="1:166" x14ac:dyDescent="0.35">
      <c r="A22" t="s">
        <v>623</v>
      </c>
      <c r="B22" t="s">
        <v>624</v>
      </c>
      <c r="C22" s="4" t="s">
        <v>151</v>
      </c>
      <c r="D22" s="4" t="s">
        <v>152</v>
      </c>
      <c r="E22" s="4" t="s">
        <v>625</v>
      </c>
      <c r="F22" s="4" t="s">
        <v>154</v>
      </c>
      <c r="G22" s="4" t="s">
        <v>626</v>
      </c>
      <c r="H22" s="4" t="s">
        <v>627</v>
      </c>
      <c r="I22" s="4" t="s">
        <v>628</v>
      </c>
      <c r="J22" s="4" t="s">
        <v>629</v>
      </c>
      <c r="K22" s="4" t="s">
        <v>630</v>
      </c>
      <c r="L22" s="4" t="s">
        <v>631</v>
      </c>
      <c r="M22" s="4" t="s">
        <v>632</v>
      </c>
      <c r="N22" s="4" t="s">
        <v>633</v>
      </c>
      <c r="O22" s="4" t="s">
        <v>634</v>
      </c>
      <c r="P22" s="4"/>
      <c r="Q22" s="4" t="s">
        <v>164</v>
      </c>
      <c r="R22" s="4" t="s">
        <v>165</v>
      </c>
      <c r="S22" s="4" t="s">
        <v>165</v>
      </c>
      <c r="T22" s="4" t="s">
        <v>164</v>
      </c>
      <c r="U22" s="4" t="s">
        <v>172</v>
      </c>
      <c r="V22" s="4" t="s">
        <v>635</v>
      </c>
      <c r="W22" s="4" t="s">
        <v>306</v>
      </c>
      <c r="X22" s="4" t="s">
        <v>260</v>
      </c>
      <c r="Y22" s="5">
        <f t="shared" si="0"/>
        <v>2017</v>
      </c>
      <c r="Z22" s="4">
        <v>0</v>
      </c>
      <c r="AA22" s="4">
        <v>1</v>
      </c>
      <c r="AB22" s="310">
        <v>1</v>
      </c>
      <c r="AC22" s="4"/>
      <c r="AD22" s="5">
        <f t="shared" si="1"/>
        <v>1</v>
      </c>
      <c r="AE22" s="6" t="s">
        <v>234</v>
      </c>
      <c r="AF22" s="6" t="s">
        <v>175</v>
      </c>
      <c r="AG22" s="6" t="s">
        <v>175</v>
      </c>
      <c r="AH22" s="6" t="s">
        <v>233</v>
      </c>
      <c r="AI22" s="6" t="s">
        <v>233</v>
      </c>
      <c r="AJ22" s="6" t="s">
        <v>170</v>
      </c>
      <c r="AK22" s="6" t="s">
        <v>172</v>
      </c>
      <c r="AL22" s="6" t="s">
        <v>636</v>
      </c>
      <c r="AM22" s="12" t="s">
        <v>175</v>
      </c>
      <c r="AN22" s="12" t="s">
        <v>262</v>
      </c>
      <c r="AO22" s="12" t="s">
        <v>175</v>
      </c>
      <c r="AP22" s="12" t="s">
        <v>175</v>
      </c>
      <c r="AQ22" s="12" t="s">
        <v>175</v>
      </c>
      <c r="AR22" s="12" t="s">
        <v>175</v>
      </c>
      <c r="AS22" s="12" t="s">
        <v>262</v>
      </c>
      <c r="AT22" s="12" t="s">
        <v>175</v>
      </c>
      <c r="AU22" s="12" t="s">
        <v>262</v>
      </c>
      <c r="AV22" s="12" t="s">
        <v>175</v>
      </c>
      <c r="AW22" s="5">
        <f t="shared" si="2"/>
        <v>0</v>
      </c>
      <c r="AX22" s="20" t="s">
        <v>179</v>
      </c>
      <c r="AY22" s="5">
        <f t="shared" si="3"/>
        <v>0</v>
      </c>
      <c r="AZ22" s="20" t="s">
        <v>179</v>
      </c>
      <c r="BA22" s="5">
        <f t="shared" si="4"/>
        <v>0</v>
      </c>
      <c r="BB22" s="20" t="s">
        <v>179</v>
      </c>
      <c r="BC22" s="5">
        <f t="shared" si="5"/>
        <v>0</v>
      </c>
      <c r="BD22" s="20" t="s">
        <v>179</v>
      </c>
      <c r="BE22" s="5">
        <f t="shared" si="6"/>
        <v>0</v>
      </c>
      <c r="BF22" s="20" t="s">
        <v>179</v>
      </c>
      <c r="BG22" s="5">
        <f t="shared" si="7"/>
        <v>0</v>
      </c>
      <c r="BH22" s="20" t="s">
        <v>179</v>
      </c>
      <c r="BI22" s="5">
        <f t="shared" si="8"/>
        <v>0</v>
      </c>
      <c r="BJ22" s="20" t="s">
        <v>179</v>
      </c>
      <c r="BK22" s="5">
        <f t="shared" si="9"/>
        <v>0</v>
      </c>
      <c r="BL22" s="20" t="s">
        <v>179</v>
      </c>
      <c r="BM22" s="5">
        <f t="shared" si="10"/>
        <v>0</v>
      </c>
      <c r="BN22" s="20" t="s">
        <v>179</v>
      </c>
      <c r="BO22" s="5">
        <f t="shared" si="11"/>
        <v>0</v>
      </c>
      <c r="BP22" s="20" t="s">
        <v>179</v>
      </c>
      <c r="BQ22" s="5">
        <f t="shared" si="12"/>
        <v>0</v>
      </c>
      <c r="BR22" s="20" t="s">
        <v>179</v>
      </c>
      <c r="BS22" s="5">
        <f t="shared" si="13"/>
        <v>0</v>
      </c>
      <c r="BT22" s="20" t="s">
        <v>178</v>
      </c>
      <c r="BU22" s="5">
        <f t="shared" si="14"/>
        <v>1</v>
      </c>
      <c r="BV22" s="24" t="s">
        <v>175</v>
      </c>
      <c r="BW22" s="24" t="s">
        <v>175</v>
      </c>
      <c r="BX22" s="24" t="s">
        <v>175</v>
      </c>
      <c r="BY22" s="24" t="s">
        <v>175</v>
      </c>
      <c r="BZ22" s="24" t="s">
        <v>175</v>
      </c>
      <c r="CA22" s="24" t="s">
        <v>165</v>
      </c>
      <c r="CB22" s="24"/>
      <c r="CC22" t="s">
        <v>164</v>
      </c>
      <c r="CD22" t="s">
        <v>180</v>
      </c>
      <c r="CE22" t="s">
        <v>181</v>
      </c>
      <c r="CF22" t="s">
        <v>182</v>
      </c>
      <c r="CG22" t="s">
        <v>183</v>
      </c>
      <c r="CH22" t="s">
        <v>184</v>
      </c>
      <c r="CI22" t="s">
        <v>185</v>
      </c>
      <c r="CJ22" t="s">
        <v>186</v>
      </c>
      <c r="CK22" t="s">
        <v>187</v>
      </c>
      <c r="CL22" t="s">
        <v>188</v>
      </c>
      <c r="CM22" t="s">
        <v>189</v>
      </c>
      <c r="CO22" t="s">
        <v>190</v>
      </c>
      <c r="CP22" t="s">
        <v>172</v>
      </c>
      <c r="CQ22" t="s">
        <v>170</v>
      </c>
      <c r="CR22" t="s">
        <v>172</v>
      </c>
      <c r="CS22" t="s">
        <v>172</v>
      </c>
      <c r="CT22" t="s">
        <v>172</v>
      </c>
      <c r="CU22" t="s">
        <v>172</v>
      </c>
      <c r="CV22" t="s">
        <v>172</v>
      </c>
      <c r="CW22" t="s">
        <v>191</v>
      </c>
      <c r="CX22" t="s">
        <v>170</v>
      </c>
      <c r="CY22" t="s">
        <v>172</v>
      </c>
      <c r="CZ22" t="s">
        <v>172</v>
      </c>
      <c r="DA22" t="s">
        <v>172</v>
      </c>
      <c r="DB22" t="s">
        <v>172</v>
      </c>
      <c r="DD22" t="s">
        <v>193</v>
      </c>
      <c r="DE22" t="s">
        <v>193</v>
      </c>
      <c r="DF22" t="s">
        <v>173</v>
      </c>
      <c r="DG22" t="s">
        <v>192</v>
      </c>
      <c r="DH22" t="s">
        <v>192</v>
      </c>
      <c r="DI22" t="s">
        <v>192</v>
      </c>
      <c r="DJ22" t="s">
        <v>192</v>
      </c>
      <c r="DK22" t="s">
        <v>192</v>
      </c>
      <c r="DL22" t="s">
        <v>193</v>
      </c>
      <c r="DN22" t="s">
        <v>194</v>
      </c>
      <c r="DO22" t="s">
        <v>195</v>
      </c>
      <c r="DP22" t="s">
        <v>194</v>
      </c>
      <c r="DQ22" t="s">
        <v>194</v>
      </c>
      <c r="DR22" t="s">
        <v>288</v>
      </c>
      <c r="DT22" t="s">
        <v>164</v>
      </c>
      <c r="DU22" t="s">
        <v>192</v>
      </c>
      <c r="DV22" t="s">
        <v>164</v>
      </c>
      <c r="DW22" t="s">
        <v>637</v>
      </c>
      <c r="DX22" t="s">
        <v>172</v>
      </c>
      <c r="DY22" t="s">
        <v>170</v>
      </c>
      <c r="DZ22" t="s">
        <v>172</v>
      </c>
      <c r="EA22" t="s">
        <v>172</v>
      </c>
      <c r="EB22" t="s">
        <v>172</v>
      </c>
      <c r="EC22" t="s">
        <v>192</v>
      </c>
      <c r="ED22" t="s">
        <v>164</v>
      </c>
      <c r="EE22" t="s">
        <v>164</v>
      </c>
      <c r="EF22" t="s">
        <v>239</v>
      </c>
      <c r="EH22" t="s">
        <v>638</v>
      </c>
      <c r="EI22" t="s">
        <v>200</v>
      </c>
      <c r="EJ22" t="s">
        <v>522</v>
      </c>
      <c r="EK22" t="s">
        <v>202</v>
      </c>
      <c r="EL22" t="s">
        <v>164</v>
      </c>
      <c r="EM22" t="s">
        <v>164</v>
      </c>
      <c r="EN22" t="s">
        <v>164</v>
      </c>
      <c r="EO22" t="s">
        <v>203</v>
      </c>
      <c r="EP22" t="s">
        <v>204</v>
      </c>
      <c r="EQ22" t="s">
        <v>205</v>
      </c>
      <c r="ER22" t="s">
        <v>164</v>
      </c>
      <c r="ES22" t="s">
        <v>164</v>
      </c>
      <c r="ET22" t="s">
        <v>206</v>
      </c>
      <c r="EV22" t="s">
        <v>207</v>
      </c>
      <c r="EW22" t="s">
        <v>208</v>
      </c>
      <c r="EX22" t="s">
        <v>209</v>
      </c>
      <c r="EY22" t="s">
        <v>210</v>
      </c>
      <c r="EZ22" t="s">
        <v>211</v>
      </c>
      <c r="FA22" t="s">
        <v>212</v>
      </c>
      <c r="FB22">
        <v>96925575</v>
      </c>
      <c r="FC22" t="s">
        <v>639</v>
      </c>
      <c r="FD22" t="s">
        <v>640</v>
      </c>
      <c r="FF22" t="s">
        <v>215</v>
      </c>
      <c r="FG22" t="s">
        <v>216</v>
      </c>
      <c r="FJ22">
        <v>21</v>
      </c>
    </row>
    <row r="23" spans="1:166" x14ac:dyDescent="0.35">
      <c r="A23" t="s">
        <v>641</v>
      </c>
      <c r="B23" t="s">
        <v>642</v>
      </c>
      <c r="C23" s="4" t="s">
        <v>608</v>
      </c>
      <c r="D23" s="4" t="s">
        <v>152</v>
      </c>
      <c r="E23" s="4" t="s">
        <v>643</v>
      </c>
      <c r="F23" s="4" t="s">
        <v>644</v>
      </c>
      <c r="G23" s="4" t="s">
        <v>645</v>
      </c>
      <c r="H23" s="4" t="s">
        <v>646</v>
      </c>
      <c r="I23" s="4" t="s">
        <v>647</v>
      </c>
      <c r="J23" s="4" t="s">
        <v>648</v>
      </c>
      <c r="K23" s="4" t="s">
        <v>649</v>
      </c>
      <c r="L23" s="4" t="s">
        <v>650</v>
      </c>
      <c r="M23" s="4" t="s">
        <v>651</v>
      </c>
      <c r="N23" s="4" t="s">
        <v>652</v>
      </c>
      <c r="O23" s="4" t="s">
        <v>480</v>
      </c>
      <c r="P23" s="4"/>
      <c r="Q23" s="4" t="s">
        <v>164</v>
      </c>
      <c r="R23" s="4" t="s">
        <v>165</v>
      </c>
      <c r="S23" s="4" t="s">
        <v>165</v>
      </c>
      <c r="T23" s="4" t="s">
        <v>164</v>
      </c>
      <c r="U23" s="4" t="s">
        <v>653</v>
      </c>
      <c r="V23" s="4" t="s">
        <v>654</v>
      </c>
      <c r="W23" s="4" t="s">
        <v>168</v>
      </c>
      <c r="X23" s="4" t="s">
        <v>232</v>
      </c>
      <c r="Y23" s="5">
        <f t="shared" si="0"/>
        <v>2017</v>
      </c>
      <c r="Z23" s="4">
        <v>0</v>
      </c>
      <c r="AA23" s="4">
        <v>1</v>
      </c>
      <c r="AB23" s="310">
        <v>1</v>
      </c>
      <c r="AC23" s="4"/>
      <c r="AD23" s="5">
        <f t="shared" si="1"/>
        <v>1</v>
      </c>
      <c r="AE23" s="6" t="s">
        <v>238</v>
      </c>
      <c r="AF23" s="6" t="s">
        <v>238</v>
      </c>
      <c r="AG23" s="6" t="s">
        <v>238</v>
      </c>
      <c r="AH23" s="6" t="s">
        <v>233</v>
      </c>
      <c r="AI23" s="6" t="s">
        <v>173</v>
      </c>
      <c r="AJ23" s="6" t="s">
        <v>233</v>
      </c>
      <c r="AK23" s="6" t="s">
        <v>172</v>
      </c>
      <c r="AL23" s="6" t="s">
        <v>655</v>
      </c>
      <c r="AM23" s="12" t="s">
        <v>175</v>
      </c>
      <c r="AN23" s="12" t="s">
        <v>175</v>
      </c>
      <c r="AO23" s="12" t="s">
        <v>285</v>
      </c>
      <c r="AP23" s="12" t="s">
        <v>175</v>
      </c>
      <c r="AQ23" s="12" t="s">
        <v>175</v>
      </c>
      <c r="AR23" s="12" t="s">
        <v>175</v>
      </c>
      <c r="AS23" s="12" t="s">
        <v>175</v>
      </c>
      <c r="AT23" s="12" t="s">
        <v>175</v>
      </c>
      <c r="AU23" s="12" t="s">
        <v>176</v>
      </c>
      <c r="AV23" s="12" t="s">
        <v>175</v>
      </c>
      <c r="AW23" s="5">
        <f t="shared" si="2"/>
        <v>1</v>
      </c>
      <c r="AX23" s="20" t="s">
        <v>179</v>
      </c>
      <c r="AY23" s="5">
        <f t="shared" si="3"/>
        <v>0</v>
      </c>
      <c r="AZ23" s="20" t="s">
        <v>179</v>
      </c>
      <c r="BA23" s="5">
        <f t="shared" si="4"/>
        <v>0</v>
      </c>
      <c r="BB23" s="20" t="s">
        <v>179</v>
      </c>
      <c r="BC23" s="5">
        <f t="shared" si="5"/>
        <v>0</v>
      </c>
      <c r="BD23" s="20" t="s">
        <v>179</v>
      </c>
      <c r="BE23" s="5">
        <f t="shared" si="6"/>
        <v>0</v>
      </c>
      <c r="BF23" s="20" t="s">
        <v>179</v>
      </c>
      <c r="BG23" s="5">
        <f t="shared" si="7"/>
        <v>0</v>
      </c>
      <c r="BH23" s="20" t="s">
        <v>179</v>
      </c>
      <c r="BI23" s="5">
        <f t="shared" si="8"/>
        <v>0</v>
      </c>
      <c r="BJ23" s="20" t="s">
        <v>179</v>
      </c>
      <c r="BK23" s="5">
        <f t="shared" si="9"/>
        <v>0</v>
      </c>
      <c r="BL23" s="20" t="s">
        <v>179</v>
      </c>
      <c r="BM23" s="5">
        <f t="shared" si="10"/>
        <v>0</v>
      </c>
      <c r="BN23" s="20" t="s">
        <v>179</v>
      </c>
      <c r="BO23" s="5">
        <f t="shared" si="11"/>
        <v>0</v>
      </c>
      <c r="BP23" s="20" t="s">
        <v>179</v>
      </c>
      <c r="BQ23" s="5">
        <f t="shared" si="12"/>
        <v>0</v>
      </c>
      <c r="BR23" s="20" t="s">
        <v>179</v>
      </c>
      <c r="BS23" s="5">
        <f t="shared" si="13"/>
        <v>0</v>
      </c>
      <c r="BT23" s="20" t="s">
        <v>179</v>
      </c>
      <c r="BU23" s="5">
        <f t="shared" si="14"/>
        <v>0</v>
      </c>
      <c r="BV23" s="24" t="s">
        <v>175</v>
      </c>
      <c r="BW23" s="24" t="s">
        <v>175</v>
      </c>
      <c r="BX23" s="24" t="s">
        <v>175</v>
      </c>
      <c r="BY23" s="24" t="s">
        <v>175</v>
      </c>
      <c r="BZ23" s="24" t="s">
        <v>175</v>
      </c>
      <c r="CA23" s="24" t="s">
        <v>165</v>
      </c>
      <c r="CB23" s="24"/>
      <c r="CC23" t="s">
        <v>164</v>
      </c>
      <c r="CD23" t="s">
        <v>180</v>
      </c>
      <c r="CE23" t="s">
        <v>181</v>
      </c>
      <c r="CF23" t="s">
        <v>182</v>
      </c>
      <c r="CG23" t="s">
        <v>183</v>
      </c>
      <c r="CH23" t="s">
        <v>184</v>
      </c>
      <c r="CI23" t="s">
        <v>185</v>
      </c>
      <c r="CJ23" t="s">
        <v>186</v>
      </c>
      <c r="CK23" t="s">
        <v>187</v>
      </c>
      <c r="CL23" t="s">
        <v>188</v>
      </c>
      <c r="CM23" t="s">
        <v>189</v>
      </c>
      <c r="CO23" t="s">
        <v>190</v>
      </c>
      <c r="CP23" t="s">
        <v>172</v>
      </c>
      <c r="CQ23" t="s">
        <v>170</v>
      </c>
      <c r="CR23" t="s">
        <v>172</v>
      </c>
      <c r="CS23" t="s">
        <v>172</v>
      </c>
      <c r="CT23" t="s">
        <v>172</v>
      </c>
      <c r="CU23" t="s">
        <v>172</v>
      </c>
      <c r="CV23" t="s">
        <v>172</v>
      </c>
      <c r="CW23" t="s">
        <v>656</v>
      </c>
      <c r="CX23" t="s">
        <v>170</v>
      </c>
      <c r="CY23" t="s">
        <v>172</v>
      </c>
      <c r="CZ23" t="s">
        <v>170</v>
      </c>
      <c r="DA23" t="s">
        <v>172</v>
      </c>
      <c r="DB23" t="s">
        <v>172</v>
      </c>
      <c r="DD23" t="s">
        <v>193</v>
      </c>
      <c r="DE23" t="s">
        <v>193</v>
      </c>
      <c r="DF23" t="s">
        <v>193</v>
      </c>
      <c r="DG23" t="s">
        <v>193</v>
      </c>
      <c r="DH23" t="s">
        <v>192</v>
      </c>
      <c r="DI23" t="s">
        <v>192</v>
      </c>
      <c r="DJ23" t="s">
        <v>192</v>
      </c>
      <c r="DK23" t="s">
        <v>193</v>
      </c>
      <c r="DL23" t="s">
        <v>193</v>
      </c>
      <c r="DN23" t="s">
        <v>194</v>
      </c>
      <c r="DO23" t="s">
        <v>194</v>
      </c>
      <c r="DP23" t="s">
        <v>194</v>
      </c>
      <c r="DQ23" t="s">
        <v>194</v>
      </c>
      <c r="DR23" t="s">
        <v>288</v>
      </c>
      <c r="DT23" t="s">
        <v>164</v>
      </c>
      <c r="DU23" t="s">
        <v>193</v>
      </c>
      <c r="DV23" t="s">
        <v>164</v>
      </c>
      <c r="DW23" t="s">
        <v>637</v>
      </c>
      <c r="DX23" t="s">
        <v>172</v>
      </c>
      <c r="DY23" t="s">
        <v>170</v>
      </c>
      <c r="DZ23" t="s">
        <v>172</v>
      </c>
      <c r="EA23" t="s">
        <v>172</v>
      </c>
      <c r="EB23" t="s">
        <v>172</v>
      </c>
      <c r="EC23" t="s">
        <v>193</v>
      </c>
      <c r="ED23" t="s">
        <v>164</v>
      </c>
      <c r="EE23" t="s">
        <v>164</v>
      </c>
      <c r="EF23" t="s">
        <v>239</v>
      </c>
      <c r="EH23" t="s">
        <v>657</v>
      </c>
      <c r="EI23" t="s">
        <v>200</v>
      </c>
      <c r="EJ23" t="s">
        <v>264</v>
      </c>
      <c r="EK23" t="s">
        <v>202</v>
      </c>
      <c r="EL23" t="s">
        <v>164</v>
      </c>
      <c r="EM23" t="s">
        <v>164</v>
      </c>
      <c r="EN23" t="s">
        <v>164</v>
      </c>
      <c r="EO23" t="s">
        <v>387</v>
      </c>
      <c r="EP23" t="s">
        <v>204</v>
      </c>
      <c r="EQ23" t="s">
        <v>205</v>
      </c>
      <c r="ER23" t="s">
        <v>165</v>
      </c>
      <c r="ES23" t="s">
        <v>164</v>
      </c>
      <c r="ET23" t="s">
        <v>658</v>
      </c>
      <c r="EV23" t="s">
        <v>207</v>
      </c>
      <c r="EW23" t="s">
        <v>208</v>
      </c>
      <c r="EX23" t="s">
        <v>209</v>
      </c>
      <c r="EY23" t="s">
        <v>210</v>
      </c>
      <c r="EZ23" t="s">
        <v>211</v>
      </c>
      <c r="FA23" t="s">
        <v>212</v>
      </c>
      <c r="FB23">
        <v>96929302</v>
      </c>
      <c r="FC23" t="s">
        <v>659</v>
      </c>
      <c r="FD23" t="s">
        <v>660</v>
      </c>
      <c r="FF23" t="s">
        <v>215</v>
      </c>
      <c r="FG23" t="s">
        <v>216</v>
      </c>
      <c r="FJ23">
        <v>22</v>
      </c>
    </row>
    <row r="24" spans="1:166" x14ac:dyDescent="0.35">
      <c r="A24" t="s">
        <v>661</v>
      </c>
      <c r="B24" t="s">
        <v>662</v>
      </c>
      <c r="C24" s="4" t="s">
        <v>608</v>
      </c>
      <c r="D24" s="4" t="s">
        <v>295</v>
      </c>
      <c r="E24" s="4" t="s">
        <v>663</v>
      </c>
      <c r="F24" s="4" t="s">
        <v>321</v>
      </c>
      <c r="G24" s="4" t="s">
        <v>664</v>
      </c>
      <c r="H24" s="4" t="s">
        <v>665</v>
      </c>
      <c r="I24" s="4" t="s">
        <v>666</v>
      </c>
      <c r="J24" s="4" t="s">
        <v>667</v>
      </c>
      <c r="K24" s="4" t="s">
        <v>668</v>
      </c>
      <c r="L24" s="4" t="s">
        <v>669</v>
      </c>
      <c r="M24" s="4" t="s">
        <v>670</v>
      </c>
      <c r="N24" s="4" t="s">
        <v>671</v>
      </c>
      <c r="O24" s="4" t="s">
        <v>229</v>
      </c>
      <c r="P24" s="4"/>
      <c r="Q24" s="4" t="s">
        <v>164</v>
      </c>
      <c r="R24" s="4" t="s">
        <v>165</v>
      </c>
      <c r="S24" s="4" t="s">
        <v>165</v>
      </c>
      <c r="T24" s="4" t="s">
        <v>165</v>
      </c>
      <c r="U24" s="4" t="s">
        <v>672</v>
      </c>
      <c r="V24" s="4" t="s">
        <v>673</v>
      </c>
      <c r="W24" s="4" t="s">
        <v>168</v>
      </c>
      <c r="X24" s="4" t="s">
        <v>674</v>
      </c>
      <c r="Y24" s="5">
        <f t="shared" si="0"/>
        <v>2020</v>
      </c>
      <c r="Z24" s="4">
        <v>0</v>
      </c>
      <c r="AA24" s="4">
        <v>1</v>
      </c>
      <c r="AB24" s="310">
        <v>1</v>
      </c>
      <c r="AC24" s="4"/>
      <c r="AD24" s="5">
        <f t="shared" si="1"/>
        <v>1</v>
      </c>
      <c r="AE24" s="6" t="s">
        <v>171</v>
      </c>
      <c r="AF24" s="6" t="s">
        <v>171</v>
      </c>
      <c r="AG24" s="6" t="s">
        <v>171</v>
      </c>
      <c r="AH24" s="6" t="s">
        <v>233</v>
      </c>
      <c r="AI24" s="6" t="s">
        <v>193</v>
      </c>
      <c r="AJ24" s="6" t="s">
        <v>170</v>
      </c>
      <c r="AK24" s="6" t="s">
        <v>172</v>
      </c>
      <c r="AL24" s="6" t="s">
        <v>675</v>
      </c>
      <c r="AM24" s="12" t="s">
        <v>175</v>
      </c>
      <c r="AN24" s="12" t="s">
        <v>177</v>
      </c>
      <c r="AO24" s="12" t="s">
        <v>175</v>
      </c>
      <c r="AP24" s="12" t="s">
        <v>176</v>
      </c>
      <c r="AQ24" s="12" t="s">
        <v>175</v>
      </c>
      <c r="AR24" s="12" t="s">
        <v>175</v>
      </c>
      <c r="AS24" s="12" t="s">
        <v>177</v>
      </c>
      <c r="AT24" s="12" t="s">
        <v>175</v>
      </c>
      <c r="AU24" s="12" t="s">
        <v>176</v>
      </c>
      <c r="AV24" s="12" t="s">
        <v>175</v>
      </c>
      <c r="AW24" s="5">
        <f t="shared" si="2"/>
        <v>1</v>
      </c>
      <c r="AX24" s="20" t="s">
        <v>179</v>
      </c>
      <c r="AY24" s="5">
        <f t="shared" si="3"/>
        <v>0</v>
      </c>
      <c r="AZ24" s="20" t="s">
        <v>179</v>
      </c>
      <c r="BA24" s="5">
        <f t="shared" si="4"/>
        <v>0</v>
      </c>
      <c r="BB24" s="20" t="s">
        <v>179</v>
      </c>
      <c r="BC24" s="5">
        <f t="shared" si="5"/>
        <v>0</v>
      </c>
      <c r="BD24" s="20" t="s">
        <v>179</v>
      </c>
      <c r="BE24" s="5">
        <f t="shared" si="6"/>
        <v>0</v>
      </c>
      <c r="BF24" s="20" t="s">
        <v>179</v>
      </c>
      <c r="BG24" s="5">
        <f t="shared" si="7"/>
        <v>0</v>
      </c>
      <c r="BH24" s="20" t="s">
        <v>179</v>
      </c>
      <c r="BI24" s="5">
        <f t="shared" si="8"/>
        <v>0</v>
      </c>
      <c r="BJ24" s="20" t="s">
        <v>179</v>
      </c>
      <c r="BK24" s="5">
        <f t="shared" si="9"/>
        <v>0</v>
      </c>
      <c r="BL24" s="20" t="s">
        <v>179</v>
      </c>
      <c r="BM24" s="5">
        <f t="shared" si="10"/>
        <v>0</v>
      </c>
      <c r="BN24" s="20" t="s">
        <v>179</v>
      </c>
      <c r="BO24" s="5">
        <f t="shared" si="11"/>
        <v>0</v>
      </c>
      <c r="BP24" s="20" t="s">
        <v>179</v>
      </c>
      <c r="BQ24" s="5">
        <f t="shared" si="12"/>
        <v>0</v>
      </c>
      <c r="BR24" s="20" t="s">
        <v>179</v>
      </c>
      <c r="BS24" s="5">
        <f t="shared" si="13"/>
        <v>0</v>
      </c>
      <c r="BT24" s="20" t="s">
        <v>179</v>
      </c>
      <c r="BU24" s="5">
        <f t="shared" si="14"/>
        <v>0</v>
      </c>
      <c r="BV24" s="24" t="s">
        <v>175</v>
      </c>
      <c r="BW24" s="24" t="s">
        <v>175</v>
      </c>
      <c r="BX24" s="24" t="s">
        <v>175</v>
      </c>
      <c r="BY24" s="24" t="s">
        <v>175</v>
      </c>
      <c r="BZ24" s="24" t="s">
        <v>175</v>
      </c>
      <c r="CA24" s="24" t="s">
        <v>165</v>
      </c>
      <c r="CB24" s="24"/>
      <c r="CC24" t="s">
        <v>164</v>
      </c>
      <c r="CD24" t="s">
        <v>180</v>
      </c>
      <c r="CE24" t="s">
        <v>181</v>
      </c>
      <c r="CF24" t="s">
        <v>182</v>
      </c>
      <c r="CG24" t="s">
        <v>183</v>
      </c>
      <c r="CH24" t="s">
        <v>184</v>
      </c>
      <c r="CI24" t="s">
        <v>185</v>
      </c>
      <c r="CJ24" t="s">
        <v>186</v>
      </c>
      <c r="CK24" t="s">
        <v>187</v>
      </c>
      <c r="CL24" t="s">
        <v>188</v>
      </c>
      <c r="CM24" t="s">
        <v>189</v>
      </c>
      <c r="CO24" t="s">
        <v>358</v>
      </c>
      <c r="CP24" t="s">
        <v>172</v>
      </c>
      <c r="CQ24" t="s">
        <v>172</v>
      </c>
      <c r="CR24" t="s">
        <v>172</v>
      </c>
      <c r="CS24" t="s">
        <v>172</v>
      </c>
      <c r="CT24" t="s">
        <v>172</v>
      </c>
      <c r="CU24" t="s">
        <v>172</v>
      </c>
      <c r="CV24" t="s">
        <v>170</v>
      </c>
      <c r="CW24" t="s">
        <v>424</v>
      </c>
      <c r="CX24" t="s">
        <v>170</v>
      </c>
      <c r="CY24" t="s">
        <v>172</v>
      </c>
      <c r="CZ24" t="s">
        <v>172</v>
      </c>
      <c r="DA24" t="s">
        <v>170</v>
      </c>
      <c r="DB24" t="s">
        <v>172</v>
      </c>
      <c r="DD24" t="s">
        <v>193</v>
      </c>
      <c r="DE24" t="s">
        <v>192</v>
      </c>
      <c r="DF24" t="s">
        <v>192</v>
      </c>
      <c r="DG24" t="s">
        <v>173</v>
      </c>
      <c r="DH24" t="s">
        <v>192</v>
      </c>
      <c r="DI24" t="s">
        <v>192</v>
      </c>
      <c r="DJ24" t="s">
        <v>192</v>
      </c>
      <c r="DK24" t="s">
        <v>192</v>
      </c>
      <c r="DL24" t="s">
        <v>193</v>
      </c>
      <c r="DN24" t="s">
        <v>194</v>
      </c>
      <c r="DO24" t="s">
        <v>194</v>
      </c>
      <c r="DP24" t="s">
        <v>194</v>
      </c>
      <c r="DQ24" t="s">
        <v>194</v>
      </c>
      <c r="DR24" t="s">
        <v>311</v>
      </c>
      <c r="DT24" t="s">
        <v>165</v>
      </c>
      <c r="EF24" t="s">
        <v>239</v>
      </c>
      <c r="EH24" t="s">
        <v>312</v>
      </c>
      <c r="EI24" t="s">
        <v>200</v>
      </c>
      <c r="EJ24" t="s">
        <v>676</v>
      </c>
      <c r="EK24" t="s">
        <v>265</v>
      </c>
      <c r="EL24" t="s">
        <v>164</v>
      </c>
      <c r="EM24" t="s">
        <v>164</v>
      </c>
      <c r="EN24" t="s">
        <v>164</v>
      </c>
      <c r="EO24" t="s">
        <v>387</v>
      </c>
      <c r="EP24" t="s">
        <v>204</v>
      </c>
      <c r="EQ24" t="s">
        <v>205</v>
      </c>
      <c r="ER24" t="s">
        <v>164</v>
      </c>
      <c r="ES24" t="s">
        <v>164</v>
      </c>
      <c r="ET24" t="s">
        <v>677</v>
      </c>
      <c r="EV24" t="s">
        <v>207</v>
      </c>
      <c r="EW24" t="s">
        <v>208</v>
      </c>
      <c r="EX24" t="s">
        <v>209</v>
      </c>
      <c r="EY24" t="s">
        <v>210</v>
      </c>
      <c r="EZ24" t="s">
        <v>211</v>
      </c>
      <c r="FA24" t="s">
        <v>212</v>
      </c>
      <c r="FB24">
        <v>96929833</v>
      </c>
      <c r="FC24" t="s">
        <v>678</v>
      </c>
      <c r="FD24" t="s">
        <v>679</v>
      </c>
      <c r="FF24" t="s">
        <v>215</v>
      </c>
      <c r="FG24" t="s">
        <v>216</v>
      </c>
      <c r="FJ24">
        <v>23</v>
      </c>
    </row>
    <row r="25" spans="1:166" x14ac:dyDescent="0.35">
      <c r="A25" t="s">
        <v>685</v>
      </c>
      <c r="B25" t="s">
        <v>686</v>
      </c>
      <c r="C25" s="4" t="s">
        <v>608</v>
      </c>
      <c r="D25" s="4" t="s">
        <v>295</v>
      </c>
      <c r="E25" s="4" t="s">
        <v>687</v>
      </c>
      <c r="F25" s="4" t="s">
        <v>321</v>
      </c>
      <c r="G25" s="4" t="s">
        <v>688</v>
      </c>
      <c r="H25" s="4" t="s">
        <v>689</v>
      </c>
      <c r="I25" s="4" t="s">
        <v>690</v>
      </c>
      <c r="J25" s="4" t="s">
        <v>691</v>
      </c>
      <c r="K25" s="4" t="s">
        <v>692</v>
      </c>
      <c r="L25" s="4" t="s">
        <v>693</v>
      </c>
      <c r="M25" s="4" t="s">
        <v>694</v>
      </c>
      <c r="N25" s="4" t="s">
        <v>695</v>
      </c>
      <c r="O25" s="4" t="s">
        <v>439</v>
      </c>
      <c r="P25" s="4"/>
      <c r="Q25" s="4" t="s">
        <v>164</v>
      </c>
      <c r="R25" s="4" t="s">
        <v>165</v>
      </c>
      <c r="S25" s="4" t="s">
        <v>165</v>
      </c>
      <c r="T25" s="4" t="s">
        <v>165</v>
      </c>
      <c r="U25" s="4" t="s">
        <v>696</v>
      </c>
      <c r="V25" s="4" t="s">
        <v>697</v>
      </c>
      <c r="W25" s="4" t="s">
        <v>168</v>
      </c>
      <c r="X25" s="4" t="s">
        <v>698</v>
      </c>
      <c r="Y25" s="5">
        <f t="shared" si="0"/>
        <v>2018</v>
      </c>
      <c r="Z25" s="4">
        <v>0</v>
      </c>
      <c r="AA25" s="4">
        <v>1</v>
      </c>
      <c r="AB25" s="310">
        <v>1</v>
      </c>
      <c r="AC25" s="4"/>
      <c r="AD25" s="5">
        <f t="shared" si="1"/>
        <v>1</v>
      </c>
      <c r="AE25" s="6" t="s">
        <v>171</v>
      </c>
      <c r="AF25" s="6" t="s">
        <v>238</v>
      </c>
      <c r="AG25" s="6" t="s">
        <v>171</v>
      </c>
      <c r="AH25" s="6" t="s">
        <v>173</v>
      </c>
      <c r="AI25" s="6" t="s">
        <v>173</v>
      </c>
      <c r="AJ25" s="6" t="s">
        <v>173</v>
      </c>
      <c r="AK25" s="6" t="s">
        <v>172</v>
      </c>
      <c r="AL25" s="6" t="s">
        <v>699</v>
      </c>
      <c r="AM25" s="12" t="s">
        <v>175</v>
      </c>
      <c r="AN25" s="12" t="s">
        <v>262</v>
      </c>
      <c r="AO25" s="12" t="s">
        <v>175</v>
      </c>
      <c r="AP25" s="12" t="s">
        <v>176</v>
      </c>
      <c r="AQ25" s="12" t="s">
        <v>177</v>
      </c>
      <c r="AR25" s="12" t="s">
        <v>175</v>
      </c>
      <c r="AS25" s="12" t="s">
        <v>262</v>
      </c>
      <c r="AT25" s="12" t="s">
        <v>175</v>
      </c>
      <c r="AU25" s="12" t="s">
        <v>176</v>
      </c>
      <c r="AV25" s="12" t="s">
        <v>285</v>
      </c>
      <c r="AW25" s="5">
        <f t="shared" si="2"/>
        <v>1</v>
      </c>
      <c r="AX25" s="20" t="s">
        <v>179</v>
      </c>
      <c r="AY25" s="5">
        <f t="shared" si="3"/>
        <v>0</v>
      </c>
      <c r="AZ25" s="20" t="s">
        <v>179</v>
      </c>
      <c r="BA25" s="5">
        <f t="shared" si="4"/>
        <v>0</v>
      </c>
      <c r="BB25" s="20" t="s">
        <v>179</v>
      </c>
      <c r="BC25" s="5">
        <f t="shared" si="5"/>
        <v>0</v>
      </c>
      <c r="BD25" s="20" t="s">
        <v>179</v>
      </c>
      <c r="BE25" s="5">
        <f t="shared" si="6"/>
        <v>0</v>
      </c>
      <c r="BF25" s="20" t="s">
        <v>178</v>
      </c>
      <c r="BG25" s="5">
        <f t="shared" si="7"/>
        <v>1</v>
      </c>
      <c r="BH25" s="20" t="s">
        <v>179</v>
      </c>
      <c r="BI25" s="5">
        <f t="shared" si="8"/>
        <v>0</v>
      </c>
      <c r="BJ25" s="20" t="s">
        <v>179</v>
      </c>
      <c r="BK25" s="5">
        <f t="shared" si="9"/>
        <v>0</v>
      </c>
      <c r="BL25" s="20" t="s">
        <v>179</v>
      </c>
      <c r="BM25" s="5">
        <f t="shared" si="10"/>
        <v>0</v>
      </c>
      <c r="BN25" s="20" t="s">
        <v>179</v>
      </c>
      <c r="BO25" s="5">
        <f t="shared" si="11"/>
        <v>0</v>
      </c>
      <c r="BP25" s="20" t="s">
        <v>179</v>
      </c>
      <c r="BQ25" s="5">
        <f t="shared" si="12"/>
        <v>0</v>
      </c>
      <c r="BR25" s="20" t="s">
        <v>179</v>
      </c>
      <c r="BS25" s="5">
        <f t="shared" si="13"/>
        <v>0</v>
      </c>
      <c r="BT25" s="20" t="s">
        <v>178</v>
      </c>
      <c r="BU25" s="5">
        <f t="shared" si="14"/>
        <v>1</v>
      </c>
      <c r="BV25" s="24" t="s">
        <v>175</v>
      </c>
      <c r="BW25" s="24" t="s">
        <v>175</v>
      </c>
      <c r="BX25" s="24" t="s">
        <v>175</v>
      </c>
      <c r="BY25" s="24" t="s">
        <v>175</v>
      </c>
      <c r="BZ25" s="24" t="s">
        <v>175</v>
      </c>
      <c r="CA25" s="24" t="s">
        <v>165</v>
      </c>
      <c r="CB25" s="24"/>
      <c r="CC25" t="s">
        <v>165</v>
      </c>
      <c r="CD25" t="s">
        <v>180</v>
      </c>
      <c r="CE25" t="s">
        <v>181</v>
      </c>
      <c r="CF25" t="s">
        <v>182</v>
      </c>
      <c r="CG25" t="s">
        <v>183</v>
      </c>
      <c r="CH25" t="s">
        <v>184</v>
      </c>
      <c r="CI25" t="s">
        <v>185</v>
      </c>
      <c r="CJ25" t="s">
        <v>186</v>
      </c>
      <c r="CK25" t="s">
        <v>187</v>
      </c>
      <c r="CL25" t="s">
        <v>188</v>
      </c>
      <c r="CM25" t="s">
        <v>189</v>
      </c>
      <c r="CO25" t="s">
        <v>190</v>
      </c>
      <c r="CP25" t="s">
        <v>172</v>
      </c>
      <c r="CQ25" t="s">
        <v>170</v>
      </c>
      <c r="CR25" t="s">
        <v>172</v>
      </c>
      <c r="CS25" t="s">
        <v>172</v>
      </c>
      <c r="CT25" t="s">
        <v>172</v>
      </c>
      <c r="CU25" t="s">
        <v>172</v>
      </c>
      <c r="CV25" t="s">
        <v>172</v>
      </c>
      <c r="CW25" t="s">
        <v>485</v>
      </c>
      <c r="CX25" t="s">
        <v>170</v>
      </c>
      <c r="CY25" t="s">
        <v>170</v>
      </c>
      <c r="CZ25" t="s">
        <v>172</v>
      </c>
      <c r="DA25" t="s">
        <v>172</v>
      </c>
      <c r="DB25" t="s">
        <v>172</v>
      </c>
      <c r="DD25" t="s">
        <v>193</v>
      </c>
      <c r="DE25" t="s">
        <v>192</v>
      </c>
      <c r="DF25" t="s">
        <v>193</v>
      </c>
      <c r="DG25" t="s">
        <v>193</v>
      </c>
      <c r="DH25" t="s">
        <v>192</v>
      </c>
      <c r="DI25" t="s">
        <v>192</v>
      </c>
      <c r="DJ25" t="s">
        <v>192</v>
      </c>
      <c r="DK25" t="s">
        <v>192</v>
      </c>
      <c r="DL25" t="s">
        <v>192</v>
      </c>
      <c r="DN25" t="s">
        <v>194</v>
      </c>
      <c r="DO25" t="s">
        <v>194</v>
      </c>
      <c r="DP25" t="s">
        <v>194</v>
      </c>
      <c r="DQ25" t="s">
        <v>194</v>
      </c>
      <c r="DR25" t="s">
        <v>196</v>
      </c>
      <c r="DT25" t="s">
        <v>164</v>
      </c>
      <c r="DU25" t="s">
        <v>192</v>
      </c>
      <c r="DV25" t="s">
        <v>165</v>
      </c>
      <c r="ED25" t="s">
        <v>164</v>
      </c>
      <c r="EE25" t="s">
        <v>165</v>
      </c>
      <c r="EF25" t="s">
        <v>359</v>
      </c>
      <c r="EH25" t="s">
        <v>700</v>
      </c>
      <c r="EI25" t="s">
        <v>200</v>
      </c>
      <c r="EJ25" t="s">
        <v>241</v>
      </c>
      <c r="EK25" t="s">
        <v>202</v>
      </c>
      <c r="EL25" t="s">
        <v>164</v>
      </c>
      <c r="EM25" t="s">
        <v>164</v>
      </c>
      <c r="EN25" t="s">
        <v>314</v>
      </c>
      <c r="EO25" t="s">
        <v>387</v>
      </c>
      <c r="EP25" t="s">
        <v>204</v>
      </c>
      <c r="EQ25" t="s">
        <v>205</v>
      </c>
      <c r="ER25" t="s">
        <v>164</v>
      </c>
      <c r="ES25" t="s">
        <v>164</v>
      </c>
      <c r="ET25" t="s">
        <v>701</v>
      </c>
      <c r="EV25" t="s">
        <v>207</v>
      </c>
      <c r="EW25" t="s">
        <v>208</v>
      </c>
      <c r="EX25" t="s">
        <v>209</v>
      </c>
      <c r="EY25" t="s">
        <v>210</v>
      </c>
      <c r="EZ25" t="s">
        <v>211</v>
      </c>
      <c r="FA25" t="s">
        <v>212</v>
      </c>
      <c r="FB25">
        <v>96931040</v>
      </c>
      <c r="FC25" t="s">
        <v>702</v>
      </c>
      <c r="FD25" t="s">
        <v>703</v>
      </c>
      <c r="FF25" t="s">
        <v>215</v>
      </c>
      <c r="FG25" t="s">
        <v>216</v>
      </c>
      <c r="FJ25">
        <v>25</v>
      </c>
    </row>
    <row r="26" spans="1:166" x14ac:dyDescent="0.35">
      <c r="A26" t="s">
        <v>704</v>
      </c>
      <c r="B26" t="s">
        <v>705</v>
      </c>
      <c r="C26" s="4" t="s">
        <v>608</v>
      </c>
      <c r="D26" s="4" t="s">
        <v>152</v>
      </c>
      <c r="E26" s="4" t="s">
        <v>706</v>
      </c>
      <c r="F26" s="4" t="s">
        <v>154</v>
      </c>
      <c r="G26" s="4" t="s">
        <v>707</v>
      </c>
      <c r="H26" s="4" t="s">
        <v>708</v>
      </c>
      <c r="I26" s="4" t="s">
        <v>709</v>
      </c>
      <c r="J26" s="4" t="s">
        <v>710</v>
      </c>
      <c r="K26" s="4" t="s">
        <v>711</v>
      </c>
      <c r="L26" s="4" t="s">
        <v>712</v>
      </c>
      <c r="M26" s="4" t="s">
        <v>713</v>
      </c>
      <c r="N26" s="4" t="s">
        <v>681</v>
      </c>
      <c r="O26" s="4" t="s">
        <v>480</v>
      </c>
      <c r="P26" s="4"/>
      <c r="Q26" s="4" t="s">
        <v>164</v>
      </c>
      <c r="R26" s="4" t="s">
        <v>165</v>
      </c>
      <c r="S26" s="4" t="s">
        <v>165</v>
      </c>
      <c r="T26" s="4" t="s">
        <v>164</v>
      </c>
      <c r="U26" s="4" t="s">
        <v>172</v>
      </c>
      <c r="V26" s="4" t="s">
        <v>714</v>
      </c>
      <c r="W26" s="4" t="s">
        <v>306</v>
      </c>
      <c r="X26" s="4" t="s">
        <v>715</v>
      </c>
      <c r="Y26" s="5">
        <f t="shared" si="0"/>
        <v>2016</v>
      </c>
      <c r="Z26" s="4">
        <v>0</v>
      </c>
      <c r="AA26" s="4">
        <v>1</v>
      </c>
      <c r="AB26" s="310">
        <v>1</v>
      </c>
      <c r="AC26" s="4"/>
      <c r="AD26" s="5">
        <f t="shared" si="1"/>
        <v>1</v>
      </c>
      <c r="AE26" s="6" t="s">
        <v>238</v>
      </c>
      <c r="AF26" s="6" t="s">
        <v>238</v>
      </c>
      <c r="AG26" s="6" t="s">
        <v>238</v>
      </c>
      <c r="AH26" s="6" t="s">
        <v>233</v>
      </c>
      <c r="AI26" s="6" t="s">
        <v>233</v>
      </c>
      <c r="AJ26" s="6" t="s">
        <v>170</v>
      </c>
      <c r="AK26" s="6" t="s">
        <v>172</v>
      </c>
      <c r="AL26" s="6" t="s">
        <v>636</v>
      </c>
      <c r="AM26" s="12" t="s">
        <v>175</v>
      </c>
      <c r="AN26" s="12" t="s">
        <v>262</v>
      </c>
      <c r="AO26" s="12" t="s">
        <v>175</v>
      </c>
      <c r="AP26" s="12" t="s">
        <v>262</v>
      </c>
      <c r="AQ26" s="12" t="s">
        <v>262</v>
      </c>
      <c r="AR26" s="12" t="s">
        <v>262</v>
      </c>
      <c r="AS26" s="12" t="s">
        <v>176</v>
      </c>
      <c r="AT26" s="12" t="s">
        <v>175</v>
      </c>
      <c r="AU26" s="12" t="s">
        <v>262</v>
      </c>
      <c r="AV26" s="12" t="s">
        <v>175</v>
      </c>
      <c r="AW26" s="5">
        <f t="shared" si="2"/>
        <v>0</v>
      </c>
      <c r="AX26" s="20" t="s">
        <v>179</v>
      </c>
      <c r="AY26" s="5">
        <f t="shared" si="3"/>
        <v>0</v>
      </c>
      <c r="AZ26" s="20" t="s">
        <v>237</v>
      </c>
      <c r="BA26" s="5">
        <f t="shared" si="4"/>
        <v>0</v>
      </c>
      <c r="BB26" s="20" t="s">
        <v>237</v>
      </c>
      <c r="BC26" s="5">
        <f t="shared" si="5"/>
        <v>0</v>
      </c>
      <c r="BD26" s="20" t="s">
        <v>237</v>
      </c>
      <c r="BE26" s="5">
        <f t="shared" si="6"/>
        <v>0</v>
      </c>
      <c r="BF26" s="20" t="s">
        <v>237</v>
      </c>
      <c r="BG26" s="5">
        <f t="shared" si="7"/>
        <v>0</v>
      </c>
      <c r="BH26" s="20" t="s">
        <v>179</v>
      </c>
      <c r="BI26" s="5">
        <f t="shared" si="8"/>
        <v>0</v>
      </c>
      <c r="BJ26" s="20" t="s">
        <v>237</v>
      </c>
      <c r="BK26" s="5">
        <f t="shared" si="9"/>
        <v>0</v>
      </c>
      <c r="BL26" s="20" t="s">
        <v>237</v>
      </c>
      <c r="BM26" s="5">
        <f t="shared" si="10"/>
        <v>0</v>
      </c>
      <c r="BN26" s="20" t="s">
        <v>237</v>
      </c>
      <c r="BO26" s="5">
        <f t="shared" si="11"/>
        <v>0</v>
      </c>
      <c r="BP26" s="20" t="s">
        <v>179</v>
      </c>
      <c r="BQ26" s="5">
        <f t="shared" si="12"/>
        <v>0</v>
      </c>
      <c r="BR26" s="20" t="s">
        <v>237</v>
      </c>
      <c r="BS26" s="5">
        <f t="shared" si="13"/>
        <v>0</v>
      </c>
      <c r="BT26" s="20" t="s">
        <v>178</v>
      </c>
      <c r="BU26" s="5">
        <f t="shared" si="14"/>
        <v>1</v>
      </c>
      <c r="BV26" s="24" t="s">
        <v>175</v>
      </c>
      <c r="BW26" s="24" t="s">
        <v>175</v>
      </c>
      <c r="BX26" s="24" t="s">
        <v>175</v>
      </c>
      <c r="BY26" s="24" t="s">
        <v>175</v>
      </c>
      <c r="BZ26" s="24" t="s">
        <v>175</v>
      </c>
      <c r="CA26" s="24" t="s">
        <v>165</v>
      </c>
      <c r="CB26" s="24"/>
      <c r="CC26" t="s">
        <v>164</v>
      </c>
      <c r="CD26" t="s">
        <v>180</v>
      </c>
      <c r="CE26" t="s">
        <v>181</v>
      </c>
      <c r="CF26" t="s">
        <v>182</v>
      </c>
      <c r="CG26" t="s">
        <v>183</v>
      </c>
      <c r="CH26" t="s">
        <v>184</v>
      </c>
      <c r="CI26" t="s">
        <v>185</v>
      </c>
      <c r="CJ26" t="s">
        <v>186</v>
      </c>
      <c r="CK26" t="s">
        <v>187</v>
      </c>
      <c r="CL26" t="s">
        <v>188</v>
      </c>
      <c r="CM26" t="s">
        <v>189</v>
      </c>
      <c r="CO26" t="s">
        <v>190</v>
      </c>
      <c r="CP26" t="s">
        <v>172</v>
      </c>
      <c r="CQ26" t="s">
        <v>170</v>
      </c>
      <c r="CR26" t="s">
        <v>172</v>
      </c>
      <c r="CS26" t="s">
        <v>172</v>
      </c>
      <c r="CT26" t="s">
        <v>172</v>
      </c>
      <c r="CU26" t="s">
        <v>172</v>
      </c>
      <c r="CV26" t="s">
        <v>172</v>
      </c>
      <c r="CW26" t="s">
        <v>191</v>
      </c>
      <c r="CX26" t="s">
        <v>170</v>
      </c>
      <c r="CY26" t="s">
        <v>172</v>
      </c>
      <c r="CZ26" t="s">
        <v>172</v>
      </c>
      <c r="DA26" t="s">
        <v>172</v>
      </c>
      <c r="DB26" t="s">
        <v>172</v>
      </c>
      <c r="DD26" t="s">
        <v>192</v>
      </c>
      <c r="DE26" t="s">
        <v>192</v>
      </c>
      <c r="DF26" t="s">
        <v>192</v>
      </c>
      <c r="DG26" t="s">
        <v>192</v>
      </c>
      <c r="DH26" t="s">
        <v>192</v>
      </c>
      <c r="DI26" t="s">
        <v>192</v>
      </c>
      <c r="DJ26" t="s">
        <v>192</v>
      </c>
      <c r="DK26" t="s">
        <v>193</v>
      </c>
      <c r="DL26" t="s">
        <v>192</v>
      </c>
      <c r="DN26" t="s">
        <v>194</v>
      </c>
      <c r="DO26" t="s">
        <v>194</v>
      </c>
      <c r="DP26" t="s">
        <v>194</v>
      </c>
      <c r="DQ26" t="s">
        <v>194</v>
      </c>
      <c r="DR26" t="s">
        <v>288</v>
      </c>
      <c r="DT26" t="s">
        <v>164</v>
      </c>
      <c r="DU26" t="s">
        <v>193</v>
      </c>
      <c r="DV26" t="s">
        <v>164</v>
      </c>
      <c r="DW26" t="s">
        <v>197</v>
      </c>
      <c r="DX26" t="s">
        <v>170</v>
      </c>
      <c r="DY26" t="s">
        <v>172</v>
      </c>
      <c r="DZ26" t="s">
        <v>172</v>
      </c>
      <c r="EA26" t="s">
        <v>172</v>
      </c>
      <c r="EB26" t="s">
        <v>172</v>
      </c>
      <c r="EC26" t="s">
        <v>192</v>
      </c>
      <c r="ED26" t="s">
        <v>164</v>
      </c>
      <c r="EE26" t="s">
        <v>164</v>
      </c>
      <c r="EF26" t="s">
        <v>239</v>
      </c>
      <c r="EH26" t="s">
        <v>716</v>
      </c>
      <c r="EI26" t="s">
        <v>200</v>
      </c>
      <c r="EJ26" t="s">
        <v>201</v>
      </c>
      <c r="EK26" t="s">
        <v>202</v>
      </c>
      <c r="EL26" t="s">
        <v>164</v>
      </c>
      <c r="EM26" t="s">
        <v>164</v>
      </c>
      <c r="EN26" t="s">
        <v>164</v>
      </c>
      <c r="EO26" t="s">
        <v>203</v>
      </c>
      <c r="EP26" t="s">
        <v>204</v>
      </c>
      <c r="EQ26" t="s">
        <v>205</v>
      </c>
      <c r="ER26" t="s">
        <v>164</v>
      </c>
      <c r="ES26" t="s">
        <v>164</v>
      </c>
      <c r="ET26" t="s">
        <v>717</v>
      </c>
      <c r="EV26" t="s">
        <v>207</v>
      </c>
      <c r="EW26" t="s">
        <v>208</v>
      </c>
      <c r="EX26" t="s">
        <v>209</v>
      </c>
      <c r="EY26" t="s">
        <v>210</v>
      </c>
      <c r="EZ26" t="s">
        <v>211</v>
      </c>
      <c r="FA26" t="s">
        <v>212</v>
      </c>
      <c r="FB26">
        <v>96931410</v>
      </c>
      <c r="FC26" t="s">
        <v>718</v>
      </c>
      <c r="FD26" t="s">
        <v>719</v>
      </c>
      <c r="FF26" t="s">
        <v>215</v>
      </c>
      <c r="FG26" t="s">
        <v>216</v>
      </c>
      <c r="FJ26">
        <v>26</v>
      </c>
    </row>
    <row r="27" spans="1:166" x14ac:dyDescent="0.35">
      <c r="A27" t="s">
        <v>720</v>
      </c>
      <c r="B27" t="s">
        <v>721</v>
      </c>
      <c r="C27" s="4" t="s">
        <v>608</v>
      </c>
      <c r="D27" s="4" t="s">
        <v>152</v>
      </c>
      <c r="E27" s="4" t="s">
        <v>722</v>
      </c>
      <c r="F27" s="4" t="s">
        <v>154</v>
      </c>
      <c r="G27" s="4" t="s">
        <v>723</v>
      </c>
      <c r="H27" s="4" t="s">
        <v>724</v>
      </c>
      <c r="I27" s="4" t="s">
        <v>725</v>
      </c>
      <c r="J27" s="4" t="s">
        <v>726</v>
      </c>
      <c r="K27" s="4" t="s">
        <v>727</v>
      </c>
      <c r="L27" s="4" t="s">
        <v>728</v>
      </c>
      <c r="M27" s="4" t="s">
        <v>729</v>
      </c>
      <c r="N27" s="4" t="s">
        <v>730</v>
      </c>
      <c r="O27" s="4" t="s">
        <v>439</v>
      </c>
      <c r="P27" s="4"/>
      <c r="Q27" s="4" t="s">
        <v>164</v>
      </c>
      <c r="R27" s="4" t="s">
        <v>165</v>
      </c>
      <c r="S27" s="4" t="s">
        <v>165</v>
      </c>
      <c r="T27" s="4" t="s">
        <v>164</v>
      </c>
      <c r="U27" s="4" t="s">
        <v>172</v>
      </c>
      <c r="V27" s="4" t="s">
        <v>731</v>
      </c>
      <c r="W27" s="4" t="s">
        <v>306</v>
      </c>
      <c r="X27" s="4" t="s">
        <v>732</v>
      </c>
      <c r="Y27" s="5">
        <f t="shared" si="0"/>
        <v>2016</v>
      </c>
      <c r="Z27" s="4">
        <v>0</v>
      </c>
      <c r="AA27" s="4">
        <v>1</v>
      </c>
      <c r="AB27" s="310">
        <v>2</v>
      </c>
      <c r="AC27" s="4" t="s">
        <v>164</v>
      </c>
      <c r="AD27" s="5">
        <f t="shared" si="1"/>
        <v>1</v>
      </c>
      <c r="AE27" s="6" t="s">
        <v>234</v>
      </c>
      <c r="AF27" s="6" t="s">
        <v>234</v>
      </c>
      <c r="AG27" s="6" t="s">
        <v>234</v>
      </c>
      <c r="AH27" s="6" t="s">
        <v>170</v>
      </c>
      <c r="AI27" s="6" t="s">
        <v>170</v>
      </c>
      <c r="AJ27" s="6" t="s">
        <v>170</v>
      </c>
      <c r="AK27" s="6" t="s">
        <v>172</v>
      </c>
      <c r="AL27" s="6" t="s">
        <v>405</v>
      </c>
      <c r="AM27" s="12" t="s">
        <v>175</v>
      </c>
      <c r="AN27" s="12" t="s">
        <v>175</v>
      </c>
      <c r="AO27" s="12" t="s">
        <v>175</v>
      </c>
      <c r="AP27" s="12" t="s">
        <v>176</v>
      </c>
      <c r="AQ27" s="12" t="s">
        <v>175</v>
      </c>
      <c r="AR27" s="12" t="s">
        <v>175</v>
      </c>
      <c r="AS27" s="12" t="s">
        <v>175</v>
      </c>
      <c r="AT27" s="12" t="s">
        <v>175</v>
      </c>
      <c r="AU27" s="12" t="s">
        <v>176</v>
      </c>
      <c r="AV27" s="12" t="s">
        <v>175</v>
      </c>
      <c r="AW27" s="5">
        <f t="shared" si="2"/>
        <v>1</v>
      </c>
      <c r="AX27" s="20" t="s">
        <v>178</v>
      </c>
      <c r="AY27" s="5">
        <f t="shared" si="3"/>
        <v>1</v>
      </c>
      <c r="AZ27" s="20" t="s">
        <v>178</v>
      </c>
      <c r="BA27" s="5">
        <f t="shared" si="4"/>
        <v>1</v>
      </c>
      <c r="BB27" s="20" t="s">
        <v>178</v>
      </c>
      <c r="BC27" s="5">
        <f t="shared" si="5"/>
        <v>1</v>
      </c>
      <c r="BD27" s="20" t="s">
        <v>178</v>
      </c>
      <c r="BE27" s="5">
        <f t="shared" si="6"/>
        <v>1</v>
      </c>
      <c r="BF27" s="20" t="s">
        <v>178</v>
      </c>
      <c r="BG27" s="5">
        <f t="shared" si="7"/>
        <v>1</v>
      </c>
      <c r="BH27" s="20" t="s">
        <v>178</v>
      </c>
      <c r="BI27" s="5">
        <f t="shared" si="8"/>
        <v>1</v>
      </c>
      <c r="BJ27" s="20" t="s">
        <v>178</v>
      </c>
      <c r="BK27" s="5">
        <f t="shared" si="9"/>
        <v>1</v>
      </c>
      <c r="BL27" s="20" t="s">
        <v>178</v>
      </c>
      <c r="BM27" s="5">
        <f t="shared" si="10"/>
        <v>1</v>
      </c>
      <c r="BN27" s="20" t="s">
        <v>178</v>
      </c>
      <c r="BO27" s="5">
        <f t="shared" si="11"/>
        <v>1</v>
      </c>
      <c r="BP27" s="20" t="s">
        <v>179</v>
      </c>
      <c r="BQ27" s="5">
        <f t="shared" si="12"/>
        <v>0</v>
      </c>
      <c r="BR27" s="20" t="s">
        <v>178</v>
      </c>
      <c r="BS27" s="5">
        <f t="shared" si="13"/>
        <v>1</v>
      </c>
      <c r="BT27" s="20" t="s">
        <v>178</v>
      </c>
      <c r="BU27" s="5">
        <f t="shared" si="14"/>
        <v>1</v>
      </c>
      <c r="BV27" s="24" t="s">
        <v>175</v>
      </c>
      <c r="BW27" s="24" t="s">
        <v>175</v>
      </c>
      <c r="BX27" s="24" t="s">
        <v>175</v>
      </c>
      <c r="BY27" s="24" t="s">
        <v>175</v>
      </c>
      <c r="BZ27" s="24" t="s">
        <v>175</v>
      </c>
      <c r="CA27" s="24" t="s">
        <v>165</v>
      </c>
      <c r="CB27" s="24"/>
      <c r="CC27" t="s">
        <v>164</v>
      </c>
      <c r="CD27" t="s">
        <v>180</v>
      </c>
      <c r="CE27" t="s">
        <v>181</v>
      </c>
      <c r="CF27" t="s">
        <v>182</v>
      </c>
      <c r="CG27" t="s">
        <v>183</v>
      </c>
      <c r="CH27" t="s">
        <v>184</v>
      </c>
      <c r="CI27" t="s">
        <v>185</v>
      </c>
      <c r="CJ27" t="s">
        <v>186</v>
      </c>
      <c r="CK27" t="s">
        <v>187</v>
      </c>
      <c r="CL27" t="s">
        <v>188</v>
      </c>
      <c r="CM27" t="s">
        <v>189</v>
      </c>
      <c r="CO27" t="s">
        <v>358</v>
      </c>
      <c r="CP27" t="s">
        <v>172</v>
      </c>
      <c r="CQ27" t="s">
        <v>172</v>
      </c>
      <c r="CR27" t="s">
        <v>172</v>
      </c>
      <c r="CS27" t="s">
        <v>172</v>
      </c>
      <c r="CT27" t="s">
        <v>172</v>
      </c>
      <c r="CU27" t="s">
        <v>172</v>
      </c>
      <c r="CV27" t="s">
        <v>170</v>
      </c>
      <c r="CW27" t="s">
        <v>191</v>
      </c>
      <c r="CX27" t="s">
        <v>170</v>
      </c>
      <c r="CY27" t="s">
        <v>172</v>
      </c>
      <c r="CZ27" t="s">
        <v>172</v>
      </c>
      <c r="DA27" t="s">
        <v>172</v>
      </c>
      <c r="DB27" t="s">
        <v>172</v>
      </c>
      <c r="DD27" t="s">
        <v>192</v>
      </c>
      <c r="DE27" t="s">
        <v>192</v>
      </c>
      <c r="DF27" t="s">
        <v>193</v>
      </c>
      <c r="DG27" t="s">
        <v>192</v>
      </c>
      <c r="DH27" t="s">
        <v>192</v>
      </c>
      <c r="DI27" t="s">
        <v>192</v>
      </c>
      <c r="DJ27" t="s">
        <v>192</v>
      </c>
      <c r="DK27" t="s">
        <v>193</v>
      </c>
      <c r="DL27" t="s">
        <v>192</v>
      </c>
      <c r="DN27" t="s">
        <v>194</v>
      </c>
      <c r="DO27" t="s">
        <v>194</v>
      </c>
      <c r="DP27" t="s">
        <v>194</v>
      </c>
      <c r="DQ27" t="s">
        <v>195</v>
      </c>
      <c r="DR27" t="s">
        <v>196</v>
      </c>
      <c r="DT27" t="s">
        <v>164</v>
      </c>
      <c r="DU27" t="s">
        <v>192</v>
      </c>
      <c r="DV27" t="s">
        <v>164</v>
      </c>
      <c r="DW27" t="s">
        <v>197</v>
      </c>
      <c r="DX27" t="s">
        <v>170</v>
      </c>
      <c r="DY27" t="s">
        <v>172</v>
      </c>
      <c r="DZ27" t="s">
        <v>172</v>
      </c>
      <c r="EA27" t="s">
        <v>172</v>
      </c>
      <c r="EB27" t="s">
        <v>172</v>
      </c>
      <c r="EC27" t="s">
        <v>192</v>
      </c>
      <c r="ED27" t="s">
        <v>164</v>
      </c>
      <c r="EE27" t="s">
        <v>164</v>
      </c>
      <c r="EF27" t="s">
        <v>198</v>
      </c>
      <c r="EH27" t="s">
        <v>733</v>
      </c>
      <c r="EI27" t="s">
        <v>200</v>
      </c>
      <c r="EJ27" t="s">
        <v>361</v>
      </c>
      <c r="EK27" t="s">
        <v>265</v>
      </c>
      <c r="EL27" t="s">
        <v>164</v>
      </c>
      <c r="EM27" t="s">
        <v>164</v>
      </c>
      <c r="EN27" t="s">
        <v>164</v>
      </c>
      <c r="EO27" t="s">
        <v>387</v>
      </c>
      <c r="EP27" t="s">
        <v>204</v>
      </c>
      <c r="EQ27" t="s">
        <v>205</v>
      </c>
      <c r="ER27" t="s">
        <v>165</v>
      </c>
      <c r="ES27" t="s">
        <v>164</v>
      </c>
      <c r="ET27" t="s">
        <v>734</v>
      </c>
      <c r="EV27" t="s">
        <v>207</v>
      </c>
      <c r="EW27" t="s">
        <v>208</v>
      </c>
      <c r="EX27" t="s">
        <v>209</v>
      </c>
      <c r="EY27" t="s">
        <v>210</v>
      </c>
      <c r="EZ27" t="s">
        <v>211</v>
      </c>
      <c r="FA27" t="s">
        <v>212</v>
      </c>
      <c r="FB27">
        <v>96932464</v>
      </c>
      <c r="FC27" t="s">
        <v>735</v>
      </c>
      <c r="FD27" t="s">
        <v>736</v>
      </c>
      <c r="FF27" t="s">
        <v>215</v>
      </c>
      <c r="FG27" t="s">
        <v>216</v>
      </c>
      <c r="FJ27">
        <v>27</v>
      </c>
    </row>
    <row r="28" spans="1:166" x14ac:dyDescent="0.35">
      <c r="A28" t="s">
        <v>737</v>
      </c>
      <c r="B28" t="s">
        <v>738</v>
      </c>
      <c r="C28" s="4" t="s">
        <v>739</v>
      </c>
      <c r="D28" s="4" t="s">
        <v>295</v>
      </c>
      <c r="E28" s="4" t="s">
        <v>740</v>
      </c>
      <c r="F28" s="4" t="s">
        <v>321</v>
      </c>
      <c r="G28" s="4" t="s">
        <v>741</v>
      </c>
      <c r="H28" s="4" t="s">
        <v>742</v>
      </c>
      <c r="I28" s="4" t="s">
        <v>743</v>
      </c>
      <c r="J28" s="4" t="s">
        <v>744</v>
      </c>
      <c r="K28" s="4" t="s">
        <v>745</v>
      </c>
      <c r="L28" s="4" t="s">
        <v>746</v>
      </c>
      <c r="M28" s="4" t="s">
        <v>747</v>
      </c>
      <c r="N28" s="4" t="s">
        <v>748</v>
      </c>
      <c r="O28" s="4" t="s">
        <v>749</v>
      </c>
      <c r="P28" s="4"/>
      <c r="Q28" s="4" t="s">
        <v>164</v>
      </c>
      <c r="R28" s="4" t="s">
        <v>165</v>
      </c>
      <c r="S28" s="4" t="s">
        <v>164</v>
      </c>
      <c r="T28" s="4" t="s">
        <v>165</v>
      </c>
      <c r="U28" s="4" t="s">
        <v>172</v>
      </c>
      <c r="V28" s="4" t="s">
        <v>750</v>
      </c>
      <c r="W28" s="4" t="s">
        <v>306</v>
      </c>
      <c r="X28" s="4" t="s">
        <v>559</v>
      </c>
      <c r="Y28" s="5">
        <f t="shared" si="0"/>
        <v>2016</v>
      </c>
      <c r="Z28" s="4">
        <v>0</v>
      </c>
      <c r="AA28" s="4">
        <v>1</v>
      </c>
      <c r="AB28" s="310">
        <v>1</v>
      </c>
      <c r="AC28" s="4"/>
      <c r="AD28" s="5">
        <f t="shared" si="1"/>
        <v>1</v>
      </c>
      <c r="AE28" s="6" t="s">
        <v>171</v>
      </c>
      <c r="AF28" s="6" t="s">
        <v>171</v>
      </c>
      <c r="AG28" s="6" t="s">
        <v>238</v>
      </c>
      <c r="AH28" s="6" t="s">
        <v>233</v>
      </c>
      <c r="AI28" s="6" t="s">
        <v>193</v>
      </c>
      <c r="AJ28" s="6" t="s">
        <v>233</v>
      </c>
      <c r="AK28" s="6" t="s">
        <v>172</v>
      </c>
      <c r="AL28" s="6" t="s">
        <v>751</v>
      </c>
      <c r="AM28" s="12" t="s">
        <v>175</v>
      </c>
      <c r="AN28" s="12" t="s">
        <v>176</v>
      </c>
      <c r="AO28" s="12" t="s">
        <v>175</v>
      </c>
      <c r="AP28" s="12" t="s">
        <v>176</v>
      </c>
      <c r="AQ28" s="12" t="s">
        <v>262</v>
      </c>
      <c r="AR28" s="12" t="s">
        <v>175</v>
      </c>
      <c r="AS28" s="12" t="s">
        <v>262</v>
      </c>
      <c r="AT28" s="12" t="s">
        <v>175</v>
      </c>
      <c r="AU28" s="12" t="s">
        <v>176</v>
      </c>
      <c r="AV28" s="12" t="s">
        <v>262</v>
      </c>
      <c r="AW28" s="5">
        <f t="shared" si="2"/>
        <v>1</v>
      </c>
      <c r="AX28" s="20" t="s">
        <v>179</v>
      </c>
      <c r="AY28" s="5">
        <f t="shared" si="3"/>
        <v>0</v>
      </c>
      <c r="AZ28" s="20" t="s">
        <v>179</v>
      </c>
      <c r="BA28" s="5">
        <f t="shared" si="4"/>
        <v>0</v>
      </c>
      <c r="BB28" s="20" t="s">
        <v>179</v>
      </c>
      <c r="BC28" s="5">
        <f t="shared" si="5"/>
        <v>0</v>
      </c>
      <c r="BD28" s="20" t="s">
        <v>178</v>
      </c>
      <c r="BE28" s="5">
        <f t="shared" si="6"/>
        <v>1</v>
      </c>
      <c r="BF28" s="20" t="s">
        <v>179</v>
      </c>
      <c r="BG28" s="5">
        <f t="shared" si="7"/>
        <v>0</v>
      </c>
      <c r="BH28" s="20" t="s">
        <v>179</v>
      </c>
      <c r="BI28" s="5">
        <f t="shared" si="8"/>
        <v>0</v>
      </c>
      <c r="BJ28" s="20" t="s">
        <v>179</v>
      </c>
      <c r="BK28" s="5">
        <f t="shared" si="9"/>
        <v>0</v>
      </c>
      <c r="BL28" s="20" t="s">
        <v>179</v>
      </c>
      <c r="BM28" s="5">
        <f t="shared" si="10"/>
        <v>0</v>
      </c>
      <c r="BN28" s="20" t="s">
        <v>179</v>
      </c>
      <c r="BO28" s="5">
        <f t="shared" si="11"/>
        <v>0</v>
      </c>
      <c r="BP28" s="20" t="s">
        <v>179</v>
      </c>
      <c r="BQ28" s="5">
        <f t="shared" si="12"/>
        <v>0</v>
      </c>
      <c r="BR28" s="20" t="s">
        <v>179</v>
      </c>
      <c r="BS28" s="5">
        <f t="shared" si="13"/>
        <v>0</v>
      </c>
      <c r="BT28" s="20" t="s">
        <v>178</v>
      </c>
      <c r="BU28" s="5">
        <f t="shared" si="14"/>
        <v>1</v>
      </c>
      <c r="BV28" s="24" t="s">
        <v>175</v>
      </c>
      <c r="BW28" s="24" t="s">
        <v>175</v>
      </c>
      <c r="BX28" s="24" t="s">
        <v>175</v>
      </c>
      <c r="BY28" s="24" t="s">
        <v>175</v>
      </c>
      <c r="BZ28" s="24" t="s">
        <v>234</v>
      </c>
      <c r="CA28" s="24" t="s">
        <v>165</v>
      </c>
      <c r="CB28" s="24"/>
      <c r="CC28" t="s">
        <v>164</v>
      </c>
      <c r="CD28" t="s">
        <v>180</v>
      </c>
      <c r="CE28" t="s">
        <v>181</v>
      </c>
      <c r="CF28" t="s">
        <v>182</v>
      </c>
      <c r="CG28" t="s">
        <v>183</v>
      </c>
      <c r="CH28" t="s">
        <v>184</v>
      </c>
      <c r="CI28" t="s">
        <v>185</v>
      </c>
      <c r="CJ28" t="s">
        <v>186</v>
      </c>
      <c r="CK28" t="s">
        <v>187</v>
      </c>
      <c r="CL28" t="s">
        <v>188</v>
      </c>
      <c r="CM28" t="s">
        <v>189</v>
      </c>
      <c r="CO28" t="s">
        <v>752</v>
      </c>
      <c r="CP28" t="s">
        <v>172</v>
      </c>
      <c r="CQ28" t="s">
        <v>170</v>
      </c>
      <c r="CR28" t="s">
        <v>172</v>
      </c>
      <c r="CS28" t="s">
        <v>170</v>
      </c>
      <c r="CT28" t="s">
        <v>172</v>
      </c>
      <c r="CU28" t="s">
        <v>172</v>
      </c>
      <c r="CV28" t="s">
        <v>172</v>
      </c>
      <c r="CW28" t="s">
        <v>485</v>
      </c>
      <c r="CX28" t="s">
        <v>170</v>
      </c>
      <c r="CY28" t="s">
        <v>170</v>
      </c>
      <c r="CZ28" t="s">
        <v>172</v>
      </c>
      <c r="DA28" t="s">
        <v>172</v>
      </c>
      <c r="DB28" t="s">
        <v>172</v>
      </c>
      <c r="DD28" t="s">
        <v>192</v>
      </c>
      <c r="DE28" t="s">
        <v>192</v>
      </c>
      <c r="DF28" t="s">
        <v>192</v>
      </c>
      <c r="DG28" t="s">
        <v>192</v>
      </c>
      <c r="DH28" t="s">
        <v>192</v>
      </c>
      <c r="DI28" t="s">
        <v>192</v>
      </c>
      <c r="DJ28" t="s">
        <v>192</v>
      </c>
      <c r="DK28" t="s">
        <v>192</v>
      </c>
      <c r="DL28" t="s">
        <v>192</v>
      </c>
      <c r="DN28" t="s">
        <v>194</v>
      </c>
      <c r="DO28" t="s">
        <v>195</v>
      </c>
      <c r="DP28" t="s">
        <v>194</v>
      </c>
      <c r="DQ28" t="s">
        <v>194</v>
      </c>
      <c r="DR28" t="s">
        <v>336</v>
      </c>
      <c r="DS28" t="s">
        <v>753</v>
      </c>
      <c r="DT28" t="s">
        <v>164</v>
      </c>
      <c r="DU28" t="s">
        <v>192</v>
      </c>
      <c r="DV28" t="s">
        <v>164</v>
      </c>
      <c r="DW28" t="s">
        <v>754</v>
      </c>
      <c r="DX28" t="s">
        <v>172</v>
      </c>
      <c r="DY28" t="s">
        <v>172</v>
      </c>
      <c r="DZ28" t="s">
        <v>172</v>
      </c>
      <c r="EA28" t="s">
        <v>172</v>
      </c>
      <c r="EB28" t="s">
        <v>170</v>
      </c>
      <c r="EC28" t="s">
        <v>192</v>
      </c>
      <c r="ED28" t="s">
        <v>165</v>
      </c>
      <c r="EE28" t="s">
        <v>165</v>
      </c>
      <c r="EF28" t="s">
        <v>239</v>
      </c>
      <c r="EH28" t="s">
        <v>755</v>
      </c>
      <c r="EI28" t="s">
        <v>200</v>
      </c>
      <c r="EJ28" t="s">
        <v>241</v>
      </c>
      <c r="EK28" t="s">
        <v>265</v>
      </c>
      <c r="EL28" t="s">
        <v>164</v>
      </c>
      <c r="EM28" t="s">
        <v>164</v>
      </c>
      <c r="EN28" t="s">
        <v>314</v>
      </c>
      <c r="EO28" t="s">
        <v>387</v>
      </c>
      <c r="EP28" t="s">
        <v>204</v>
      </c>
      <c r="EQ28" t="s">
        <v>205</v>
      </c>
      <c r="ER28" t="s">
        <v>164</v>
      </c>
      <c r="ES28" t="s">
        <v>164</v>
      </c>
      <c r="ET28" t="s">
        <v>338</v>
      </c>
      <c r="EV28" t="s">
        <v>207</v>
      </c>
      <c r="EW28" t="s">
        <v>208</v>
      </c>
      <c r="EX28" t="s">
        <v>209</v>
      </c>
      <c r="EY28" t="s">
        <v>210</v>
      </c>
      <c r="EZ28" t="s">
        <v>211</v>
      </c>
      <c r="FA28" t="s">
        <v>212</v>
      </c>
      <c r="FB28">
        <v>96932804</v>
      </c>
      <c r="FC28" t="s">
        <v>756</v>
      </c>
      <c r="FD28" t="s">
        <v>757</v>
      </c>
      <c r="FF28" t="s">
        <v>215</v>
      </c>
      <c r="FG28" t="s">
        <v>216</v>
      </c>
      <c r="FJ28">
        <v>28</v>
      </c>
    </row>
    <row r="29" spans="1:166" x14ac:dyDescent="0.35">
      <c r="A29" t="s">
        <v>758</v>
      </c>
      <c r="B29" t="s">
        <v>759</v>
      </c>
      <c r="C29" s="4" t="s">
        <v>608</v>
      </c>
      <c r="D29" s="4" t="s">
        <v>152</v>
      </c>
      <c r="E29" s="4" t="s">
        <v>760</v>
      </c>
      <c r="F29" s="4" t="s">
        <v>154</v>
      </c>
      <c r="G29" s="4" t="s">
        <v>761</v>
      </c>
      <c r="H29" s="4" t="s">
        <v>762</v>
      </c>
      <c r="I29" s="4" t="s">
        <v>763</v>
      </c>
      <c r="J29" s="4" t="s">
        <v>764</v>
      </c>
      <c r="K29" s="4" t="s">
        <v>765</v>
      </c>
      <c r="L29" s="4" t="s">
        <v>766</v>
      </c>
      <c r="M29" s="4" t="s">
        <v>767</v>
      </c>
      <c r="N29" s="4" t="s">
        <v>768</v>
      </c>
      <c r="O29" s="4" t="s">
        <v>769</v>
      </c>
      <c r="P29" s="4"/>
      <c r="Q29" s="4" t="s">
        <v>164</v>
      </c>
      <c r="R29" s="4" t="s">
        <v>165</v>
      </c>
      <c r="S29" s="4" t="s">
        <v>164</v>
      </c>
      <c r="T29" s="4" t="s">
        <v>164</v>
      </c>
      <c r="U29" s="4" t="s">
        <v>770</v>
      </c>
      <c r="V29" s="4" t="s">
        <v>771</v>
      </c>
      <c r="W29" s="4" t="s">
        <v>168</v>
      </c>
      <c r="X29" s="4" t="s">
        <v>772</v>
      </c>
      <c r="Y29" s="5">
        <f t="shared" si="0"/>
        <v>2017</v>
      </c>
      <c r="Z29" s="4">
        <v>0</v>
      </c>
      <c r="AA29" s="4">
        <v>1</v>
      </c>
      <c r="AB29" s="310">
        <v>1</v>
      </c>
      <c r="AC29" s="4"/>
      <c r="AD29" s="5">
        <f t="shared" si="1"/>
        <v>1</v>
      </c>
      <c r="AE29" s="6" t="s">
        <v>234</v>
      </c>
      <c r="AF29" s="6" t="s">
        <v>234</v>
      </c>
      <c r="AG29" s="6" t="s">
        <v>234</v>
      </c>
      <c r="AH29" s="6" t="s">
        <v>170</v>
      </c>
      <c r="AI29" s="6" t="s">
        <v>173</v>
      </c>
      <c r="AJ29" s="6" t="s">
        <v>170</v>
      </c>
      <c r="AK29" s="6" t="s">
        <v>172</v>
      </c>
      <c r="AL29" s="6" t="s">
        <v>773</v>
      </c>
      <c r="AM29" s="12" t="s">
        <v>175</v>
      </c>
      <c r="AN29" s="12" t="s">
        <v>176</v>
      </c>
      <c r="AO29" s="12" t="s">
        <v>175</v>
      </c>
      <c r="AP29" s="12" t="s">
        <v>176</v>
      </c>
      <c r="AQ29" s="12" t="s">
        <v>285</v>
      </c>
      <c r="AR29" s="12" t="s">
        <v>175</v>
      </c>
      <c r="AS29" s="12" t="s">
        <v>176</v>
      </c>
      <c r="AT29" s="12" t="s">
        <v>175</v>
      </c>
      <c r="AU29" s="12" t="s">
        <v>176</v>
      </c>
      <c r="AV29" s="12" t="s">
        <v>285</v>
      </c>
      <c r="AW29" s="5">
        <f t="shared" si="2"/>
        <v>1</v>
      </c>
      <c r="AX29" s="20" t="s">
        <v>179</v>
      </c>
      <c r="AY29" s="5">
        <f t="shared" si="3"/>
        <v>0</v>
      </c>
      <c r="AZ29" s="20" t="s">
        <v>179</v>
      </c>
      <c r="BA29" s="5">
        <f t="shared" si="4"/>
        <v>0</v>
      </c>
      <c r="BB29" s="20" t="s">
        <v>179</v>
      </c>
      <c r="BC29" s="5">
        <f t="shared" si="5"/>
        <v>0</v>
      </c>
      <c r="BD29" s="20" t="s">
        <v>179</v>
      </c>
      <c r="BE29" s="5">
        <f t="shared" si="6"/>
        <v>0</v>
      </c>
      <c r="BF29" s="20" t="s">
        <v>179</v>
      </c>
      <c r="BG29" s="5">
        <f t="shared" si="7"/>
        <v>0</v>
      </c>
      <c r="BH29" s="20" t="s">
        <v>179</v>
      </c>
      <c r="BI29" s="5">
        <f t="shared" si="8"/>
        <v>0</v>
      </c>
      <c r="BJ29" s="20" t="s">
        <v>179</v>
      </c>
      <c r="BK29" s="5">
        <f t="shared" si="9"/>
        <v>0</v>
      </c>
      <c r="BL29" s="20" t="s">
        <v>179</v>
      </c>
      <c r="BM29" s="5">
        <f t="shared" si="10"/>
        <v>0</v>
      </c>
      <c r="BN29" s="20" t="s">
        <v>179</v>
      </c>
      <c r="BO29" s="5">
        <f t="shared" si="11"/>
        <v>0</v>
      </c>
      <c r="BP29" s="20" t="s">
        <v>179</v>
      </c>
      <c r="BQ29" s="5">
        <f t="shared" si="12"/>
        <v>0</v>
      </c>
      <c r="BR29" s="20" t="s">
        <v>179</v>
      </c>
      <c r="BS29" s="5">
        <f t="shared" si="13"/>
        <v>0</v>
      </c>
      <c r="BT29" s="20" t="s">
        <v>178</v>
      </c>
      <c r="BU29" s="5">
        <f t="shared" si="14"/>
        <v>1</v>
      </c>
      <c r="BV29" s="24" t="s">
        <v>175</v>
      </c>
      <c r="BW29" s="24" t="s">
        <v>175</v>
      </c>
      <c r="BX29" s="24" t="s">
        <v>175</v>
      </c>
      <c r="BY29" s="24" t="s">
        <v>175</v>
      </c>
      <c r="BZ29" s="24" t="s">
        <v>175</v>
      </c>
      <c r="CA29" s="24" t="s">
        <v>165</v>
      </c>
      <c r="CB29" s="24"/>
      <c r="CC29" t="s">
        <v>164</v>
      </c>
      <c r="CD29" t="s">
        <v>180</v>
      </c>
      <c r="CE29" t="s">
        <v>181</v>
      </c>
      <c r="CF29" t="s">
        <v>182</v>
      </c>
      <c r="CG29" t="s">
        <v>183</v>
      </c>
      <c r="CH29" t="s">
        <v>184</v>
      </c>
      <c r="CI29" t="s">
        <v>185</v>
      </c>
      <c r="CJ29" t="s">
        <v>186</v>
      </c>
      <c r="CK29" t="s">
        <v>187</v>
      </c>
      <c r="CL29" t="s">
        <v>188</v>
      </c>
      <c r="CM29" t="s">
        <v>189</v>
      </c>
      <c r="CO29" t="s">
        <v>190</v>
      </c>
      <c r="CP29" t="s">
        <v>172</v>
      </c>
      <c r="CQ29" t="s">
        <v>170</v>
      </c>
      <c r="CR29" t="s">
        <v>172</v>
      </c>
      <c r="CS29" t="s">
        <v>172</v>
      </c>
      <c r="CT29" t="s">
        <v>172</v>
      </c>
      <c r="CU29" t="s">
        <v>172</v>
      </c>
      <c r="CV29" t="s">
        <v>172</v>
      </c>
      <c r="CW29" t="s">
        <v>191</v>
      </c>
      <c r="CX29" t="s">
        <v>170</v>
      </c>
      <c r="CY29" t="s">
        <v>172</v>
      </c>
      <c r="CZ29" t="s">
        <v>172</v>
      </c>
      <c r="DA29" t="s">
        <v>172</v>
      </c>
      <c r="DB29" t="s">
        <v>172</v>
      </c>
      <c r="DD29" t="s">
        <v>192</v>
      </c>
      <c r="DE29" t="s">
        <v>192</v>
      </c>
      <c r="DF29" t="s">
        <v>192</v>
      </c>
      <c r="DG29" t="s">
        <v>193</v>
      </c>
      <c r="DH29" t="s">
        <v>192</v>
      </c>
      <c r="DI29" t="s">
        <v>192</v>
      </c>
      <c r="DJ29" t="s">
        <v>192</v>
      </c>
      <c r="DK29" t="s">
        <v>192</v>
      </c>
      <c r="DL29" t="s">
        <v>192</v>
      </c>
      <c r="DN29" t="s">
        <v>194</v>
      </c>
      <c r="DO29" t="s">
        <v>194</v>
      </c>
      <c r="DP29" t="s">
        <v>194</v>
      </c>
      <c r="DQ29" t="s">
        <v>194</v>
      </c>
      <c r="DR29" t="s">
        <v>311</v>
      </c>
      <c r="DT29" t="s">
        <v>164</v>
      </c>
      <c r="DU29" t="s">
        <v>192</v>
      </c>
      <c r="DV29" t="s">
        <v>164</v>
      </c>
      <c r="DW29" t="s">
        <v>197</v>
      </c>
      <c r="DX29" t="s">
        <v>170</v>
      </c>
      <c r="DY29" t="s">
        <v>172</v>
      </c>
      <c r="DZ29" t="s">
        <v>172</v>
      </c>
      <c r="EA29" t="s">
        <v>172</v>
      </c>
      <c r="EB29" t="s">
        <v>172</v>
      </c>
      <c r="EC29" t="s">
        <v>192</v>
      </c>
      <c r="ED29" t="s">
        <v>164</v>
      </c>
      <c r="EE29" t="s">
        <v>164</v>
      </c>
      <c r="EF29" t="s">
        <v>239</v>
      </c>
      <c r="EH29" t="s">
        <v>774</v>
      </c>
      <c r="EI29" t="s">
        <v>200</v>
      </c>
      <c r="EJ29" t="s">
        <v>522</v>
      </c>
      <c r="EK29" t="s">
        <v>265</v>
      </c>
      <c r="EL29" t="s">
        <v>164</v>
      </c>
      <c r="EM29" t="s">
        <v>164</v>
      </c>
      <c r="EN29" t="s">
        <v>164</v>
      </c>
      <c r="EO29" t="s">
        <v>387</v>
      </c>
      <c r="EP29" t="s">
        <v>204</v>
      </c>
      <c r="EQ29" t="s">
        <v>205</v>
      </c>
      <c r="ER29" t="s">
        <v>164</v>
      </c>
      <c r="ES29" t="s">
        <v>164</v>
      </c>
      <c r="ET29" t="s">
        <v>775</v>
      </c>
      <c r="EV29" t="s">
        <v>207</v>
      </c>
      <c r="EW29" t="s">
        <v>208</v>
      </c>
      <c r="EX29" t="s">
        <v>209</v>
      </c>
      <c r="EY29" t="s">
        <v>210</v>
      </c>
      <c r="EZ29" t="s">
        <v>211</v>
      </c>
      <c r="FA29" t="s">
        <v>212</v>
      </c>
      <c r="FB29">
        <v>96933500</v>
      </c>
      <c r="FC29" t="s">
        <v>776</v>
      </c>
      <c r="FD29" t="s">
        <v>777</v>
      </c>
      <c r="FF29" t="s">
        <v>215</v>
      </c>
      <c r="FG29" t="s">
        <v>216</v>
      </c>
      <c r="FJ29">
        <v>29</v>
      </c>
    </row>
    <row r="30" spans="1:166" x14ac:dyDescent="0.35">
      <c r="A30" t="s">
        <v>778</v>
      </c>
      <c r="B30" t="s">
        <v>779</v>
      </c>
      <c r="C30" s="4" t="s">
        <v>452</v>
      </c>
      <c r="D30" s="4" t="s">
        <v>152</v>
      </c>
      <c r="E30" s="4" t="s">
        <v>780</v>
      </c>
      <c r="F30" s="4" t="s">
        <v>154</v>
      </c>
      <c r="G30" s="4" t="s">
        <v>781</v>
      </c>
      <c r="H30" s="4" t="s">
        <v>782</v>
      </c>
      <c r="I30" s="4" t="s">
        <v>783</v>
      </c>
      <c r="J30" s="4" t="s">
        <v>784</v>
      </c>
      <c r="K30" s="4" t="s">
        <v>785</v>
      </c>
      <c r="L30" s="4" t="s">
        <v>786</v>
      </c>
      <c r="M30" s="4" t="s">
        <v>787</v>
      </c>
      <c r="N30" s="4" t="s">
        <v>788</v>
      </c>
      <c r="O30" s="4" t="s">
        <v>789</v>
      </c>
      <c r="P30" s="4"/>
      <c r="Q30" s="4" t="s">
        <v>164</v>
      </c>
      <c r="R30" s="4" t="s">
        <v>165</v>
      </c>
      <c r="S30" s="4" t="s">
        <v>165</v>
      </c>
      <c r="T30" s="4" t="s">
        <v>165</v>
      </c>
      <c r="U30" s="4" t="s">
        <v>172</v>
      </c>
      <c r="V30" s="4" t="s">
        <v>790</v>
      </c>
      <c r="W30" s="4" t="s">
        <v>306</v>
      </c>
      <c r="X30" s="4" t="s">
        <v>791</v>
      </c>
      <c r="Y30" s="5">
        <f t="shared" si="0"/>
        <v>2017</v>
      </c>
      <c r="Z30" s="4">
        <v>0</v>
      </c>
      <c r="AA30" s="4">
        <v>1</v>
      </c>
      <c r="AB30" s="310">
        <v>1</v>
      </c>
      <c r="AC30" s="4"/>
      <c r="AD30" s="5">
        <f t="shared" si="1"/>
        <v>1</v>
      </c>
      <c r="AE30" s="6" t="s">
        <v>234</v>
      </c>
      <c r="AF30" s="6" t="s">
        <v>234</v>
      </c>
      <c r="AG30" s="6" t="s">
        <v>238</v>
      </c>
      <c r="AH30" s="6" t="s">
        <v>233</v>
      </c>
      <c r="AI30" s="6" t="s">
        <v>233</v>
      </c>
      <c r="AJ30" s="6" t="s">
        <v>170</v>
      </c>
      <c r="AK30" s="6" t="s">
        <v>172</v>
      </c>
      <c r="AL30" s="6" t="s">
        <v>636</v>
      </c>
      <c r="AM30" s="12" t="s">
        <v>175</v>
      </c>
      <c r="AN30" s="12" t="s">
        <v>176</v>
      </c>
      <c r="AO30" s="12" t="s">
        <v>175</v>
      </c>
      <c r="AP30" s="12" t="s">
        <v>175</v>
      </c>
      <c r="AQ30" s="12" t="s">
        <v>175</v>
      </c>
      <c r="AR30" s="12" t="s">
        <v>175</v>
      </c>
      <c r="AS30" s="12" t="s">
        <v>176</v>
      </c>
      <c r="AT30" s="12" t="s">
        <v>175</v>
      </c>
      <c r="AU30" s="12" t="s">
        <v>176</v>
      </c>
      <c r="AV30" s="12" t="s">
        <v>175</v>
      </c>
      <c r="AW30" s="5">
        <f t="shared" si="2"/>
        <v>1</v>
      </c>
      <c r="AX30" s="20" t="s">
        <v>179</v>
      </c>
      <c r="AY30" s="5">
        <f t="shared" si="3"/>
        <v>0</v>
      </c>
      <c r="AZ30" s="20" t="s">
        <v>179</v>
      </c>
      <c r="BA30" s="5">
        <f t="shared" si="4"/>
        <v>0</v>
      </c>
      <c r="BB30" s="20" t="s">
        <v>179</v>
      </c>
      <c r="BC30" s="5">
        <f t="shared" si="5"/>
        <v>0</v>
      </c>
      <c r="BD30" s="20" t="s">
        <v>179</v>
      </c>
      <c r="BE30" s="5">
        <f t="shared" si="6"/>
        <v>0</v>
      </c>
      <c r="BF30" s="20" t="s">
        <v>179</v>
      </c>
      <c r="BG30" s="5">
        <f t="shared" si="7"/>
        <v>0</v>
      </c>
      <c r="BH30" s="20" t="s">
        <v>179</v>
      </c>
      <c r="BI30" s="5">
        <f t="shared" si="8"/>
        <v>0</v>
      </c>
      <c r="BJ30" s="20" t="s">
        <v>179</v>
      </c>
      <c r="BK30" s="5">
        <f t="shared" si="9"/>
        <v>0</v>
      </c>
      <c r="BL30" s="20" t="s">
        <v>179</v>
      </c>
      <c r="BM30" s="5">
        <f t="shared" si="10"/>
        <v>0</v>
      </c>
      <c r="BN30" s="20" t="s">
        <v>179</v>
      </c>
      <c r="BO30" s="5">
        <f t="shared" si="11"/>
        <v>0</v>
      </c>
      <c r="BP30" s="20" t="s">
        <v>179</v>
      </c>
      <c r="BQ30" s="5">
        <f t="shared" si="12"/>
        <v>0</v>
      </c>
      <c r="BR30" s="20" t="s">
        <v>179</v>
      </c>
      <c r="BS30" s="5">
        <f t="shared" si="13"/>
        <v>0</v>
      </c>
      <c r="BT30" s="20" t="s">
        <v>178</v>
      </c>
      <c r="BU30" s="5">
        <f t="shared" si="14"/>
        <v>1</v>
      </c>
      <c r="BV30" s="24" t="s">
        <v>175</v>
      </c>
      <c r="BW30" s="24" t="s">
        <v>175</v>
      </c>
      <c r="BX30" s="24" t="s">
        <v>175</v>
      </c>
      <c r="BY30" s="24" t="s">
        <v>175</v>
      </c>
      <c r="BZ30" s="24" t="s">
        <v>175</v>
      </c>
      <c r="CA30" s="24" t="s">
        <v>165</v>
      </c>
      <c r="CB30" s="24"/>
      <c r="CC30" t="s">
        <v>164</v>
      </c>
      <c r="CD30" t="s">
        <v>180</v>
      </c>
      <c r="CE30" t="s">
        <v>181</v>
      </c>
      <c r="CF30" t="s">
        <v>182</v>
      </c>
      <c r="CG30" t="s">
        <v>183</v>
      </c>
      <c r="CH30" t="s">
        <v>184</v>
      </c>
      <c r="CI30" t="s">
        <v>185</v>
      </c>
      <c r="CJ30" t="s">
        <v>186</v>
      </c>
      <c r="CK30" t="s">
        <v>187</v>
      </c>
      <c r="CL30" t="s">
        <v>188</v>
      </c>
      <c r="CM30" t="s">
        <v>189</v>
      </c>
      <c r="CO30" t="s">
        <v>190</v>
      </c>
      <c r="CP30" t="s">
        <v>172</v>
      </c>
      <c r="CQ30" t="s">
        <v>170</v>
      </c>
      <c r="CR30" t="s">
        <v>172</v>
      </c>
      <c r="CS30" t="s">
        <v>172</v>
      </c>
      <c r="CT30" t="s">
        <v>172</v>
      </c>
      <c r="CU30" t="s">
        <v>172</v>
      </c>
      <c r="CV30" t="s">
        <v>172</v>
      </c>
      <c r="CW30" t="s">
        <v>191</v>
      </c>
      <c r="CX30" t="s">
        <v>170</v>
      </c>
      <c r="CY30" t="s">
        <v>172</v>
      </c>
      <c r="CZ30" t="s">
        <v>172</v>
      </c>
      <c r="DA30" t="s">
        <v>172</v>
      </c>
      <c r="DB30" t="s">
        <v>172</v>
      </c>
      <c r="DD30" t="s">
        <v>192</v>
      </c>
      <c r="DE30" t="s">
        <v>192</v>
      </c>
      <c r="DF30" t="s">
        <v>192</v>
      </c>
      <c r="DG30" t="s">
        <v>192</v>
      </c>
      <c r="DH30" t="s">
        <v>192</v>
      </c>
      <c r="DI30" t="s">
        <v>192</v>
      </c>
      <c r="DJ30" t="s">
        <v>192</v>
      </c>
      <c r="DK30" t="s">
        <v>192</v>
      </c>
      <c r="DL30" t="s">
        <v>192</v>
      </c>
      <c r="DN30" t="s">
        <v>194</v>
      </c>
      <c r="DO30" t="s">
        <v>194</v>
      </c>
      <c r="DP30" t="s">
        <v>194</v>
      </c>
      <c r="DQ30" t="s">
        <v>194</v>
      </c>
      <c r="DR30" t="s">
        <v>288</v>
      </c>
      <c r="DT30" t="s">
        <v>164</v>
      </c>
      <c r="DU30" t="s">
        <v>192</v>
      </c>
      <c r="DV30" t="s">
        <v>164</v>
      </c>
      <c r="DW30" t="s">
        <v>637</v>
      </c>
      <c r="DX30" t="s">
        <v>172</v>
      </c>
      <c r="DY30" t="s">
        <v>170</v>
      </c>
      <c r="DZ30" t="s">
        <v>172</v>
      </c>
      <c r="EA30" t="s">
        <v>172</v>
      </c>
      <c r="EB30" t="s">
        <v>172</v>
      </c>
      <c r="EC30" t="s">
        <v>192</v>
      </c>
      <c r="ED30" t="s">
        <v>164</v>
      </c>
      <c r="EE30" t="s">
        <v>164</v>
      </c>
      <c r="EF30" t="s">
        <v>239</v>
      </c>
      <c r="EH30" t="s">
        <v>792</v>
      </c>
      <c r="EI30" t="s">
        <v>200</v>
      </c>
      <c r="EJ30" t="s">
        <v>522</v>
      </c>
      <c r="EK30" t="s">
        <v>202</v>
      </c>
      <c r="EL30" t="s">
        <v>164</v>
      </c>
      <c r="EM30" t="s">
        <v>164</v>
      </c>
      <c r="EN30" t="s">
        <v>164</v>
      </c>
      <c r="EO30" t="s">
        <v>203</v>
      </c>
      <c r="EP30" t="s">
        <v>204</v>
      </c>
      <c r="EQ30" t="s">
        <v>205</v>
      </c>
      <c r="ER30" t="s">
        <v>164</v>
      </c>
      <c r="ES30" t="s">
        <v>164</v>
      </c>
      <c r="ET30" t="s">
        <v>793</v>
      </c>
      <c r="EV30" t="s">
        <v>207</v>
      </c>
      <c r="EW30" t="s">
        <v>208</v>
      </c>
      <c r="EX30" t="s">
        <v>209</v>
      </c>
      <c r="EY30" t="s">
        <v>210</v>
      </c>
      <c r="EZ30" t="s">
        <v>211</v>
      </c>
      <c r="FA30" t="s">
        <v>212</v>
      </c>
      <c r="FB30">
        <v>96934628</v>
      </c>
      <c r="FC30" t="s">
        <v>794</v>
      </c>
      <c r="FD30" t="s">
        <v>795</v>
      </c>
      <c r="FF30" t="s">
        <v>215</v>
      </c>
      <c r="FG30" t="s">
        <v>216</v>
      </c>
      <c r="FJ30">
        <v>30</v>
      </c>
    </row>
    <row r="31" spans="1:166" x14ac:dyDescent="0.35">
      <c r="A31" t="s">
        <v>796</v>
      </c>
      <c r="B31" t="s">
        <v>797</v>
      </c>
      <c r="C31" s="4" t="s">
        <v>739</v>
      </c>
      <c r="D31" s="4" t="s">
        <v>295</v>
      </c>
      <c r="E31" s="4" t="s">
        <v>798</v>
      </c>
      <c r="F31" s="4" t="s">
        <v>394</v>
      </c>
      <c r="G31" s="4" t="s">
        <v>799</v>
      </c>
      <c r="H31" s="4" t="s">
        <v>800</v>
      </c>
      <c r="I31" s="4" t="s">
        <v>801</v>
      </c>
      <c r="J31" s="4" t="s">
        <v>802</v>
      </c>
      <c r="K31" s="4" t="s">
        <v>803</v>
      </c>
      <c r="L31" s="4" t="s">
        <v>804</v>
      </c>
      <c r="M31" s="4" t="s">
        <v>805</v>
      </c>
      <c r="N31" s="4" t="s">
        <v>806</v>
      </c>
      <c r="O31" s="4" t="s">
        <v>807</v>
      </c>
      <c r="P31" s="4"/>
      <c r="Q31" s="4" t="s">
        <v>164</v>
      </c>
      <c r="R31" s="4" t="s">
        <v>165</v>
      </c>
      <c r="S31" s="4" t="s">
        <v>165</v>
      </c>
      <c r="T31" s="4" t="s">
        <v>165</v>
      </c>
      <c r="U31" s="4" t="s">
        <v>808</v>
      </c>
      <c r="V31" s="4" t="s">
        <v>809</v>
      </c>
      <c r="W31" s="4" t="s">
        <v>168</v>
      </c>
      <c r="X31" s="4" t="s">
        <v>698</v>
      </c>
      <c r="Y31" s="5">
        <f t="shared" si="0"/>
        <v>2018</v>
      </c>
      <c r="Z31" s="4">
        <v>0</v>
      </c>
      <c r="AA31" s="4">
        <v>1</v>
      </c>
      <c r="AB31" s="310">
        <v>1</v>
      </c>
      <c r="AC31" s="4"/>
      <c r="AD31" s="5">
        <f t="shared" si="1"/>
        <v>1</v>
      </c>
      <c r="AE31" s="6" t="s">
        <v>171</v>
      </c>
      <c r="AF31" s="6" t="s">
        <v>171</v>
      </c>
      <c r="AG31" s="6" t="s">
        <v>234</v>
      </c>
      <c r="AH31" s="6" t="s">
        <v>170</v>
      </c>
      <c r="AI31" s="6" t="s">
        <v>233</v>
      </c>
      <c r="AJ31" s="6" t="s">
        <v>233</v>
      </c>
      <c r="AK31" s="6" t="s">
        <v>172</v>
      </c>
      <c r="AL31" s="6" t="s">
        <v>810</v>
      </c>
      <c r="AM31" s="12" t="s">
        <v>175</v>
      </c>
      <c r="AN31" s="12" t="s">
        <v>176</v>
      </c>
      <c r="AO31" s="12" t="s">
        <v>175</v>
      </c>
      <c r="AP31" s="12" t="s">
        <v>175</v>
      </c>
      <c r="AQ31" s="12" t="s">
        <v>262</v>
      </c>
      <c r="AR31" s="12" t="s">
        <v>175</v>
      </c>
      <c r="AS31" s="12" t="s">
        <v>175</v>
      </c>
      <c r="AT31" s="12" t="s">
        <v>175</v>
      </c>
      <c r="AU31" s="12" t="s">
        <v>176</v>
      </c>
      <c r="AV31" s="12" t="s">
        <v>262</v>
      </c>
      <c r="AW31" s="5">
        <f t="shared" si="2"/>
        <v>1</v>
      </c>
      <c r="AX31" s="20" t="s">
        <v>179</v>
      </c>
      <c r="AY31" s="5">
        <f t="shared" si="3"/>
        <v>0</v>
      </c>
      <c r="AZ31" s="20" t="s">
        <v>179</v>
      </c>
      <c r="BA31" s="5">
        <f t="shared" si="4"/>
        <v>0</v>
      </c>
      <c r="BB31" s="20" t="s">
        <v>179</v>
      </c>
      <c r="BC31" s="5">
        <f t="shared" si="5"/>
        <v>0</v>
      </c>
      <c r="BD31" s="20" t="s">
        <v>179</v>
      </c>
      <c r="BE31" s="5">
        <f t="shared" si="6"/>
        <v>0</v>
      </c>
      <c r="BF31" s="20" t="s">
        <v>179</v>
      </c>
      <c r="BG31" s="5">
        <f t="shared" si="7"/>
        <v>0</v>
      </c>
      <c r="BH31" s="20" t="s">
        <v>179</v>
      </c>
      <c r="BI31" s="5">
        <f t="shared" si="8"/>
        <v>0</v>
      </c>
      <c r="BJ31" s="20" t="s">
        <v>179</v>
      </c>
      <c r="BK31" s="5">
        <f t="shared" si="9"/>
        <v>0</v>
      </c>
      <c r="BL31" s="20" t="s">
        <v>179</v>
      </c>
      <c r="BM31" s="5">
        <f t="shared" si="10"/>
        <v>0</v>
      </c>
      <c r="BN31" s="20" t="s">
        <v>179</v>
      </c>
      <c r="BO31" s="5">
        <f t="shared" si="11"/>
        <v>0</v>
      </c>
      <c r="BP31" s="20" t="s">
        <v>179</v>
      </c>
      <c r="BQ31" s="5">
        <f t="shared" si="12"/>
        <v>0</v>
      </c>
      <c r="BR31" s="20" t="s">
        <v>179</v>
      </c>
      <c r="BS31" s="5">
        <f t="shared" si="13"/>
        <v>0</v>
      </c>
      <c r="BT31" s="20" t="s">
        <v>179</v>
      </c>
      <c r="BU31" s="5">
        <f t="shared" si="14"/>
        <v>0</v>
      </c>
      <c r="BV31" s="24" t="s">
        <v>175</v>
      </c>
      <c r="BW31" s="24" t="s">
        <v>175</v>
      </c>
      <c r="BX31" s="24" t="s">
        <v>175</v>
      </c>
      <c r="BY31" s="24" t="s">
        <v>175</v>
      </c>
      <c r="BZ31" s="24" t="s">
        <v>175</v>
      </c>
      <c r="CA31" s="24" t="s">
        <v>165</v>
      </c>
      <c r="CB31" s="24"/>
      <c r="CC31" t="s">
        <v>164</v>
      </c>
      <c r="CD31" t="s">
        <v>180</v>
      </c>
      <c r="CE31" t="s">
        <v>181</v>
      </c>
      <c r="CF31" t="s">
        <v>182</v>
      </c>
      <c r="CG31" t="s">
        <v>183</v>
      </c>
      <c r="CH31" t="s">
        <v>184</v>
      </c>
      <c r="CI31" t="s">
        <v>185</v>
      </c>
      <c r="CJ31" t="s">
        <v>186</v>
      </c>
      <c r="CK31" t="s">
        <v>187</v>
      </c>
      <c r="CL31" t="s">
        <v>188</v>
      </c>
      <c r="CM31" t="s">
        <v>189</v>
      </c>
      <c r="CO31" t="s">
        <v>190</v>
      </c>
      <c r="CP31" t="s">
        <v>172</v>
      </c>
      <c r="CQ31" t="s">
        <v>170</v>
      </c>
      <c r="CR31" t="s">
        <v>172</v>
      </c>
      <c r="CS31" t="s">
        <v>172</v>
      </c>
      <c r="CT31" t="s">
        <v>172</v>
      </c>
      <c r="CU31" t="s">
        <v>172</v>
      </c>
      <c r="CV31" t="s">
        <v>172</v>
      </c>
      <c r="CW31" t="s">
        <v>485</v>
      </c>
      <c r="CX31" t="s">
        <v>170</v>
      </c>
      <c r="CY31" t="s">
        <v>170</v>
      </c>
      <c r="CZ31" t="s">
        <v>172</v>
      </c>
      <c r="DA31" t="s">
        <v>172</v>
      </c>
      <c r="DB31" t="s">
        <v>172</v>
      </c>
      <c r="DD31" t="s">
        <v>173</v>
      </c>
      <c r="DE31" t="s">
        <v>193</v>
      </c>
      <c r="DF31" t="s">
        <v>193</v>
      </c>
      <c r="DG31" t="s">
        <v>193</v>
      </c>
      <c r="DH31" t="s">
        <v>193</v>
      </c>
      <c r="DI31" t="s">
        <v>193</v>
      </c>
      <c r="DJ31" t="s">
        <v>193</v>
      </c>
      <c r="DK31" t="s">
        <v>193</v>
      </c>
      <c r="DL31" t="s">
        <v>193</v>
      </c>
      <c r="DN31" t="s">
        <v>194</v>
      </c>
      <c r="DO31" t="s">
        <v>287</v>
      </c>
      <c r="DP31" t="s">
        <v>195</v>
      </c>
      <c r="DQ31" t="s">
        <v>194</v>
      </c>
      <c r="DR31" t="s">
        <v>336</v>
      </c>
      <c r="DS31" t="s">
        <v>811</v>
      </c>
      <c r="DT31" t="s">
        <v>164</v>
      </c>
      <c r="DU31" t="s">
        <v>192</v>
      </c>
      <c r="DV31" t="s">
        <v>164</v>
      </c>
      <c r="DW31" t="s">
        <v>637</v>
      </c>
      <c r="DX31" t="s">
        <v>172</v>
      </c>
      <c r="DY31" t="s">
        <v>170</v>
      </c>
      <c r="DZ31" t="s">
        <v>172</v>
      </c>
      <c r="EA31" t="s">
        <v>172</v>
      </c>
      <c r="EB31" t="s">
        <v>172</v>
      </c>
      <c r="EC31" t="s">
        <v>193</v>
      </c>
      <c r="ED31" t="s">
        <v>165</v>
      </c>
      <c r="EE31" t="s">
        <v>165</v>
      </c>
      <c r="EF31" t="s">
        <v>359</v>
      </c>
      <c r="EH31" t="s">
        <v>812</v>
      </c>
      <c r="EI31" t="s">
        <v>200</v>
      </c>
      <c r="EJ31" t="s">
        <v>522</v>
      </c>
      <c r="EK31" t="s">
        <v>265</v>
      </c>
      <c r="EL31" t="s">
        <v>165</v>
      </c>
      <c r="EM31" t="s">
        <v>164</v>
      </c>
      <c r="EN31" t="s">
        <v>164</v>
      </c>
      <c r="EO31" t="s">
        <v>387</v>
      </c>
      <c r="EP31" t="s">
        <v>204</v>
      </c>
      <c r="EQ31" t="s">
        <v>205</v>
      </c>
      <c r="ER31" t="s">
        <v>165</v>
      </c>
      <c r="ES31" t="s">
        <v>164</v>
      </c>
      <c r="ET31" t="s">
        <v>338</v>
      </c>
      <c r="EV31" t="s">
        <v>207</v>
      </c>
      <c r="EW31" t="s">
        <v>208</v>
      </c>
      <c r="EX31" t="s">
        <v>209</v>
      </c>
      <c r="EY31" t="s">
        <v>210</v>
      </c>
      <c r="EZ31" t="s">
        <v>211</v>
      </c>
      <c r="FA31" t="s">
        <v>212</v>
      </c>
      <c r="FB31">
        <v>96935161</v>
      </c>
      <c r="FC31" t="s">
        <v>813</v>
      </c>
      <c r="FD31" t="s">
        <v>814</v>
      </c>
      <c r="FF31" t="s">
        <v>215</v>
      </c>
      <c r="FG31" t="s">
        <v>216</v>
      </c>
      <c r="FJ31">
        <v>31</v>
      </c>
    </row>
    <row r="32" spans="1:166" x14ac:dyDescent="0.35">
      <c r="A32" t="s">
        <v>815</v>
      </c>
      <c r="B32" t="s">
        <v>816</v>
      </c>
      <c r="C32" s="4" t="s">
        <v>151</v>
      </c>
      <c r="D32" s="4" t="s">
        <v>152</v>
      </c>
      <c r="E32" s="4" t="s">
        <v>817</v>
      </c>
      <c r="F32" s="4" t="s">
        <v>154</v>
      </c>
      <c r="G32" s="4" t="s">
        <v>271</v>
      </c>
      <c r="H32" s="4" t="s">
        <v>818</v>
      </c>
      <c r="I32" s="4" t="s">
        <v>819</v>
      </c>
      <c r="J32" s="4" t="s">
        <v>820</v>
      </c>
      <c r="K32" s="4" t="s">
        <v>821</v>
      </c>
      <c r="L32" s="4" t="s">
        <v>822</v>
      </c>
      <c r="M32" s="4" t="s">
        <v>823</v>
      </c>
      <c r="N32" s="4" t="s">
        <v>824</v>
      </c>
      <c r="O32" s="4" t="s">
        <v>280</v>
      </c>
      <c r="P32" s="4"/>
      <c r="Q32" s="4" t="s">
        <v>164</v>
      </c>
      <c r="R32" s="4" t="s">
        <v>165</v>
      </c>
      <c r="S32" s="4" t="s">
        <v>165</v>
      </c>
      <c r="T32" s="4" t="s">
        <v>164</v>
      </c>
      <c r="U32" s="4" t="s">
        <v>825</v>
      </c>
      <c r="V32" s="4" t="s">
        <v>826</v>
      </c>
      <c r="W32" s="4" t="s">
        <v>168</v>
      </c>
      <c r="X32" s="4" t="s">
        <v>715</v>
      </c>
      <c r="Y32" s="5">
        <f t="shared" si="0"/>
        <v>2016</v>
      </c>
      <c r="Z32" s="4">
        <v>0</v>
      </c>
      <c r="AA32" s="4">
        <v>1</v>
      </c>
      <c r="AB32" s="310">
        <v>2</v>
      </c>
      <c r="AC32" s="4" t="s">
        <v>164</v>
      </c>
      <c r="AD32" s="5">
        <f t="shared" si="1"/>
        <v>1</v>
      </c>
      <c r="AE32" s="6" t="s">
        <v>234</v>
      </c>
      <c r="AF32" s="6" t="s">
        <v>234</v>
      </c>
      <c r="AG32" s="6" t="s">
        <v>234</v>
      </c>
      <c r="AH32" s="6" t="s">
        <v>170</v>
      </c>
      <c r="AI32" s="6" t="s">
        <v>173</v>
      </c>
      <c r="AJ32" s="6" t="s">
        <v>173</v>
      </c>
      <c r="AK32" s="6" t="s">
        <v>172</v>
      </c>
      <c r="AL32" s="6" t="s">
        <v>683</v>
      </c>
      <c r="AM32" s="12" t="s">
        <v>175</v>
      </c>
      <c r="AN32" s="12" t="s">
        <v>285</v>
      </c>
      <c r="AO32" s="12" t="s">
        <v>285</v>
      </c>
      <c r="AP32" s="12" t="s">
        <v>175</v>
      </c>
      <c r="AQ32" s="12" t="s">
        <v>175</v>
      </c>
      <c r="AR32" s="12" t="s">
        <v>175</v>
      </c>
      <c r="AS32" s="12" t="s">
        <v>262</v>
      </c>
      <c r="AT32" s="12" t="s">
        <v>175</v>
      </c>
      <c r="AU32" s="12" t="s">
        <v>176</v>
      </c>
      <c r="AV32" s="12" t="s">
        <v>175</v>
      </c>
      <c r="AW32" s="5">
        <f t="shared" si="2"/>
        <v>1</v>
      </c>
      <c r="AX32" s="20" t="s">
        <v>179</v>
      </c>
      <c r="AY32" s="5">
        <f t="shared" si="3"/>
        <v>0</v>
      </c>
      <c r="AZ32" s="20" t="s">
        <v>179</v>
      </c>
      <c r="BA32" s="5">
        <f t="shared" si="4"/>
        <v>0</v>
      </c>
      <c r="BB32" s="20" t="s">
        <v>179</v>
      </c>
      <c r="BC32" s="5">
        <f t="shared" si="5"/>
        <v>0</v>
      </c>
      <c r="BD32" s="20" t="s">
        <v>179</v>
      </c>
      <c r="BE32" s="5">
        <f t="shared" si="6"/>
        <v>0</v>
      </c>
      <c r="BF32" s="20" t="s">
        <v>179</v>
      </c>
      <c r="BG32" s="5">
        <f t="shared" si="7"/>
        <v>0</v>
      </c>
      <c r="BH32" s="20" t="s">
        <v>179</v>
      </c>
      <c r="BI32" s="5">
        <f t="shared" si="8"/>
        <v>0</v>
      </c>
      <c r="BJ32" s="20" t="s">
        <v>179</v>
      </c>
      <c r="BK32" s="5">
        <f t="shared" si="9"/>
        <v>0</v>
      </c>
      <c r="BL32" s="20" t="s">
        <v>179</v>
      </c>
      <c r="BM32" s="5">
        <f t="shared" si="10"/>
        <v>0</v>
      </c>
      <c r="BN32" s="20" t="s">
        <v>179</v>
      </c>
      <c r="BO32" s="5">
        <f t="shared" si="11"/>
        <v>0</v>
      </c>
      <c r="BP32" s="20" t="s">
        <v>179</v>
      </c>
      <c r="BQ32" s="5">
        <f t="shared" si="12"/>
        <v>0</v>
      </c>
      <c r="BR32" s="20" t="s">
        <v>179</v>
      </c>
      <c r="BS32" s="5">
        <f t="shared" si="13"/>
        <v>0</v>
      </c>
      <c r="BT32" s="20" t="s">
        <v>178</v>
      </c>
      <c r="BU32" s="5">
        <f t="shared" si="14"/>
        <v>1</v>
      </c>
      <c r="BV32" s="24" t="s">
        <v>175</v>
      </c>
      <c r="BW32" s="24" t="s">
        <v>175</v>
      </c>
      <c r="BX32" s="24" t="s">
        <v>175</v>
      </c>
      <c r="BY32" s="24" t="s">
        <v>175</v>
      </c>
      <c r="BZ32" s="24" t="s">
        <v>175</v>
      </c>
      <c r="CA32" s="24" t="s">
        <v>165</v>
      </c>
      <c r="CB32" s="24"/>
      <c r="CC32" t="s">
        <v>164</v>
      </c>
      <c r="CD32" t="s">
        <v>180</v>
      </c>
      <c r="CE32" t="s">
        <v>181</v>
      </c>
      <c r="CF32" t="s">
        <v>182</v>
      </c>
      <c r="CG32" t="s">
        <v>183</v>
      </c>
      <c r="CH32" t="s">
        <v>184</v>
      </c>
      <c r="CI32" t="s">
        <v>185</v>
      </c>
      <c r="CJ32" t="s">
        <v>186</v>
      </c>
      <c r="CK32" t="s">
        <v>187</v>
      </c>
      <c r="CL32" t="s">
        <v>188</v>
      </c>
      <c r="CM32" t="s">
        <v>189</v>
      </c>
      <c r="CO32" t="s">
        <v>190</v>
      </c>
      <c r="CP32" t="s">
        <v>172</v>
      </c>
      <c r="CQ32" t="s">
        <v>170</v>
      </c>
      <c r="CR32" t="s">
        <v>172</v>
      </c>
      <c r="CS32" t="s">
        <v>172</v>
      </c>
      <c r="CT32" t="s">
        <v>172</v>
      </c>
      <c r="CU32" t="s">
        <v>172</v>
      </c>
      <c r="CV32" t="s">
        <v>172</v>
      </c>
      <c r="CW32" t="s">
        <v>191</v>
      </c>
      <c r="CX32" t="s">
        <v>170</v>
      </c>
      <c r="CY32" t="s">
        <v>172</v>
      </c>
      <c r="CZ32" t="s">
        <v>172</v>
      </c>
      <c r="DA32" t="s">
        <v>172</v>
      </c>
      <c r="DB32" t="s">
        <v>172</v>
      </c>
      <c r="DD32" t="s">
        <v>193</v>
      </c>
      <c r="DE32" t="s">
        <v>193</v>
      </c>
      <c r="DF32" t="s">
        <v>233</v>
      </c>
      <c r="DG32" t="s">
        <v>192</v>
      </c>
      <c r="DH32" t="s">
        <v>192</v>
      </c>
      <c r="DI32" t="s">
        <v>192</v>
      </c>
      <c r="DJ32" t="s">
        <v>192</v>
      </c>
      <c r="DK32" t="s">
        <v>173</v>
      </c>
      <c r="DL32" t="s">
        <v>173</v>
      </c>
      <c r="DN32" t="s">
        <v>194</v>
      </c>
      <c r="DO32" t="s">
        <v>195</v>
      </c>
      <c r="DP32" t="s">
        <v>195</v>
      </c>
      <c r="DQ32" t="s">
        <v>194</v>
      </c>
      <c r="DR32" t="s">
        <v>311</v>
      </c>
      <c r="DT32" t="s">
        <v>164</v>
      </c>
      <c r="DU32" t="s">
        <v>193</v>
      </c>
      <c r="DV32" t="s">
        <v>164</v>
      </c>
      <c r="DW32" t="s">
        <v>197</v>
      </c>
      <c r="DX32" t="s">
        <v>170</v>
      </c>
      <c r="DY32" t="s">
        <v>172</v>
      </c>
      <c r="DZ32" t="s">
        <v>172</v>
      </c>
      <c r="EA32" t="s">
        <v>172</v>
      </c>
      <c r="EB32" t="s">
        <v>172</v>
      </c>
      <c r="EC32" t="s">
        <v>193</v>
      </c>
      <c r="ED32" t="s">
        <v>164</v>
      </c>
      <c r="EE32" t="s">
        <v>164</v>
      </c>
      <c r="EF32" t="s">
        <v>239</v>
      </c>
      <c r="EH32" t="s">
        <v>827</v>
      </c>
      <c r="EI32" t="s">
        <v>200</v>
      </c>
      <c r="EJ32" t="s">
        <v>676</v>
      </c>
      <c r="EK32" t="s">
        <v>265</v>
      </c>
      <c r="EL32" t="s">
        <v>164</v>
      </c>
      <c r="EM32" t="s">
        <v>164</v>
      </c>
      <c r="EN32" t="s">
        <v>164</v>
      </c>
      <c r="EO32" t="s">
        <v>203</v>
      </c>
      <c r="EP32" t="s">
        <v>204</v>
      </c>
      <c r="EQ32" t="s">
        <v>205</v>
      </c>
      <c r="ER32" t="s">
        <v>164</v>
      </c>
      <c r="ES32" t="s">
        <v>164</v>
      </c>
      <c r="ET32" t="s">
        <v>734</v>
      </c>
      <c r="EV32" t="s">
        <v>207</v>
      </c>
      <c r="EW32" t="s">
        <v>208</v>
      </c>
      <c r="EX32" t="s">
        <v>209</v>
      </c>
      <c r="EY32" t="s">
        <v>210</v>
      </c>
      <c r="EZ32" t="s">
        <v>211</v>
      </c>
      <c r="FA32" t="s">
        <v>212</v>
      </c>
      <c r="FB32">
        <v>96936270</v>
      </c>
      <c r="FC32" t="s">
        <v>828</v>
      </c>
      <c r="FD32" t="s">
        <v>829</v>
      </c>
      <c r="FF32" t="s">
        <v>215</v>
      </c>
      <c r="FG32" t="s">
        <v>216</v>
      </c>
      <c r="FJ32">
        <v>32</v>
      </c>
    </row>
    <row r="33" spans="1:166" x14ac:dyDescent="0.35">
      <c r="A33" t="s">
        <v>830</v>
      </c>
      <c r="B33" t="s">
        <v>831</v>
      </c>
      <c r="C33" s="4" t="s">
        <v>151</v>
      </c>
      <c r="D33" s="4" t="s">
        <v>152</v>
      </c>
      <c r="E33" s="4" t="s">
        <v>832</v>
      </c>
      <c r="F33" s="4" t="s">
        <v>154</v>
      </c>
      <c r="G33" s="4" t="s">
        <v>833</v>
      </c>
      <c r="H33" s="4" t="s">
        <v>834</v>
      </c>
      <c r="I33" s="4" t="s">
        <v>835</v>
      </c>
      <c r="J33" s="4" t="s">
        <v>836</v>
      </c>
      <c r="K33" s="4" t="s">
        <v>837</v>
      </c>
      <c r="L33" s="4" t="s">
        <v>838</v>
      </c>
      <c r="M33" s="4" t="s">
        <v>839</v>
      </c>
      <c r="N33" s="4" t="s">
        <v>840</v>
      </c>
      <c r="O33" s="4" t="s">
        <v>841</v>
      </c>
      <c r="P33" s="4"/>
      <c r="Q33" s="4" t="s">
        <v>165</v>
      </c>
      <c r="R33" s="4" t="s">
        <v>165</v>
      </c>
      <c r="S33" s="4" t="s">
        <v>165</v>
      </c>
      <c r="T33" s="4" t="s">
        <v>165</v>
      </c>
      <c r="U33" s="4" t="s">
        <v>172</v>
      </c>
      <c r="V33" s="4" t="s">
        <v>842</v>
      </c>
      <c r="W33" s="4" t="s">
        <v>306</v>
      </c>
      <c r="X33" s="4" t="s">
        <v>283</v>
      </c>
      <c r="Y33" s="5">
        <f t="shared" si="0"/>
        <v>2016</v>
      </c>
      <c r="Z33" s="4">
        <v>0</v>
      </c>
      <c r="AA33" s="4">
        <v>1</v>
      </c>
      <c r="AB33" s="310">
        <v>2</v>
      </c>
      <c r="AC33" s="4" t="s">
        <v>164</v>
      </c>
      <c r="AD33" s="5">
        <f t="shared" si="1"/>
        <v>1</v>
      </c>
      <c r="AE33" s="6" t="s">
        <v>234</v>
      </c>
      <c r="AF33" s="6" t="s">
        <v>234</v>
      </c>
      <c r="AG33" s="6" t="s">
        <v>234</v>
      </c>
      <c r="AH33" s="6" t="s">
        <v>170</v>
      </c>
      <c r="AI33" s="6" t="s">
        <v>173</v>
      </c>
      <c r="AJ33" s="6" t="s">
        <v>170</v>
      </c>
      <c r="AK33" s="6" t="s">
        <v>172</v>
      </c>
      <c r="AL33" s="6" t="s">
        <v>773</v>
      </c>
      <c r="AM33" s="12" t="s">
        <v>262</v>
      </c>
      <c r="AN33" s="12" t="s">
        <v>176</v>
      </c>
      <c r="AO33" s="12" t="s">
        <v>175</v>
      </c>
      <c r="AP33" s="12" t="s">
        <v>175</v>
      </c>
      <c r="AQ33" s="12" t="s">
        <v>175</v>
      </c>
      <c r="AR33" s="12" t="s">
        <v>175</v>
      </c>
      <c r="AS33" s="12" t="s">
        <v>176</v>
      </c>
      <c r="AT33" s="12" t="s">
        <v>175</v>
      </c>
      <c r="AU33" s="12" t="s">
        <v>176</v>
      </c>
      <c r="AV33" s="12" t="s">
        <v>175</v>
      </c>
      <c r="AW33" s="5">
        <f t="shared" si="2"/>
        <v>1</v>
      </c>
      <c r="AX33" s="20" t="s">
        <v>179</v>
      </c>
      <c r="AY33" s="5">
        <f t="shared" si="3"/>
        <v>0</v>
      </c>
      <c r="AZ33" s="20" t="s">
        <v>179</v>
      </c>
      <c r="BA33" s="5">
        <f t="shared" si="4"/>
        <v>0</v>
      </c>
      <c r="BB33" s="20" t="s">
        <v>179</v>
      </c>
      <c r="BC33" s="5">
        <f t="shared" si="5"/>
        <v>0</v>
      </c>
      <c r="BD33" s="20" t="s">
        <v>179</v>
      </c>
      <c r="BE33" s="5">
        <f t="shared" si="6"/>
        <v>0</v>
      </c>
      <c r="BF33" s="20" t="s">
        <v>179</v>
      </c>
      <c r="BG33" s="5">
        <f t="shared" si="7"/>
        <v>0</v>
      </c>
      <c r="BH33" s="20" t="s">
        <v>179</v>
      </c>
      <c r="BI33" s="5">
        <f t="shared" si="8"/>
        <v>0</v>
      </c>
      <c r="BJ33" s="20" t="s">
        <v>178</v>
      </c>
      <c r="BK33" s="5">
        <f t="shared" si="9"/>
        <v>1</v>
      </c>
      <c r="BL33" s="20" t="s">
        <v>179</v>
      </c>
      <c r="BM33" s="5">
        <f t="shared" si="10"/>
        <v>0</v>
      </c>
      <c r="BN33" s="20" t="s">
        <v>178</v>
      </c>
      <c r="BO33" s="5">
        <f t="shared" si="11"/>
        <v>1</v>
      </c>
      <c r="BP33" s="20" t="s">
        <v>179</v>
      </c>
      <c r="BQ33" s="5">
        <f t="shared" si="12"/>
        <v>0</v>
      </c>
      <c r="BR33" s="20" t="s">
        <v>179</v>
      </c>
      <c r="BS33" s="5">
        <f t="shared" si="13"/>
        <v>0</v>
      </c>
      <c r="BT33" s="20" t="s">
        <v>178</v>
      </c>
      <c r="BU33" s="5">
        <f t="shared" si="14"/>
        <v>1</v>
      </c>
      <c r="BV33" s="24" t="s">
        <v>175</v>
      </c>
      <c r="BW33" s="24" t="s">
        <v>175</v>
      </c>
      <c r="BX33" s="24" t="s">
        <v>175</v>
      </c>
      <c r="BY33" s="24" t="s">
        <v>175</v>
      </c>
      <c r="BZ33" s="24" t="s">
        <v>175</v>
      </c>
      <c r="CA33" s="24" t="s">
        <v>164</v>
      </c>
      <c r="CB33" s="24" t="s">
        <v>843</v>
      </c>
      <c r="CC33" t="s">
        <v>164</v>
      </c>
      <c r="CD33" t="s">
        <v>180</v>
      </c>
      <c r="CE33" t="s">
        <v>181</v>
      </c>
      <c r="CF33" t="s">
        <v>182</v>
      </c>
      <c r="CG33" t="s">
        <v>183</v>
      </c>
      <c r="CH33" t="s">
        <v>184</v>
      </c>
      <c r="CI33" t="s">
        <v>185</v>
      </c>
      <c r="CJ33" t="s">
        <v>186</v>
      </c>
      <c r="CK33" t="s">
        <v>187</v>
      </c>
      <c r="CL33" t="s">
        <v>188</v>
      </c>
      <c r="CM33" t="s">
        <v>189</v>
      </c>
      <c r="CO33" t="s">
        <v>335</v>
      </c>
      <c r="CP33" t="s">
        <v>172</v>
      </c>
      <c r="CQ33" t="s">
        <v>172</v>
      </c>
      <c r="CR33" t="s">
        <v>170</v>
      </c>
      <c r="CS33" t="s">
        <v>172</v>
      </c>
      <c r="CT33" t="s">
        <v>172</v>
      </c>
      <c r="CU33" t="s">
        <v>172</v>
      </c>
      <c r="CV33" t="s">
        <v>172</v>
      </c>
      <c r="CW33" t="s">
        <v>191</v>
      </c>
      <c r="CX33" t="s">
        <v>170</v>
      </c>
      <c r="CY33" t="s">
        <v>172</v>
      </c>
      <c r="CZ33" t="s">
        <v>172</v>
      </c>
      <c r="DA33" t="s">
        <v>172</v>
      </c>
      <c r="DB33" t="s">
        <v>172</v>
      </c>
      <c r="DD33" t="s">
        <v>173</v>
      </c>
      <c r="DE33" t="s">
        <v>173</v>
      </c>
      <c r="DF33" t="s">
        <v>173</v>
      </c>
      <c r="DG33" t="s">
        <v>193</v>
      </c>
      <c r="DH33" t="s">
        <v>192</v>
      </c>
      <c r="DI33" t="s">
        <v>192</v>
      </c>
      <c r="DJ33" t="s">
        <v>192</v>
      </c>
      <c r="DK33" t="s">
        <v>173</v>
      </c>
      <c r="DL33" t="s">
        <v>173</v>
      </c>
      <c r="DN33" t="s">
        <v>194</v>
      </c>
      <c r="DO33" t="s">
        <v>195</v>
      </c>
      <c r="DP33" t="s">
        <v>194</v>
      </c>
      <c r="DQ33" t="s">
        <v>194</v>
      </c>
      <c r="DR33" t="s">
        <v>288</v>
      </c>
      <c r="DT33" t="s">
        <v>164</v>
      </c>
      <c r="DU33" t="s">
        <v>193</v>
      </c>
      <c r="DV33" t="s">
        <v>164</v>
      </c>
      <c r="DW33" t="s">
        <v>197</v>
      </c>
      <c r="DX33" t="s">
        <v>170</v>
      </c>
      <c r="DY33" t="s">
        <v>172</v>
      </c>
      <c r="DZ33" t="s">
        <v>172</v>
      </c>
      <c r="EA33" t="s">
        <v>172</v>
      </c>
      <c r="EB33" t="s">
        <v>172</v>
      </c>
      <c r="EC33" t="s">
        <v>193</v>
      </c>
      <c r="ED33" t="s">
        <v>164</v>
      </c>
      <c r="EE33" t="s">
        <v>164</v>
      </c>
      <c r="EF33" t="s">
        <v>239</v>
      </c>
      <c r="EH33" t="s">
        <v>844</v>
      </c>
      <c r="EI33" t="s">
        <v>200</v>
      </c>
      <c r="EJ33" t="s">
        <v>522</v>
      </c>
      <c r="EK33" t="s">
        <v>202</v>
      </c>
      <c r="EL33" t="s">
        <v>164</v>
      </c>
      <c r="EM33" t="s">
        <v>164</v>
      </c>
      <c r="EN33" t="s">
        <v>165</v>
      </c>
      <c r="EO33" t="s">
        <v>203</v>
      </c>
      <c r="EP33" t="s">
        <v>204</v>
      </c>
      <c r="EQ33" t="s">
        <v>205</v>
      </c>
      <c r="ER33" t="s">
        <v>164</v>
      </c>
      <c r="ES33" t="s">
        <v>164</v>
      </c>
      <c r="ET33" t="s">
        <v>363</v>
      </c>
      <c r="EV33" t="s">
        <v>207</v>
      </c>
      <c r="EW33" t="s">
        <v>208</v>
      </c>
      <c r="EX33" t="s">
        <v>209</v>
      </c>
      <c r="EY33" t="s">
        <v>210</v>
      </c>
      <c r="EZ33" t="s">
        <v>211</v>
      </c>
      <c r="FA33" t="s">
        <v>212</v>
      </c>
      <c r="FB33">
        <v>96937476</v>
      </c>
      <c r="FC33" t="s">
        <v>845</v>
      </c>
      <c r="FD33" t="s">
        <v>846</v>
      </c>
      <c r="FF33" t="s">
        <v>215</v>
      </c>
      <c r="FG33" t="s">
        <v>216</v>
      </c>
      <c r="FJ33">
        <v>33</v>
      </c>
    </row>
    <row r="34" spans="1:166" x14ac:dyDescent="0.35">
      <c r="A34" t="s">
        <v>847</v>
      </c>
      <c r="B34" t="s">
        <v>848</v>
      </c>
      <c r="C34" s="4" t="s">
        <v>739</v>
      </c>
      <c r="D34" s="4" t="s">
        <v>295</v>
      </c>
      <c r="E34" s="4" t="s">
        <v>849</v>
      </c>
      <c r="F34" s="4" t="s">
        <v>394</v>
      </c>
      <c r="G34" s="4" t="s">
        <v>799</v>
      </c>
      <c r="H34" s="4" t="s">
        <v>850</v>
      </c>
      <c r="I34" s="4" t="s">
        <v>851</v>
      </c>
      <c r="J34" s="4" t="s">
        <v>172</v>
      </c>
      <c r="K34" s="4" t="s">
        <v>852</v>
      </c>
      <c r="L34" s="4" t="s">
        <v>853</v>
      </c>
      <c r="M34" s="4" t="s">
        <v>854</v>
      </c>
      <c r="N34" s="4" t="s">
        <v>855</v>
      </c>
      <c r="O34" s="4" t="s">
        <v>856</v>
      </c>
      <c r="P34" s="4"/>
      <c r="Q34" s="4" t="s">
        <v>164</v>
      </c>
      <c r="R34" s="4" t="s">
        <v>165</v>
      </c>
      <c r="S34" s="4" t="s">
        <v>165</v>
      </c>
      <c r="T34" s="4" t="s">
        <v>165</v>
      </c>
      <c r="U34" s="4" t="s">
        <v>857</v>
      </c>
      <c r="V34" s="4" t="s">
        <v>858</v>
      </c>
      <c r="W34" s="4" t="s">
        <v>168</v>
      </c>
      <c r="X34" s="4" t="s">
        <v>519</v>
      </c>
      <c r="Y34" s="5">
        <f t="shared" si="0"/>
        <v>2019</v>
      </c>
      <c r="Z34" s="4">
        <v>0</v>
      </c>
      <c r="AA34" s="4">
        <v>1</v>
      </c>
      <c r="AB34" s="310">
        <v>2</v>
      </c>
      <c r="AC34" s="4" t="s">
        <v>165</v>
      </c>
      <c r="AD34" s="5">
        <f t="shared" si="1"/>
        <v>1</v>
      </c>
      <c r="AE34" s="6" t="s">
        <v>171</v>
      </c>
      <c r="AF34" s="6" t="s">
        <v>171</v>
      </c>
      <c r="AG34" s="6" t="s">
        <v>238</v>
      </c>
      <c r="AH34" s="6" t="s">
        <v>170</v>
      </c>
      <c r="AI34" s="6" t="s">
        <v>173</v>
      </c>
      <c r="AJ34" s="6" t="s">
        <v>233</v>
      </c>
      <c r="AK34" s="6" t="s">
        <v>172</v>
      </c>
      <c r="AL34" s="6" t="s">
        <v>308</v>
      </c>
      <c r="AM34" s="12" t="s">
        <v>175</v>
      </c>
      <c r="AN34" s="12" t="s">
        <v>177</v>
      </c>
      <c r="AO34" s="12" t="s">
        <v>175</v>
      </c>
      <c r="AP34" s="12" t="s">
        <v>176</v>
      </c>
      <c r="AQ34" s="12" t="s">
        <v>262</v>
      </c>
      <c r="AR34" s="12" t="s">
        <v>175</v>
      </c>
      <c r="AS34" s="12" t="s">
        <v>177</v>
      </c>
      <c r="AT34" s="12" t="s">
        <v>175</v>
      </c>
      <c r="AU34" s="12" t="s">
        <v>176</v>
      </c>
      <c r="AV34" s="12" t="s">
        <v>262</v>
      </c>
      <c r="AW34" s="5">
        <f t="shared" si="2"/>
        <v>1</v>
      </c>
      <c r="AX34" s="20" t="s">
        <v>179</v>
      </c>
      <c r="AY34" s="5">
        <f t="shared" si="3"/>
        <v>0</v>
      </c>
      <c r="AZ34" s="20" t="s">
        <v>179</v>
      </c>
      <c r="BA34" s="5">
        <f t="shared" si="4"/>
        <v>0</v>
      </c>
      <c r="BB34" s="20" t="s">
        <v>179</v>
      </c>
      <c r="BC34" s="5">
        <f t="shared" si="5"/>
        <v>0</v>
      </c>
      <c r="BD34" s="20" t="s">
        <v>179</v>
      </c>
      <c r="BE34" s="5">
        <f t="shared" si="6"/>
        <v>0</v>
      </c>
      <c r="BF34" s="20" t="s">
        <v>179</v>
      </c>
      <c r="BG34" s="5">
        <f t="shared" si="7"/>
        <v>0</v>
      </c>
      <c r="BH34" s="20" t="s">
        <v>179</v>
      </c>
      <c r="BI34" s="5">
        <f t="shared" si="8"/>
        <v>0</v>
      </c>
      <c r="BJ34" s="20" t="s">
        <v>179</v>
      </c>
      <c r="BK34" s="5">
        <f t="shared" si="9"/>
        <v>0</v>
      </c>
      <c r="BL34" s="20" t="s">
        <v>179</v>
      </c>
      <c r="BM34" s="5">
        <f t="shared" si="10"/>
        <v>0</v>
      </c>
      <c r="BN34" s="20" t="s">
        <v>179</v>
      </c>
      <c r="BO34" s="5">
        <f t="shared" si="11"/>
        <v>0</v>
      </c>
      <c r="BP34" s="20" t="s">
        <v>179</v>
      </c>
      <c r="BQ34" s="5">
        <f t="shared" si="12"/>
        <v>0</v>
      </c>
      <c r="BR34" s="20" t="s">
        <v>179</v>
      </c>
      <c r="BS34" s="5">
        <f t="shared" si="13"/>
        <v>0</v>
      </c>
      <c r="BT34" s="20" t="s">
        <v>179</v>
      </c>
      <c r="BU34" s="5">
        <f t="shared" si="14"/>
        <v>0</v>
      </c>
      <c r="BV34" s="24" t="s">
        <v>175</v>
      </c>
      <c r="BW34" s="24" t="s">
        <v>175</v>
      </c>
      <c r="BX34" s="24" t="s">
        <v>175</v>
      </c>
      <c r="BY34" s="24" t="s">
        <v>175</v>
      </c>
      <c r="BZ34" s="24" t="s">
        <v>175</v>
      </c>
      <c r="CA34" s="24" t="s">
        <v>165</v>
      </c>
      <c r="CB34" s="24"/>
      <c r="CC34" t="s">
        <v>164</v>
      </c>
      <c r="CD34" t="s">
        <v>180</v>
      </c>
      <c r="CE34" t="s">
        <v>181</v>
      </c>
      <c r="CF34" t="s">
        <v>182</v>
      </c>
      <c r="CG34" t="s">
        <v>183</v>
      </c>
      <c r="CH34" t="s">
        <v>184</v>
      </c>
      <c r="CI34" t="s">
        <v>185</v>
      </c>
      <c r="CJ34" t="s">
        <v>186</v>
      </c>
      <c r="CK34" t="s">
        <v>187</v>
      </c>
      <c r="CL34" t="s">
        <v>188</v>
      </c>
      <c r="CM34" t="s">
        <v>189</v>
      </c>
      <c r="CO34" t="s">
        <v>190</v>
      </c>
      <c r="CP34" t="s">
        <v>172</v>
      </c>
      <c r="CQ34" t="s">
        <v>170</v>
      </c>
      <c r="CR34" t="s">
        <v>172</v>
      </c>
      <c r="CS34" t="s">
        <v>172</v>
      </c>
      <c r="CT34" t="s">
        <v>172</v>
      </c>
      <c r="CU34" t="s">
        <v>172</v>
      </c>
      <c r="CV34" t="s">
        <v>172</v>
      </c>
      <c r="CW34" t="s">
        <v>485</v>
      </c>
      <c r="CX34" t="s">
        <v>170</v>
      </c>
      <c r="CY34" t="s">
        <v>170</v>
      </c>
      <c r="CZ34" t="s">
        <v>172</v>
      </c>
      <c r="DA34" t="s">
        <v>172</v>
      </c>
      <c r="DB34" t="s">
        <v>172</v>
      </c>
      <c r="DD34" t="s">
        <v>173</v>
      </c>
      <c r="DE34" t="s">
        <v>233</v>
      </c>
      <c r="DF34" t="s">
        <v>233</v>
      </c>
      <c r="DG34" t="s">
        <v>192</v>
      </c>
      <c r="DH34" t="s">
        <v>193</v>
      </c>
      <c r="DI34" t="s">
        <v>233</v>
      </c>
      <c r="DJ34" t="s">
        <v>193</v>
      </c>
      <c r="DK34" t="s">
        <v>193</v>
      </c>
      <c r="DL34" t="s">
        <v>173</v>
      </c>
      <c r="DN34" t="s">
        <v>194</v>
      </c>
      <c r="DO34" t="s">
        <v>287</v>
      </c>
      <c r="DP34" t="s">
        <v>287</v>
      </c>
      <c r="DQ34" t="s">
        <v>194</v>
      </c>
      <c r="DR34" t="s">
        <v>288</v>
      </c>
      <c r="DT34" t="s">
        <v>164</v>
      </c>
      <c r="DU34" t="s">
        <v>192</v>
      </c>
      <c r="DV34" t="s">
        <v>164</v>
      </c>
      <c r="DW34" t="s">
        <v>562</v>
      </c>
      <c r="DX34" t="s">
        <v>172</v>
      </c>
      <c r="DY34" t="s">
        <v>170</v>
      </c>
      <c r="DZ34" t="s">
        <v>170</v>
      </c>
      <c r="EA34" t="s">
        <v>172</v>
      </c>
      <c r="EB34" t="s">
        <v>172</v>
      </c>
      <c r="EC34" t="s">
        <v>192</v>
      </c>
      <c r="ED34" t="s">
        <v>164</v>
      </c>
      <c r="EE34" t="s">
        <v>165</v>
      </c>
      <c r="EF34" t="s">
        <v>239</v>
      </c>
      <c r="EH34" t="s">
        <v>859</v>
      </c>
      <c r="EI34" t="s">
        <v>200</v>
      </c>
      <c r="EJ34" t="s">
        <v>264</v>
      </c>
      <c r="EK34" t="s">
        <v>202</v>
      </c>
      <c r="EL34" t="s">
        <v>164</v>
      </c>
      <c r="EM34" t="s">
        <v>164</v>
      </c>
      <c r="EN34" t="s">
        <v>164</v>
      </c>
      <c r="EO34" t="s">
        <v>387</v>
      </c>
      <c r="EP34" t="s">
        <v>204</v>
      </c>
      <c r="EQ34" t="s">
        <v>205</v>
      </c>
      <c r="ER34" t="s">
        <v>165</v>
      </c>
      <c r="ES34" t="s">
        <v>164</v>
      </c>
      <c r="ET34" t="s">
        <v>338</v>
      </c>
      <c r="EV34" t="s">
        <v>207</v>
      </c>
      <c r="EW34" t="s">
        <v>208</v>
      </c>
      <c r="EX34" t="s">
        <v>209</v>
      </c>
      <c r="EY34" t="s">
        <v>210</v>
      </c>
      <c r="EZ34" t="s">
        <v>211</v>
      </c>
      <c r="FA34" t="s">
        <v>212</v>
      </c>
      <c r="FB34">
        <v>96937481</v>
      </c>
      <c r="FC34" t="s">
        <v>860</v>
      </c>
      <c r="FD34" t="s">
        <v>861</v>
      </c>
      <c r="FF34" t="s">
        <v>215</v>
      </c>
      <c r="FG34" t="s">
        <v>216</v>
      </c>
      <c r="FJ34">
        <v>34</v>
      </c>
    </row>
    <row r="35" spans="1:166" x14ac:dyDescent="0.35">
      <c r="A35" t="s">
        <v>862</v>
      </c>
      <c r="B35" t="s">
        <v>863</v>
      </c>
      <c r="C35" s="4" t="s">
        <v>452</v>
      </c>
      <c r="D35" s="4" t="s">
        <v>152</v>
      </c>
      <c r="E35" s="4" t="s">
        <v>864</v>
      </c>
      <c r="F35" s="4" t="s">
        <v>865</v>
      </c>
      <c r="G35" s="4" t="s">
        <v>866</v>
      </c>
      <c r="H35" s="4" t="s">
        <v>867</v>
      </c>
      <c r="I35" s="4" t="s">
        <v>868</v>
      </c>
      <c r="J35" s="4" t="s">
        <v>869</v>
      </c>
      <c r="K35" s="4" t="s">
        <v>870</v>
      </c>
      <c r="L35" s="4" t="s">
        <v>871</v>
      </c>
      <c r="M35" s="4" t="s">
        <v>872</v>
      </c>
      <c r="N35" s="4" t="s">
        <v>873</v>
      </c>
      <c r="O35" s="4" t="s">
        <v>874</v>
      </c>
      <c r="P35" s="4"/>
      <c r="Q35" s="4" t="s">
        <v>164</v>
      </c>
      <c r="R35" s="4" t="s">
        <v>165</v>
      </c>
      <c r="S35" s="4" t="s">
        <v>165</v>
      </c>
      <c r="T35" s="4" t="s">
        <v>164</v>
      </c>
      <c r="U35" s="4" t="s">
        <v>172</v>
      </c>
      <c r="V35" s="4" t="s">
        <v>875</v>
      </c>
      <c r="W35" s="4" t="s">
        <v>306</v>
      </c>
      <c r="X35" s="4" t="s">
        <v>283</v>
      </c>
      <c r="Y35" s="5">
        <f t="shared" si="0"/>
        <v>2016</v>
      </c>
      <c r="Z35" s="4">
        <v>0</v>
      </c>
      <c r="AA35" s="4">
        <v>1</v>
      </c>
      <c r="AB35" s="310">
        <v>1</v>
      </c>
      <c r="AC35" s="4"/>
      <c r="AD35" s="5">
        <f t="shared" si="1"/>
        <v>1</v>
      </c>
      <c r="AE35" s="6" t="s">
        <v>234</v>
      </c>
      <c r="AF35" s="6" t="s">
        <v>234</v>
      </c>
      <c r="AG35" s="6" t="s">
        <v>234</v>
      </c>
      <c r="AH35" s="6" t="s">
        <v>233</v>
      </c>
      <c r="AI35" s="6" t="s">
        <v>193</v>
      </c>
      <c r="AJ35" s="6" t="s">
        <v>193</v>
      </c>
      <c r="AK35" s="6" t="s">
        <v>172</v>
      </c>
      <c r="AL35" s="6" t="s">
        <v>876</v>
      </c>
      <c r="AM35" s="12" t="s">
        <v>175</v>
      </c>
      <c r="AN35" s="12" t="s">
        <v>176</v>
      </c>
      <c r="AO35" s="12" t="s">
        <v>175</v>
      </c>
      <c r="AP35" s="12" t="s">
        <v>175</v>
      </c>
      <c r="AQ35" s="12" t="s">
        <v>175</v>
      </c>
      <c r="AR35" s="12" t="s">
        <v>175</v>
      </c>
      <c r="AS35" s="12" t="s">
        <v>175</v>
      </c>
      <c r="AT35" s="12" t="s">
        <v>175</v>
      </c>
      <c r="AU35" s="12" t="s">
        <v>176</v>
      </c>
      <c r="AV35" s="12" t="s">
        <v>175</v>
      </c>
      <c r="AW35" s="5">
        <f t="shared" si="2"/>
        <v>1</v>
      </c>
      <c r="AX35" s="20" t="s">
        <v>179</v>
      </c>
      <c r="AY35" s="5">
        <f t="shared" si="3"/>
        <v>0</v>
      </c>
      <c r="AZ35" s="20" t="s">
        <v>179</v>
      </c>
      <c r="BA35" s="5">
        <f t="shared" si="4"/>
        <v>0</v>
      </c>
      <c r="BB35" s="20" t="s">
        <v>179</v>
      </c>
      <c r="BC35" s="5">
        <f t="shared" si="5"/>
        <v>0</v>
      </c>
      <c r="BD35" s="20" t="s">
        <v>179</v>
      </c>
      <c r="BE35" s="5">
        <f t="shared" si="6"/>
        <v>0</v>
      </c>
      <c r="BF35" s="20" t="s">
        <v>179</v>
      </c>
      <c r="BG35" s="5">
        <f t="shared" si="7"/>
        <v>0</v>
      </c>
      <c r="BH35" s="20" t="s">
        <v>179</v>
      </c>
      <c r="BI35" s="5">
        <f t="shared" si="8"/>
        <v>0</v>
      </c>
      <c r="BJ35" s="20" t="s">
        <v>179</v>
      </c>
      <c r="BK35" s="5">
        <f t="shared" si="9"/>
        <v>0</v>
      </c>
      <c r="BL35" s="20" t="s">
        <v>179</v>
      </c>
      <c r="BM35" s="5">
        <f t="shared" si="10"/>
        <v>0</v>
      </c>
      <c r="BN35" s="20" t="s">
        <v>179</v>
      </c>
      <c r="BO35" s="5">
        <f t="shared" si="11"/>
        <v>0</v>
      </c>
      <c r="BP35" s="20" t="s">
        <v>179</v>
      </c>
      <c r="BQ35" s="5">
        <f t="shared" si="12"/>
        <v>0</v>
      </c>
      <c r="BR35" s="20" t="s">
        <v>179</v>
      </c>
      <c r="BS35" s="5">
        <f t="shared" si="13"/>
        <v>0</v>
      </c>
      <c r="BT35" s="20" t="s">
        <v>178</v>
      </c>
      <c r="BU35" s="5">
        <f t="shared" si="14"/>
        <v>1</v>
      </c>
      <c r="BV35" s="24" t="s">
        <v>175</v>
      </c>
      <c r="BW35" s="24" t="s">
        <v>175</v>
      </c>
      <c r="BX35" s="24" t="s">
        <v>175</v>
      </c>
      <c r="BY35" s="24" t="s">
        <v>175</v>
      </c>
      <c r="BZ35" s="24" t="s">
        <v>175</v>
      </c>
      <c r="CA35" s="24" t="s">
        <v>165</v>
      </c>
      <c r="CB35" s="24"/>
      <c r="CC35" t="s">
        <v>164</v>
      </c>
      <c r="CD35" t="s">
        <v>180</v>
      </c>
      <c r="CE35" t="s">
        <v>181</v>
      </c>
      <c r="CF35" t="s">
        <v>182</v>
      </c>
      <c r="CG35" t="s">
        <v>183</v>
      </c>
      <c r="CH35" t="s">
        <v>184</v>
      </c>
      <c r="CI35" t="s">
        <v>185</v>
      </c>
      <c r="CJ35" t="s">
        <v>186</v>
      </c>
      <c r="CK35" t="s">
        <v>187</v>
      </c>
      <c r="CL35" t="s">
        <v>188</v>
      </c>
      <c r="CM35" t="s">
        <v>189</v>
      </c>
      <c r="CO35" t="s">
        <v>358</v>
      </c>
      <c r="CP35" t="s">
        <v>172</v>
      </c>
      <c r="CQ35" t="s">
        <v>172</v>
      </c>
      <c r="CR35" t="s">
        <v>172</v>
      </c>
      <c r="CS35" t="s">
        <v>172</v>
      </c>
      <c r="CT35" t="s">
        <v>172</v>
      </c>
      <c r="CU35" t="s">
        <v>172</v>
      </c>
      <c r="CV35" t="s">
        <v>170</v>
      </c>
      <c r="CW35" t="s">
        <v>191</v>
      </c>
      <c r="CX35" t="s">
        <v>170</v>
      </c>
      <c r="CY35" t="s">
        <v>172</v>
      </c>
      <c r="CZ35" t="s">
        <v>172</v>
      </c>
      <c r="DA35" t="s">
        <v>172</v>
      </c>
      <c r="DB35" t="s">
        <v>172</v>
      </c>
      <c r="DD35" t="s">
        <v>193</v>
      </c>
      <c r="DE35" t="s">
        <v>173</v>
      </c>
      <c r="DF35" t="s">
        <v>173</v>
      </c>
      <c r="DG35" t="s">
        <v>173</v>
      </c>
      <c r="DH35" t="s">
        <v>192</v>
      </c>
      <c r="DI35" t="s">
        <v>192</v>
      </c>
      <c r="DJ35" t="s">
        <v>192</v>
      </c>
      <c r="DK35" t="s">
        <v>193</v>
      </c>
      <c r="DL35" t="s">
        <v>193</v>
      </c>
      <c r="DN35" t="s">
        <v>194</v>
      </c>
      <c r="DO35" t="s">
        <v>195</v>
      </c>
      <c r="DP35" t="s">
        <v>194</v>
      </c>
      <c r="DQ35" t="s">
        <v>194</v>
      </c>
      <c r="DR35" t="s">
        <v>311</v>
      </c>
      <c r="DT35" t="s">
        <v>164</v>
      </c>
      <c r="DU35" t="s">
        <v>193</v>
      </c>
      <c r="DV35" t="s">
        <v>164</v>
      </c>
      <c r="DW35" t="s">
        <v>197</v>
      </c>
      <c r="DX35" t="s">
        <v>170</v>
      </c>
      <c r="DY35" t="s">
        <v>172</v>
      </c>
      <c r="DZ35" t="s">
        <v>172</v>
      </c>
      <c r="EA35" t="s">
        <v>172</v>
      </c>
      <c r="EB35" t="s">
        <v>172</v>
      </c>
      <c r="EC35" t="s">
        <v>192</v>
      </c>
      <c r="ED35" t="s">
        <v>164</v>
      </c>
      <c r="EE35" t="s">
        <v>164</v>
      </c>
      <c r="EF35" t="s">
        <v>239</v>
      </c>
      <c r="EH35" t="s">
        <v>877</v>
      </c>
      <c r="EI35" t="s">
        <v>200</v>
      </c>
      <c r="EJ35" t="s">
        <v>241</v>
      </c>
      <c r="EK35" t="s">
        <v>202</v>
      </c>
      <c r="EL35" t="s">
        <v>164</v>
      </c>
      <c r="EM35" t="s">
        <v>164</v>
      </c>
      <c r="EN35" t="s">
        <v>164</v>
      </c>
      <c r="EO35" t="s">
        <v>387</v>
      </c>
      <c r="EP35" t="s">
        <v>204</v>
      </c>
      <c r="EQ35" t="s">
        <v>205</v>
      </c>
      <c r="ER35" t="s">
        <v>165</v>
      </c>
      <c r="ES35" t="s">
        <v>164</v>
      </c>
      <c r="ET35" t="s">
        <v>206</v>
      </c>
      <c r="EV35" t="s">
        <v>207</v>
      </c>
      <c r="EW35" t="s">
        <v>208</v>
      </c>
      <c r="EX35" t="s">
        <v>209</v>
      </c>
      <c r="EY35" t="s">
        <v>210</v>
      </c>
      <c r="EZ35" t="s">
        <v>211</v>
      </c>
      <c r="FA35" t="s">
        <v>212</v>
      </c>
      <c r="FB35">
        <v>96940073</v>
      </c>
      <c r="FC35" t="s">
        <v>878</v>
      </c>
      <c r="FD35" t="s">
        <v>879</v>
      </c>
      <c r="FF35" t="s">
        <v>215</v>
      </c>
      <c r="FG35" t="s">
        <v>216</v>
      </c>
      <c r="FJ35">
        <v>35</v>
      </c>
    </row>
    <row r="36" spans="1:166" x14ac:dyDescent="0.35">
      <c r="A36" t="s">
        <v>880</v>
      </c>
      <c r="B36" t="s">
        <v>881</v>
      </c>
      <c r="C36" s="4" t="s">
        <v>882</v>
      </c>
      <c r="D36" s="4" t="s">
        <v>152</v>
      </c>
      <c r="E36" s="4" t="s">
        <v>883</v>
      </c>
      <c r="F36" s="4" t="s">
        <v>154</v>
      </c>
      <c r="G36" s="4" t="s">
        <v>884</v>
      </c>
      <c r="H36" s="4" t="s">
        <v>885</v>
      </c>
      <c r="I36" s="4" t="s">
        <v>886</v>
      </c>
      <c r="J36" s="4" t="s">
        <v>887</v>
      </c>
      <c r="K36" s="4" t="s">
        <v>888</v>
      </c>
      <c r="L36" s="4" t="s">
        <v>889</v>
      </c>
      <c r="M36" s="4" t="s">
        <v>890</v>
      </c>
      <c r="N36" s="4" t="s">
        <v>891</v>
      </c>
      <c r="O36" s="4" t="s">
        <v>874</v>
      </c>
      <c r="P36" s="4"/>
      <c r="Q36" s="4" t="s">
        <v>165</v>
      </c>
      <c r="R36" s="4" t="s">
        <v>165</v>
      </c>
      <c r="S36" s="4" t="s">
        <v>165</v>
      </c>
      <c r="T36" s="4" t="s">
        <v>164</v>
      </c>
      <c r="U36" s="4" t="s">
        <v>172</v>
      </c>
      <c r="V36" s="4" t="s">
        <v>892</v>
      </c>
      <c r="W36" s="4" t="s">
        <v>306</v>
      </c>
      <c r="X36" s="4" t="s">
        <v>232</v>
      </c>
      <c r="Y36" s="5">
        <f t="shared" si="0"/>
        <v>2017</v>
      </c>
      <c r="Z36" s="4">
        <v>0</v>
      </c>
      <c r="AA36" s="4">
        <v>1</v>
      </c>
      <c r="AB36" s="310">
        <v>1</v>
      </c>
      <c r="AC36" s="4"/>
      <c r="AD36" s="5">
        <f t="shared" si="1"/>
        <v>1</v>
      </c>
      <c r="AE36" s="6" t="s">
        <v>238</v>
      </c>
      <c r="AF36" s="6" t="s">
        <v>238</v>
      </c>
      <c r="AG36" s="6" t="s">
        <v>238</v>
      </c>
      <c r="AH36" s="6" t="s">
        <v>233</v>
      </c>
      <c r="AI36" s="6" t="s">
        <v>170</v>
      </c>
      <c r="AJ36" s="6" t="s">
        <v>170</v>
      </c>
      <c r="AK36" s="6" t="s">
        <v>172</v>
      </c>
      <c r="AL36" s="6" t="s">
        <v>284</v>
      </c>
      <c r="AM36" s="12" t="s">
        <v>175</v>
      </c>
      <c r="AN36" s="12" t="s">
        <v>176</v>
      </c>
      <c r="AO36" s="12" t="s">
        <v>175</v>
      </c>
      <c r="AP36" s="12" t="s">
        <v>176</v>
      </c>
      <c r="AQ36" s="12" t="s">
        <v>175</v>
      </c>
      <c r="AR36" s="12" t="s">
        <v>175</v>
      </c>
      <c r="AS36" s="12" t="s">
        <v>262</v>
      </c>
      <c r="AT36" s="12" t="s">
        <v>175</v>
      </c>
      <c r="AU36" s="12" t="s">
        <v>176</v>
      </c>
      <c r="AV36" s="12" t="s">
        <v>175</v>
      </c>
      <c r="AW36" s="5">
        <f t="shared" si="2"/>
        <v>1</v>
      </c>
      <c r="AX36" s="20" t="s">
        <v>179</v>
      </c>
      <c r="AY36" s="5">
        <f t="shared" si="3"/>
        <v>0</v>
      </c>
      <c r="AZ36" s="20" t="s">
        <v>179</v>
      </c>
      <c r="BA36" s="5">
        <f t="shared" si="4"/>
        <v>0</v>
      </c>
      <c r="BB36" s="20" t="s">
        <v>179</v>
      </c>
      <c r="BC36" s="5">
        <f t="shared" si="5"/>
        <v>0</v>
      </c>
      <c r="BD36" s="20" t="s">
        <v>179</v>
      </c>
      <c r="BE36" s="5">
        <f t="shared" si="6"/>
        <v>0</v>
      </c>
      <c r="BF36" s="20" t="s">
        <v>179</v>
      </c>
      <c r="BG36" s="5">
        <f t="shared" si="7"/>
        <v>0</v>
      </c>
      <c r="BH36" s="20" t="s">
        <v>179</v>
      </c>
      <c r="BI36" s="5">
        <f t="shared" si="8"/>
        <v>0</v>
      </c>
      <c r="BJ36" s="20" t="s">
        <v>179</v>
      </c>
      <c r="BK36" s="5">
        <f t="shared" si="9"/>
        <v>0</v>
      </c>
      <c r="BL36" s="20" t="s">
        <v>179</v>
      </c>
      <c r="BM36" s="5">
        <f t="shared" si="10"/>
        <v>0</v>
      </c>
      <c r="BN36" s="20" t="s">
        <v>179</v>
      </c>
      <c r="BO36" s="5">
        <f t="shared" si="11"/>
        <v>0</v>
      </c>
      <c r="BP36" s="20" t="s">
        <v>179</v>
      </c>
      <c r="BQ36" s="5">
        <f t="shared" si="12"/>
        <v>0</v>
      </c>
      <c r="BR36" s="20" t="s">
        <v>179</v>
      </c>
      <c r="BS36" s="5">
        <f t="shared" si="13"/>
        <v>0</v>
      </c>
      <c r="BT36" s="20" t="s">
        <v>179</v>
      </c>
      <c r="BU36" s="5">
        <f t="shared" si="14"/>
        <v>0</v>
      </c>
      <c r="BV36" s="24" t="s">
        <v>175</v>
      </c>
      <c r="BW36" s="24" t="s">
        <v>175</v>
      </c>
      <c r="BX36" s="24" t="s">
        <v>175</v>
      </c>
      <c r="BY36" s="24" t="s">
        <v>175</v>
      </c>
      <c r="BZ36" s="24" t="s">
        <v>175</v>
      </c>
      <c r="CA36" s="24" t="s">
        <v>165</v>
      </c>
      <c r="CB36" s="24"/>
      <c r="CC36" t="s">
        <v>164</v>
      </c>
      <c r="CD36" t="s">
        <v>180</v>
      </c>
      <c r="CE36" t="s">
        <v>181</v>
      </c>
      <c r="CF36" t="s">
        <v>182</v>
      </c>
      <c r="CG36" t="s">
        <v>183</v>
      </c>
      <c r="CH36" t="s">
        <v>184</v>
      </c>
      <c r="CI36" t="s">
        <v>185</v>
      </c>
      <c r="CJ36" t="s">
        <v>186</v>
      </c>
      <c r="CK36" t="s">
        <v>187</v>
      </c>
      <c r="CL36" t="s">
        <v>188</v>
      </c>
      <c r="CM36" t="s">
        <v>189</v>
      </c>
      <c r="CO36" t="s">
        <v>190</v>
      </c>
      <c r="CP36" t="s">
        <v>172</v>
      </c>
      <c r="CQ36" t="s">
        <v>170</v>
      </c>
      <c r="CR36" t="s">
        <v>172</v>
      </c>
      <c r="CS36" t="s">
        <v>172</v>
      </c>
      <c r="CT36" t="s">
        <v>172</v>
      </c>
      <c r="CU36" t="s">
        <v>172</v>
      </c>
      <c r="CV36" t="s">
        <v>172</v>
      </c>
      <c r="CW36" t="s">
        <v>191</v>
      </c>
      <c r="CX36" t="s">
        <v>170</v>
      </c>
      <c r="CY36" t="s">
        <v>172</v>
      </c>
      <c r="CZ36" t="s">
        <v>172</v>
      </c>
      <c r="DA36" t="s">
        <v>172</v>
      </c>
      <c r="DB36" t="s">
        <v>172</v>
      </c>
      <c r="DD36" t="s">
        <v>192</v>
      </c>
      <c r="DE36" t="s">
        <v>192</v>
      </c>
      <c r="DF36" t="s">
        <v>173</v>
      </c>
      <c r="DG36" t="s">
        <v>193</v>
      </c>
      <c r="DH36" t="s">
        <v>192</v>
      </c>
      <c r="DI36" t="s">
        <v>192</v>
      </c>
      <c r="DJ36" t="s">
        <v>192</v>
      </c>
      <c r="DK36" t="s">
        <v>193</v>
      </c>
      <c r="DL36" t="s">
        <v>192</v>
      </c>
      <c r="DN36" t="s">
        <v>194</v>
      </c>
      <c r="DO36" t="s">
        <v>194</v>
      </c>
      <c r="DP36" t="s">
        <v>194</v>
      </c>
      <c r="DQ36" t="s">
        <v>194</v>
      </c>
      <c r="DR36" t="s">
        <v>288</v>
      </c>
      <c r="DT36" t="s">
        <v>164</v>
      </c>
      <c r="DU36" t="s">
        <v>192</v>
      </c>
      <c r="DV36" t="s">
        <v>165</v>
      </c>
      <c r="ED36" t="s">
        <v>164</v>
      </c>
      <c r="EE36" t="s">
        <v>164</v>
      </c>
      <c r="EF36" t="s">
        <v>239</v>
      </c>
      <c r="EH36" t="s">
        <v>893</v>
      </c>
      <c r="EI36" t="s">
        <v>200</v>
      </c>
      <c r="EJ36" t="s">
        <v>264</v>
      </c>
      <c r="EK36" t="s">
        <v>242</v>
      </c>
      <c r="EL36" t="s">
        <v>165</v>
      </c>
      <c r="EM36" t="s">
        <v>164</v>
      </c>
      <c r="EN36" t="s">
        <v>164</v>
      </c>
      <c r="EO36" t="s">
        <v>387</v>
      </c>
      <c r="EP36" t="s">
        <v>204</v>
      </c>
      <c r="EQ36" t="s">
        <v>205</v>
      </c>
      <c r="ER36" t="s">
        <v>164</v>
      </c>
      <c r="ES36" t="s">
        <v>164</v>
      </c>
      <c r="ET36" t="s">
        <v>658</v>
      </c>
      <c r="EV36" t="s">
        <v>207</v>
      </c>
      <c r="EW36" t="s">
        <v>208</v>
      </c>
      <c r="EX36" t="s">
        <v>209</v>
      </c>
      <c r="EY36" t="s">
        <v>210</v>
      </c>
      <c r="EZ36" t="s">
        <v>211</v>
      </c>
      <c r="FA36" t="s">
        <v>212</v>
      </c>
      <c r="FB36">
        <v>97198768</v>
      </c>
      <c r="FC36" t="s">
        <v>894</v>
      </c>
      <c r="FD36" t="s">
        <v>895</v>
      </c>
      <c r="FF36" t="s">
        <v>215</v>
      </c>
      <c r="FG36" t="s">
        <v>216</v>
      </c>
      <c r="FJ36">
        <v>36</v>
      </c>
    </row>
    <row r="37" spans="1:166" x14ac:dyDescent="0.35">
      <c r="A37" t="s">
        <v>896</v>
      </c>
      <c r="B37" t="s">
        <v>897</v>
      </c>
      <c r="C37" s="4" t="s">
        <v>452</v>
      </c>
      <c r="D37" s="4" t="s">
        <v>152</v>
      </c>
      <c r="E37" s="4" t="s">
        <v>898</v>
      </c>
      <c r="F37" s="4" t="s">
        <v>154</v>
      </c>
      <c r="G37" s="4" t="s">
        <v>899</v>
      </c>
      <c r="H37" s="4" t="s">
        <v>900</v>
      </c>
      <c r="I37" s="4" t="s">
        <v>901</v>
      </c>
      <c r="J37" s="4" t="s">
        <v>902</v>
      </c>
      <c r="K37" s="4" t="s">
        <v>903</v>
      </c>
      <c r="L37" s="4" t="s">
        <v>904</v>
      </c>
      <c r="M37" s="4" t="s">
        <v>905</v>
      </c>
      <c r="N37" s="4" t="s">
        <v>906</v>
      </c>
      <c r="O37" s="4" t="s">
        <v>907</v>
      </c>
      <c r="P37" s="4"/>
      <c r="Q37" s="4" t="s">
        <v>164</v>
      </c>
      <c r="R37" s="4" t="s">
        <v>165</v>
      </c>
      <c r="S37" s="4" t="s">
        <v>165</v>
      </c>
      <c r="T37" s="4" t="s">
        <v>164</v>
      </c>
      <c r="U37" s="4" t="s">
        <v>908</v>
      </c>
      <c r="V37" s="4" t="s">
        <v>909</v>
      </c>
      <c r="W37" s="4" t="s">
        <v>168</v>
      </c>
      <c r="X37" s="4" t="s">
        <v>283</v>
      </c>
      <c r="Y37" s="5">
        <f t="shared" si="0"/>
        <v>2016</v>
      </c>
      <c r="Z37" s="4">
        <v>0</v>
      </c>
      <c r="AA37" s="4">
        <v>1</v>
      </c>
      <c r="AB37" s="310">
        <v>1</v>
      </c>
      <c r="AC37" s="4"/>
      <c r="AD37" s="5">
        <f t="shared" si="1"/>
        <v>1</v>
      </c>
      <c r="AE37" s="6" t="s">
        <v>238</v>
      </c>
      <c r="AF37" s="6" t="s">
        <v>238</v>
      </c>
      <c r="AG37" s="6" t="s">
        <v>238</v>
      </c>
      <c r="AH37" s="6" t="s">
        <v>233</v>
      </c>
      <c r="AI37" s="6" t="s">
        <v>233</v>
      </c>
      <c r="AJ37" s="6" t="s">
        <v>170</v>
      </c>
      <c r="AK37" s="6" t="s">
        <v>172</v>
      </c>
      <c r="AL37" s="6" t="s">
        <v>636</v>
      </c>
      <c r="AM37" s="12" t="s">
        <v>175</v>
      </c>
      <c r="AN37" s="12" t="s">
        <v>176</v>
      </c>
      <c r="AO37" s="12" t="s">
        <v>175</v>
      </c>
      <c r="AP37" s="12" t="s">
        <v>175</v>
      </c>
      <c r="AQ37" s="12" t="s">
        <v>175</v>
      </c>
      <c r="AR37" s="12" t="s">
        <v>175</v>
      </c>
      <c r="AS37" s="12" t="s">
        <v>176</v>
      </c>
      <c r="AT37" s="12" t="s">
        <v>175</v>
      </c>
      <c r="AU37" s="12" t="s">
        <v>176</v>
      </c>
      <c r="AV37" s="12" t="s">
        <v>175</v>
      </c>
      <c r="AW37" s="5">
        <f t="shared" si="2"/>
        <v>1</v>
      </c>
      <c r="AX37" s="20" t="s">
        <v>179</v>
      </c>
      <c r="AY37" s="5">
        <f t="shared" si="3"/>
        <v>0</v>
      </c>
      <c r="AZ37" s="20" t="s">
        <v>179</v>
      </c>
      <c r="BA37" s="5">
        <f t="shared" si="4"/>
        <v>0</v>
      </c>
      <c r="BB37" s="20" t="s">
        <v>179</v>
      </c>
      <c r="BC37" s="5">
        <f t="shared" si="5"/>
        <v>0</v>
      </c>
      <c r="BD37" s="20" t="s">
        <v>179</v>
      </c>
      <c r="BE37" s="5">
        <f t="shared" si="6"/>
        <v>0</v>
      </c>
      <c r="BF37" s="20" t="s">
        <v>237</v>
      </c>
      <c r="BG37" s="5">
        <f t="shared" si="7"/>
        <v>0</v>
      </c>
      <c r="BH37" s="20" t="s">
        <v>237</v>
      </c>
      <c r="BI37" s="5">
        <f t="shared" si="8"/>
        <v>0</v>
      </c>
      <c r="BJ37" s="20" t="s">
        <v>179</v>
      </c>
      <c r="BK37" s="5">
        <f t="shared" si="9"/>
        <v>0</v>
      </c>
      <c r="BL37" s="20" t="s">
        <v>179</v>
      </c>
      <c r="BM37" s="5">
        <f t="shared" si="10"/>
        <v>0</v>
      </c>
      <c r="BN37" s="20" t="s">
        <v>237</v>
      </c>
      <c r="BO37" s="5">
        <f t="shared" si="11"/>
        <v>0</v>
      </c>
      <c r="BP37" s="20" t="s">
        <v>179</v>
      </c>
      <c r="BQ37" s="5">
        <f t="shared" si="12"/>
        <v>0</v>
      </c>
      <c r="BR37" s="20" t="s">
        <v>179</v>
      </c>
      <c r="BS37" s="5">
        <f t="shared" si="13"/>
        <v>0</v>
      </c>
      <c r="BT37" s="20" t="s">
        <v>178</v>
      </c>
      <c r="BU37" s="5">
        <f t="shared" si="14"/>
        <v>1</v>
      </c>
      <c r="BV37" s="24" t="s">
        <v>175</v>
      </c>
      <c r="BW37" s="24" t="s">
        <v>175</v>
      </c>
      <c r="BX37" s="24" t="s">
        <v>175</v>
      </c>
      <c r="BY37" s="24" t="s">
        <v>175</v>
      </c>
      <c r="BZ37" s="24" t="s">
        <v>175</v>
      </c>
      <c r="CA37" s="24" t="s">
        <v>165</v>
      </c>
      <c r="CB37" s="24"/>
      <c r="CC37" t="s">
        <v>164</v>
      </c>
      <c r="CD37" t="s">
        <v>180</v>
      </c>
      <c r="CE37" t="s">
        <v>181</v>
      </c>
      <c r="CF37" t="s">
        <v>182</v>
      </c>
      <c r="CG37" t="s">
        <v>183</v>
      </c>
      <c r="CH37" t="s">
        <v>184</v>
      </c>
      <c r="CI37" t="s">
        <v>185</v>
      </c>
      <c r="CJ37" t="s">
        <v>186</v>
      </c>
      <c r="CK37" t="s">
        <v>187</v>
      </c>
      <c r="CL37" t="s">
        <v>188</v>
      </c>
      <c r="CM37" t="s">
        <v>189</v>
      </c>
      <c r="CO37" t="s">
        <v>190</v>
      </c>
      <c r="CP37" t="s">
        <v>172</v>
      </c>
      <c r="CQ37" t="s">
        <v>170</v>
      </c>
      <c r="CR37" t="s">
        <v>172</v>
      </c>
      <c r="CS37" t="s">
        <v>172</v>
      </c>
      <c r="CT37" t="s">
        <v>172</v>
      </c>
      <c r="CU37" t="s">
        <v>172</v>
      </c>
      <c r="CV37" t="s">
        <v>172</v>
      </c>
      <c r="CW37" t="s">
        <v>656</v>
      </c>
      <c r="CX37" t="s">
        <v>170</v>
      </c>
      <c r="CY37" t="s">
        <v>172</v>
      </c>
      <c r="CZ37" t="s">
        <v>170</v>
      </c>
      <c r="DA37" t="s">
        <v>172</v>
      </c>
      <c r="DB37" t="s">
        <v>172</v>
      </c>
      <c r="DD37" t="s">
        <v>193</v>
      </c>
      <c r="DE37" t="s">
        <v>193</v>
      </c>
      <c r="DF37" t="s">
        <v>193</v>
      </c>
      <c r="DG37" t="s">
        <v>192</v>
      </c>
      <c r="DH37" t="s">
        <v>192</v>
      </c>
      <c r="DI37" t="s">
        <v>192</v>
      </c>
      <c r="DJ37" t="s">
        <v>192</v>
      </c>
      <c r="DK37" t="s">
        <v>173</v>
      </c>
      <c r="DL37" t="s">
        <v>193</v>
      </c>
      <c r="DN37" t="s">
        <v>194</v>
      </c>
      <c r="DO37" t="s">
        <v>195</v>
      </c>
      <c r="DP37" t="s">
        <v>195</v>
      </c>
      <c r="DQ37" t="s">
        <v>194</v>
      </c>
      <c r="DR37" t="s">
        <v>288</v>
      </c>
      <c r="DT37" t="s">
        <v>164</v>
      </c>
      <c r="DU37" t="s">
        <v>193</v>
      </c>
      <c r="DV37" t="s">
        <v>164</v>
      </c>
      <c r="DW37" t="s">
        <v>197</v>
      </c>
      <c r="DX37" t="s">
        <v>170</v>
      </c>
      <c r="DY37" t="s">
        <v>172</v>
      </c>
      <c r="DZ37" t="s">
        <v>172</v>
      </c>
      <c r="EA37" t="s">
        <v>172</v>
      </c>
      <c r="EB37" t="s">
        <v>172</v>
      </c>
      <c r="EC37" t="s">
        <v>193</v>
      </c>
      <c r="ED37" t="s">
        <v>164</v>
      </c>
      <c r="EE37" t="s">
        <v>164</v>
      </c>
      <c r="EF37" t="s">
        <v>239</v>
      </c>
      <c r="EH37" t="s">
        <v>910</v>
      </c>
      <c r="EI37" t="s">
        <v>200</v>
      </c>
      <c r="EJ37" t="s">
        <v>522</v>
      </c>
      <c r="EK37" t="s">
        <v>265</v>
      </c>
      <c r="EL37" t="s">
        <v>164</v>
      </c>
      <c r="EM37" t="s">
        <v>164</v>
      </c>
      <c r="EN37" t="s">
        <v>164</v>
      </c>
      <c r="EO37" t="s">
        <v>203</v>
      </c>
      <c r="EP37" t="s">
        <v>204</v>
      </c>
      <c r="EQ37" t="s">
        <v>205</v>
      </c>
      <c r="ER37" t="s">
        <v>164</v>
      </c>
      <c r="ES37" t="s">
        <v>164</v>
      </c>
      <c r="ET37" t="s">
        <v>206</v>
      </c>
      <c r="EV37" t="s">
        <v>207</v>
      </c>
      <c r="EW37" t="s">
        <v>208</v>
      </c>
      <c r="EX37" t="s">
        <v>209</v>
      </c>
      <c r="EY37" t="s">
        <v>210</v>
      </c>
      <c r="EZ37" t="s">
        <v>211</v>
      </c>
      <c r="FA37" t="s">
        <v>212</v>
      </c>
      <c r="FB37">
        <v>97198962</v>
      </c>
      <c r="FC37" t="s">
        <v>911</v>
      </c>
      <c r="FD37" t="s">
        <v>912</v>
      </c>
      <c r="FF37" t="s">
        <v>215</v>
      </c>
      <c r="FG37" t="s">
        <v>216</v>
      </c>
      <c r="FJ37">
        <v>37</v>
      </c>
    </row>
    <row r="38" spans="1:166" x14ac:dyDescent="0.35">
      <c r="A38" t="s">
        <v>913</v>
      </c>
      <c r="B38" t="s">
        <v>914</v>
      </c>
      <c r="C38" s="4" t="s">
        <v>151</v>
      </c>
      <c r="D38" s="4" t="s">
        <v>152</v>
      </c>
      <c r="E38" s="4" t="s">
        <v>915</v>
      </c>
      <c r="F38" s="4" t="s">
        <v>154</v>
      </c>
      <c r="G38" s="4" t="s">
        <v>916</v>
      </c>
      <c r="H38" s="4" t="s">
        <v>917</v>
      </c>
      <c r="I38" s="4" t="s">
        <v>918</v>
      </c>
      <c r="J38" s="4" t="s">
        <v>919</v>
      </c>
      <c r="K38" s="4" t="s">
        <v>920</v>
      </c>
      <c r="L38" s="4" t="s">
        <v>921</v>
      </c>
      <c r="M38" s="4" t="s">
        <v>922</v>
      </c>
      <c r="N38" s="4" t="s">
        <v>923</v>
      </c>
      <c r="O38" s="4" t="s">
        <v>924</v>
      </c>
      <c r="P38" s="4"/>
      <c r="Q38" s="4" t="s">
        <v>164</v>
      </c>
      <c r="R38" s="4" t="s">
        <v>165</v>
      </c>
      <c r="S38" s="4" t="s">
        <v>165</v>
      </c>
      <c r="T38" s="4" t="s">
        <v>165</v>
      </c>
      <c r="U38" s="4" t="s">
        <v>925</v>
      </c>
      <c r="V38" s="4" t="s">
        <v>926</v>
      </c>
      <c r="W38" s="4" t="s">
        <v>168</v>
      </c>
      <c r="X38" s="4" t="s">
        <v>232</v>
      </c>
      <c r="Y38" s="5">
        <f t="shared" si="0"/>
        <v>2017</v>
      </c>
      <c r="Z38" s="4">
        <v>0</v>
      </c>
      <c r="AA38" s="4">
        <v>1</v>
      </c>
      <c r="AB38" s="310">
        <v>1</v>
      </c>
      <c r="AC38" s="4"/>
      <c r="AD38" s="5">
        <f t="shared" si="1"/>
        <v>1</v>
      </c>
      <c r="AE38" s="6" t="s">
        <v>238</v>
      </c>
      <c r="AF38" s="6" t="s">
        <v>238</v>
      </c>
      <c r="AG38" s="6" t="s">
        <v>238</v>
      </c>
      <c r="AH38" s="6" t="s">
        <v>233</v>
      </c>
      <c r="AI38" s="6" t="s">
        <v>170</v>
      </c>
      <c r="AJ38" s="6" t="s">
        <v>170</v>
      </c>
      <c r="AK38" s="6" t="s">
        <v>172</v>
      </c>
      <c r="AL38" s="6" t="s">
        <v>284</v>
      </c>
      <c r="AM38" s="12" t="s">
        <v>285</v>
      </c>
      <c r="AN38" s="12" t="s">
        <v>176</v>
      </c>
      <c r="AO38" s="12" t="s">
        <v>175</v>
      </c>
      <c r="AP38" s="12" t="s">
        <v>176</v>
      </c>
      <c r="AQ38" s="12" t="s">
        <v>175</v>
      </c>
      <c r="AR38" s="12" t="s">
        <v>285</v>
      </c>
      <c r="AS38" s="12" t="s">
        <v>262</v>
      </c>
      <c r="AT38" s="12" t="s">
        <v>175</v>
      </c>
      <c r="AU38" s="12" t="s">
        <v>176</v>
      </c>
      <c r="AV38" s="12" t="s">
        <v>175</v>
      </c>
      <c r="AW38" s="5">
        <f t="shared" si="2"/>
        <v>1</v>
      </c>
      <c r="AX38" s="20" t="s">
        <v>237</v>
      </c>
      <c r="AY38" s="5">
        <f t="shared" si="3"/>
        <v>0</v>
      </c>
      <c r="AZ38" s="20" t="s">
        <v>237</v>
      </c>
      <c r="BA38" s="5">
        <f t="shared" si="4"/>
        <v>0</v>
      </c>
      <c r="BB38" s="20" t="s">
        <v>237</v>
      </c>
      <c r="BC38" s="5">
        <f t="shared" si="5"/>
        <v>0</v>
      </c>
      <c r="BD38" s="20" t="s">
        <v>237</v>
      </c>
      <c r="BE38" s="5">
        <f t="shared" si="6"/>
        <v>0</v>
      </c>
      <c r="BF38" s="20" t="s">
        <v>179</v>
      </c>
      <c r="BG38" s="5">
        <f t="shared" si="7"/>
        <v>0</v>
      </c>
      <c r="BH38" s="20" t="s">
        <v>179</v>
      </c>
      <c r="BI38" s="5">
        <f t="shared" si="8"/>
        <v>0</v>
      </c>
      <c r="BJ38" s="20" t="s">
        <v>179</v>
      </c>
      <c r="BK38" s="5">
        <f t="shared" si="9"/>
        <v>0</v>
      </c>
      <c r="BL38" s="20" t="s">
        <v>179</v>
      </c>
      <c r="BM38" s="5">
        <f t="shared" si="10"/>
        <v>0</v>
      </c>
      <c r="BN38" s="20" t="s">
        <v>179</v>
      </c>
      <c r="BO38" s="5">
        <f t="shared" si="11"/>
        <v>0</v>
      </c>
      <c r="BP38" s="20" t="s">
        <v>179</v>
      </c>
      <c r="BQ38" s="5">
        <f t="shared" si="12"/>
        <v>0</v>
      </c>
      <c r="BR38" s="20" t="s">
        <v>179</v>
      </c>
      <c r="BS38" s="5">
        <f t="shared" si="13"/>
        <v>0</v>
      </c>
      <c r="BT38" s="20" t="s">
        <v>237</v>
      </c>
      <c r="BU38" s="5">
        <f t="shared" si="14"/>
        <v>0</v>
      </c>
      <c r="BV38" s="24" t="s">
        <v>175</v>
      </c>
      <c r="BW38" s="24" t="s">
        <v>175</v>
      </c>
      <c r="BX38" s="24" t="s">
        <v>175</v>
      </c>
      <c r="BY38" s="24" t="s">
        <v>175</v>
      </c>
      <c r="BZ38" s="24" t="s">
        <v>175</v>
      </c>
      <c r="CA38" s="24" t="s">
        <v>165</v>
      </c>
      <c r="CB38" s="24"/>
      <c r="CC38" t="s">
        <v>164</v>
      </c>
      <c r="CD38" t="s">
        <v>180</v>
      </c>
      <c r="CE38" t="s">
        <v>181</v>
      </c>
      <c r="CF38" t="s">
        <v>182</v>
      </c>
      <c r="CG38" t="s">
        <v>183</v>
      </c>
      <c r="CH38" t="s">
        <v>184</v>
      </c>
      <c r="CI38" t="s">
        <v>185</v>
      </c>
      <c r="CJ38" t="s">
        <v>186</v>
      </c>
      <c r="CK38" t="s">
        <v>187</v>
      </c>
      <c r="CL38" t="s">
        <v>188</v>
      </c>
      <c r="CM38" t="s">
        <v>189</v>
      </c>
      <c r="CO38" t="s">
        <v>190</v>
      </c>
      <c r="CP38" t="s">
        <v>172</v>
      </c>
      <c r="CQ38" t="s">
        <v>170</v>
      </c>
      <c r="CR38" t="s">
        <v>172</v>
      </c>
      <c r="CS38" t="s">
        <v>172</v>
      </c>
      <c r="CT38" t="s">
        <v>172</v>
      </c>
      <c r="CU38" t="s">
        <v>172</v>
      </c>
      <c r="CV38" t="s">
        <v>172</v>
      </c>
      <c r="CW38" t="s">
        <v>191</v>
      </c>
      <c r="CX38" t="s">
        <v>170</v>
      </c>
      <c r="CY38" t="s">
        <v>172</v>
      </c>
      <c r="CZ38" t="s">
        <v>172</v>
      </c>
      <c r="DA38" t="s">
        <v>172</v>
      </c>
      <c r="DB38" t="s">
        <v>172</v>
      </c>
      <c r="DD38" t="s">
        <v>173</v>
      </c>
      <c r="DE38" t="s">
        <v>173</v>
      </c>
      <c r="DF38" t="s">
        <v>193</v>
      </c>
      <c r="DG38" t="s">
        <v>192</v>
      </c>
      <c r="DH38" t="s">
        <v>192</v>
      </c>
      <c r="DI38" t="s">
        <v>192</v>
      </c>
      <c r="DJ38" t="s">
        <v>192</v>
      </c>
      <c r="DK38" t="s">
        <v>173</v>
      </c>
      <c r="DL38" t="s">
        <v>173</v>
      </c>
      <c r="DN38" t="s">
        <v>194</v>
      </c>
      <c r="DO38" t="s">
        <v>194</v>
      </c>
      <c r="DP38" t="s">
        <v>194</v>
      </c>
      <c r="DQ38" t="s">
        <v>194</v>
      </c>
      <c r="DR38" t="s">
        <v>288</v>
      </c>
      <c r="DT38" t="s">
        <v>164</v>
      </c>
      <c r="DU38" t="s">
        <v>173</v>
      </c>
      <c r="DV38" t="s">
        <v>164</v>
      </c>
      <c r="DW38" t="s">
        <v>197</v>
      </c>
      <c r="DX38" t="s">
        <v>170</v>
      </c>
      <c r="DY38" t="s">
        <v>172</v>
      </c>
      <c r="DZ38" t="s">
        <v>172</v>
      </c>
      <c r="EA38" t="s">
        <v>172</v>
      </c>
      <c r="EB38" t="s">
        <v>172</v>
      </c>
      <c r="EC38" t="s">
        <v>193</v>
      </c>
      <c r="ED38" t="s">
        <v>164</v>
      </c>
      <c r="EE38" t="s">
        <v>164</v>
      </c>
      <c r="EF38" t="s">
        <v>239</v>
      </c>
      <c r="EH38" t="s">
        <v>927</v>
      </c>
      <c r="EI38" t="s">
        <v>200</v>
      </c>
      <c r="EJ38" t="s">
        <v>522</v>
      </c>
      <c r="EK38" t="s">
        <v>202</v>
      </c>
      <c r="EL38" t="s">
        <v>164</v>
      </c>
      <c r="EM38" t="s">
        <v>164</v>
      </c>
      <c r="EN38" t="s">
        <v>164</v>
      </c>
      <c r="EO38" t="s">
        <v>203</v>
      </c>
      <c r="EP38" t="s">
        <v>204</v>
      </c>
      <c r="EQ38" t="s">
        <v>205</v>
      </c>
      <c r="ER38" t="s">
        <v>164</v>
      </c>
      <c r="ES38" t="s">
        <v>164</v>
      </c>
      <c r="ET38" t="s">
        <v>928</v>
      </c>
      <c r="EV38" t="s">
        <v>207</v>
      </c>
      <c r="EW38" t="s">
        <v>208</v>
      </c>
      <c r="EX38" t="s">
        <v>209</v>
      </c>
      <c r="EY38" t="s">
        <v>210</v>
      </c>
      <c r="EZ38" t="s">
        <v>211</v>
      </c>
      <c r="FA38" t="s">
        <v>212</v>
      </c>
      <c r="FB38">
        <v>97199247</v>
      </c>
      <c r="FC38" t="s">
        <v>929</v>
      </c>
      <c r="FD38" t="s">
        <v>930</v>
      </c>
      <c r="FF38" t="s">
        <v>215</v>
      </c>
      <c r="FG38" t="s">
        <v>216</v>
      </c>
      <c r="FJ38">
        <v>38</v>
      </c>
    </row>
    <row r="39" spans="1:166" x14ac:dyDescent="0.35">
      <c r="A39" t="s">
        <v>931</v>
      </c>
      <c r="B39" t="s">
        <v>932</v>
      </c>
      <c r="C39" s="4" t="s">
        <v>882</v>
      </c>
      <c r="D39" s="4" t="s">
        <v>295</v>
      </c>
      <c r="E39" s="4" t="s">
        <v>933</v>
      </c>
      <c r="F39" s="4" t="s">
        <v>321</v>
      </c>
      <c r="G39" s="4" t="s">
        <v>934</v>
      </c>
      <c r="H39" s="4" t="s">
        <v>935</v>
      </c>
      <c r="I39" s="4" t="s">
        <v>936</v>
      </c>
      <c r="J39" s="4" t="s">
        <v>937</v>
      </c>
      <c r="K39" s="4" t="s">
        <v>938</v>
      </c>
      <c r="L39" s="4" t="s">
        <v>939</v>
      </c>
      <c r="M39" s="4" t="s">
        <v>940</v>
      </c>
      <c r="N39" s="4" t="s">
        <v>941</v>
      </c>
      <c r="O39" s="4" t="s">
        <v>942</v>
      </c>
      <c r="P39" s="4"/>
      <c r="Q39" s="4" t="s">
        <v>164</v>
      </c>
      <c r="R39" s="4" t="s">
        <v>165</v>
      </c>
      <c r="S39" s="4" t="s">
        <v>165</v>
      </c>
      <c r="T39" s="4" t="s">
        <v>165</v>
      </c>
      <c r="U39" s="4" t="s">
        <v>943</v>
      </c>
      <c r="V39" s="4" t="s">
        <v>944</v>
      </c>
      <c r="W39" s="4" t="s">
        <v>168</v>
      </c>
      <c r="X39" s="4" t="s">
        <v>698</v>
      </c>
      <c r="Y39" s="5">
        <f t="shared" si="0"/>
        <v>2018</v>
      </c>
      <c r="Z39" s="4">
        <v>0</v>
      </c>
      <c r="AA39" s="4">
        <v>1</v>
      </c>
      <c r="AB39" s="310">
        <v>1</v>
      </c>
      <c r="AC39" s="4"/>
      <c r="AD39" s="5">
        <f t="shared" si="1"/>
        <v>1</v>
      </c>
      <c r="AE39" s="6" t="s">
        <v>171</v>
      </c>
      <c r="AF39" s="6" t="s">
        <v>171</v>
      </c>
      <c r="AG39" s="6" t="s">
        <v>171</v>
      </c>
      <c r="AH39" s="6" t="s">
        <v>172</v>
      </c>
      <c r="AI39" s="6" t="s">
        <v>170</v>
      </c>
      <c r="AJ39" s="6" t="s">
        <v>170</v>
      </c>
      <c r="AK39" s="6" t="s">
        <v>172</v>
      </c>
      <c r="AL39" s="6" t="s">
        <v>945</v>
      </c>
      <c r="AM39" s="12" t="s">
        <v>175</v>
      </c>
      <c r="AN39" s="12" t="s">
        <v>262</v>
      </c>
      <c r="AO39" s="12" t="s">
        <v>175</v>
      </c>
      <c r="AP39" s="12" t="s">
        <v>176</v>
      </c>
      <c r="AQ39" s="12" t="s">
        <v>177</v>
      </c>
      <c r="AR39" s="12" t="s">
        <v>175</v>
      </c>
      <c r="AS39" s="12" t="s">
        <v>175</v>
      </c>
      <c r="AT39" s="12" t="s">
        <v>175</v>
      </c>
      <c r="AU39" s="12" t="s">
        <v>176</v>
      </c>
      <c r="AV39" s="12" t="s">
        <v>176</v>
      </c>
      <c r="AW39" s="5">
        <f t="shared" si="2"/>
        <v>1</v>
      </c>
      <c r="AX39" s="20" t="s">
        <v>179</v>
      </c>
      <c r="AY39" s="5">
        <f t="shared" si="3"/>
        <v>0</v>
      </c>
      <c r="AZ39" s="20" t="s">
        <v>179</v>
      </c>
      <c r="BA39" s="5">
        <f t="shared" si="4"/>
        <v>0</v>
      </c>
      <c r="BB39" s="20" t="s">
        <v>179</v>
      </c>
      <c r="BC39" s="5">
        <f t="shared" si="5"/>
        <v>0</v>
      </c>
      <c r="BD39" s="20" t="s">
        <v>179</v>
      </c>
      <c r="BE39" s="5">
        <f t="shared" si="6"/>
        <v>0</v>
      </c>
      <c r="BF39" s="20" t="s">
        <v>179</v>
      </c>
      <c r="BG39" s="5">
        <f t="shared" si="7"/>
        <v>0</v>
      </c>
      <c r="BH39" s="20" t="s">
        <v>179</v>
      </c>
      <c r="BI39" s="5">
        <f t="shared" si="8"/>
        <v>0</v>
      </c>
      <c r="BJ39" s="20" t="s">
        <v>179</v>
      </c>
      <c r="BK39" s="5">
        <f t="shared" si="9"/>
        <v>0</v>
      </c>
      <c r="BL39" s="20" t="s">
        <v>179</v>
      </c>
      <c r="BM39" s="5">
        <f t="shared" si="10"/>
        <v>0</v>
      </c>
      <c r="BN39" s="20" t="s">
        <v>179</v>
      </c>
      <c r="BO39" s="5">
        <f t="shared" si="11"/>
        <v>0</v>
      </c>
      <c r="BP39" s="20" t="s">
        <v>179</v>
      </c>
      <c r="BQ39" s="5">
        <f t="shared" si="12"/>
        <v>0</v>
      </c>
      <c r="BR39" s="20" t="s">
        <v>179</v>
      </c>
      <c r="BS39" s="5">
        <f t="shared" si="13"/>
        <v>0</v>
      </c>
      <c r="BT39" s="20" t="s">
        <v>179</v>
      </c>
      <c r="BU39" s="5">
        <f t="shared" si="14"/>
        <v>0</v>
      </c>
      <c r="BV39" s="24" t="s">
        <v>175</v>
      </c>
      <c r="BW39" s="24" t="s">
        <v>175</v>
      </c>
      <c r="BX39" s="24" t="s">
        <v>175</v>
      </c>
      <c r="BY39" s="24" t="s">
        <v>175</v>
      </c>
      <c r="BZ39" s="24" t="s">
        <v>175</v>
      </c>
      <c r="CA39" s="24" t="s">
        <v>165</v>
      </c>
      <c r="CB39" s="24"/>
      <c r="CC39" t="s">
        <v>165</v>
      </c>
      <c r="CD39" t="s">
        <v>180</v>
      </c>
      <c r="CE39" t="s">
        <v>181</v>
      </c>
      <c r="CF39" t="s">
        <v>182</v>
      </c>
      <c r="CG39" t="s">
        <v>183</v>
      </c>
      <c r="CH39" t="s">
        <v>184</v>
      </c>
      <c r="CI39" t="s">
        <v>185</v>
      </c>
      <c r="CJ39" t="s">
        <v>186</v>
      </c>
      <c r="CK39" t="s">
        <v>187</v>
      </c>
      <c r="CL39" t="s">
        <v>188</v>
      </c>
      <c r="CM39" t="s">
        <v>946</v>
      </c>
      <c r="CN39" t="s">
        <v>947</v>
      </c>
      <c r="CW39" t="s">
        <v>191</v>
      </c>
      <c r="CX39" t="s">
        <v>170</v>
      </c>
      <c r="CY39" t="s">
        <v>172</v>
      </c>
      <c r="CZ39" t="s">
        <v>172</v>
      </c>
      <c r="DA39" t="s">
        <v>172</v>
      </c>
      <c r="DB39" t="s">
        <v>172</v>
      </c>
      <c r="DD39" t="s">
        <v>192</v>
      </c>
      <c r="DE39" t="s">
        <v>192</v>
      </c>
      <c r="DF39" t="s">
        <v>192</v>
      </c>
      <c r="DG39" t="s">
        <v>192</v>
      </c>
      <c r="DH39" t="s">
        <v>192</v>
      </c>
      <c r="DI39" t="s">
        <v>192</v>
      </c>
      <c r="DJ39" t="s">
        <v>192</v>
      </c>
      <c r="DK39" t="s">
        <v>192</v>
      </c>
      <c r="DL39" t="s">
        <v>192</v>
      </c>
      <c r="DN39" t="s">
        <v>194</v>
      </c>
      <c r="DO39" t="s">
        <v>194</v>
      </c>
      <c r="DP39" t="s">
        <v>194</v>
      </c>
      <c r="DQ39" t="s">
        <v>194</v>
      </c>
      <c r="DR39" t="s">
        <v>336</v>
      </c>
      <c r="DS39" t="s">
        <v>753</v>
      </c>
      <c r="DT39" t="s">
        <v>164</v>
      </c>
      <c r="DU39" t="s">
        <v>192</v>
      </c>
      <c r="DV39" t="s">
        <v>165</v>
      </c>
      <c r="ED39" t="s">
        <v>164</v>
      </c>
      <c r="EE39" t="s">
        <v>164</v>
      </c>
      <c r="EF39" t="s">
        <v>384</v>
      </c>
      <c r="EG39" t="s">
        <v>582</v>
      </c>
      <c r="EH39" t="s">
        <v>948</v>
      </c>
      <c r="EI39" t="s">
        <v>200</v>
      </c>
      <c r="EJ39" t="s">
        <v>313</v>
      </c>
      <c r="EK39" t="s">
        <v>265</v>
      </c>
      <c r="EL39" t="s">
        <v>164</v>
      </c>
      <c r="EM39" t="s">
        <v>164</v>
      </c>
      <c r="EN39" t="s">
        <v>164</v>
      </c>
      <c r="EO39" t="s">
        <v>387</v>
      </c>
      <c r="EP39" t="s">
        <v>204</v>
      </c>
      <c r="EQ39" t="s">
        <v>205</v>
      </c>
      <c r="ER39" t="s">
        <v>164</v>
      </c>
      <c r="ES39" t="s">
        <v>164</v>
      </c>
      <c r="ET39" t="s">
        <v>949</v>
      </c>
      <c r="EV39" t="s">
        <v>207</v>
      </c>
      <c r="EW39" t="s">
        <v>208</v>
      </c>
      <c r="EX39" t="s">
        <v>209</v>
      </c>
      <c r="EY39" t="s">
        <v>210</v>
      </c>
      <c r="EZ39" t="s">
        <v>211</v>
      </c>
      <c r="FA39" t="s">
        <v>212</v>
      </c>
      <c r="FB39">
        <v>97232907</v>
      </c>
      <c r="FC39" t="s">
        <v>950</v>
      </c>
      <c r="FD39" t="s">
        <v>951</v>
      </c>
      <c r="FF39" t="s">
        <v>215</v>
      </c>
      <c r="FG39" t="s">
        <v>216</v>
      </c>
      <c r="FJ39">
        <v>39</v>
      </c>
    </row>
    <row r="40" spans="1:166" x14ac:dyDescent="0.35">
      <c r="A40" t="s">
        <v>952</v>
      </c>
      <c r="B40" t="s">
        <v>953</v>
      </c>
      <c r="C40" s="4" t="s">
        <v>882</v>
      </c>
      <c r="D40" s="4" t="s">
        <v>295</v>
      </c>
      <c r="E40" s="4" t="s">
        <v>954</v>
      </c>
      <c r="F40" s="4" t="s">
        <v>394</v>
      </c>
      <c r="G40" s="4" t="s">
        <v>955</v>
      </c>
      <c r="H40" s="4" t="s">
        <v>956</v>
      </c>
      <c r="I40" s="4" t="s">
        <v>957</v>
      </c>
      <c r="J40" s="4" t="s">
        <v>958</v>
      </c>
      <c r="K40" s="4" t="s">
        <v>959</v>
      </c>
      <c r="L40" s="4" t="s">
        <v>960</v>
      </c>
      <c r="M40" s="4" t="s">
        <v>961</v>
      </c>
      <c r="N40" s="4" t="s">
        <v>962</v>
      </c>
      <c r="O40" s="4" t="s">
        <v>963</v>
      </c>
      <c r="P40" s="4"/>
      <c r="Q40" s="4" t="s">
        <v>164</v>
      </c>
      <c r="R40" s="4" t="s">
        <v>165</v>
      </c>
      <c r="S40" s="4" t="s">
        <v>165</v>
      </c>
      <c r="T40" s="4" t="s">
        <v>165</v>
      </c>
      <c r="U40" s="4" t="s">
        <v>964</v>
      </c>
      <c r="V40" s="4" t="s">
        <v>965</v>
      </c>
      <c r="W40" s="4" t="s">
        <v>306</v>
      </c>
      <c r="X40" s="13">
        <v>43466</v>
      </c>
      <c r="Y40" s="5">
        <f t="shared" si="0"/>
        <v>2019</v>
      </c>
      <c r="Z40" s="4">
        <v>0</v>
      </c>
      <c r="AA40" s="4">
        <v>1</v>
      </c>
      <c r="AB40" s="310">
        <v>1</v>
      </c>
      <c r="AC40" s="4"/>
      <c r="AD40" s="5">
        <f t="shared" si="1"/>
        <v>1</v>
      </c>
      <c r="AE40" s="6" t="s">
        <v>171</v>
      </c>
      <c r="AF40" s="6" t="s">
        <v>238</v>
      </c>
      <c r="AG40" s="6" t="s">
        <v>234</v>
      </c>
      <c r="AH40" s="6" t="s">
        <v>170</v>
      </c>
      <c r="AI40" s="6" t="s">
        <v>233</v>
      </c>
      <c r="AJ40" s="6" t="s">
        <v>173</v>
      </c>
      <c r="AK40" s="6" t="s">
        <v>172</v>
      </c>
      <c r="AL40" s="6" t="s">
        <v>966</v>
      </c>
      <c r="AM40" s="12" t="s">
        <v>175</v>
      </c>
      <c r="AN40" s="12" t="s">
        <v>176</v>
      </c>
      <c r="AO40" s="12" t="s">
        <v>175</v>
      </c>
      <c r="AP40" s="12" t="s">
        <v>175</v>
      </c>
      <c r="AQ40" s="12" t="s">
        <v>175</v>
      </c>
      <c r="AR40" s="12" t="s">
        <v>175</v>
      </c>
      <c r="AS40" s="12" t="s">
        <v>262</v>
      </c>
      <c r="AT40" s="12" t="s">
        <v>175</v>
      </c>
      <c r="AU40" s="12" t="s">
        <v>176</v>
      </c>
      <c r="AV40" s="12" t="s">
        <v>175</v>
      </c>
      <c r="AW40" s="5">
        <f t="shared" si="2"/>
        <v>1</v>
      </c>
      <c r="AX40" s="20" t="s">
        <v>179</v>
      </c>
      <c r="AY40" s="5">
        <f t="shared" si="3"/>
        <v>0</v>
      </c>
      <c r="AZ40" s="20" t="s">
        <v>179</v>
      </c>
      <c r="BA40" s="5">
        <f t="shared" si="4"/>
        <v>0</v>
      </c>
      <c r="BB40" s="20" t="s">
        <v>179</v>
      </c>
      <c r="BC40" s="5">
        <f t="shared" si="5"/>
        <v>0</v>
      </c>
      <c r="BD40" s="20" t="s">
        <v>179</v>
      </c>
      <c r="BE40" s="5">
        <f t="shared" si="6"/>
        <v>0</v>
      </c>
      <c r="BF40" s="20" t="s">
        <v>179</v>
      </c>
      <c r="BG40" s="5">
        <f t="shared" si="7"/>
        <v>0</v>
      </c>
      <c r="BH40" s="20" t="s">
        <v>179</v>
      </c>
      <c r="BI40" s="5">
        <f t="shared" si="8"/>
        <v>0</v>
      </c>
      <c r="BJ40" s="20" t="s">
        <v>179</v>
      </c>
      <c r="BK40" s="5">
        <f t="shared" si="9"/>
        <v>0</v>
      </c>
      <c r="BL40" s="20" t="s">
        <v>179</v>
      </c>
      <c r="BM40" s="5">
        <f t="shared" si="10"/>
        <v>0</v>
      </c>
      <c r="BN40" s="20" t="s">
        <v>179</v>
      </c>
      <c r="BO40" s="5">
        <f t="shared" si="11"/>
        <v>0</v>
      </c>
      <c r="BP40" s="20" t="s">
        <v>179</v>
      </c>
      <c r="BQ40" s="5">
        <f t="shared" si="12"/>
        <v>0</v>
      </c>
      <c r="BR40" s="20" t="s">
        <v>179</v>
      </c>
      <c r="BS40" s="5">
        <f t="shared" si="13"/>
        <v>0</v>
      </c>
      <c r="BT40" s="20" t="s">
        <v>179</v>
      </c>
      <c r="BU40" s="5">
        <f t="shared" si="14"/>
        <v>0</v>
      </c>
      <c r="BV40" s="24" t="s">
        <v>175</v>
      </c>
      <c r="BW40" s="24" t="s">
        <v>175</v>
      </c>
      <c r="BX40" s="24" t="s">
        <v>175</v>
      </c>
      <c r="BY40" s="24" t="s">
        <v>175</v>
      </c>
      <c r="BZ40" s="24" t="s">
        <v>175</v>
      </c>
      <c r="CA40" s="24" t="s">
        <v>165</v>
      </c>
      <c r="CB40" s="24"/>
      <c r="CC40" t="s">
        <v>164</v>
      </c>
      <c r="CD40" t="s">
        <v>180</v>
      </c>
      <c r="CE40" t="s">
        <v>181</v>
      </c>
      <c r="CF40" t="s">
        <v>182</v>
      </c>
      <c r="CG40" t="s">
        <v>183</v>
      </c>
      <c r="CH40" t="s">
        <v>184</v>
      </c>
      <c r="CI40" t="s">
        <v>185</v>
      </c>
      <c r="CJ40" t="s">
        <v>186</v>
      </c>
      <c r="CK40" t="s">
        <v>187</v>
      </c>
      <c r="CL40" t="s">
        <v>188</v>
      </c>
      <c r="CM40" t="s">
        <v>189</v>
      </c>
      <c r="CO40" t="s">
        <v>752</v>
      </c>
      <c r="CP40" t="s">
        <v>172</v>
      </c>
      <c r="CQ40" t="s">
        <v>170</v>
      </c>
      <c r="CR40" t="s">
        <v>172</v>
      </c>
      <c r="CS40" t="s">
        <v>170</v>
      </c>
      <c r="CT40" t="s">
        <v>172</v>
      </c>
      <c r="CU40" t="s">
        <v>172</v>
      </c>
      <c r="CV40" t="s">
        <v>172</v>
      </c>
      <c r="CW40" t="s">
        <v>485</v>
      </c>
      <c r="CX40" t="s">
        <v>170</v>
      </c>
      <c r="CY40" t="s">
        <v>170</v>
      </c>
      <c r="CZ40" t="s">
        <v>172</v>
      </c>
      <c r="DA40" t="s">
        <v>172</v>
      </c>
      <c r="DB40" t="s">
        <v>172</v>
      </c>
      <c r="DD40" t="s">
        <v>193</v>
      </c>
      <c r="DE40" t="s">
        <v>173</v>
      </c>
      <c r="DF40" t="s">
        <v>192</v>
      </c>
      <c r="DG40" t="s">
        <v>192</v>
      </c>
      <c r="DH40" t="s">
        <v>192</v>
      </c>
      <c r="DI40" t="s">
        <v>192</v>
      </c>
      <c r="DJ40" t="s">
        <v>192</v>
      </c>
      <c r="DK40" t="s">
        <v>192</v>
      </c>
      <c r="DL40" t="s">
        <v>193</v>
      </c>
      <c r="DN40" t="s">
        <v>194</v>
      </c>
      <c r="DO40" t="s">
        <v>195</v>
      </c>
      <c r="DP40" t="s">
        <v>194</v>
      </c>
      <c r="DQ40" t="s">
        <v>194</v>
      </c>
      <c r="DR40" t="s">
        <v>288</v>
      </c>
      <c r="DT40" t="s">
        <v>165</v>
      </c>
      <c r="EF40" t="s">
        <v>384</v>
      </c>
      <c r="EG40" t="s">
        <v>967</v>
      </c>
      <c r="EH40" t="s">
        <v>290</v>
      </c>
      <c r="EI40" t="s">
        <v>200</v>
      </c>
      <c r="EJ40" t="s">
        <v>264</v>
      </c>
      <c r="EK40" t="s">
        <v>202</v>
      </c>
      <c r="EL40" t="s">
        <v>165</v>
      </c>
      <c r="EM40" t="s">
        <v>164</v>
      </c>
      <c r="EN40" t="s">
        <v>314</v>
      </c>
      <c r="EO40" t="s">
        <v>203</v>
      </c>
      <c r="EP40" t="s">
        <v>204</v>
      </c>
      <c r="EQ40" t="s">
        <v>205</v>
      </c>
      <c r="ER40" t="s">
        <v>164</v>
      </c>
      <c r="ES40" t="s">
        <v>164</v>
      </c>
      <c r="ET40" t="s">
        <v>338</v>
      </c>
      <c r="EV40" t="s">
        <v>207</v>
      </c>
      <c r="EW40" t="s">
        <v>208</v>
      </c>
      <c r="EX40" t="s">
        <v>209</v>
      </c>
      <c r="EY40" t="s">
        <v>210</v>
      </c>
      <c r="EZ40" t="s">
        <v>211</v>
      </c>
      <c r="FA40" t="s">
        <v>212</v>
      </c>
      <c r="FB40">
        <v>97232910</v>
      </c>
      <c r="FC40" t="s">
        <v>968</v>
      </c>
      <c r="FD40" t="s">
        <v>969</v>
      </c>
      <c r="FF40" t="s">
        <v>215</v>
      </c>
      <c r="FG40" t="s">
        <v>216</v>
      </c>
      <c r="FJ40">
        <v>40</v>
      </c>
    </row>
    <row r="41" spans="1:166" x14ac:dyDescent="0.35">
      <c r="A41" t="s">
        <v>970</v>
      </c>
      <c r="B41" t="s">
        <v>971</v>
      </c>
      <c r="C41" s="4" t="s">
        <v>972</v>
      </c>
      <c r="D41" s="4" t="s">
        <v>295</v>
      </c>
      <c r="E41" s="4" t="s">
        <v>973</v>
      </c>
      <c r="F41" s="4" t="s">
        <v>321</v>
      </c>
      <c r="G41" s="4" t="s">
        <v>974</v>
      </c>
      <c r="H41" s="4" t="s">
        <v>975</v>
      </c>
      <c r="I41" s="4" t="s">
        <v>976</v>
      </c>
      <c r="J41" s="4" t="s">
        <v>977</v>
      </c>
      <c r="K41" s="4" t="s">
        <v>978</v>
      </c>
      <c r="L41" s="4" t="s">
        <v>979</v>
      </c>
      <c r="M41" s="4" t="s">
        <v>980</v>
      </c>
      <c r="N41" s="4" t="s">
        <v>981</v>
      </c>
      <c r="O41" s="4" t="s">
        <v>480</v>
      </c>
      <c r="P41" s="4"/>
      <c r="Q41" s="4" t="s">
        <v>165</v>
      </c>
      <c r="R41" s="4" t="s">
        <v>165</v>
      </c>
      <c r="S41" s="4" t="s">
        <v>165</v>
      </c>
      <c r="T41" s="4" t="s">
        <v>165</v>
      </c>
      <c r="U41" s="4" t="s">
        <v>982</v>
      </c>
      <c r="V41" s="4" t="s">
        <v>983</v>
      </c>
      <c r="W41" s="4" t="s">
        <v>306</v>
      </c>
      <c r="X41" s="13">
        <v>43466</v>
      </c>
      <c r="Y41" s="5">
        <f t="shared" si="0"/>
        <v>2019</v>
      </c>
      <c r="Z41" s="4">
        <v>0</v>
      </c>
      <c r="AA41" s="4">
        <v>1</v>
      </c>
      <c r="AB41" s="310">
        <v>2</v>
      </c>
      <c r="AC41" s="4" t="s">
        <v>165</v>
      </c>
      <c r="AD41" s="5">
        <f t="shared" si="1"/>
        <v>1</v>
      </c>
      <c r="AE41" s="6" t="s">
        <v>171</v>
      </c>
      <c r="AF41" s="6" t="s">
        <v>171</v>
      </c>
      <c r="AG41" s="6" t="s">
        <v>175</v>
      </c>
      <c r="AH41" s="6" t="s">
        <v>170</v>
      </c>
      <c r="AI41" s="6" t="s">
        <v>173</v>
      </c>
      <c r="AJ41" s="6" t="s">
        <v>170</v>
      </c>
      <c r="AK41" s="6" t="s">
        <v>170</v>
      </c>
      <c r="AL41" s="6" t="s">
        <v>308</v>
      </c>
      <c r="AM41" s="12" t="s">
        <v>175</v>
      </c>
      <c r="AN41" s="12" t="s">
        <v>176</v>
      </c>
      <c r="AO41" s="12" t="s">
        <v>175</v>
      </c>
      <c r="AP41" s="12" t="s">
        <v>262</v>
      </c>
      <c r="AQ41" s="12" t="s">
        <v>175</v>
      </c>
      <c r="AR41" s="12" t="s">
        <v>175</v>
      </c>
      <c r="AS41" s="12" t="s">
        <v>177</v>
      </c>
      <c r="AT41" s="12" t="s">
        <v>175</v>
      </c>
      <c r="AU41" s="12" t="s">
        <v>176</v>
      </c>
      <c r="AV41" s="12" t="s">
        <v>175</v>
      </c>
      <c r="AW41" s="5">
        <f t="shared" si="2"/>
        <v>1</v>
      </c>
      <c r="AX41" s="20" t="s">
        <v>179</v>
      </c>
      <c r="AY41" s="5">
        <f t="shared" si="3"/>
        <v>0</v>
      </c>
      <c r="AZ41" s="20" t="s">
        <v>179</v>
      </c>
      <c r="BA41" s="5">
        <f t="shared" si="4"/>
        <v>0</v>
      </c>
      <c r="BB41" s="20" t="s">
        <v>179</v>
      </c>
      <c r="BC41" s="5">
        <f t="shared" si="5"/>
        <v>0</v>
      </c>
      <c r="BD41" s="20" t="s">
        <v>179</v>
      </c>
      <c r="BE41" s="5">
        <f t="shared" si="6"/>
        <v>0</v>
      </c>
      <c r="BF41" s="20" t="s">
        <v>179</v>
      </c>
      <c r="BG41" s="5">
        <f t="shared" si="7"/>
        <v>0</v>
      </c>
      <c r="BH41" s="20" t="s">
        <v>179</v>
      </c>
      <c r="BI41" s="5">
        <f t="shared" si="8"/>
        <v>0</v>
      </c>
      <c r="BJ41" s="20" t="s">
        <v>179</v>
      </c>
      <c r="BK41" s="5">
        <f t="shared" si="9"/>
        <v>0</v>
      </c>
      <c r="BL41" s="20" t="s">
        <v>179</v>
      </c>
      <c r="BM41" s="5">
        <f t="shared" si="10"/>
        <v>0</v>
      </c>
      <c r="BN41" s="20" t="s">
        <v>179</v>
      </c>
      <c r="BO41" s="5">
        <f t="shared" si="11"/>
        <v>0</v>
      </c>
      <c r="BP41" s="20" t="s">
        <v>179</v>
      </c>
      <c r="BQ41" s="5">
        <f t="shared" si="12"/>
        <v>0</v>
      </c>
      <c r="BR41" s="20" t="s">
        <v>179</v>
      </c>
      <c r="BS41" s="5">
        <f t="shared" si="13"/>
        <v>0</v>
      </c>
      <c r="BT41" s="20" t="s">
        <v>179</v>
      </c>
      <c r="BU41" s="5">
        <f t="shared" si="14"/>
        <v>0</v>
      </c>
      <c r="BV41" s="24" t="s">
        <v>175</v>
      </c>
      <c r="BW41" s="24" t="s">
        <v>175</v>
      </c>
      <c r="BX41" s="24" t="s">
        <v>175</v>
      </c>
      <c r="BY41" s="24" t="s">
        <v>175</v>
      </c>
      <c r="BZ41" s="24" t="s">
        <v>175</v>
      </c>
      <c r="CA41" s="24" t="s">
        <v>165</v>
      </c>
      <c r="CB41" s="24"/>
      <c r="CC41" t="s">
        <v>165</v>
      </c>
      <c r="CD41" t="s">
        <v>180</v>
      </c>
      <c r="CE41" t="s">
        <v>181</v>
      </c>
      <c r="CF41" t="s">
        <v>182</v>
      </c>
      <c r="CG41" t="s">
        <v>183</v>
      </c>
      <c r="CH41" t="s">
        <v>184</v>
      </c>
      <c r="CI41" t="s">
        <v>185</v>
      </c>
      <c r="CJ41" t="s">
        <v>186</v>
      </c>
      <c r="CK41" t="s">
        <v>187</v>
      </c>
      <c r="CL41" t="s">
        <v>188</v>
      </c>
      <c r="CM41" t="s">
        <v>189</v>
      </c>
      <c r="CO41" t="s">
        <v>190</v>
      </c>
      <c r="CP41" t="s">
        <v>172</v>
      </c>
      <c r="CQ41" t="s">
        <v>170</v>
      </c>
      <c r="CR41" t="s">
        <v>172</v>
      </c>
      <c r="CS41" t="s">
        <v>172</v>
      </c>
      <c r="CT41" t="s">
        <v>172</v>
      </c>
      <c r="CU41" t="s">
        <v>172</v>
      </c>
      <c r="CV41" t="s">
        <v>172</v>
      </c>
      <c r="CW41" t="s">
        <v>984</v>
      </c>
      <c r="CX41" t="s">
        <v>172</v>
      </c>
      <c r="CY41" t="s">
        <v>172</v>
      </c>
      <c r="CZ41" t="s">
        <v>172</v>
      </c>
      <c r="DA41" t="s">
        <v>170</v>
      </c>
      <c r="DB41" t="s">
        <v>172</v>
      </c>
      <c r="DD41" t="s">
        <v>192</v>
      </c>
      <c r="DE41" t="s">
        <v>192</v>
      </c>
      <c r="DF41" t="s">
        <v>192</v>
      </c>
      <c r="DG41" t="s">
        <v>192</v>
      </c>
      <c r="DH41" t="s">
        <v>192</v>
      </c>
      <c r="DI41" t="s">
        <v>192</v>
      </c>
      <c r="DJ41" t="s">
        <v>192</v>
      </c>
      <c r="DK41" t="s">
        <v>192</v>
      </c>
      <c r="DL41" t="s">
        <v>192</v>
      </c>
      <c r="DN41" t="s">
        <v>194</v>
      </c>
      <c r="DO41" t="s">
        <v>195</v>
      </c>
      <c r="DP41" t="s">
        <v>194</v>
      </c>
      <c r="DQ41" t="s">
        <v>194</v>
      </c>
      <c r="DR41" t="s">
        <v>288</v>
      </c>
      <c r="DT41" t="s">
        <v>165</v>
      </c>
      <c r="EF41" t="s">
        <v>239</v>
      </c>
      <c r="EH41" t="s">
        <v>290</v>
      </c>
      <c r="EI41" t="s">
        <v>200</v>
      </c>
      <c r="EJ41" t="s">
        <v>522</v>
      </c>
      <c r="EK41" t="s">
        <v>265</v>
      </c>
      <c r="EL41" t="s">
        <v>164</v>
      </c>
      <c r="EM41" t="s">
        <v>164</v>
      </c>
      <c r="EN41" t="s">
        <v>164</v>
      </c>
      <c r="EO41" t="s">
        <v>387</v>
      </c>
      <c r="EP41" t="s">
        <v>204</v>
      </c>
      <c r="EQ41" t="s">
        <v>205</v>
      </c>
      <c r="ER41" t="s">
        <v>164</v>
      </c>
      <c r="ES41" t="s">
        <v>164</v>
      </c>
      <c r="ET41" t="s">
        <v>338</v>
      </c>
      <c r="EV41" t="s">
        <v>207</v>
      </c>
      <c r="EW41" t="s">
        <v>208</v>
      </c>
      <c r="EX41" t="s">
        <v>209</v>
      </c>
      <c r="EY41" t="s">
        <v>210</v>
      </c>
      <c r="EZ41" t="s">
        <v>211</v>
      </c>
      <c r="FA41" t="s">
        <v>212</v>
      </c>
      <c r="FB41">
        <v>97232915</v>
      </c>
      <c r="FC41" t="s">
        <v>985</v>
      </c>
      <c r="FD41" t="s">
        <v>986</v>
      </c>
      <c r="FF41" t="s">
        <v>215</v>
      </c>
      <c r="FG41" t="s">
        <v>216</v>
      </c>
      <c r="FJ41">
        <v>41</v>
      </c>
    </row>
    <row r="42" spans="1:166" x14ac:dyDescent="0.35">
      <c r="A42" t="s">
        <v>987</v>
      </c>
      <c r="B42" t="s">
        <v>988</v>
      </c>
      <c r="C42" s="4" t="s">
        <v>972</v>
      </c>
      <c r="D42" s="4" t="s">
        <v>152</v>
      </c>
      <c r="E42" s="4" t="s">
        <v>989</v>
      </c>
      <c r="F42" s="4" t="s">
        <v>990</v>
      </c>
      <c r="G42" s="4" t="s">
        <v>991</v>
      </c>
      <c r="H42" s="4" t="s">
        <v>992</v>
      </c>
      <c r="I42" s="4" t="s">
        <v>993</v>
      </c>
      <c r="J42" s="4" t="s">
        <v>994</v>
      </c>
      <c r="K42" s="4" t="s">
        <v>995</v>
      </c>
      <c r="L42" s="4" t="s">
        <v>996</v>
      </c>
      <c r="M42" s="4" t="s">
        <v>997</v>
      </c>
      <c r="N42" s="4" t="s">
        <v>998</v>
      </c>
      <c r="O42" s="4" t="s">
        <v>421</v>
      </c>
      <c r="P42" s="4"/>
      <c r="Q42" s="4" t="s">
        <v>164</v>
      </c>
      <c r="R42" s="4" t="s">
        <v>165</v>
      </c>
      <c r="S42" s="4" t="s">
        <v>164</v>
      </c>
      <c r="T42" s="4" t="s">
        <v>165</v>
      </c>
      <c r="U42" s="4" t="s">
        <v>999</v>
      </c>
      <c r="V42" s="4" t="s">
        <v>1000</v>
      </c>
      <c r="W42" s="4" t="s">
        <v>306</v>
      </c>
      <c r="X42" s="4" t="s">
        <v>283</v>
      </c>
      <c r="Y42" s="5">
        <f t="shared" si="0"/>
        <v>2016</v>
      </c>
      <c r="Z42" s="4">
        <v>0</v>
      </c>
      <c r="AA42" s="4">
        <v>1</v>
      </c>
      <c r="AB42" s="310">
        <v>1</v>
      </c>
      <c r="AC42" s="4"/>
      <c r="AD42" s="5">
        <f t="shared" si="1"/>
        <v>1</v>
      </c>
      <c r="AE42" s="6" t="s">
        <v>234</v>
      </c>
      <c r="AF42" s="6" t="s">
        <v>234</v>
      </c>
      <c r="AG42" s="6" t="s">
        <v>234</v>
      </c>
      <c r="AH42" s="6" t="s">
        <v>173</v>
      </c>
      <c r="AI42" s="6" t="s">
        <v>233</v>
      </c>
      <c r="AJ42" s="6" t="s">
        <v>233</v>
      </c>
      <c r="AK42" s="6" t="s">
        <v>172</v>
      </c>
      <c r="AL42" s="6" t="s">
        <v>966</v>
      </c>
      <c r="AM42" s="12" t="s">
        <v>175</v>
      </c>
      <c r="AN42" s="12" t="s">
        <v>175</v>
      </c>
      <c r="AO42" s="12" t="s">
        <v>262</v>
      </c>
      <c r="AP42" s="12" t="s">
        <v>175</v>
      </c>
      <c r="AQ42" s="12" t="s">
        <v>175</v>
      </c>
      <c r="AR42" s="12" t="s">
        <v>175</v>
      </c>
      <c r="AS42" s="12" t="s">
        <v>175</v>
      </c>
      <c r="AT42" s="12" t="s">
        <v>262</v>
      </c>
      <c r="AU42" s="12" t="s">
        <v>176</v>
      </c>
      <c r="AV42" s="12" t="s">
        <v>175</v>
      </c>
      <c r="AW42" s="5">
        <f t="shared" si="2"/>
        <v>1</v>
      </c>
      <c r="AX42" s="20" t="s">
        <v>178</v>
      </c>
      <c r="AY42" s="5">
        <f t="shared" si="3"/>
        <v>1</v>
      </c>
      <c r="AZ42" s="20" t="s">
        <v>178</v>
      </c>
      <c r="BA42" s="5">
        <f t="shared" si="4"/>
        <v>1</v>
      </c>
      <c r="BB42" s="20" t="s">
        <v>178</v>
      </c>
      <c r="BC42" s="5">
        <f t="shared" si="5"/>
        <v>1</v>
      </c>
      <c r="BD42" s="20" t="s">
        <v>178</v>
      </c>
      <c r="BE42" s="5">
        <f t="shared" si="6"/>
        <v>1</v>
      </c>
      <c r="BF42" s="20" t="s">
        <v>178</v>
      </c>
      <c r="BG42" s="5">
        <f t="shared" si="7"/>
        <v>1</v>
      </c>
      <c r="BH42" s="20" t="s">
        <v>178</v>
      </c>
      <c r="BI42" s="5">
        <f t="shared" si="8"/>
        <v>1</v>
      </c>
      <c r="BJ42" s="20" t="s">
        <v>179</v>
      </c>
      <c r="BK42" s="5">
        <f t="shared" si="9"/>
        <v>0</v>
      </c>
      <c r="BL42" s="20" t="s">
        <v>179</v>
      </c>
      <c r="BM42" s="5">
        <f t="shared" si="10"/>
        <v>0</v>
      </c>
      <c r="BN42" s="20" t="s">
        <v>179</v>
      </c>
      <c r="BO42" s="5">
        <f t="shared" si="11"/>
        <v>0</v>
      </c>
      <c r="BP42" s="20" t="s">
        <v>178</v>
      </c>
      <c r="BQ42" s="5">
        <f t="shared" si="12"/>
        <v>1</v>
      </c>
      <c r="BR42" s="20" t="s">
        <v>178</v>
      </c>
      <c r="BS42" s="5">
        <f t="shared" si="13"/>
        <v>1</v>
      </c>
      <c r="BT42" s="20" t="s">
        <v>178</v>
      </c>
      <c r="BU42" s="5">
        <f t="shared" si="14"/>
        <v>1</v>
      </c>
      <c r="BV42" s="24" t="s">
        <v>175</v>
      </c>
      <c r="BW42" s="24" t="s">
        <v>238</v>
      </c>
      <c r="BX42" s="24" t="s">
        <v>175</v>
      </c>
      <c r="BY42" s="24" t="s">
        <v>175</v>
      </c>
      <c r="BZ42" s="24" t="s">
        <v>175</v>
      </c>
      <c r="CA42" s="24" t="s">
        <v>165</v>
      </c>
      <c r="CB42" s="24"/>
      <c r="CC42" t="s">
        <v>164</v>
      </c>
      <c r="CD42" t="s">
        <v>180</v>
      </c>
      <c r="CE42" t="s">
        <v>181</v>
      </c>
      <c r="CF42" t="s">
        <v>182</v>
      </c>
      <c r="CG42" t="s">
        <v>183</v>
      </c>
      <c r="CH42" t="s">
        <v>184</v>
      </c>
      <c r="CI42" t="s">
        <v>185</v>
      </c>
      <c r="CJ42" t="s">
        <v>186</v>
      </c>
      <c r="CK42" t="s">
        <v>187</v>
      </c>
      <c r="CL42" t="s">
        <v>188</v>
      </c>
      <c r="CM42" t="s">
        <v>189</v>
      </c>
      <c r="CO42" t="s">
        <v>190</v>
      </c>
      <c r="CP42" t="s">
        <v>172</v>
      </c>
      <c r="CQ42" t="s">
        <v>170</v>
      </c>
      <c r="CR42" t="s">
        <v>172</v>
      </c>
      <c r="CS42" t="s">
        <v>172</v>
      </c>
      <c r="CT42" t="s">
        <v>172</v>
      </c>
      <c r="CU42" t="s">
        <v>172</v>
      </c>
      <c r="CV42" t="s">
        <v>172</v>
      </c>
      <c r="CW42" t="s">
        <v>656</v>
      </c>
      <c r="CX42" t="s">
        <v>170</v>
      </c>
      <c r="CY42" t="s">
        <v>172</v>
      </c>
      <c r="CZ42" t="s">
        <v>170</v>
      </c>
      <c r="DA42" t="s">
        <v>172</v>
      </c>
      <c r="DB42" t="s">
        <v>172</v>
      </c>
      <c r="DD42" t="s">
        <v>192</v>
      </c>
      <c r="DE42" t="s">
        <v>192</v>
      </c>
      <c r="DF42" t="s">
        <v>192</v>
      </c>
      <c r="DG42" t="s">
        <v>173</v>
      </c>
      <c r="DH42" t="s">
        <v>192</v>
      </c>
      <c r="DI42" t="s">
        <v>192</v>
      </c>
      <c r="DJ42" t="s">
        <v>192</v>
      </c>
      <c r="DK42" t="s">
        <v>192</v>
      </c>
      <c r="DL42" t="s">
        <v>192</v>
      </c>
      <c r="DN42" t="s">
        <v>194</v>
      </c>
      <c r="DO42" t="s">
        <v>194</v>
      </c>
      <c r="DP42" t="s">
        <v>195</v>
      </c>
      <c r="DQ42" t="s">
        <v>194</v>
      </c>
      <c r="DR42" t="s">
        <v>486</v>
      </c>
      <c r="DT42" t="s">
        <v>164</v>
      </c>
      <c r="DU42" t="s">
        <v>192</v>
      </c>
      <c r="DV42" t="s">
        <v>164</v>
      </c>
      <c r="DW42" t="s">
        <v>637</v>
      </c>
      <c r="DX42" t="s">
        <v>172</v>
      </c>
      <c r="DY42" t="s">
        <v>170</v>
      </c>
      <c r="DZ42" t="s">
        <v>172</v>
      </c>
      <c r="EA42" t="s">
        <v>172</v>
      </c>
      <c r="EB42" t="s">
        <v>172</v>
      </c>
      <c r="EC42" t="s">
        <v>192</v>
      </c>
      <c r="ED42" t="s">
        <v>164</v>
      </c>
      <c r="EE42" t="s">
        <v>164</v>
      </c>
      <c r="EF42" t="s">
        <v>198</v>
      </c>
      <c r="EH42" t="s">
        <v>1001</v>
      </c>
      <c r="EI42" t="s">
        <v>200</v>
      </c>
      <c r="EJ42" t="s">
        <v>676</v>
      </c>
      <c r="EK42" t="s">
        <v>202</v>
      </c>
      <c r="EL42" t="s">
        <v>165</v>
      </c>
      <c r="EM42" t="s">
        <v>164</v>
      </c>
      <c r="EN42" t="s">
        <v>164</v>
      </c>
      <c r="EO42" t="s">
        <v>203</v>
      </c>
      <c r="EP42" t="s">
        <v>204</v>
      </c>
      <c r="EQ42" t="s">
        <v>205</v>
      </c>
      <c r="ER42" t="s">
        <v>165</v>
      </c>
      <c r="ES42" t="s">
        <v>164</v>
      </c>
      <c r="ET42" t="s">
        <v>658</v>
      </c>
      <c r="EV42" t="s">
        <v>207</v>
      </c>
      <c r="EW42" t="s">
        <v>208</v>
      </c>
      <c r="EX42" t="s">
        <v>209</v>
      </c>
      <c r="EY42" t="s">
        <v>210</v>
      </c>
      <c r="EZ42" t="s">
        <v>211</v>
      </c>
      <c r="FA42" t="s">
        <v>212</v>
      </c>
      <c r="FB42">
        <v>97350128</v>
      </c>
      <c r="FC42" t="s">
        <v>1002</v>
      </c>
      <c r="FD42" t="s">
        <v>1003</v>
      </c>
      <c r="FF42" t="s">
        <v>215</v>
      </c>
      <c r="FG42" t="s">
        <v>216</v>
      </c>
      <c r="FJ42">
        <v>42</v>
      </c>
    </row>
    <row r="43" spans="1:166" x14ac:dyDescent="0.35">
      <c r="A43" t="s">
        <v>1004</v>
      </c>
      <c r="B43" t="s">
        <v>1005</v>
      </c>
      <c r="C43" s="4" t="s">
        <v>972</v>
      </c>
      <c r="D43" s="4" t="s">
        <v>152</v>
      </c>
      <c r="E43" s="4" t="s">
        <v>1006</v>
      </c>
      <c r="F43" s="4" t="s">
        <v>1007</v>
      </c>
      <c r="G43" s="4" t="s">
        <v>1008</v>
      </c>
      <c r="H43" s="4" t="s">
        <v>1009</v>
      </c>
      <c r="I43" s="4" t="s">
        <v>1010</v>
      </c>
      <c r="J43" s="4" t="s">
        <v>1011</v>
      </c>
      <c r="K43" s="4" t="s">
        <v>1012</v>
      </c>
      <c r="L43" s="4" t="s">
        <v>1013</v>
      </c>
      <c r="M43" s="4" t="s">
        <v>1014</v>
      </c>
      <c r="N43" s="4" t="s">
        <v>1015</v>
      </c>
      <c r="O43" s="4" t="s">
        <v>1016</v>
      </c>
      <c r="P43" s="4"/>
      <c r="Q43" s="4" t="s">
        <v>165</v>
      </c>
      <c r="R43" s="4" t="s">
        <v>165</v>
      </c>
      <c r="S43" s="4" t="s">
        <v>165</v>
      </c>
      <c r="T43" s="4" t="s">
        <v>164</v>
      </c>
      <c r="U43" s="4" t="s">
        <v>172</v>
      </c>
      <c r="V43" s="4" t="s">
        <v>1017</v>
      </c>
      <c r="W43" s="4" t="s">
        <v>306</v>
      </c>
      <c r="X43" s="4" t="s">
        <v>464</v>
      </c>
      <c r="Y43" s="5">
        <f t="shared" si="0"/>
        <v>2019</v>
      </c>
      <c r="Z43" s="4">
        <v>0</v>
      </c>
      <c r="AA43" s="4">
        <v>1</v>
      </c>
      <c r="AB43" s="310">
        <v>1</v>
      </c>
      <c r="AC43" s="4"/>
      <c r="AD43" s="5">
        <f t="shared" si="1"/>
        <v>1</v>
      </c>
      <c r="AE43" s="6" t="s">
        <v>238</v>
      </c>
      <c r="AF43" s="6" t="s">
        <v>238</v>
      </c>
      <c r="AG43" s="6" t="s">
        <v>238</v>
      </c>
      <c r="AH43" s="6" t="s">
        <v>172</v>
      </c>
      <c r="AI43" s="6" t="s">
        <v>173</v>
      </c>
      <c r="AJ43" s="6" t="s">
        <v>233</v>
      </c>
      <c r="AK43" s="6" t="s">
        <v>172</v>
      </c>
      <c r="AL43" s="6" t="s">
        <v>1018</v>
      </c>
      <c r="AM43" s="12" t="s">
        <v>175</v>
      </c>
      <c r="AN43" s="12" t="s">
        <v>176</v>
      </c>
      <c r="AO43" s="12" t="s">
        <v>175</v>
      </c>
      <c r="AP43" s="12" t="s">
        <v>176</v>
      </c>
      <c r="AQ43" s="12" t="s">
        <v>175</v>
      </c>
      <c r="AR43" s="12" t="s">
        <v>175</v>
      </c>
      <c r="AS43" s="12" t="s">
        <v>262</v>
      </c>
      <c r="AT43" s="12" t="s">
        <v>175</v>
      </c>
      <c r="AU43" s="12" t="s">
        <v>176</v>
      </c>
      <c r="AV43" s="12" t="s">
        <v>175</v>
      </c>
      <c r="AW43" s="5">
        <f t="shared" si="2"/>
        <v>1</v>
      </c>
      <c r="AX43" s="20" t="s">
        <v>179</v>
      </c>
      <c r="AY43" s="5">
        <f t="shared" si="3"/>
        <v>0</v>
      </c>
      <c r="AZ43" s="20" t="s">
        <v>179</v>
      </c>
      <c r="BA43" s="5">
        <f t="shared" si="4"/>
        <v>0</v>
      </c>
      <c r="BB43" s="20" t="s">
        <v>179</v>
      </c>
      <c r="BC43" s="5">
        <f t="shared" si="5"/>
        <v>0</v>
      </c>
      <c r="BD43" s="20" t="s">
        <v>179</v>
      </c>
      <c r="BE43" s="5">
        <f t="shared" si="6"/>
        <v>0</v>
      </c>
      <c r="BF43" s="20" t="s">
        <v>179</v>
      </c>
      <c r="BG43" s="5">
        <f t="shared" si="7"/>
        <v>0</v>
      </c>
      <c r="BH43" s="20" t="s">
        <v>179</v>
      </c>
      <c r="BI43" s="5">
        <f t="shared" si="8"/>
        <v>0</v>
      </c>
      <c r="BJ43" s="20" t="s">
        <v>179</v>
      </c>
      <c r="BK43" s="5">
        <f t="shared" si="9"/>
        <v>0</v>
      </c>
      <c r="BL43" s="20" t="s">
        <v>179</v>
      </c>
      <c r="BM43" s="5">
        <f t="shared" si="10"/>
        <v>0</v>
      </c>
      <c r="BN43" s="20" t="s">
        <v>179</v>
      </c>
      <c r="BO43" s="5">
        <f t="shared" si="11"/>
        <v>0</v>
      </c>
      <c r="BP43" s="20" t="s">
        <v>179</v>
      </c>
      <c r="BQ43" s="5">
        <f t="shared" si="12"/>
        <v>0</v>
      </c>
      <c r="BR43" s="20" t="s">
        <v>179</v>
      </c>
      <c r="BS43" s="5">
        <f t="shared" si="13"/>
        <v>0</v>
      </c>
      <c r="BT43" s="20" t="s">
        <v>179</v>
      </c>
      <c r="BU43" s="5">
        <f t="shared" si="14"/>
        <v>0</v>
      </c>
      <c r="BV43" s="24" t="s">
        <v>175</v>
      </c>
      <c r="BW43" s="24" t="s">
        <v>175</v>
      </c>
      <c r="BX43" s="24" t="s">
        <v>175</v>
      </c>
      <c r="BY43" s="24" t="s">
        <v>175</v>
      </c>
      <c r="BZ43" s="24" t="s">
        <v>175</v>
      </c>
      <c r="CA43" s="24" t="s">
        <v>165</v>
      </c>
      <c r="CB43" s="24"/>
      <c r="CC43" t="s">
        <v>165</v>
      </c>
      <c r="CD43" t="s">
        <v>180</v>
      </c>
      <c r="CE43" t="s">
        <v>181</v>
      </c>
      <c r="CF43" t="s">
        <v>182</v>
      </c>
      <c r="CG43" t="s">
        <v>183</v>
      </c>
      <c r="CH43" t="s">
        <v>184</v>
      </c>
      <c r="CI43" t="s">
        <v>185</v>
      </c>
      <c r="CJ43" t="s">
        <v>186</v>
      </c>
      <c r="CK43" t="s">
        <v>187</v>
      </c>
      <c r="CL43" t="s">
        <v>188</v>
      </c>
      <c r="CM43" t="s">
        <v>189</v>
      </c>
      <c r="CO43" t="s">
        <v>484</v>
      </c>
      <c r="CP43" t="s">
        <v>172</v>
      </c>
      <c r="CQ43" t="s">
        <v>170</v>
      </c>
      <c r="CR43" t="s">
        <v>170</v>
      </c>
      <c r="CS43" t="s">
        <v>172</v>
      </c>
      <c r="CT43" t="s">
        <v>172</v>
      </c>
      <c r="CU43" t="s">
        <v>172</v>
      </c>
      <c r="CV43" t="s">
        <v>172</v>
      </c>
      <c r="CW43" t="s">
        <v>191</v>
      </c>
      <c r="CX43" t="s">
        <v>170</v>
      </c>
      <c r="CY43" t="s">
        <v>172</v>
      </c>
      <c r="CZ43" t="s">
        <v>172</v>
      </c>
      <c r="DA43" t="s">
        <v>172</v>
      </c>
      <c r="DB43" t="s">
        <v>172</v>
      </c>
      <c r="DD43" t="s">
        <v>192</v>
      </c>
      <c r="DE43" t="s">
        <v>192</v>
      </c>
      <c r="DF43" t="s">
        <v>192</v>
      </c>
      <c r="DG43" t="s">
        <v>192</v>
      </c>
      <c r="DH43" t="s">
        <v>192</v>
      </c>
      <c r="DI43" t="s">
        <v>192</v>
      </c>
      <c r="DJ43" t="s">
        <v>192</v>
      </c>
      <c r="DK43" t="s">
        <v>192</v>
      </c>
      <c r="DL43" t="s">
        <v>192</v>
      </c>
      <c r="DN43" t="s">
        <v>194</v>
      </c>
      <c r="DO43" t="s">
        <v>194</v>
      </c>
      <c r="DP43" t="s">
        <v>194</v>
      </c>
      <c r="DQ43" t="s">
        <v>194</v>
      </c>
      <c r="DR43" t="s">
        <v>288</v>
      </c>
      <c r="DT43" t="s">
        <v>164</v>
      </c>
      <c r="DU43" t="s">
        <v>192</v>
      </c>
      <c r="DV43" t="s">
        <v>164</v>
      </c>
      <c r="DW43" t="s">
        <v>637</v>
      </c>
      <c r="DX43" t="s">
        <v>172</v>
      </c>
      <c r="DY43" t="s">
        <v>170</v>
      </c>
      <c r="DZ43" t="s">
        <v>172</v>
      </c>
      <c r="EA43" t="s">
        <v>172</v>
      </c>
      <c r="EB43" t="s">
        <v>172</v>
      </c>
      <c r="EC43" t="s">
        <v>192</v>
      </c>
      <c r="ED43" t="s">
        <v>164</v>
      </c>
      <c r="EE43" t="s">
        <v>164</v>
      </c>
      <c r="EF43" t="s">
        <v>239</v>
      </c>
      <c r="EH43" t="s">
        <v>1019</v>
      </c>
      <c r="EI43" t="s">
        <v>200</v>
      </c>
      <c r="EJ43" t="s">
        <v>522</v>
      </c>
      <c r="EK43" t="s">
        <v>265</v>
      </c>
      <c r="EL43" t="s">
        <v>165</v>
      </c>
      <c r="EM43" t="s">
        <v>164</v>
      </c>
      <c r="EN43" t="s">
        <v>164</v>
      </c>
      <c r="EO43" t="s">
        <v>203</v>
      </c>
      <c r="EP43" t="s">
        <v>204</v>
      </c>
      <c r="EQ43" t="s">
        <v>205</v>
      </c>
      <c r="ER43" t="s">
        <v>164</v>
      </c>
      <c r="ES43" t="s">
        <v>164</v>
      </c>
      <c r="ET43" t="s">
        <v>658</v>
      </c>
      <c r="EV43" t="s">
        <v>207</v>
      </c>
      <c r="EW43" t="s">
        <v>208</v>
      </c>
      <c r="EX43" t="s">
        <v>209</v>
      </c>
      <c r="EY43" t="s">
        <v>210</v>
      </c>
      <c r="EZ43" t="s">
        <v>211</v>
      </c>
      <c r="FA43" t="s">
        <v>212</v>
      </c>
      <c r="FB43">
        <v>97351940</v>
      </c>
      <c r="FC43" t="s">
        <v>1020</v>
      </c>
      <c r="FD43" t="s">
        <v>1021</v>
      </c>
      <c r="FF43" t="s">
        <v>215</v>
      </c>
      <c r="FG43" t="s">
        <v>216</v>
      </c>
      <c r="FJ43">
        <v>43</v>
      </c>
    </row>
    <row r="44" spans="1:166" x14ac:dyDescent="0.35">
      <c r="A44" t="s">
        <v>1022</v>
      </c>
      <c r="B44" t="s">
        <v>1023</v>
      </c>
      <c r="C44" s="4" t="s">
        <v>972</v>
      </c>
      <c r="D44" s="4" t="s">
        <v>152</v>
      </c>
      <c r="E44" s="4" t="s">
        <v>1024</v>
      </c>
      <c r="F44" s="4" t="s">
        <v>271</v>
      </c>
      <c r="G44" s="4" t="s">
        <v>1025</v>
      </c>
      <c r="H44" s="4" t="s">
        <v>1026</v>
      </c>
      <c r="I44" s="4" t="s">
        <v>1027</v>
      </c>
      <c r="J44" s="4" t="s">
        <v>680</v>
      </c>
      <c r="K44" s="4" t="s">
        <v>1028</v>
      </c>
      <c r="L44" s="4" t="s">
        <v>1029</v>
      </c>
      <c r="M44" s="4" t="s">
        <v>1030</v>
      </c>
      <c r="N44" s="4" t="s">
        <v>1031</v>
      </c>
      <c r="O44" s="4" t="s">
        <v>439</v>
      </c>
      <c r="P44" s="4"/>
      <c r="Q44" s="4" t="s">
        <v>164</v>
      </c>
      <c r="R44" s="4" t="s">
        <v>165</v>
      </c>
      <c r="S44" s="4" t="s">
        <v>165</v>
      </c>
      <c r="T44" s="4" t="s">
        <v>165</v>
      </c>
      <c r="U44" s="4" t="s">
        <v>1032</v>
      </c>
      <c r="V44" s="4" t="s">
        <v>1033</v>
      </c>
      <c r="W44" s="4" t="s">
        <v>306</v>
      </c>
      <c r="X44" s="4" t="s">
        <v>232</v>
      </c>
      <c r="Y44" s="5">
        <f t="shared" si="0"/>
        <v>2017</v>
      </c>
      <c r="Z44" s="4">
        <v>0</v>
      </c>
      <c r="AA44" s="4">
        <v>1</v>
      </c>
      <c r="AB44" s="310">
        <v>1</v>
      </c>
      <c r="AC44" s="4"/>
      <c r="AD44" s="5">
        <f t="shared" si="1"/>
        <v>1</v>
      </c>
      <c r="AE44" s="6" t="s">
        <v>234</v>
      </c>
      <c r="AF44" s="6" t="s">
        <v>234</v>
      </c>
      <c r="AG44" s="6" t="s">
        <v>238</v>
      </c>
      <c r="AH44" s="6" t="s">
        <v>233</v>
      </c>
      <c r="AI44" s="6" t="s">
        <v>233</v>
      </c>
      <c r="AJ44" s="6" t="s">
        <v>233</v>
      </c>
      <c r="AK44" s="6" t="s">
        <v>172</v>
      </c>
      <c r="AL44" s="6" t="s">
        <v>1034</v>
      </c>
      <c r="AM44" s="12" t="s">
        <v>175</v>
      </c>
      <c r="AN44" s="12" t="s">
        <v>262</v>
      </c>
      <c r="AO44" s="12" t="s">
        <v>175</v>
      </c>
      <c r="AP44" s="12" t="s">
        <v>176</v>
      </c>
      <c r="AQ44" s="12" t="s">
        <v>175</v>
      </c>
      <c r="AR44" s="12" t="s">
        <v>175</v>
      </c>
      <c r="AS44" s="12" t="s">
        <v>262</v>
      </c>
      <c r="AT44" s="12" t="s">
        <v>175</v>
      </c>
      <c r="AU44" s="12" t="s">
        <v>176</v>
      </c>
      <c r="AV44" s="12" t="s">
        <v>175</v>
      </c>
      <c r="AW44" s="5">
        <f t="shared" si="2"/>
        <v>1</v>
      </c>
      <c r="AX44" s="20" t="s">
        <v>179</v>
      </c>
      <c r="AY44" s="5">
        <f t="shared" si="3"/>
        <v>0</v>
      </c>
      <c r="AZ44" s="20" t="s">
        <v>179</v>
      </c>
      <c r="BA44" s="5">
        <f t="shared" si="4"/>
        <v>0</v>
      </c>
      <c r="BB44" s="20" t="s">
        <v>179</v>
      </c>
      <c r="BC44" s="5">
        <f t="shared" si="5"/>
        <v>0</v>
      </c>
      <c r="BD44" s="20" t="s">
        <v>179</v>
      </c>
      <c r="BE44" s="5">
        <f t="shared" si="6"/>
        <v>0</v>
      </c>
      <c r="BF44" s="20" t="s">
        <v>179</v>
      </c>
      <c r="BG44" s="5">
        <f t="shared" si="7"/>
        <v>0</v>
      </c>
      <c r="BH44" s="20" t="s">
        <v>179</v>
      </c>
      <c r="BI44" s="5">
        <f t="shared" si="8"/>
        <v>0</v>
      </c>
      <c r="BJ44" s="20" t="s">
        <v>179</v>
      </c>
      <c r="BK44" s="5">
        <f t="shared" si="9"/>
        <v>0</v>
      </c>
      <c r="BL44" s="20" t="s">
        <v>179</v>
      </c>
      <c r="BM44" s="5">
        <f t="shared" si="10"/>
        <v>0</v>
      </c>
      <c r="BN44" s="20" t="s">
        <v>179</v>
      </c>
      <c r="BO44" s="5">
        <f t="shared" si="11"/>
        <v>0</v>
      </c>
      <c r="BP44" s="20" t="s">
        <v>179</v>
      </c>
      <c r="BQ44" s="5">
        <f t="shared" si="12"/>
        <v>0</v>
      </c>
      <c r="BR44" s="20" t="s">
        <v>179</v>
      </c>
      <c r="BS44" s="5">
        <f t="shared" si="13"/>
        <v>0</v>
      </c>
      <c r="BT44" s="20" t="s">
        <v>179</v>
      </c>
      <c r="BU44" s="5">
        <f t="shared" si="14"/>
        <v>0</v>
      </c>
      <c r="BV44" s="24" t="s">
        <v>175</v>
      </c>
      <c r="BW44" s="24" t="s">
        <v>175</v>
      </c>
      <c r="BX44" s="24" t="s">
        <v>175</v>
      </c>
      <c r="BY44" s="24" t="s">
        <v>175</v>
      </c>
      <c r="BZ44" s="24" t="s">
        <v>175</v>
      </c>
      <c r="CA44" s="24" t="s">
        <v>165</v>
      </c>
      <c r="CB44" s="24"/>
      <c r="CC44" t="s">
        <v>164</v>
      </c>
      <c r="CD44" t="s">
        <v>180</v>
      </c>
      <c r="CE44" t="s">
        <v>181</v>
      </c>
      <c r="CF44" t="s">
        <v>182</v>
      </c>
      <c r="CG44" t="s">
        <v>183</v>
      </c>
      <c r="CH44" t="s">
        <v>184</v>
      </c>
      <c r="CI44" t="s">
        <v>185</v>
      </c>
      <c r="CJ44" t="s">
        <v>186</v>
      </c>
      <c r="CK44" t="s">
        <v>187</v>
      </c>
      <c r="CL44" t="s">
        <v>188</v>
      </c>
      <c r="CM44" t="s">
        <v>189</v>
      </c>
      <c r="CO44" t="s">
        <v>190</v>
      </c>
      <c r="CP44" t="s">
        <v>172</v>
      </c>
      <c r="CQ44" t="s">
        <v>170</v>
      </c>
      <c r="CR44" t="s">
        <v>172</v>
      </c>
      <c r="CS44" t="s">
        <v>172</v>
      </c>
      <c r="CT44" t="s">
        <v>172</v>
      </c>
      <c r="CU44" t="s">
        <v>172</v>
      </c>
      <c r="CV44" t="s">
        <v>172</v>
      </c>
      <c r="CW44" t="s">
        <v>191</v>
      </c>
      <c r="CX44" t="s">
        <v>170</v>
      </c>
      <c r="CY44" t="s">
        <v>172</v>
      </c>
      <c r="CZ44" t="s">
        <v>172</v>
      </c>
      <c r="DA44" t="s">
        <v>172</v>
      </c>
      <c r="DB44" t="s">
        <v>172</v>
      </c>
      <c r="DD44" t="s">
        <v>192</v>
      </c>
      <c r="DE44" t="s">
        <v>192</v>
      </c>
      <c r="DF44" t="s">
        <v>192</v>
      </c>
      <c r="DG44" t="s">
        <v>192</v>
      </c>
      <c r="DH44" t="s">
        <v>192</v>
      </c>
      <c r="DI44" t="s">
        <v>192</v>
      </c>
      <c r="DJ44" t="s">
        <v>192</v>
      </c>
      <c r="DK44" t="s">
        <v>192</v>
      </c>
      <c r="DL44" t="s">
        <v>192</v>
      </c>
      <c r="DN44" t="s">
        <v>194</v>
      </c>
      <c r="DO44" t="s">
        <v>194</v>
      </c>
      <c r="DP44" t="s">
        <v>194</v>
      </c>
      <c r="DQ44" t="s">
        <v>194</v>
      </c>
      <c r="DR44" t="s">
        <v>288</v>
      </c>
      <c r="DT44" t="s">
        <v>164</v>
      </c>
      <c r="DU44" t="s">
        <v>192</v>
      </c>
      <c r="DV44" t="s">
        <v>164</v>
      </c>
      <c r="DW44" t="s">
        <v>197</v>
      </c>
      <c r="DX44" t="s">
        <v>170</v>
      </c>
      <c r="DY44" t="s">
        <v>172</v>
      </c>
      <c r="DZ44" t="s">
        <v>172</v>
      </c>
      <c r="EA44" t="s">
        <v>172</v>
      </c>
      <c r="EB44" t="s">
        <v>172</v>
      </c>
      <c r="EC44" t="s">
        <v>192</v>
      </c>
      <c r="ED44" t="s">
        <v>164</v>
      </c>
      <c r="EE44" t="s">
        <v>164</v>
      </c>
      <c r="EF44" t="s">
        <v>239</v>
      </c>
      <c r="EH44" t="s">
        <v>1035</v>
      </c>
      <c r="EI44" t="s">
        <v>200</v>
      </c>
      <c r="EJ44" t="s">
        <v>676</v>
      </c>
      <c r="EK44" t="s">
        <v>202</v>
      </c>
      <c r="EL44" t="s">
        <v>165</v>
      </c>
      <c r="EM44" t="s">
        <v>164</v>
      </c>
      <c r="EN44" t="s">
        <v>164</v>
      </c>
      <c r="EO44" t="s">
        <v>387</v>
      </c>
      <c r="EP44" t="s">
        <v>204</v>
      </c>
      <c r="EQ44" t="s">
        <v>205</v>
      </c>
      <c r="ER44" t="s">
        <v>164</v>
      </c>
      <c r="ES44" t="s">
        <v>164</v>
      </c>
      <c r="ET44" t="s">
        <v>684</v>
      </c>
      <c r="EV44" t="s">
        <v>207</v>
      </c>
      <c r="EW44" t="s">
        <v>208</v>
      </c>
      <c r="EX44" t="s">
        <v>209</v>
      </c>
      <c r="EY44" t="s">
        <v>210</v>
      </c>
      <c r="EZ44" t="s">
        <v>211</v>
      </c>
      <c r="FA44" t="s">
        <v>212</v>
      </c>
      <c r="FB44">
        <v>97353171</v>
      </c>
      <c r="FC44" t="s">
        <v>1036</v>
      </c>
      <c r="FD44" t="s">
        <v>1037</v>
      </c>
      <c r="FF44" t="s">
        <v>215</v>
      </c>
      <c r="FG44" t="s">
        <v>216</v>
      </c>
      <c r="FJ44">
        <v>44</v>
      </c>
    </row>
    <row r="45" spans="1:166" x14ac:dyDescent="0.35">
      <c r="A45" t="s">
        <v>1038</v>
      </c>
      <c r="B45" t="s">
        <v>1039</v>
      </c>
      <c r="C45" s="4" t="s">
        <v>972</v>
      </c>
      <c r="D45" s="4" t="s">
        <v>152</v>
      </c>
      <c r="E45" s="4" t="s">
        <v>1040</v>
      </c>
      <c r="F45" s="4" t="s">
        <v>154</v>
      </c>
      <c r="G45" s="4" t="s">
        <v>1041</v>
      </c>
      <c r="H45" s="4" t="s">
        <v>1042</v>
      </c>
      <c r="I45" s="4" t="s">
        <v>1043</v>
      </c>
      <c r="J45" s="4" t="s">
        <v>1044</v>
      </c>
      <c r="K45" s="4" t="s">
        <v>1045</v>
      </c>
      <c r="L45" s="4" t="s">
        <v>1046</v>
      </c>
      <c r="M45" s="4" t="s">
        <v>1047</v>
      </c>
      <c r="N45" s="4" t="s">
        <v>1048</v>
      </c>
      <c r="O45" s="4" t="s">
        <v>1049</v>
      </c>
      <c r="P45" s="4"/>
      <c r="Q45" s="4" t="s">
        <v>165</v>
      </c>
      <c r="R45" s="4" t="s">
        <v>165</v>
      </c>
      <c r="S45" s="4" t="s">
        <v>165</v>
      </c>
      <c r="T45" s="4" t="s">
        <v>164</v>
      </c>
      <c r="U45" s="4" t="s">
        <v>172</v>
      </c>
      <c r="V45" s="4" t="s">
        <v>1050</v>
      </c>
      <c r="W45" s="4" t="s">
        <v>306</v>
      </c>
      <c r="X45" s="4" t="s">
        <v>698</v>
      </c>
      <c r="Y45" s="5">
        <f t="shared" si="0"/>
        <v>2018</v>
      </c>
      <c r="Z45" s="4">
        <v>0</v>
      </c>
      <c r="AA45" s="4">
        <v>1</v>
      </c>
      <c r="AB45" s="310">
        <v>1</v>
      </c>
      <c r="AC45" s="4"/>
      <c r="AD45" s="5">
        <f t="shared" si="1"/>
        <v>1</v>
      </c>
      <c r="AE45" s="6" t="s">
        <v>238</v>
      </c>
      <c r="AF45" s="6" t="s">
        <v>238</v>
      </c>
      <c r="AG45" s="6" t="s">
        <v>238</v>
      </c>
      <c r="AH45" s="6" t="s">
        <v>172</v>
      </c>
      <c r="AI45" s="6" t="s">
        <v>170</v>
      </c>
      <c r="AJ45" s="6" t="s">
        <v>170</v>
      </c>
      <c r="AK45" s="6" t="s">
        <v>172</v>
      </c>
      <c r="AL45" s="6" t="s">
        <v>945</v>
      </c>
      <c r="AM45" s="12" t="s">
        <v>285</v>
      </c>
      <c r="AN45" s="12" t="s">
        <v>262</v>
      </c>
      <c r="AO45" s="12" t="s">
        <v>175</v>
      </c>
      <c r="AP45" s="12" t="s">
        <v>176</v>
      </c>
      <c r="AQ45" s="12" t="s">
        <v>175</v>
      </c>
      <c r="AR45" s="12" t="s">
        <v>175</v>
      </c>
      <c r="AS45" s="12" t="s">
        <v>262</v>
      </c>
      <c r="AT45" s="12" t="s">
        <v>175</v>
      </c>
      <c r="AU45" s="12" t="s">
        <v>176</v>
      </c>
      <c r="AV45" s="12" t="s">
        <v>175</v>
      </c>
      <c r="AW45" s="5">
        <f t="shared" si="2"/>
        <v>1</v>
      </c>
      <c r="AX45" s="20" t="s">
        <v>179</v>
      </c>
      <c r="AY45" s="5">
        <f t="shared" si="3"/>
        <v>0</v>
      </c>
      <c r="AZ45" s="20" t="s">
        <v>179</v>
      </c>
      <c r="BA45" s="5">
        <f t="shared" si="4"/>
        <v>0</v>
      </c>
      <c r="BB45" s="20" t="s">
        <v>179</v>
      </c>
      <c r="BC45" s="5">
        <f t="shared" si="5"/>
        <v>0</v>
      </c>
      <c r="BD45" s="20" t="s">
        <v>179</v>
      </c>
      <c r="BE45" s="5">
        <f t="shared" si="6"/>
        <v>0</v>
      </c>
      <c r="BF45" s="20" t="s">
        <v>179</v>
      </c>
      <c r="BG45" s="5">
        <f t="shared" si="7"/>
        <v>0</v>
      </c>
      <c r="BH45" s="20" t="s">
        <v>179</v>
      </c>
      <c r="BI45" s="5">
        <f t="shared" si="8"/>
        <v>0</v>
      </c>
      <c r="BJ45" s="20" t="s">
        <v>179</v>
      </c>
      <c r="BK45" s="5">
        <f t="shared" si="9"/>
        <v>0</v>
      </c>
      <c r="BL45" s="20" t="s">
        <v>179</v>
      </c>
      <c r="BM45" s="5">
        <f t="shared" si="10"/>
        <v>0</v>
      </c>
      <c r="BN45" s="20" t="s">
        <v>179</v>
      </c>
      <c r="BO45" s="5">
        <f t="shared" si="11"/>
        <v>0</v>
      </c>
      <c r="BP45" s="20" t="s">
        <v>179</v>
      </c>
      <c r="BQ45" s="5">
        <f t="shared" si="12"/>
        <v>0</v>
      </c>
      <c r="BR45" s="20" t="s">
        <v>179</v>
      </c>
      <c r="BS45" s="5">
        <f t="shared" si="13"/>
        <v>0</v>
      </c>
      <c r="BT45" s="20" t="s">
        <v>179</v>
      </c>
      <c r="BU45" s="5">
        <f t="shared" si="14"/>
        <v>0</v>
      </c>
      <c r="BV45" s="24" t="s">
        <v>175</v>
      </c>
      <c r="BW45" s="24" t="s">
        <v>175</v>
      </c>
      <c r="BX45" s="24" t="s">
        <v>175</v>
      </c>
      <c r="BY45" s="24" t="s">
        <v>175</v>
      </c>
      <c r="BZ45" s="24" t="s">
        <v>175</v>
      </c>
      <c r="CA45" s="24" t="s">
        <v>165</v>
      </c>
      <c r="CB45" s="24"/>
      <c r="CC45" t="s">
        <v>164</v>
      </c>
      <c r="CD45" t="s">
        <v>180</v>
      </c>
      <c r="CE45" t="s">
        <v>181</v>
      </c>
      <c r="CF45" t="s">
        <v>182</v>
      </c>
      <c r="CG45" t="s">
        <v>183</v>
      </c>
      <c r="CH45" t="s">
        <v>184</v>
      </c>
      <c r="CI45" t="s">
        <v>185</v>
      </c>
      <c r="CJ45" t="s">
        <v>186</v>
      </c>
      <c r="CK45" t="s">
        <v>187</v>
      </c>
      <c r="CL45" t="s">
        <v>188</v>
      </c>
      <c r="CM45" t="s">
        <v>189</v>
      </c>
      <c r="CO45" t="s">
        <v>190</v>
      </c>
      <c r="CP45" t="s">
        <v>172</v>
      </c>
      <c r="CQ45" t="s">
        <v>170</v>
      </c>
      <c r="CR45" t="s">
        <v>172</v>
      </c>
      <c r="CS45" t="s">
        <v>172</v>
      </c>
      <c r="CT45" t="s">
        <v>172</v>
      </c>
      <c r="CU45" t="s">
        <v>172</v>
      </c>
      <c r="CV45" t="s">
        <v>172</v>
      </c>
      <c r="CW45" t="s">
        <v>656</v>
      </c>
      <c r="CX45" t="s">
        <v>170</v>
      </c>
      <c r="CY45" t="s">
        <v>172</v>
      </c>
      <c r="CZ45" t="s">
        <v>170</v>
      </c>
      <c r="DA45" t="s">
        <v>172</v>
      </c>
      <c r="DB45" t="s">
        <v>172</v>
      </c>
      <c r="DD45" t="s">
        <v>192</v>
      </c>
      <c r="DE45" t="s">
        <v>192</v>
      </c>
      <c r="DF45" t="s">
        <v>173</v>
      </c>
      <c r="DG45" t="s">
        <v>192</v>
      </c>
      <c r="DH45" t="s">
        <v>192</v>
      </c>
      <c r="DI45" t="s">
        <v>192</v>
      </c>
      <c r="DJ45" t="s">
        <v>192</v>
      </c>
      <c r="DK45" t="s">
        <v>192</v>
      </c>
      <c r="DL45" t="s">
        <v>193</v>
      </c>
      <c r="DN45" t="s">
        <v>194</v>
      </c>
      <c r="DO45" t="s">
        <v>194</v>
      </c>
      <c r="DP45" t="s">
        <v>194</v>
      </c>
      <c r="DQ45" t="s">
        <v>194</v>
      </c>
      <c r="DR45" t="s">
        <v>196</v>
      </c>
      <c r="DT45" t="s">
        <v>164</v>
      </c>
      <c r="DU45" t="s">
        <v>192</v>
      </c>
      <c r="DV45" t="s">
        <v>165</v>
      </c>
      <c r="ED45" t="s">
        <v>164</v>
      </c>
      <c r="EE45" t="s">
        <v>164</v>
      </c>
      <c r="EF45" t="s">
        <v>198</v>
      </c>
      <c r="EH45" t="s">
        <v>1051</v>
      </c>
      <c r="EI45" t="s">
        <v>200</v>
      </c>
      <c r="EJ45" t="s">
        <v>313</v>
      </c>
      <c r="EK45" t="s">
        <v>265</v>
      </c>
      <c r="EL45" t="s">
        <v>164</v>
      </c>
      <c r="EM45" t="s">
        <v>164</v>
      </c>
      <c r="EN45" t="s">
        <v>164</v>
      </c>
      <c r="EO45" t="s">
        <v>387</v>
      </c>
      <c r="EP45" t="s">
        <v>204</v>
      </c>
      <c r="EQ45" t="s">
        <v>205</v>
      </c>
      <c r="ER45" t="s">
        <v>164</v>
      </c>
      <c r="ES45" t="s">
        <v>164</v>
      </c>
      <c r="ET45" t="s">
        <v>1052</v>
      </c>
      <c r="EV45" t="s">
        <v>207</v>
      </c>
      <c r="EW45" t="s">
        <v>208</v>
      </c>
      <c r="EX45" t="s">
        <v>209</v>
      </c>
      <c r="EY45" t="s">
        <v>210</v>
      </c>
      <c r="EZ45" t="s">
        <v>211</v>
      </c>
      <c r="FA45" t="s">
        <v>212</v>
      </c>
      <c r="FB45">
        <v>97367100</v>
      </c>
      <c r="FC45" t="s">
        <v>1053</v>
      </c>
      <c r="FD45" t="s">
        <v>1054</v>
      </c>
      <c r="FF45" t="s">
        <v>215</v>
      </c>
      <c r="FG45" t="s">
        <v>216</v>
      </c>
      <c r="FJ45">
        <v>45</v>
      </c>
    </row>
    <row r="46" spans="1:166" x14ac:dyDescent="0.35">
      <c r="A46" t="s">
        <v>1055</v>
      </c>
      <c r="B46" t="s">
        <v>1056</v>
      </c>
      <c r="C46" s="4" t="s">
        <v>882</v>
      </c>
      <c r="D46" s="4" t="s">
        <v>392</v>
      </c>
      <c r="E46" s="4" t="s">
        <v>1057</v>
      </c>
      <c r="F46" s="4" t="s">
        <v>394</v>
      </c>
      <c r="G46" s="4" t="s">
        <v>866</v>
      </c>
      <c r="H46" s="4" t="s">
        <v>1058</v>
      </c>
      <c r="I46" s="4" t="s">
        <v>1059</v>
      </c>
      <c r="J46" s="4" t="s">
        <v>1060</v>
      </c>
      <c r="K46" s="4" t="s">
        <v>1061</v>
      </c>
      <c r="L46" s="4" t="s">
        <v>1062</v>
      </c>
      <c r="M46" s="4" t="s">
        <v>1063</v>
      </c>
      <c r="N46" s="4" t="s">
        <v>1064</v>
      </c>
      <c r="O46" s="4" t="s">
        <v>1065</v>
      </c>
      <c r="P46" s="4"/>
      <c r="Q46" s="4" t="s">
        <v>165</v>
      </c>
      <c r="R46" s="4" t="s">
        <v>165</v>
      </c>
      <c r="S46" s="4" t="s">
        <v>165</v>
      </c>
      <c r="T46" s="4" t="s">
        <v>165</v>
      </c>
      <c r="U46" s="4" t="s">
        <v>172</v>
      </c>
      <c r="V46" s="4" t="s">
        <v>1066</v>
      </c>
      <c r="W46" s="4" t="s">
        <v>306</v>
      </c>
      <c r="X46" s="4" t="s">
        <v>1067</v>
      </c>
      <c r="Y46" s="5">
        <f t="shared" si="0"/>
        <v>2019</v>
      </c>
      <c r="Z46" s="4">
        <v>0</v>
      </c>
      <c r="AA46" s="4">
        <v>1</v>
      </c>
      <c r="AB46" s="310">
        <v>1</v>
      </c>
      <c r="AC46" s="4"/>
      <c r="AD46" s="5">
        <f t="shared" si="1"/>
        <v>1</v>
      </c>
      <c r="AE46" s="6" t="s">
        <v>238</v>
      </c>
      <c r="AF46" s="6" t="s">
        <v>238</v>
      </c>
      <c r="AG46" s="6" t="s">
        <v>238</v>
      </c>
      <c r="AH46" s="6" t="s">
        <v>172</v>
      </c>
      <c r="AI46" s="6" t="s">
        <v>172</v>
      </c>
      <c r="AJ46" s="6" t="s">
        <v>170</v>
      </c>
      <c r="AK46" s="6" t="s">
        <v>172</v>
      </c>
      <c r="AL46" s="6" t="s">
        <v>170</v>
      </c>
      <c r="AM46" s="12" t="s">
        <v>175</v>
      </c>
      <c r="AN46" s="12" t="s">
        <v>175</v>
      </c>
      <c r="AO46" s="12" t="s">
        <v>175</v>
      </c>
      <c r="AP46" s="12" t="s">
        <v>285</v>
      </c>
      <c r="AQ46" s="12" t="s">
        <v>175</v>
      </c>
      <c r="AR46" s="12" t="s">
        <v>175</v>
      </c>
      <c r="AS46" s="12" t="s">
        <v>175</v>
      </c>
      <c r="AT46" s="12" t="s">
        <v>175</v>
      </c>
      <c r="AU46" s="12" t="s">
        <v>285</v>
      </c>
      <c r="AV46" s="12" t="s">
        <v>175</v>
      </c>
      <c r="AW46" s="5">
        <f t="shared" si="2"/>
        <v>0</v>
      </c>
      <c r="AX46" s="20" t="s">
        <v>179</v>
      </c>
      <c r="AY46" s="5">
        <f t="shared" si="3"/>
        <v>0</v>
      </c>
      <c r="AZ46" s="20" t="s">
        <v>179</v>
      </c>
      <c r="BA46" s="5">
        <f t="shared" si="4"/>
        <v>0</v>
      </c>
      <c r="BB46" s="20" t="s">
        <v>179</v>
      </c>
      <c r="BC46" s="5">
        <f t="shared" si="5"/>
        <v>0</v>
      </c>
      <c r="BD46" s="20" t="s">
        <v>179</v>
      </c>
      <c r="BE46" s="5">
        <f t="shared" si="6"/>
        <v>0</v>
      </c>
      <c r="BF46" s="20" t="s">
        <v>179</v>
      </c>
      <c r="BG46" s="5">
        <f t="shared" si="7"/>
        <v>0</v>
      </c>
      <c r="BH46" s="20" t="s">
        <v>179</v>
      </c>
      <c r="BI46" s="5">
        <f t="shared" si="8"/>
        <v>0</v>
      </c>
      <c r="BJ46" s="20" t="s">
        <v>179</v>
      </c>
      <c r="BK46" s="5">
        <f t="shared" si="9"/>
        <v>0</v>
      </c>
      <c r="BL46" s="20" t="s">
        <v>179</v>
      </c>
      <c r="BM46" s="5">
        <f t="shared" si="10"/>
        <v>0</v>
      </c>
      <c r="BN46" s="20" t="s">
        <v>179</v>
      </c>
      <c r="BO46" s="5">
        <f t="shared" si="11"/>
        <v>0</v>
      </c>
      <c r="BP46" s="20" t="s">
        <v>179</v>
      </c>
      <c r="BQ46" s="5">
        <f t="shared" si="12"/>
        <v>0</v>
      </c>
      <c r="BR46" s="20" t="s">
        <v>179</v>
      </c>
      <c r="BS46" s="5">
        <f t="shared" si="13"/>
        <v>0</v>
      </c>
      <c r="BT46" s="20" t="s">
        <v>179</v>
      </c>
      <c r="BU46" s="5">
        <f t="shared" si="14"/>
        <v>0</v>
      </c>
      <c r="BV46" s="24" t="s">
        <v>175</v>
      </c>
      <c r="BW46" s="24" t="s">
        <v>175</v>
      </c>
      <c r="BX46" s="24" t="s">
        <v>175</v>
      </c>
      <c r="BY46" s="24" t="s">
        <v>175</v>
      </c>
      <c r="BZ46" s="24" t="s">
        <v>175</v>
      </c>
      <c r="CA46" s="24" t="s">
        <v>165</v>
      </c>
      <c r="CB46" s="24"/>
      <c r="CC46" t="s">
        <v>164</v>
      </c>
      <c r="CD46" t="s">
        <v>180</v>
      </c>
      <c r="CE46" t="s">
        <v>181</v>
      </c>
      <c r="CF46" t="s">
        <v>182</v>
      </c>
      <c r="CG46" t="s">
        <v>183</v>
      </c>
      <c r="CH46" t="s">
        <v>184</v>
      </c>
      <c r="CI46" t="s">
        <v>185</v>
      </c>
      <c r="CJ46" t="s">
        <v>186</v>
      </c>
      <c r="CK46" t="s">
        <v>187</v>
      </c>
      <c r="CL46" t="s">
        <v>188</v>
      </c>
      <c r="CM46" t="s">
        <v>189</v>
      </c>
      <c r="CO46" t="s">
        <v>358</v>
      </c>
      <c r="CP46" t="s">
        <v>172</v>
      </c>
      <c r="CQ46" t="s">
        <v>172</v>
      </c>
      <c r="CR46" t="s">
        <v>172</v>
      </c>
      <c r="CS46" t="s">
        <v>172</v>
      </c>
      <c r="CT46" t="s">
        <v>172</v>
      </c>
      <c r="CU46" t="s">
        <v>172</v>
      </c>
      <c r="CV46" t="s">
        <v>170</v>
      </c>
      <c r="CW46" t="s">
        <v>286</v>
      </c>
      <c r="CX46" t="s">
        <v>172</v>
      </c>
      <c r="CY46" t="s">
        <v>172</v>
      </c>
      <c r="CZ46" t="s">
        <v>170</v>
      </c>
      <c r="DA46" t="s">
        <v>172</v>
      </c>
      <c r="DB46" t="s">
        <v>172</v>
      </c>
      <c r="DD46" t="s">
        <v>192</v>
      </c>
      <c r="DE46" t="s">
        <v>192</v>
      </c>
      <c r="DF46" t="s">
        <v>192</v>
      </c>
      <c r="DG46" t="s">
        <v>173</v>
      </c>
      <c r="DH46" t="s">
        <v>192</v>
      </c>
      <c r="DI46" t="s">
        <v>192</v>
      </c>
      <c r="DJ46" t="s">
        <v>192</v>
      </c>
      <c r="DK46" t="s">
        <v>192</v>
      </c>
      <c r="DL46" t="s">
        <v>193</v>
      </c>
      <c r="DN46" t="s">
        <v>194</v>
      </c>
      <c r="DO46" t="s">
        <v>194</v>
      </c>
      <c r="DP46" t="s">
        <v>194</v>
      </c>
      <c r="DQ46" t="s">
        <v>194</v>
      </c>
      <c r="DR46" t="s">
        <v>288</v>
      </c>
      <c r="DT46" t="s">
        <v>164</v>
      </c>
      <c r="DU46" t="s">
        <v>192</v>
      </c>
      <c r="DV46" t="s">
        <v>165</v>
      </c>
      <c r="ED46" t="s">
        <v>165</v>
      </c>
      <c r="EE46" t="s">
        <v>165</v>
      </c>
      <c r="EF46" t="s">
        <v>239</v>
      </c>
      <c r="EH46" t="s">
        <v>263</v>
      </c>
      <c r="EI46" t="s">
        <v>200</v>
      </c>
      <c r="EJ46" t="s">
        <v>313</v>
      </c>
      <c r="EK46" t="s">
        <v>202</v>
      </c>
      <c r="EL46" t="s">
        <v>447</v>
      </c>
      <c r="EM46" t="s">
        <v>362</v>
      </c>
      <c r="EN46" t="s">
        <v>164</v>
      </c>
      <c r="EO46" t="s">
        <v>387</v>
      </c>
      <c r="EP46" t="s">
        <v>204</v>
      </c>
      <c r="EQ46" t="s">
        <v>205</v>
      </c>
      <c r="ER46" t="s">
        <v>165</v>
      </c>
      <c r="ES46" t="s">
        <v>164</v>
      </c>
      <c r="ET46" t="s">
        <v>1068</v>
      </c>
      <c r="EV46" t="s">
        <v>207</v>
      </c>
      <c r="EW46" t="s">
        <v>208</v>
      </c>
      <c r="EX46" t="s">
        <v>209</v>
      </c>
      <c r="EY46" t="s">
        <v>210</v>
      </c>
      <c r="EZ46" t="s">
        <v>211</v>
      </c>
      <c r="FA46" t="s">
        <v>212</v>
      </c>
      <c r="FB46">
        <v>97372809</v>
      </c>
      <c r="FC46" t="s">
        <v>1069</v>
      </c>
      <c r="FD46" t="s">
        <v>1070</v>
      </c>
      <c r="FF46" t="s">
        <v>215</v>
      </c>
      <c r="FG46" t="s">
        <v>216</v>
      </c>
      <c r="FJ46">
        <v>46</v>
      </c>
    </row>
    <row r="47" spans="1:166" x14ac:dyDescent="0.35">
      <c r="A47" t="s">
        <v>1071</v>
      </c>
      <c r="B47" t="s">
        <v>1072</v>
      </c>
      <c r="C47" s="4" t="s">
        <v>151</v>
      </c>
      <c r="D47" s="4" t="s">
        <v>392</v>
      </c>
      <c r="E47" s="4" t="s">
        <v>1073</v>
      </c>
      <c r="F47" s="4" t="s">
        <v>1074</v>
      </c>
      <c r="G47" s="4" t="s">
        <v>1075</v>
      </c>
      <c r="H47" s="4" t="s">
        <v>1076</v>
      </c>
      <c r="I47" s="4" t="s">
        <v>1077</v>
      </c>
      <c r="J47" s="4" t="s">
        <v>1078</v>
      </c>
      <c r="K47" s="4"/>
      <c r="L47" s="4"/>
      <c r="M47" s="4"/>
      <c r="N47" s="4"/>
      <c r="O47" s="4"/>
      <c r="P47" s="4"/>
      <c r="Q47" s="4" t="s">
        <v>164</v>
      </c>
      <c r="R47" s="4" t="s">
        <v>165</v>
      </c>
      <c r="S47" s="4" t="s">
        <v>165</v>
      </c>
      <c r="T47" s="4" t="s">
        <v>165</v>
      </c>
      <c r="U47" s="4" t="s">
        <v>172</v>
      </c>
      <c r="V47" s="4" t="s">
        <v>1079</v>
      </c>
      <c r="W47" s="4" t="s">
        <v>306</v>
      </c>
      <c r="X47" s="4" t="s">
        <v>674</v>
      </c>
      <c r="Y47" s="5">
        <f t="shared" si="0"/>
        <v>2020</v>
      </c>
      <c r="Z47" s="4">
        <v>0</v>
      </c>
      <c r="AA47" s="4">
        <v>1</v>
      </c>
      <c r="AB47" s="310">
        <v>1</v>
      </c>
      <c r="AC47" s="4"/>
      <c r="AD47" s="5">
        <f t="shared" si="1"/>
        <v>1</v>
      </c>
      <c r="AE47" s="6" t="s">
        <v>238</v>
      </c>
      <c r="AF47" s="6" t="s">
        <v>171</v>
      </c>
      <c r="AG47" s="6" t="s">
        <v>238</v>
      </c>
      <c r="AH47" s="6" t="s">
        <v>172</v>
      </c>
      <c r="AI47" s="6" t="s">
        <v>170</v>
      </c>
      <c r="AJ47" s="6" t="s">
        <v>172</v>
      </c>
      <c r="AK47" s="6" t="s">
        <v>172</v>
      </c>
      <c r="AL47" s="6" t="s">
        <v>1080</v>
      </c>
      <c r="AM47" s="12" t="s">
        <v>175</v>
      </c>
      <c r="AN47" s="12" t="s">
        <v>176</v>
      </c>
      <c r="AO47" s="12" t="s">
        <v>175</v>
      </c>
      <c r="AP47" s="12" t="s">
        <v>175</v>
      </c>
      <c r="AQ47" s="12" t="s">
        <v>175</v>
      </c>
      <c r="AR47" s="12" t="s">
        <v>175</v>
      </c>
      <c r="AS47" s="12" t="s">
        <v>285</v>
      </c>
      <c r="AT47" s="12" t="s">
        <v>175</v>
      </c>
      <c r="AU47" s="12" t="s">
        <v>176</v>
      </c>
      <c r="AV47" s="12" t="s">
        <v>175</v>
      </c>
      <c r="AW47" s="5">
        <f t="shared" si="2"/>
        <v>1</v>
      </c>
      <c r="AX47" s="20" t="s">
        <v>237</v>
      </c>
      <c r="AY47" s="5">
        <f t="shared" si="3"/>
        <v>0</v>
      </c>
      <c r="AZ47" s="20" t="s">
        <v>237</v>
      </c>
      <c r="BA47" s="5">
        <f t="shared" si="4"/>
        <v>0</v>
      </c>
      <c r="BB47" s="20" t="s">
        <v>237</v>
      </c>
      <c r="BC47" s="5">
        <f t="shared" si="5"/>
        <v>0</v>
      </c>
      <c r="BD47" s="20" t="s">
        <v>237</v>
      </c>
      <c r="BE47" s="5">
        <f t="shared" si="6"/>
        <v>0</v>
      </c>
      <c r="BF47" s="20" t="s">
        <v>237</v>
      </c>
      <c r="BG47" s="5">
        <f t="shared" si="7"/>
        <v>0</v>
      </c>
      <c r="BH47" s="20" t="s">
        <v>237</v>
      </c>
      <c r="BI47" s="5">
        <f t="shared" si="8"/>
        <v>0</v>
      </c>
      <c r="BJ47" s="20" t="s">
        <v>237</v>
      </c>
      <c r="BK47" s="5">
        <f t="shared" si="9"/>
        <v>0</v>
      </c>
      <c r="BL47" s="20" t="s">
        <v>237</v>
      </c>
      <c r="BM47" s="5">
        <f t="shared" si="10"/>
        <v>0</v>
      </c>
      <c r="BN47" s="20" t="s">
        <v>237</v>
      </c>
      <c r="BO47" s="5">
        <f t="shared" si="11"/>
        <v>0</v>
      </c>
      <c r="BP47" s="20" t="s">
        <v>237</v>
      </c>
      <c r="BQ47" s="5">
        <f t="shared" si="12"/>
        <v>0</v>
      </c>
      <c r="BR47" s="20" t="s">
        <v>237</v>
      </c>
      <c r="BS47" s="5">
        <f t="shared" si="13"/>
        <v>0</v>
      </c>
      <c r="BT47" s="20" t="s">
        <v>237</v>
      </c>
      <c r="BU47" s="5">
        <f t="shared" si="14"/>
        <v>0</v>
      </c>
      <c r="BV47" s="24" t="s">
        <v>175</v>
      </c>
      <c r="BW47" s="24" t="s">
        <v>175</v>
      </c>
      <c r="BX47" s="24" t="s">
        <v>175</v>
      </c>
      <c r="BY47" s="24" t="s">
        <v>175</v>
      </c>
      <c r="BZ47" s="24" t="s">
        <v>175</v>
      </c>
      <c r="CA47" s="24" t="s">
        <v>165</v>
      </c>
      <c r="CB47" s="24"/>
      <c r="CC47" t="s">
        <v>164</v>
      </c>
      <c r="CD47" t="s">
        <v>180</v>
      </c>
      <c r="CE47" t="s">
        <v>181</v>
      </c>
      <c r="CF47" t="s">
        <v>182</v>
      </c>
      <c r="CG47" t="s">
        <v>183</v>
      </c>
      <c r="CH47" t="s">
        <v>184</v>
      </c>
      <c r="CI47" t="s">
        <v>185</v>
      </c>
      <c r="CJ47" t="s">
        <v>186</v>
      </c>
      <c r="CK47" t="s">
        <v>187</v>
      </c>
      <c r="CL47" t="s">
        <v>188</v>
      </c>
      <c r="CM47" t="s">
        <v>189</v>
      </c>
      <c r="CO47" t="s">
        <v>190</v>
      </c>
      <c r="CP47" t="s">
        <v>172</v>
      </c>
      <c r="CQ47" t="s">
        <v>170</v>
      </c>
      <c r="CR47" t="s">
        <v>172</v>
      </c>
      <c r="CS47" t="s">
        <v>172</v>
      </c>
      <c r="CT47" t="s">
        <v>172</v>
      </c>
      <c r="CU47" t="s">
        <v>172</v>
      </c>
      <c r="CV47" t="s">
        <v>172</v>
      </c>
      <c r="CW47" t="s">
        <v>191</v>
      </c>
      <c r="CX47" t="s">
        <v>170</v>
      </c>
      <c r="CY47" t="s">
        <v>172</v>
      </c>
      <c r="CZ47" t="s">
        <v>172</v>
      </c>
      <c r="DA47" t="s">
        <v>172</v>
      </c>
      <c r="DB47" t="s">
        <v>172</v>
      </c>
      <c r="DD47" t="s">
        <v>192</v>
      </c>
      <c r="DE47" t="s">
        <v>192</v>
      </c>
      <c r="DF47" t="s">
        <v>192</v>
      </c>
      <c r="DG47" t="s">
        <v>193</v>
      </c>
      <c r="DH47" t="s">
        <v>192</v>
      </c>
      <c r="DI47" t="s">
        <v>192</v>
      </c>
      <c r="DJ47" t="s">
        <v>192</v>
      </c>
      <c r="DK47" t="s">
        <v>192</v>
      </c>
      <c r="DL47" t="s">
        <v>193</v>
      </c>
      <c r="DN47" t="s">
        <v>194</v>
      </c>
      <c r="DO47" t="s">
        <v>194</v>
      </c>
      <c r="DP47" t="s">
        <v>194</v>
      </c>
      <c r="DQ47" t="s">
        <v>194</v>
      </c>
      <c r="DR47" t="s">
        <v>288</v>
      </c>
      <c r="DT47" t="s">
        <v>165</v>
      </c>
      <c r="EF47" t="s">
        <v>239</v>
      </c>
      <c r="EH47" t="s">
        <v>1081</v>
      </c>
      <c r="EI47" t="s">
        <v>200</v>
      </c>
      <c r="EJ47" t="s">
        <v>313</v>
      </c>
      <c r="EK47" t="s">
        <v>242</v>
      </c>
      <c r="EL47" t="s">
        <v>165</v>
      </c>
      <c r="EM47" t="s">
        <v>164</v>
      </c>
      <c r="EN47" t="s">
        <v>314</v>
      </c>
      <c r="EO47" t="s">
        <v>203</v>
      </c>
      <c r="EP47" t="s">
        <v>204</v>
      </c>
      <c r="EQ47" t="s">
        <v>205</v>
      </c>
      <c r="ER47" t="s">
        <v>164</v>
      </c>
      <c r="ES47" t="s">
        <v>164</v>
      </c>
      <c r="ET47" t="s">
        <v>1082</v>
      </c>
      <c r="EV47" t="s">
        <v>207</v>
      </c>
      <c r="EW47" t="s">
        <v>208</v>
      </c>
      <c r="EX47" t="s">
        <v>209</v>
      </c>
      <c r="EY47" t="s">
        <v>210</v>
      </c>
      <c r="EZ47" t="s">
        <v>211</v>
      </c>
      <c r="FA47" t="s">
        <v>212</v>
      </c>
      <c r="FB47">
        <v>97377206</v>
      </c>
      <c r="FC47" t="s">
        <v>1083</v>
      </c>
      <c r="FD47" t="s">
        <v>1084</v>
      </c>
      <c r="FF47" t="s">
        <v>215</v>
      </c>
      <c r="FG47" t="s">
        <v>216</v>
      </c>
      <c r="FJ47">
        <v>47</v>
      </c>
    </row>
    <row r="48" spans="1:166" x14ac:dyDescent="0.35">
      <c r="A48" t="s">
        <v>1085</v>
      </c>
      <c r="B48" t="s">
        <v>1086</v>
      </c>
      <c r="C48" s="4" t="s">
        <v>151</v>
      </c>
      <c r="D48" s="4" t="s">
        <v>343</v>
      </c>
      <c r="E48" s="4" t="s">
        <v>1087</v>
      </c>
      <c r="F48" s="4" t="s">
        <v>1074</v>
      </c>
      <c r="G48" s="4" t="s">
        <v>1088</v>
      </c>
      <c r="H48" s="4" t="s">
        <v>1089</v>
      </c>
      <c r="I48" s="4" t="s">
        <v>1090</v>
      </c>
      <c r="J48" s="4" t="s">
        <v>1091</v>
      </c>
      <c r="K48" s="4" t="s">
        <v>1092</v>
      </c>
      <c r="L48" s="4" t="s">
        <v>1093</v>
      </c>
      <c r="M48" s="4" t="s">
        <v>1094</v>
      </c>
      <c r="N48" s="4" t="s">
        <v>1095</v>
      </c>
      <c r="O48" s="4" t="s">
        <v>1096</v>
      </c>
      <c r="P48" s="4"/>
      <c r="Q48" s="4" t="s">
        <v>164</v>
      </c>
      <c r="R48" s="4" t="s">
        <v>165</v>
      </c>
      <c r="S48" s="4" t="s">
        <v>164</v>
      </c>
      <c r="T48" s="4" t="s">
        <v>164</v>
      </c>
      <c r="U48" s="4" t="s">
        <v>1097</v>
      </c>
      <c r="V48" s="4" t="s">
        <v>1098</v>
      </c>
      <c r="W48" s="4" t="s">
        <v>168</v>
      </c>
      <c r="X48" s="4" t="s">
        <v>232</v>
      </c>
      <c r="Y48" s="5">
        <f t="shared" si="0"/>
        <v>2017</v>
      </c>
      <c r="Z48" s="4">
        <v>0</v>
      </c>
      <c r="AA48" s="4">
        <v>1</v>
      </c>
      <c r="AB48" s="310">
        <v>1</v>
      </c>
      <c r="AC48" s="4"/>
      <c r="AD48" s="5">
        <f t="shared" si="1"/>
        <v>1</v>
      </c>
      <c r="AE48" s="6" t="s">
        <v>238</v>
      </c>
      <c r="AF48" s="6" t="s">
        <v>171</v>
      </c>
      <c r="AG48" s="6" t="s">
        <v>238</v>
      </c>
      <c r="AH48" s="6" t="s">
        <v>170</v>
      </c>
      <c r="AI48" s="6" t="s">
        <v>233</v>
      </c>
      <c r="AJ48" s="6" t="s">
        <v>172</v>
      </c>
      <c r="AK48" s="6" t="s">
        <v>172</v>
      </c>
      <c r="AL48" s="6" t="s">
        <v>504</v>
      </c>
      <c r="AM48" s="12" t="s">
        <v>175</v>
      </c>
      <c r="AN48" s="12" t="s">
        <v>177</v>
      </c>
      <c r="AO48" s="12" t="s">
        <v>175</v>
      </c>
      <c r="AP48" s="12" t="s">
        <v>176</v>
      </c>
      <c r="AQ48" s="12" t="s">
        <v>175</v>
      </c>
      <c r="AR48" s="12" t="s">
        <v>175</v>
      </c>
      <c r="AS48" s="12" t="s">
        <v>177</v>
      </c>
      <c r="AT48" s="12" t="s">
        <v>175</v>
      </c>
      <c r="AU48" s="12" t="s">
        <v>176</v>
      </c>
      <c r="AV48" s="12" t="s">
        <v>175</v>
      </c>
      <c r="AW48" s="5">
        <f t="shared" si="2"/>
        <v>1</v>
      </c>
      <c r="AX48" s="20" t="s">
        <v>179</v>
      </c>
      <c r="AY48" s="5">
        <f t="shared" si="3"/>
        <v>0</v>
      </c>
      <c r="AZ48" s="20" t="s">
        <v>179</v>
      </c>
      <c r="BA48" s="5">
        <f t="shared" si="4"/>
        <v>0</v>
      </c>
      <c r="BB48" s="20" t="s">
        <v>179</v>
      </c>
      <c r="BC48" s="5">
        <f t="shared" si="5"/>
        <v>0</v>
      </c>
      <c r="BD48" s="20" t="s">
        <v>179</v>
      </c>
      <c r="BE48" s="5">
        <f t="shared" si="6"/>
        <v>0</v>
      </c>
      <c r="BF48" s="20" t="s">
        <v>179</v>
      </c>
      <c r="BG48" s="5">
        <f t="shared" si="7"/>
        <v>0</v>
      </c>
      <c r="BH48" s="20" t="s">
        <v>179</v>
      </c>
      <c r="BI48" s="5">
        <f t="shared" si="8"/>
        <v>0</v>
      </c>
      <c r="BJ48" s="20" t="s">
        <v>179</v>
      </c>
      <c r="BK48" s="5">
        <f t="shared" si="9"/>
        <v>0</v>
      </c>
      <c r="BL48" s="20" t="s">
        <v>179</v>
      </c>
      <c r="BM48" s="5">
        <f t="shared" si="10"/>
        <v>0</v>
      </c>
      <c r="BN48" s="20" t="s">
        <v>179</v>
      </c>
      <c r="BO48" s="5">
        <f t="shared" si="11"/>
        <v>0</v>
      </c>
      <c r="BP48" s="20" t="s">
        <v>179</v>
      </c>
      <c r="BQ48" s="5">
        <f t="shared" si="12"/>
        <v>0</v>
      </c>
      <c r="BR48" s="20" t="s">
        <v>179</v>
      </c>
      <c r="BS48" s="5">
        <f t="shared" si="13"/>
        <v>0</v>
      </c>
      <c r="BT48" s="20" t="s">
        <v>179</v>
      </c>
      <c r="BU48" s="5">
        <f t="shared" si="14"/>
        <v>0</v>
      </c>
      <c r="BV48" s="24" t="s">
        <v>175</v>
      </c>
      <c r="BW48" s="24" t="s">
        <v>175</v>
      </c>
      <c r="BX48" s="24" t="s">
        <v>175</v>
      </c>
      <c r="BY48" s="24" t="s">
        <v>175</v>
      </c>
      <c r="BZ48" s="24" t="s">
        <v>175</v>
      </c>
      <c r="CA48" s="24" t="s">
        <v>165</v>
      </c>
      <c r="CB48" s="24"/>
      <c r="CC48" t="s">
        <v>164</v>
      </c>
      <c r="CD48" t="s">
        <v>180</v>
      </c>
      <c r="CE48" t="s">
        <v>181</v>
      </c>
      <c r="CF48" t="s">
        <v>182</v>
      </c>
      <c r="CG48" t="s">
        <v>183</v>
      </c>
      <c r="CH48" t="s">
        <v>184</v>
      </c>
      <c r="CI48" t="s">
        <v>185</v>
      </c>
      <c r="CJ48" t="s">
        <v>186</v>
      </c>
      <c r="CK48" t="s">
        <v>187</v>
      </c>
      <c r="CL48" t="s">
        <v>188</v>
      </c>
      <c r="CM48" t="s">
        <v>189</v>
      </c>
      <c r="CO48" t="s">
        <v>1099</v>
      </c>
      <c r="CP48" t="s">
        <v>172</v>
      </c>
      <c r="CQ48" t="s">
        <v>170</v>
      </c>
      <c r="CR48" t="s">
        <v>172</v>
      </c>
      <c r="CS48" t="s">
        <v>172</v>
      </c>
      <c r="CT48" t="s">
        <v>170</v>
      </c>
      <c r="CU48" t="s">
        <v>172</v>
      </c>
      <c r="CV48" t="s">
        <v>172</v>
      </c>
      <c r="CW48" t="s">
        <v>191</v>
      </c>
      <c r="CX48" t="s">
        <v>170</v>
      </c>
      <c r="CY48" t="s">
        <v>172</v>
      </c>
      <c r="CZ48" t="s">
        <v>172</v>
      </c>
      <c r="DA48" t="s">
        <v>172</v>
      </c>
      <c r="DB48" t="s">
        <v>172</v>
      </c>
      <c r="DD48" t="s">
        <v>173</v>
      </c>
      <c r="DE48" t="s">
        <v>193</v>
      </c>
      <c r="DF48" t="s">
        <v>192</v>
      </c>
      <c r="DG48" t="s">
        <v>193</v>
      </c>
      <c r="DH48" t="s">
        <v>193</v>
      </c>
      <c r="DI48" t="s">
        <v>192</v>
      </c>
      <c r="DJ48" t="s">
        <v>192</v>
      </c>
      <c r="DK48" t="s">
        <v>173</v>
      </c>
      <c r="DL48" t="s">
        <v>193</v>
      </c>
      <c r="DN48" t="s">
        <v>194</v>
      </c>
      <c r="DO48" t="s">
        <v>195</v>
      </c>
      <c r="DP48" t="s">
        <v>194</v>
      </c>
      <c r="DQ48" t="s">
        <v>194</v>
      </c>
      <c r="DR48" t="s">
        <v>288</v>
      </c>
      <c r="DT48" t="s">
        <v>164</v>
      </c>
      <c r="DU48" t="s">
        <v>193</v>
      </c>
      <c r="DV48" t="s">
        <v>164</v>
      </c>
      <c r="DW48" t="s">
        <v>197</v>
      </c>
      <c r="DX48" t="s">
        <v>170</v>
      </c>
      <c r="DY48" t="s">
        <v>172</v>
      </c>
      <c r="DZ48" t="s">
        <v>172</v>
      </c>
      <c r="EA48" t="s">
        <v>172</v>
      </c>
      <c r="EB48" t="s">
        <v>172</v>
      </c>
      <c r="EC48" t="s">
        <v>173</v>
      </c>
      <c r="ED48" t="s">
        <v>164</v>
      </c>
      <c r="EE48" t="s">
        <v>165</v>
      </c>
      <c r="EF48" t="s">
        <v>239</v>
      </c>
      <c r="EH48" t="s">
        <v>1100</v>
      </c>
      <c r="EI48" t="s">
        <v>200</v>
      </c>
      <c r="EJ48" t="s">
        <v>361</v>
      </c>
      <c r="EK48" t="s">
        <v>202</v>
      </c>
      <c r="EL48" t="s">
        <v>164</v>
      </c>
      <c r="EM48" t="s">
        <v>164</v>
      </c>
      <c r="EN48" t="s">
        <v>314</v>
      </c>
      <c r="EO48" t="s">
        <v>387</v>
      </c>
      <c r="EP48" t="s">
        <v>204</v>
      </c>
      <c r="EQ48" t="s">
        <v>205</v>
      </c>
      <c r="ER48" t="s">
        <v>164</v>
      </c>
      <c r="ES48" t="s">
        <v>164</v>
      </c>
      <c r="ET48" t="s">
        <v>1101</v>
      </c>
      <c r="EV48" t="s">
        <v>207</v>
      </c>
      <c r="EW48" t="s">
        <v>208</v>
      </c>
      <c r="EX48" t="s">
        <v>209</v>
      </c>
      <c r="EY48" t="s">
        <v>210</v>
      </c>
      <c r="EZ48" t="s">
        <v>211</v>
      </c>
      <c r="FA48" t="s">
        <v>212</v>
      </c>
      <c r="FB48">
        <v>97381790</v>
      </c>
      <c r="FC48" t="s">
        <v>1102</v>
      </c>
      <c r="FD48" t="s">
        <v>1103</v>
      </c>
      <c r="FF48" t="s">
        <v>215</v>
      </c>
      <c r="FG48" t="s">
        <v>216</v>
      </c>
      <c r="FJ48">
        <v>48</v>
      </c>
    </row>
    <row r="49" spans="1:166" x14ac:dyDescent="0.35">
      <c r="A49" t="s">
        <v>1104</v>
      </c>
      <c r="B49" t="s">
        <v>1105</v>
      </c>
      <c r="C49" s="4" t="s">
        <v>151</v>
      </c>
      <c r="D49" s="4" t="s">
        <v>343</v>
      </c>
      <c r="E49" s="4" t="s">
        <v>1106</v>
      </c>
      <c r="F49" s="4" t="s">
        <v>1107</v>
      </c>
      <c r="G49" s="4" t="s">
        <v>1108</v>
      </c>
      <c r="H49" s="4" t="s">
        <v>1109</v>
      </c>
      <c r="I49" s="4" t="s">
        <v>1110</v>
      </c>
      <c r="J49" s="4" t="s">
        <v>1111</v>
      </c>
      <c r="K49" s="4" t="s">
        <v>1112</v>
      </c>
      <c r="L49" s="4" t="s">
        <v>1113</v>
      </c>
      <c r="M49" s="4" t="s">
        <v>1114</v>
      </c>
      <c r="N49" s="4" t="s">
        <v>1115</v>
      </c>
      <c r="O49" s="4" t="s">
        <v>942</v>
      </c>
      <c r="P49" s="4"/>
      <c r="Q49" s="4" t="s">
        <v>165</v>
      </c>
      <c r="R49" s="4" t="s">
        <v>165</v>
      </c>
      <c r="S49" s="4" t="s">
        <v>165</v>
      </c>
      <c r="T49" s="4" t="s">
        <v>165</v>
      </c>
      <c r="U49" s="4" t="s">
        <v>1116</v>
      </c>
      <c r="V49" s="4" t="s">
        <v>1117</v>
      </c>
      <c r="W49" s="4" t="s">
        <v>306</v>
      </c>
      <c r="X49" s="4" t="s">
        <v>232</v>
      </c>
      <c r="Y49" s="5">
        <f t="shared" si="0"/>
        <v>2017</v>
      </c>
      <c r="Z49" s="4">
        <v>0</v>
      </c>
      <c r="AA49" s="4">
        <v>1</v>
      </c>
      <c r="AB49" s="310">
        <v>1</v>
      </c>
      <c r="AC49" s="4"/>
      <c r="AD49" s="5">
        <f t="shared" si="1"/>
        <v>1</v>
      </c>
      <c r="AE49" s="6" t="s">
        <v>171</v>
      </c>
      <c r="AF49" s="6" t="s">
        <v>171</v>
      </c>
      <c r="AG49" s="6" t="s">
        <v>171</v>
      </c>
      <c r="AH49" s="6" t="s">
        <v>233</v>
      </c>
      <c r="AI49" s="6" t="s">
        <v>233</v>
      </c>
      <c r="AJ49" s="6" t="s">
        <v>170</v>
      </c>
      <c r="AK49" s="6" t="s">
        <v>172</v>
      </c>
      <c r="AL49" s="6" t="s">
        <v>636</v>
      </c>
      <c r="AM49" s="12" t="s">
        <v>175</v>
      </c>
      <c r="AN49" s="12" t="s">
        <v>176</v>
      </c>
      <c r="AO49" s="12" t="s">
        <v>177</v>
      </c>
      <c r="AP49" s="12" t="s">
        <v>175</v>
      </c>
      <c r="AQ49" s="12" t="s">
        <v>285</v>
      </c>
      <c r="AR49" s="12" t="s">
        <v>175</v>
      </c>
      <c r="AS49" s="12" t="s">
        <v>285</v>
      </c>
      <c r="AT49" s="12" t="s">
        <v>175</v>
      </c>
      <c r="AU49" s="12" t="s">
        <v>176</v>
      </c>
      <c r="AV49" s="12" t="s">
        <v>285</v>
      </c>
      <c r="AW49" s="5">
        <f t="shared" si="2"/>
        <v>1</v>
      </c>
      <c r="AX49" s="20" t="s">
        <v>179</v>
      </c>
      <c r="AY49" s="5">
        <f t="shared" si="3"/>
        <v>0</v>
      </c>
      <c r="AZ49" s="20" t="s">
        <v>179</v>
      </c>
      <c r="BA49" s="5">
        <f t="shared" si="4"/>
        <v>0</v>
      </c>
      <c r="BB49" s="20" t="s">
        <v>179</v>
      </c>
      <c r="BC49" s="5">
        <f t="shared" si="5"/>
        <v>0</v>
      </c>
      <c r="BD49" s="20" t="s">
        <v>179</v>
      </c>
      <c r="BE49" s="5">
        <f t="shared" si="6"/>
        <v>0</v>
      </c>
      <c r="BF49" s="20" t="s">
        <v>179</v>
      </c>
      <c r="BG49" s="5">
        <f t="shared" si="7"/>
        <v>0</v>
      </c>
      <c r="BH49" s="20" t="s">
        <v>179</v>
      </c>
      <c r="BI49" s="5">
        <f t="shared" si="8"/>
        <v>0</v>
      </c>
      <c r="BJ49" s="20" t="s">
        <v>179</v>
      </c>
      <c r="BK49" s="5">
        <f t="shared" si="9"/>
        <v>0</v>
      </c>
      <c r="BL49" s="20" t="s">
        <v>179</v>
      </c>
      <c r="BM49" s="5">
        <f t="shared" si="10"/>
        <v>0</v>
      </c>
      <c r="BN49" s="20" t="s">
        <v>179</v>
      </c>
      <c r="BO49" s="5">
        <f t="shared" si="11"/>
        <v>0</v>
      </c>
      <c r="BP49" s="20" t="s">
        <v>179</v>
      </c>
      <c r="BQ49" s="5">
        <f t="shared" si="12"/>
        <v>0</v>
      </c>
      <c r="BR49" s="20" t="s">
        <v>179</v>
      </c>
      <c r="BS49" s="5">
        <f t="shared" si="13"/>
        <v>0</v>
      </c>
      <c r="BT49" s="20" t="s">
        <v>179</v>
      </c>
      <c r="BU49" s="5">
        <f t="shared" si="14"/>
        <v>0</v>
      </c>
      <c r="BV49" s="24" t="s">
        <v>175</v>
      </c>
      <c r="BW49" s="24" t="s">
        <v>175</v>
      </c>
      <c r="BX49" s="24" t="s">
        <v>175</v>
      </c>
      <c r="BY49" s="24" t="s">
        <v>175</v>
      </c>
      <c r="BZ49" s="24" t="s">
        <v>175</v>
      </c>
      <c r="CA49" s="24" t="s">
        <v>165</v>
      </c>
      <c r="CB49" s="24"/>
      <c r="CC49" t="s">
        <v>164</v>
      </c>
      <c r="CD49" t="s">
        <v>180</v>
      </c>
      <c r="CE49" t="s">
        <v>181</v>
      </c>
      <c r="CF49" t="s">
        <v>182</v>
      </c>
      <c r="CG49" t="s">
        <v>183</v>
      </c>
      <c r="CH49" t="s">
        <v>184</v>
      </c>
      <c r="CI49" t="s">
        <v>185</v>
      </c>
      <c r="CJ49" t="s">
        <v>186</v>
      </c>
      <c r="CK49" t="s">
        <v>187</v>
      </c>
      <c r="CL49" t="s">
        <v>188</v>
      </c>
      <c r="CM49" t="s">
        <v>189</v>
      </c>
      <c r="CO49" t="s">
        <v>190</v>
      </c>
      <c r="CP49" t="s">
        <v>172</v>
      </c>
      <c r="CQ49" t="s">
        <v>170</v>
      </c>
      <c r="CR49" t="s">
        <v>172</v>
      </c>
      <c r="CS49" t="s">
        <v>172</v>
      </c>
      <c r="CT49" t="s">
        <v>172</v>
      </c>
      <c r="CU49" t="s">
        <v>172</v>
      </c>
      <c r="CV49" t="s">
        <v>172</v>
      </c>
      <c r="CW49" t="s">
        <v>656</v>
      </c>
      <c r="CX49" t="s">
        <v>170</v>
      </c>
      <c r="CY49" t="s">
        <v>172</v>
      </c>
      <c r="CZ49" t="s">
        <v>170</v>
      </c>
      <c r="DA49" t="s">
        <v>172</v>
      </c>
      <c r="DB49" t="s">
        <v>172</v>
      </c>
      <c r="DD49" t="s">
        <v>193</v>
      </c>
      <c r="DE49" t="s">
        <v>173</v>
      </c>
      <c r="DF49" t="s">
        <v>173</v>
      </c>
      <c r="DG49" t="s">
        <v>233</v>
      </c>
      <c r="DH49" t="s">
        <v>192</v>
      </c>
      <c r="DI49" t="s">
        <v>192</v>
      </c>
      <c r="DJ49" t="s">
        <v>192</v>
      </c>
      <c r="DK49" t="s">
        <v>193</v>
      </c>
      <c r="DL49" t="s">
        <v>193</v>
      </c>
      <c r="DN49" t="s">
        <v>194</v>
      </c>
      <c r="DO49" t="s">
        <v>195</v>
      </c>
      <c r="DP49" t="s">
        <v>195</v>
      </c>
      <c r="DQ49" t="s">
        <v>194</v>
      </c>
      <c r="DR49" t="s">
        <v>311</v>
      </c>
      <c r="DT49" t="s">
        <v>164</v>
      </c>
      <c r="DU49" t="s">
        <v>193</v>
      </c>
      <c r="DV49" t="s">
        <v>165</v>
      </c>
      <c r="ED49" t="s">
        <v>165</v>
      </c>
      <c r="EE49" t="s">
        <v>165</v>
      </c>
      <c r="EF49" t="s">
        <v>384</v>
      </c>
      <c r="EG49" t="s">
        <v>1118</v>
      </c>
      <c r="EH49" t="s">
        <v>1119</v>
      </c>
      <c r="EI49" t="s">
        <v>200</v>
      </c>
      <c r="EJ49" t="s">
        <v>522</v>
      </c>
      <c r="EK49" t="s">
        <v>265</v>
      </c>
      <c r="EL49" t="s">
        <v>164</v>
      </c>
      <c r="EM49" t="s">
        <v>164</v>
      </c>
      <c r="EN49" t="s">
        <v>164</v>
      </c>
      <c r="EO49" t="s">
        <v>387</v>
      </c>
      <c r="EP49" t="s">
        <v>204</v>
      </c>
      <c r="EQ49" t="s">
        <v>205</v>
      </c>
      <c r="ER49" t="s">
        <v>164</v>
      </c>
      <c r="ES49" t="s">
        <v>164</v>
      </c>
      <c r="ET49" t="s">
        <v>1120</v>
      </c>
      <c r="EV49" t="s">
        <v>207</v>
      </c>
      <c r="EW49" t="s">
        <v>208</v>
      </c>
      <c r="EX49" t="s">
        <v>209</v>
      </c>
      <c r="EY49" t="s">
        <v>210</v>
      </c>
      <c r="EZ49" t="s">
        <v>211</v>
      </c>
      <c r="FA49" t="s">
        <v>212</v>
      </c>
      <c r="FB49">
        <v>97383732</v>
      </c>
      <c r="FC49" t="s">
        <v>1121</v>
      </c>
      <c r="FD49" t="s">
        <v>1122</v>
      </c>
      <c r="FF49" t="s">
        <v>215</v>
      </c>
      <c r="FG49" t="s">
        <v>216</v>
      </c>
      <c r="FJ49">
        <v>49</v>
      </c>
    </row>
    <row r="50" spans="1:166" x14ac:dyDescent="0.35">
      <c r="A50" t="s">
        <v>1123</v>
      </c>
      <c r="B50" t="s">
        <v>1124</v>
      </c>
      <c r="C50" s="4" t="s">
        <v>452</v>
      </c>
      <c r="D50" s="4" t="s">
        <v>343</v>
      </c>
      <c r="E50" s="4" t="s">
        <v>1125</v>
      </c>
      <c r="F50" s="4" t="s">
        <v>271</v>
      </c>
      <c r="G50" s="4" t="s">
        <v>1126</v>
      </c>
      <c r="H50" s="4" t="s">
        <v>1127</v>
      </c>
      <c r="I50" s="4" t="s">
        <v>1128</v>
      </c>
      <c r="J50" s="4" t="s">
        <v>1129</v>
      </c>
      <c r="K50" s="4" t="s">
        <v>1130</v>
      </c>
      <c r="L50" s="4" t="s">
        <v>1131</v>
      </c>
      <c r="M50" s="4" t="s">
        <v>1132</v>
      </c>
      <c r="N50" s="4" t="s">
        <v>1133</v>
      </c>
      <c r="O50" s="4" t="s">
        <v>789</v>
      </c>
      <c r="P50" s="4"/>
      <c r="Q50" s="4" t="s">
        <v>165</v>
      </c>
      <c r="R50" s="4" t="s">
        <v>165</v>
      </c>
      <c r="S50" s="4" t="s">
        <v>165</v>
      </c>
      <c r="T50" s="4" t="s">
        <v>165</v>
      </c>
      <c r="U50" s="4" t="s">
        <v>1134</v>
      </c>
      <c r="V50" s="4" t="s">
        <v>1135</v>
      </c>
      <c r="W50" s="4" t="s">
        <v>306</v>
      </c>
      <c r="X50" s="4" t="s">
        <v>539</v>
      </c>
      <c r="Y50" s="5">
        <f t="shared" si="0"/>
        <v>2020</v>
      </c>
      <c r="Z50" s="4">
        <v>0</v>
      </c>
      <c r="AA50" s="4">
        <v>1</v>
      </c>
      <c r="AB50" s="310">
        <v>1</v>
      </c>
      <c r="AC50" s="4"/>
      <c r="AD50" s="5">
        <f t="shared" si="1"/>
        <v>1</v>
      </c>
      <c r="AE50" s="6" t="s">
        <v>171</v>
      </c>
      <c r="AF50" s="6" t="s">
        <v>234</v>
      </c>
      <c r="AG50" s="6" t="s">
        <v>238</v>
      </c>
      <c r="AH50" s="6" t="s">
        <v>170</v>
      </c>
      <c r="AI50" s="6" t="s">
        <v>233</v>
      </c>
      <c r="AJ50" s="6" t="s">
        <v>170</v>
      </c>
      <c r="AK50" s="6" t="s">
        <v>233</v>
      </c>
      <c r="AL50" s="6" t="s">
        <v>966</v>
      </c>
      <c r="AM50" s="12" t="s">
        <v>175</v>
      </c>
      <c r="AN50" s="12" t="s">
        <v>176</v>
      </c>
      <c r="AO50" s="12" t="s">
        <v>175</v>
      </c>
      <c r="AP50" s="12" t="s">
        <v>175</v>
      </c>
      <c r="AQ50" s="12" t="s">
        <v>175</v>
      </c>
      <c r="AR50" s="12" t="s">
        <v>175</v>
      </c>
      <c r="AS50" s="12" t="s">
        <v>262</v>
      </c>
      <c r="AT50" s="12" t="s">
        <v>175</v>
      </c>
      <c r="AU50" s="12" t="s">
        <v>176</v>
      </c>
      <c r="AV50" s="12" t="s">
        <v>175</v>
      </c>
      <c r="AW50" s="5">
        <f t="shared" si="2"/>
        <v>1</v>
      </c>
      <c r="AX50" s="20" t="s">
        <v>179</v>
      </c>
      <c r="AY50" s="5">
        <f t="shared" si="3"/>
        <v>0</v>
      </c>
      <c r="AZ50" s="20" t="s">
        <v>179</v>
      </c>
      <c r="BA50" s="5">
        <f t="shared" si="4"/>
        <v>0</v>
      </c>
      <c r="BB50" s="20" t="s">
        <v>179</v>
      </c>
      <c r="BC50" s="5">
        <f t="shared" si="5"/>
        <v>0</v>
      </c>
      <c r="BD50" s="20" t="s">
        <v>178</v>
      </c>
      <c r="BE50" s="5">
        <f t="shared" si="6"/>
        <v>1</v>
      </c>
      <c r="BF50" s="20" t="s">
        <v>178</v>
      </c>
      <c r="BG50" s="5">
        <f t="shared" si="7"/>
        <v>1</v>
      </c>
      <c r="BH50" s="20" t="s">
        <v>179</v>
      </c>
      <c r="BI50" s="5">
        <f t="shared" si="8"/>
        <v>0</v>
      </c>
      <c r="BJ50" s="20" t="s">
        <v>179</v>
      </c>
      <c r="BK50" s="5">
        <f t="shared" si="9"/>
        <v>0</v>
      </c>
      <c r="BL50" s="20" t="s">
        <v>179</v>
      </c>
      <c r="BM50" s="5">
        <f t="shared" si="10"/>
        <v>0</v>
      </c>
      <c r="BN50" s="20" t="s">
        <v>179</v>
      </c>
      <c r="BO50" s="5">
        <f t="shared" si="11"/>
        <v>0</v>
      </c>
      <c r="BP50" s="20" t="s">
        <v>179</v>
      </c>
      <c r="BQ50" s="5">
        <f t="shared" si="12"/>
        <v>0</v>
      </c>
      <c r="BR50" s="20" t="s">
        <v>179</v>
      </c>
      <c r="BS50" s="5">
        <f t="shared" si="13"/>
        <v>0</v>
      </c>
      <c r="BT50" s="20" t="s">
        <v>179</v>
      </c>
      <c r="BU50" s="5">
        <f t="shared" si="14"/>
        <v>0</v>
      </c>
      <c r="BV50" s="24" t="s">
        <v>175</v>
      </c>
      <c r="BW50" s="24" t="s">
        <v>175</v>
      </c>
      <c r="BX50" s="24" t="s">
        <v>175</v>
      </c>
      <c r="BY50" s="24" t="s">
        <v>175</v>
      </c>
      <c r="BZ50" s="24" t="s">
        <v>175</v>
      </c>
      <c r="CA50" s="24" t="s">
        <v>165</v>
      </c>
      <c r="CB50" s="24"/>
      <c r="CC50" t="s">
        <v>164</v>
      </c>
      <c r="CD50" t="s">
        <v>180</v>
      </c>
      <c r="CE50" t="s">
        <v>181</v>
      </c>
      <c r="CF50" t="s">
        <v>182</v>
      </c>
      <c r="CG50" t="s">
        <v>183</v>
      </c>
      <c r="CH50" t="s">
        <v>184</v>
      </c>
      <c r="CI50" t="s">
        <v>185</v>
      </c>
      <c r="CJ50" t="s">
        <v>186</v>
      </c>
      <c r="CK50" t="s">
        <v>187</v>
      </c>
      <c r="CL50" t="s">
        <v>188</v>
      </c>
      <c r="CM50" t="s">
        <v>189</v>
      </c>
      <c r="CO50" t="s">
        <v>190</v>
      </c>
      <c r="CP50" t="s">
        <v>172</v>
      </c>
      <c r="CQ50" t="s">
        <v>170</v>
      </c>
      <c r="CR50" t="s">
        <v>172</v>
      </c>
      <c r="CS50" t="s">
        <v>172</v>
      </c>
      <c r="CT50" t="s">
        <v>172</v>
      </c>
      <c r="CU50" t="s">
        <v>172</v>
      </c>
      <c r="CV50" t="s">
        <v>172</v>
      </c>
      <c r="CW50" t="s">
        <v>656</v>
      </c>
      <c r="CX50" t="s">
        <v>170</v>
      </c>
      <c r="CY50" t="s">
        <v>172</v>
      </c>
      <c r="CZ50" t="s">
        <v>170</v>
      </c>
      <c r="DA50" t="s">
        <v>172</v>
      </c>
      <c r="DB50" t="s">
        <v>172</v>
      </c>
      <c r="DD50" t="s">
        <v>193</v>
      </c>
      <c r="DE50" t="s">
        <v>193</v>
      </c>
      <c r="DF50" t="s">
        <v>193</v>
      </c>
      <c r="DG50" t="s">
        <v>192</v>
      </c>
      <c r="DH50" t="s">
        <v>193</v>
      </c>
      <c r="DI50" t="s">
        <v>193</v>
      </c>
      <c r="DJ50" t="s">
        <v>192</v>
      </c>
      <c r="DK50" t="s">
        <v>193</v>
      </c>
      <c r="DL50" t="s">
        <v>193</v>
      </c>
      <c r="DN50" t="s">
        <v>195</v>
      </c>
      <c r="DO50" t="s">
        <v>194</v>
      </c>
      <c r="DP50" t="s">
        <v>194</v>
      </c>
      <c r="DQ50" t="s">
        <v>194</v>
      </c>
      <c r="DR50" t="s">
        <v>311</v>
      </c>
      <c r="DT50" t="s">
        <v>164</v>
      </c>
      <c r="DU50" t="s">
        <v>193</v>
      </c>
      <c r="DV50" t="s">
        <v>165</v>
      </c>
      <c r="ED50" t="s">
        <v>165</v>
      </c>
      <c r="EE50" t="s">
        <v>165</v>
      </c>
      <c r="EF50" t="s">
        <v>384</v>
      </c>
      <c r="EG50" t="s">
        <v>1136</v>
      </c>
      <c r="EH50" t="s">
        <v>1137</v>
      </c>
      <c r="EI50" t="s">
        <v>200</v>
      </c>
      <c r="EJ50" t="s">
        <v>522</v>
      </c>
      <c r="EK50" t="s">
        <v>265</v>
      </c>
      <c r="EL50" t="s">
        <v>164</v>
      </c>
      <c r="EM50" t="s">
        <v>164</v>
      </c>
      <c r="EN50" t="s">
        <v>164</v>
      </c>
      <c r="EO50" t="s">
        <v>387</v>
      </c>
      <c r="EP50" t="s">
        <v>204</v>
      </c>
      <c r="EQ50" t="s">
        <v>205</v>
      </c>
      <c r="ER50" t="s">
        <v>164</v>
      </c>
      <c r="ES50" t="s">
        <v>164</v>
      </c>
      <c r="ET50" t="s">
        <v>1120</v>
      </c>
      <c r="EV50" t="s">
        <v>207</v>
      </c>
      <c r="EW50" t="s">
        <v>208</v>
      </c>
      <c r="EX50" t="s">
        <v>209</v>
      </c>
      <c r="EY50" t="s">
        <v>210</v>
      </c>
      <c r="EZ50" t="s">
        <v>211</v>
      </c>
      <c r="FA50" t="s">
        <v>212</v>
      </c>
      <c r="FB50">
        <v>97384776</v>
      </c>
      <c r="FC50" t="s">
        <v>1138</v>
      </c>
      <c r="FD50" t="s">
        <v>1139</v>
      </c>
      <c r="FF50" t="s">
        <v>215</v>
      </c>
      <c r="FG50" t="s">
        <v>216</v>
      </c>
      <c r="FJ50">
        <v>50</v>
      </c>
    </row>
    <row r="51" spans="1:166" x14ac:dyDescent="0.35">
      <c r="A51" t="s">
        <v>1140</v>
      </c>
      <c r="B51" t="s">
        <v>1141</v>
      </c>
      <c r="C51" s="4" t="s">
        <v>452</v>
      </c>
      <c r="D51" s="4" t="s">
        <v>343</v>
      </c>
      <c r="E51" s="4" t="s">
        <v>1142</v>
      </c>
      <c r="F51" s="4" t="s">
        <v>1143</v>
      </c>
      <c r="G51" s="4" t="s">
        <v>1144</v>
      </c>
      <c r="H51" s="4" t="s">
        <v>1145</v>
      </c>
      <c r="I51" s="4" t="s">
        <v>1146</v>
      </c>
      <c r="J51" s="4" t="s">
        <v>1147</v>
      </c>
      <c r="K51" s="4" t="s">
        <v>1148</v>
      </c>
      <c r="L51" s="4" t="s">
        <v>1149</v>
      </c>
      <c r="M51" s="4" t="s">
        <v>1150</v>
      </c>
      <c r="N51" s="4" t="s">
        <v>1151</v>
      </c>
      <c r="O51" s="4" t="s">
        <v>942</v>
      </c>
      <c r="P51" s="4"/>
      <c r="Q51" s="4" t="s">
        <v>165</v>
      </c>
      <c r="R51" s="4" t="s">
        <v>165</v>
      </c>
      <c r="S51" s="4" t="s">
        <v>165</v>
      </c>
      <c r="T51" s="4" t="s">
        <v>164</v>
      </c>
      <c r="U51" s="4" t="s">
        <v>1152</v>
      </c>
      <c r="V51" s="4" t="s">
        <v>1153</v>
      </c>
      <c r="W51" s="4" t="s">
        <v>306</v>
      </c>
      <c r="X51" s="4" t="s">
        <v>1154</v>
      </c>
      <c r="Y51" s="5">
        <f t="shared" si="0"/>
        <v>2020</v>
      </c>
      <c r="Z51" s="4">
        <v>0</v>
      </c>
      <c r="AA51" s="4">
        <v>1</v>
      </c>
      <c r="AB51" s="310">
        <v>1</v>
      </c>
      <c r="AC51" s="4"/>
      <c r="AD51" s="5">
        <f t="shared" si="1"/>
        <v>1</v>
      </c>
      <c r="AE51" s="6" t="s">
        <v>234</v>
      </c>
      <c r="AF51" s="6" t="s">
        <v>171</v>
      </c>
      <c r="AG51" s="6" t="s">
        <v>238</v>
      </c>
      <c r="AH51" s="6" t="s">
        <v>233</v>
      </c>
      <c r="AI51" s="6" t="s">
        <v>173</v>
      </c>
      <c r="AJ51" s="6" t="s">
        <v>233</v>
      </c>
      <c r="AK51" s="6" t="s">
        <v>172</v>
      </c>
      <c r="AL51" s="6" t="s">
        <v>655</v>
      </c>
      <c r="AM51" s="12" t="s">
        <v>175</v>
      </c>
      <c r="AN51" s="12" t="s">
        <v>175</v>
      </c>
      <c r="AO51" s="12" t="s">
        <v>176</v>
      </c>
      <c r="AP51" s="12" t="s">
        <v>176</v>
      </c>
      <c r="AQ51" s="12" t="s">
        <v>175</v>
      </c>
      <c r="AR51" s="12" t="s">
        <v>175</v>
      </c>
      <c r="AS51" s="12" t="s">
        <v>262</v>
      </c>
      <c r="AT51" s="12" t="s">
        <v>175</v>
      </c>
      <c r="AU51" s="12" t="s">
        <v>176</v>
      </c>
      <c r="AV51" s="12" t="s">
        <v>175</v>
      </c>
      <c r="AW51" s="5">
        <f t="shared" si="2"/>
        <v>1</v>
      </c>
      <c r="AX51" s="20" t="s">
        <v>179</v>
      </c>
      <c r="AY51" s="5">
        <f t="shared" si="3"/>
        <v>0</v>
      </c>
      <c r="AZ51" s="20" t="s">
        <v>179</v>
      </c>
      <c r="BA51" s="5">
        <f t="shared" si="4"/>
        <v>0</v>
      </c>
      <c r="BB51" s="20" t="s">
        <v>179</v>
      </c>
      <c r="BC51" s="5">
        <f t="shared" si="5"/>
        <v>0</v>
      </c>
      <c r="BD51" s="20" t="s">
        <v>179</v>
      </c>
      <c r="BE51" s="5">
        <f t="shared" si="6"/>
        <v>0</v>
      </c>
      <c r="BF51" s="20" t="s">
        <v>179</v>
      </c>
      <c r="BG51" s="5">
        <f t="shared" si="7"/>
        <v>0</v>
      </c>
      <c r="BH51" s="20" t="s">
        <v>179</v>
      </c>
      <c r="BI51" s="5">
        <f t="shared" si="8"/>
        <v>0</v>
      </c>
      <c r="BJ51" s="20" t="s">
        <v>179</v>
      </c>
      <c r="BK51" s="5">
        <f t="shared" si="9"/>
        <v>0</v>
      </c>
      <c r="BL51" s="20" t="s">
        <v>179</v>
      </c>
      <c r="BM51" s="5">
        <f t="shared" si="10"/>
        <v>0</v>
      </c>
      <c r="BN51" s="20" t="s">
        <v>179</v>
      </c>
      <c r="BO51" s="5">
        <f t="shared" si="11"/>
        <v>0</v>
      </c>
      <c r="BP51" s="20" t="s">
        <v>179</v>
      </c>
      <c r="BQ51" s="5">
        <f t="shared" si="12"/>
        <v>0</v>
      </c>
      <c r="BR51" s="20" t="s">
        <v>179</v>
      </c>
      <c r="BS51" s="5">
        <f t="shared" si="13"/>
        <v>0</v>
      </c>
      <c r="BT51" s="20" t="s">
        <v>179</v>
      </c>
      <c r="BU51" s="5">
        <f t="shared" si="14"/>
        <v>0</v>
      </c>
      <c r="BV51" s="24" t="s">
        <v>175</v>
      </c>
      <c r="BW51" s="24" t="s">
        <v>175</v>
      </c>
      <c r="BX51" s="24" t="s">
        <v>175</v>
      </c>
      <c r="BY51" s="24" t="s">
        <v>175</v>
      </c>
      <c r="BZ51" s="24" t="s">
        <v>175</v>
      </c>
      <c r="CA51" s="24" t="s">
        <v>165</v>
      </c>
      <c r="CB51" s="24"/>
      <c r="CC51" t="s">
        <v>164</v>
      </c>
      <c r="CD51" t="s">
        <v>180</v>
      </c>
      <c r="CE51" t="s">
        <v>181</v>
      </c>
      <c r="CF51" t="s">
        <v>182</v>
      </c>
      <c r="CG51" t="s">
        <v>183</v>
      </c>
      <c r="CH51" t="s">
        <v>184</v>
      </c>
      <c r="CI51" t="s">
        <v>185</v>
      </c>
      <c r="CJ51" t="s">
        <v>186</v>
      </c>
      <c r="CK51" t="s">
        <v>187</v>
      </c>
      <c r="CL51" t="s">
        <v>188</v>
      </c>
      <c r="CM51" t="s">
        <v>189</v>
      </c>
      <c r="CO51" t="s">
        <v>190</v>
      </c>
      <c r="CP51" t="s">
        <v>172</v>
      </c>
      <c r="CQ51" t="s">
        <v>170</v>
      </c>
      <c r="CR51" t="s">
        <v>172</v>
      </c>
      <c r="CS51" t="s">
        <v>172</v>
      </c>
      <c r="CT51" t="s">
        <v>172</v>
      </c>
      <c r="CU51" t="s">
        <v>172</v>
      </c>
      <c r="CV51" t="s">
        <v>172</v>
      </c>
      <c r="CW51" t="s">
        <v>191</v>
      </c>
      <c r="CX51" t="s">
        <v>170</v>
      </c>
      <c r="CY51" t="s">
        <v>172</v>
      </c>
      <c r="CZ51" t="s">
        <v>172</v>
      </c>
      <c r="DA51" t="s">
        <v>172</v>
      </c>
      <c r="DB51" t="s">
        <v>172</v>
      </c>
      <c r="DD51" t="s">
        <v>233</v>
      </c>
      <c r="DE51" t="s">
        <v>233</v>
      </c>
      <c r="DF51" t="s">
        <v>233</v>
      </c>
      <c r="DG51" t="s">
        <v>192</v>
      </c>
      <c r="DH51" t="s">
        <v>192</v>
      </c>
      <c r="DI51" t="s">
        <v>170</v>
      </c>
      <c r="DJ51" t="s">
        <v>192</v>
      </c>
      <c r="DK51" t="s">
        <v>192</v>
      </c>
      <c r="DL51" t="s">
        <v>173</v>
      </c>
      <c r="DN51" t="s">
        <v>194</v>
      </c>
      <c r="DO51" t="s">
        <v>287</v>
      </c>
      <c r="DP51" t="s">
        <v>194</v>
      </c>
      <c r="DQ51" t="s">
        <v>194</v>
      </c>
      <c r="DR51" t="s">
        <v>336</v>
      </c>
      <c r="DS51" t="s">
        <v>1155</v>
      </c>
      <c r="DT51" t="s">
        <v>164</v>
      </c>
      <c r="DU51" t="s">
        <v>192</v>
      </c>
      <c r="DV51" t="s">
        <v>165</v>
      </c>
      <c r="ED51" t="s">
        <v>165</v>
      </c>
      <c r="EE51" t="s">
        <v>165</v>
      </c>
      <c r="EF51" t="s">
        <v>1156</v>
      </c>
      <c r="EH51" t="s">
        <v>1157</v>
      </c>
      <c r="EI51" t="s">
        <v>200</v>
      </c>
      <c r="EJ51" t="s">
        <v>241</v>
      </c>
      <c r="EK51" t="s">
        <v>202</v>
      </c>
      <c r="EL51" t="s">
        <v>164</v>
      </c>
      <c r="EM51" t="s">
        <v>164</v>
      </c>
      <c r="EN51" t="s">
        <v>164</v>
      </c>
      <c r="EO51" t="s">
        <v>203</v>
      </c>
      <c r="EP51" t="s">
        <v>204</v>
      </c>
      <c r="EQ51" t="s">
        <v>205</v>
      </c>
      <c r="ER51" t="s">
        <v>164</v>
      </c>
      <c r="ES51" t="s">
        <v>164</v>
      </c>
      <c r="ET51" t="s">
        <v>658</v>
      </c>
      <c r="EV51" t="s">
        <v>207</v>
      </c>
      <c r="EW51" t="s">
        <v>208</v>
      </c>
      <c r="EX51" t="s">
        <v>209</v>
      </c>
      <c r="EY51" t="s">
        <v>210</v>
      </c>
      <c r="EZ51" t="s">
        <v>211</v>
      </c>
      <c r="FA51" t="s">
        <v>212</v>
      </c>
      <c r="FB51">
        <v>97386524</v>
      </c>
      <c r="FC51" t="s">
        <v>1158</v>
      </c>
      <c r="FD51" t="s">
        <v>1159</v>
      </c>
      <c r="FF51" t="s">
        <v>215</v>
      </c>
      <c r="FG51" t="s">
        <v>216</v>
      </c>
      <c r="FJ51">
        <v>51</v>
      </c>
    </row>
    <row r="52" spans="1:166" x14ac:dyDescent="0.35">
      <c r="A52" t="s">
        <v>1160</v>
      </c>
      <c r="B52" t="s">
        <v>1161</v>
      </c>
      <c r="C52" s="4" t="s">
        <v>452</v>
      </c>
      <c r="D52" s="4" t="s">
        <v>392</v>
      </c>
      <c r="E52" s="4" t="s">
        <v>1162</v>
      </c>
      <c r="F52" s="4" t="s">
        <v>394</v>
      </c>
      <c r="G52" s="4" t="s">
        <v>1163</v>
      </c>
      <c r="H52" s="4" t="s">
        <v>1164</v>
      </c>
      <c r="I52" s="4" t="s">
        <v>1165</v>
      </c>
      <c r="J52" s="4" t="s">
        <v>1166</v>
      </c>
      <c r="K52" s="4" t="s">
        <v>1167</v>
      </c>
      <c r="L52" s="4" t="s">
        <v>1168</v>
      </c>
      <c r="M52" s="4" t="s">
        <v>1169</v>
      </c>
      <c r="N52" s="4" t="s">
        <v>1170</v>
      </c>
      <c r="O52" s="4" t="s">
        <v>1171</v>
      </c>
      <c r="P52" s="4"/>
      <c r="Q52" s="4" t="s">
        <v>165</v>
      </c>
      <c r="R52" s="4" t="s">
        <v>165</v>
      </c>
      <c r="S52" s="4" t="s">
        <v>165</v>
      </c>
      <c r="T52" s="4" t="s">
        <v>165</v>
      </c>
      <c r="U52" s="4" t="s">
        <v>172</v>
      </c>
      <c r="V52" s="4" t="s">
        <v>1172</v>
      </c>
      <c r="W52" s="4" t="s">
        <v>168</v>
      </c>
      <c r="X52" s="4" t="s">
        <v>1173</v>
      </c>
      <c r="Y52" s="5">
        <f t="shared" si="0"/>
        <v>2019</v>
      </c>
      <c r="Z52" s="4">
        <v>0</v>
      </c>
      <c r="AA52" s="4">
        <v>1</v>
      </c>
      <c r="AB52" s="310">
        <v>1</v>
      </c>
      <c r="AC52" s="4"/>
      <c r="AD52" s="5">
        <f t="shared" si="1"/>
        <v>1</v>
      </c>
      <c r="AE52" s="6" t="s">
        <v>171</v>
      </c>
      <c r="AF52" s="6" t="s">
        <v>171</v>
      </c>
      <c r="AG52" s="6" t="s">
        <v>238</v>
      </c>
      <c r="AH52" s="6" t="s">
        <v>172</v>
      </c>
      <c r="AI52" s="6" t="s">
        <v>170</v>
      </c>
      <c r="AJ52" s="6" t="s">
        <v>173</v>
      </c>
      <c r="AK52" s="6" t="s">
        <v>170</v>
      </c>
      <c r="AL52" s="6" t="s">
        <v>1174</v>
      </c>
      <c r="AM52" s="12" t="s">
        <v>175</v>
      </c>
      <c r="AN52" s="12" t="s">
        <v>262</v>
      </c>
      <c r="AO52" s="12" t="s">
        <v>175</v>
      </c>
      <c r="AP52" s="12" t="s">
        <v>176</v>
      </c>
      <c r="AQ52" s="12" t="s">
        <v>285</v>
      </c>
      <c r="AR52" s="12" t="s">
        <v>175</v>
      </c>
      <c r="AS52" s="12" t="s">
        <v>262</v>
      </c>
      <c r="AT52" s="12" t="s">
        <v>175</v>
      </c>
      <c r="AU52" s="12" t="s">
        <v>176</v>
      </c>
      <c r="AV52" s="12" t="s">
        <v>285</v>
      </c>
      <c r="AW52" s="5">
        <f t="shared" si="2"/>
        <v>1</v>
      </c>
      <c r="AX52" s="20" t="s">
        <v>179</v>
      </c>
      <c r="AY52" s="5">
        <f t="shared" si="3"/>
        <v>0</v>
      </c>
      <c r="AZ52" s="20" t="s">
        <v>179</v>
      </c>
      <c r="BA52" s="5">
        <f t="shared" si="4"/>
        <v>0</v>
      </c>
      <c r="BB52" s="20" t="s">
        <v>179</v>
      </c>
      <c r="BC52" s="5">
        <f t="shared" si="5"/>
        <v>0</v>
      </c>
      <c r="BD52" s="20" t="s">
        <v>179</v>
      </c>
      <c r="BE52" s="5">
        <f t="shared" si="6"/>
        <v>0</v>
      </c>
      <c r="BF52" s="20" t="s">
        <v>179</v>
      </c>
      <c r="BG52" s="5">
        <f t="shared" si="7"/>
        <v>0</v>
      </c>
      <c r="BH52" s="20" t="s">
        <v>179</v>
      </c>
      <c r="BI52" s="5">
        <f t="shared" si="8"/>
        <v>0</v>
      </c>
      <c r="BJ52" s="20" t="s">
        <v>179</v>
      </c>
      <c r="BK52" s="5">
        <f t="shared" si="9"/>
        <v>0</v>
      </c>
      <c r="BL52" s="20" t="s">
        <v>179</v>
      </c>
      <c r="BM52" s="5">
        <f t="shared" si="10"/>
        <v>0</v>
      </c>
      <c r="BN52" s="20" t="s">
        <v>179</v>
      </c>
      <c r="BO52" s="5">
        <f t="shared" si="11"/>
        <v>0</v>
      </c>
      <c r="BP52" s="20" t="s">
        <v>179</v>
      </c>
      <c r="BQ52" s="5">
        <f t="shared" si="12"/>
        <v>0</v>
      </c>
      <c r="BR52" s="20" t="s">
        <v>179</v>
      </c>
      <c r="BS52" s="5">
        <f t="shared" si="13"/>
        <v>0</v>
      </c>
      <c r="BT52" s="20" t="s">
        <v>179</v>
      </c>
      <c r="BU52" s="5">
        <f t="shared" si="14"/>
        <v>0</v>
      </c>
      <c r="BV52" s="24" t="s">
        <v>175</v>
      </c>
      <c r="BW52" s="24" t="s">
        <v>175</v>
      </c>
      <c r="BX52" s="24" t="s">
        <v>175</v>
      </c>
      <c r="BY52" s="24" t="s">
        <v>175</v>
      </c>
      <c r="BZ52" s="24" t="s">
        <v>175</v>
      </c>
      <c r="CA52" s="24" t="s">
        <v>165</v>
      </c>
      <c r="CB52" s="24"/>
      <c r="CC52" t="s">
        <v>164</v>
      </c>
      <c r="CD52" t="s">
        <v>180</v>
      </c>
      <c r="CE52" t="s">
        <v>181</v>
      </c>
      <c r="CF52" t="s">
        <v>182</v>
      </c>
      <c r="CG52" t="s">
        <v>183</v>
      </c>
      <c r="CH52" t="s">
        <v>184</v>
      </c>
      <c r="CI52" t="s">
        <v>185</v>
      </c>
      <c r="CJ52" t="s">
        <v>186</v>
      </c>
      <c r="CK52" t="s">
        <v>187</v>
      </c>
      <c r="CL52" t="s">
        <v>188</v>
      </c>
      <c r="CM52" t="s">
        <v>189</v>
      </c>
      <c r="CO52" t="s">
        <v>190</v>
      </c>
      <c r="CP52" t="s">
        <v>172</v>
      </c>
      <c r="CQ52" t="s">
        <v>170</v>
      </c>
      <c r="CR52" t="s">
        <v>172</v>
      </c>
      <c r="CS52" t="s">
        <v>172</v>
      </c>
      <c r="CT52" t="s">
        <v>172</v>
      </c>
      <c r="CU52" t="s">
        <v>172</v>
      </c>
      <c r="CV52" t="s">
        <v>172</v>
      </c>
      <c r="CW52" t="s">
        <v>191</v>
      </c>
      <c r="CX52" t="s">
        <v>170</v>
      </c>
      <c r="CY52" t="s">
        <v>172</v>
      </c>
      <c r="CZ52" t="s">
        <v>172</v>
      </c>
      <c r="DA52" t="s">
        <v>172</v>
      </c>
      <c r="DB52" t="s">
        <v>172</v>
      </c>
      <c r="DD52" t="s">
        <v>192</v>
      </c>
      <c r="DE52" t="s">
        <v>192</v>
      </c>
      <c r="DF52" t="s">
        <v>192</v>
      </c>
      <c r="DG52" t="s">
        <v>173</v>
      </c>
      <c r="DH52" t="s">
        <v>192</v>
      </c>
      <c r="DI52" t="s">
        <v>192</v>
      </c>
      <c r="DJ52" t="s">
        <v>192</v>
      </c>
      <c r="DK52" t="s">
        <v>192</v>
      </c>
      <c r="DL52" t="s">
        <v>193</v>
      </c>
      <c r="DN52" t="s">
        <v>194</v>
      </c>
      <c r="DO52" t="s">
        <v>194</v>
      </c>
      <c r="DP52" t="s">
        <v>194</v>
      </c>
      <c r="DQ52" t="s">
        <v>194</v>
      </c>
      <c r="DR52" t="s">
        <v>288</v>
      </c>
      <c r="DT52" t="s">
        <v>164</v>
      </c>
      <c r="DU52" t="s">
        <v>192</v>
      </c>
      <c r="DV52" t="s">
        <v>165</v>
      </c>
      <c r="ED52" t="s">
        <v>164</v>
      </c>
      <c r="EE52" t="s">
        <v>164</v>
      </c>
      <c r="EF52" t="s">
        <v>239</v>
      </c>
      <c r="EH52" t="s">
        <v>1175</v>
      </c>
      <c r="EI52" t="s">
        <v>200</v>
      </c>
      <c r="EJ52" t="s">
        <v>522</v>
      </c>
      <c r="EK52" t="s">
        <v>242</v>
      </c>
      <c r="EL52" t="s">
        <v>165</v>
      </c>
      <c r="EM52" t="s">
        <v>164</v>
      </c>
      <c r="EN52" t="s">
        <v>164</v>
      </c>
      <c r="EO52" t="s">
        <v>387</v>
      </c>
      <c r="EP52" t="s">
        <v>204</v>
      </c>
      <c r="EQ52" t="s">
        <v>205</v>
      </c>
      <c r="ER52" t="s">
        <v>164</v>
      </c>
      <c r="ES52" t="s">
        <v>164</v>
      </c>
      <c r="ET52" t="s">
        <v>1176</v>
      </c>
      <c r="EV52" t="s">
        <v>207</v>
      </c>
      <c r="EW52" t="s">
        <v>208</v>
      </c>
      <c r="EX52" t="s">
        <v>209</v>
      </c>
      <c r="EY52" t="s">
        <v>210</v>
      </c>
      <c r="EZ52" t="s">
        <v>211</v>
      </c>
      <c r="FA52" t="s">
        <v>212</v>
      </c>
      <c r="FB52">
        <v>97420148</v>
      </c>
      <c r="FC52" t="s">
        <v>1177</v>
      </c>
      <c r="FD52" t="s">
        <v>1178</v>
      </c>
      <c r="FF52" t="s">
        <v>215</v>
      </c>
      <c r="FG52" t="s">
        <v>216</v>
      </c>
      <c r="FJ52">
        <v>52</v>
      </c>
    </row>
    <row r="53" spans="1:166" x14ac:dyDescent="0.35">
      <c r="A53" t="s">
        <v>1179</v>
      </c>
      <c r="B53" t="s">
        <v>1180</v>
      </c>
      <c r="C53" s="4" t="s">
        <v>608</v>
      </c>
      <c r="D53" s="4" t="s">
        <v>392</v>
      </c>
      <c r="E53" s="4" t="s">
        <v>1181</v>
      </c>
      <c r="F53" s="4" t="s">
        <v>394</v>
      </c>
      <c r="G53" s="4" t="s">
        <v>1182</v>
      </c>
      <c r="H53" s="4" t="s">
        <v>1183</v>
      </c>
      <c r="I53" s="4" t="s">
        <v>1184</v>
      </c>
      <c r="J53" s="4" t="s">
        <v>1185</v>
      </c>
      <c r="K53" s="4" t="s">
        <v>1186</v>
      </c>
      <c r="L53" s="4" t="s">
        <v>1187</v>
      </c>
      <c r="M53" s="4" t="s">
        <v>1188</v>
      </c>
      <c r="N53" s="4" t="s">
        <v>1189</v>
      </c>
      <c r="O53" s="4" t="s">
        <v>536</v>
      </c>
      <c r="P53" s="4"/>
      <c r="Q53" s="4" t="s">
        <v>165</v>
      </c>
      <c r="R53" s="4" t="s">
        <v>165</v>
      </c>
      <c r="S53" s="4" t="s">
        <v>165</v>
      </c>
      <c r="T53" s="4" t="s">
        <v>165</v>
      </c>
      <c r="U53" s="4" t="s">
        <v>172</v>
      </c>
      <c r="V53" s="4" t="s">
        <v>1190</v>
      </c>
      <c r="W53" s="4" t="s">
        <v>306</v>
      </c>
      <c r="X53" s="4" t="s">
        <v>381</v>
      </c>
      <c r="Y53" s="5">
        <f t="shared" si="0"/>
        <v>2019</v>
      </c>
      <c r="Z53" s="4">
        <v>0</v>
      </c>
      <c r="AA53" s="4">
        <v>1</v>
      </c>
      <c r="AB53" s="310">
        <v>2</v>
      </c>
      <c r="AC53" s="4" t="s">
        <v>164</v>
      </c>
      <c r="AD53" s="5">
        <f t="shared" si="1"/>
        <v>1</v>
      </c>
      <c r="AE53" s="6" t="s">
        <v>171</v>
      </c>
      <c r="AF53" s="6" t="s">
        <v>171</v>
      </c>
      <c r="AG53" s="6" t="s">
        <v>171</v>
      </c>
      <c r="AH53" s="6" t="s">
        <v>173</v>
      </c>
      <c r="AI53" s="6" t="s">
        <v>233</v>
      </c>
      <c r="AJ53" s="6" t="s">
        <v>173</v>
      </c>
      <c r="AK53" s="6" t="s">
        <v>172</v>
      </c>
      <c r="AL53" s="6" t="s">
        <v>581</v>
      </c>
      <c r="AM53" s="12" t="s">
        <v>175</v>
      </c>
      <c r="AN53" s="12" t="s">
        <v>262</v>
      </c>
      <c r="AO53" s="12" t="s">
        <v>175</v>
      </c>
      <c r="AP53" s="12" t="s">
        <v>176</v>
      </c>
      <c r="AQ53" s="12" t="s">
        <v>175</v>
      </c>
      <c r="AR53" s="12" t="s">
        <v>175</v>
      </c>
      <c r="AS53" s="12" t="s">
        <v>262</v>
      </c>
      <c r="AT53" s="12" t="s">
        <v>175</v>
      </c>
      <c r="AU53" s="12" t="s">
        <v>176</v>
      </c>
      <c r="AV53" s="12" t="s">
        <v>175</v>
      </c>
      <c r="AW53" s="5">
        <f t="shared" si="2"/>
        <v>1</v>
      </c>
      <c r="AX53" s="20" t="s">
        <v>179</v>
      </c>
      <c r="AY53" s="5">
        <f t="shared" si="3"/>
        <v>0</v>
      </c>
      <c r="AZ53" s="20" t="s">
        <v>179</v>
      </c>
      <c r="BA53" s="5">
        <f t="shared" si="4"/>
        <v>0</v>
      </c>
      <c r="BB53" s="20" t="s">
        <v>179</v>
      </c>
      <c r="BC53" s="5">
        <f t="shared" si="5"/>
        <v>0</v>
      </c>
      <c r="BD53" s="20" t="s">
        <v>179</v>
      </c>
      <c r="BE53" s="5">
        <f t="shared" si="6"/>
        <v>0</v>
      </c>
      <c r="BF53" s="20" t="s">
        <v>179</v>
      </c>
      <c r="BG53" s="5">
        <f t="shared" si="7"/>
        <v>0</v>
      </c>
      <c r="BH53" s="20" t="s">
        <v>179</v>
      </c>
      <c r="BI53" s="5">
        <f t="shared" si="8"/>
        <v>0</v>
      </c>
      <c r="BJ53" s="20" t="s">
        <v>179</v>
      </c>
      <c r="BK53" s="5">
        <f t="shared" si="9"/>
        <v>0</v>
      </c>
      <c r="BL53" s="20" t="s">
        <v>179</v>
      </c>
      <c r="BM53" s="5">
        <f t="shared" si="10"/>
        <v>0</v>
      </c>
      <c r="BN53" s="20" t="s">
        <v>179</v>
      </c>
      <c r="BO53" s="5">
        <f t="shared" si="11"/>
        <v>0</v>
      </c>
      <c r="BP53" s="20" t="s">
        <v>179</v>
      </c>
      <c r="BQ53" s="5">
        <f t="shared" si="12"/>
        <v>0</v>
      </c>
      <c r="BR53" s="20" t="s">
        <v>179</v>
      </c>
      <c r="BS53" s="5">
        <f t="shared" si="13"/>
        <v>0</v>
      </c>
      <c r="BT53" s="20" t="s">
        <v>179</v>
      </c>
      <c r="BU53" s="5">
        <f t="shared" si="14"/>
        <v>0</v>
      </c>
      <c r="BV53" s="24" t="s">
        <v>175</v>
      </c>
      <c r="BW53" s="24" t="s">
        <v>175</v>
      </c>
      <c r="BX53" s="24" t="s">
        <v>175</v>
      </c>
      <c r="BY53" s="24" t="s">
        <v>175</v>
      </c>
      <c r="BZ53" s="24" t="s">
        <v>175</v>
      </c>
      <c r="CA53" s="24" t="s">
        <v>165</v>
      </c>
      <c r="CB53" s="24"/>
      <c r="CC53" t="s">
        <v>164</v>
      </c>
      <c r="CD53" t="s">
        <v>180</v>
      </c>
      <c r="CE53" t="s">
        <v>181</v>
      </c>
      <c r="CF53" t="s">
        <v>182</v>
      </c>
      <c r="CG53" t="s">
        <v>183</v>
      </c>
      <c r="CH53" t="s">
        <v>184</v>
      </c>
      <c r="CI53" t="s">
        <v>185</v>
      </c>
      <c r="CJ53" t="s">
        <v>186</v>
      </c>
      <c r="CK53" t="s">
        <v>187</v>
      </c>
      <c r="CL53" t="s">
        <v>188</v>
      </c>
      <c r="CM53" t="s">
        <v>189</v>
      </c>
      <c r="CO53" t="s">
        <v>190</v>
      </c>
      <c r="CP53" t="s">
        <v>172</v>
      </c>
      <c r="CQ53" t="s">
        <v>170</v>
      </c>
      <c r="CR53" t="s">
        <v>172</v>
      </c>
      <c r="CS53" t="s">
        <v>172</v>
      </c>
      <c r="CT53" t="s">
        <v>172</v>
      </c>
      <c r="CU53" t="s">
        <v>172</v>
      </c>
      <c r="CV53" t="s">
        <v>172</v>
      </c>
      <c r="CW53" t="s">
        <v>485</v>
      </c>
      <c r="CX53" t="s">
        <v>170</v>
      </c>
      <c r="CY53" t="s">
        <v>170</v>
      </c>
      <c r="CZ53" t="s">
        <v>172</v>
      </c>
      <c r="DA53" t="s">
        <v>172</v>
      </c>
      <c r="DB53" t="s">
        <v>172</v>
      </c>
      <c r="DD53" t="s">
        <v>192</v>
      </c>
      <c r="DE53" t="s">
        <v>173</v>
      </c>
      <c r="DF53" t="s">
        <v>192</v>
      </c>
      <c r="DG53" t="s">
        <v>173</v>
      </c>
      <c r="DH53" t="s">
        <v>192</v>
      </c>
      <c r="DI53" t="s">
        <v>192</v>
      </c>
      <c r="DJ53" t="s">
        <v>192</v>
      </c>
      <c r="DK53" t="s">
        <v>192</v>
      </c>
      <c r="DL53" t="s">
        <v>193</v>
      </c>
      <c r="DN53" t="s">
        <v>194</v>
      </c>
      <c r="DO53" t="s">
        <v>195</v>
      </c>
      <c r="DP53" t="s">
        <v>194</v>
      </c>
      <c r="DQ53" t="s">
        <v>194</v>
      </c>
      <c r="DR53" t="s">
        <v>336</v>
      </c>
      <c r="DS53" t="s">
        <v>1191</v>
      </c>
      <c r="DT53" t="s">
        <v>164</v>
      </c>
      <c r="DU53" t="s">
        <v>192</v>
      </c>
      <c r="DV53" t="s">
        <v>165</v>
      </c>
      <c r="ED53" t="s">
        <v>165</v>
      </c>
      <c r="EE53" t="s">
        <v>165</v>
      </c>
      <c r="EF53" t="s">
        <v>384</v>
      </c>
      <c r="EG53" t="s">
        <v>1192</v>
      </c>
      <c r="EH53" t="s">
        <v>1193</v>
      </c>
      <c r="EI53" t="s">
        <v>200</v>
      </c>
      <c r="EJ53" t="s">
        <v>522</v>
      </c>
      <c r="EK53" t="s">
        <v>202</v>
      </c>
      <c r="EL53" t="s">
        <v>164</v>
      </c>
      <c r="EM53" t="s">
        <v>164</v>
      </c>
      <c r="EN53" t="s">
        <v>164</v>
      </c>
      <c r="EO53" t="s">
        <v>387</v>
      </c>
      <c r="EP53" t="s">
        <v>204</v>
      </c>
      <c r="EQ53" t="s">
        <v>205</v>
      </c>
      <c r="ER53" t="s">
        <v>164</v>
      </c>
      <c r="ES53" t="s">
        <v>164</v>
      </c>
      <c r="ET53" t="s">
        <v>620</v>
      </c>
      <c r="EV53" t="s">
        <v>207</v>
      </c>
      <c r="EW53" t="s">
        <v>208</v>
      </c>
      <c r="EX53" t="s">
        <v>209</v>
      </c>
      <c r="EY53" t="s">
        <v>210</v>
      </c>
      <c r="EZ53" t="s">
        <v>211</v>
      </c>
      <c r="FA53" t="s">
        <v>212</v>
      </c>
      <c r="FB53">
        <v>97420648</v>
      </c>
      <c r="FC53" t="s">
        <v>1194</v>
      </c>
      <c r="FD53" t="s">
        <v>1195</v>
      </c>
      <c r="FF53" t="s">
        <v>215</v>
      </c>
      <c r="FG53" t="s">
        <v>216</v>
      </c>
      <c r="FJ53">
        <v>53</v>
      </c>
    </row>
    <row r="54" spans="1:166" x14ac:dyDescent="0.35">
      <c r="A54" t="s">
        <v>1196</v>
      </c>
      <c r="B54" t="s">
        <v>1197</v>
      </c>
      <c r="C54" s="4" t="s">
        <v>739</v>
      </c>
      <c r="D54" s="4" t="s">
        <v>392</v>
      </c>
      <c r="E54" s="4" t="s">
        <v>1198</v>
      </c>
      <c r="F54" s="4" t="s">
        <v>271</v>
      </c>
      <c r="G54" s="4" t="s">
        <v>1199</v>
      </c>
      <c r="H54" s="4" t="s">
        <v>1200</v>
      </c>
      <c r="I54" s="4" t="s">
        <v>1201</v>
      </c>
      <c r="J54" s="4" t="s">
        <v>1202</v>
      </c>
      <c r="K54" s="4" t="s">
        <v>1203</v>
      </c>
      <c r="L54" s="4" t="s">
        <v>1204</v>
      </c>
      <c r="M54" s="4" t="s">
        <v>1205</v>
      </c>
      <c r="N54" s="4" t="s">
        <v>1206</v>
      </c>
      <c r="O54" s="4" t="s">
        <v>841</v>
      </c>
      <c r="P54" s="4"/>
      <c r="Q54" s="4" t="s">
        <v>165</v>
      </c>
      <c r="R54" s="4" t="s">
        <v>165</v>
      </c>
      <c r="S54" s="4" t="s">
        <v>165</v>
      </c>
      <c r="T54" s="4" t="s">
        <v>165</v>
      </c>
      <c r="U54" s="4" t="s">
        <v>1207</v>
      </c>
      <c r="V54" s="4" t="s">
        <v>1208</v>
      </c>
      <c r="W54" s="4" t="s">
        <v>168</v>
      </c>
      <c r="X54" s="4" t="s">
        <v>1067</v>
      </c>
      <c r="Y54" s="5">
        <f t="shared" si="0"/>
        <v>2019</v>
      </c>
      <c r="Z54" s="4">
        <v>0</v>
      </c>
      <c r="AA54" s="4">
        <v>1</v>
      </c>
      <c r="AB54" s="310">
        <v>1</v>
      </c>
      <c r="AC54" s="4"/>
      <c r="AD54" s="5">
        <f t="shared" si="1"/>
        <v>1</v>
      </c>
      <c r="AE54" s="6" t="s">
        <v>234</v>
      </c>
      <c r="AF54" s="6" t="s">
        <v>234</v>
      </c>
      <c r="AG54" s="6" t="s">
        <v>234</v>
      </c>
      <c r="AH54" s="6" t="s">
        <v>233</v>
      </c>
      <c r="AI54" s="6" t="s">
        <v>170</v>
      </c>
      <c r="AJ54" s="6" t="s">
        <v>170</v>
      </c>
      <c r="AK54" s="6" t="s">
        <v>172</v>
      </c>
      <c r="AL54" s="6" t="s">
        <v>284</v>
      </c>
      <c r="AM54" s="12" t="s">
        <v>175</v>
      </c>
      <c r="AN54" s="12" t="s">
        <v>176</v>
      </c>
      <c r="AO54" s="12" t="s">
        <v>285</v>
      </c>
      <c r="AP54" s="12" t="s">
        <v>175</v>
      </c>
      <c r="AQ54" s="12" t="s">
        <v>285</v>
      </c>
      <c r="AR54" s="12" t="s">
        <v>175</v>
      </c>
      <c r="AS54" s="12" t="s">
        <v>262</v>
      </c>
      <c r="AT54" s="12" t="s">
        <v>175</v>
      </c>
      <c r="AU54" s="12" t="s">
        <v>176</v>
      </c>
      <c r="AV54" s="12" t="s">
        <v>175</v>
      </c>
      <c r="AW54" s="5">
        <f t="shared" si="2"/>
        <v>1</v>
      </c>
      <c r="AX54" s="20" t="s">
        <v>178</v>
      </c>
      <c r="AY54" s="5">
        <f t="shared" si="3"/>
        <v>1</v>
      </c>
      <c r="AZ54" s="20" t="s">
        <v>178</v>
      </c>
      <c r="BA54" s="5">
        <f t="shared" si="4"/>
        <v>1</v>
      </c>
      <c r="BB54" s="20" t="s">
        <v>178</v>
      </c>
      <c r="BC54" s="5">
        <f t="shared" si="5"/>
        <v>1</v>
      </c>
      <c r="BD54" s="20" t="s">
        <v>178</v>
      </c>
      <c r="BE54" s="5">
        <f t="shared" si="6"/>
        <v>1</v>
      </c>
      <c r="BF54" s="20" t="s">
        <v>178</v>
      </c>
      <c r="BG54" s="5">
        <f t="shared" si="7"/>
        <v>1</v>
      </c>
      <c r="BH54" s="20" t="s">
        <v>178</v>
      </c>
      <c r="BI54" s="5">
        <f t="shared" si="8"/>
        <v>1</v>
      </c>
      <c r="BJ54" s="20" t="s">
        <v>178</v>
      </c>
      <c r="BK54" s="5">
        <f t="shared" si="9"/>
        <v>1</v>
      </c>
      <c r="BL54" s="20" t="s">
        <v>178</v>
      </c>
      <c r="BM54" s="5">
        <f t="shared" si="10"/>
        <v>1</v>
      </c>
      <c r="BN54" s="20" t="s">
        <v>178</v>
      </c>
      <c r="BO54" s="5">
        <f t="shared" si="11"/>
        <v>1</v>
      </c>
      <c r="BP54" s="20" t="s">
        <v>178</v>
      </c>
      <c r="BQ54" s="5">
        <f t="shared" si="12"/>
        <v>1</v>
      </c>
      <c r="BR54" s="20" t="s">
        <v>178</v>
      </c>
      <c r="BS54" s="5">
        <f t="shared" si="13"/>
        <v>1</v>
      </c>
      <c r="BT54" s="20" t="s">
        <v>178</v>
      </c>
      <c r="BU54" s="5">
        <f t="shared" si="14"/>
        <v>1</v>
      </c>
      <c r="BV54" s="24" t="s">
        <v>175</v>
      </c>
      <c r="BW54" s="24" t="s">
        <v>175</v>
      </c>
      <c r="BX54" s="24" t="s">
        <v>175</v>
      </c>
      <c r="BY54" s="24" t="s">
        <v>175</v>
      </c>
      <c r="BZ54" s="24" t="s">
        <v>175</v>
      </c>
      <c r="CA54" s="24" t="s">
        <v>165</v>
      </c>
      <c r="CB54" s="24"/>
      <c r="CC54" t="s">
        <v>164</v>
      </c>
      <c r="CD54" t="s">
        <v>180</v>
      </c>
      <c r="CE54" t="s">
        <v>181</v>
      </c>
      <c r="CF54" t="s">
        <v>182</v>
      </c>
      <c r="CG54" t="s">
        <v>183</v>
      </c>
      <c r="CH54" t="s">
        <v>184</v>
      </c>
      <c r="CI54" t="s">
        <v>185</v>
      </c>
      <c r="CJ54" t="s">
        <v>186</v>
      </c>
      <c r="CK54" t="s">
        <v>187</v>
      </c>
      <c r="CL54" t="s">
        <v>188</v>
      </c>
      <c r="CM54" t="s">
        <v>189</v>
      </c>
      <c r="CO54" t="s">
        <v>541</v>
      </c>
      <c r="CP54" t="s">
        <v>172</v>
      </c>
      <c r="CQ54" t="s">
        <v>172</v>
      </c>
      <c r="CR54" t="s">
        <v>172</v>
      </c>
      <c r="CS54" t="s">
        <v>170</v>
      </c>
      <c r="CT54" t="s">
        <v>172</v>
      </c>
      <c r="CU54" t="s">
        <v>172</v>
      </c>
      <c r="CV54" t="s">
        <v>172</v>
      </c>
      <c r="CW54" t="s">
        <v>191</v>
      </c>
      <c r="CX54" t="s">
        <v>170</v>
      </c>
      <c r="CY54" t="s">
        <v>172</v>
      </c>
      <c r="CZ54" t="s">
        <v>172</v>
      </c>
      <c r="DA54" t="s">
        <v>172</v>
      </c>
      <c r="DB54" t="s">
        <v>172</v>
      </c>
      <c r="DD54" t="s">
        <v>192</v>
      </c>
      <c r="DE54" t="s">
        <v>193</v>
      </c>
      <c r="DF54" t="s">
        <v>192</v>
      </c>
      <c r="DG54" t="s">
        <v>173</v>
      </c>
      <c r="DH54" t="s">
        <v>192</v>
      </c>
      <c r="DI54" t="s">
        <v>192</v>
      </c>
      <c r="DJ54" t="s">
        <v>192</v>
      </c>
      <c r="DK54" t="s">
        <v>192</v>
      </c>
      <c r="DL54" t="s">
        <v>193</v>
      </c>
      <c r="DN54" t="s">
        <v>194</v>
      </c>
      <c r="DO54" t="s">
        <v>287</v>
      </c>
      <c r="DP54" t="s">
        <v>287</v>
      </c>
      <c r="DQ54" t="s">
        <v>194</v>
      </c>
      <c r="DR54" t="s">
        <v>288</v>
      </c>
      <c r="DT54" t="s">
        <v>164</v>
      </c>
      <c r="DU54" t="s">
        <v>192</v>
      </c>
      <c r="DV54" t="s">
        <v>165</v>
      </c>
      <c r="ED54" t="s">
        <v>165</v>
      </c>
      <c r="EE54" t="s">
        <v>165</v>
      </c>
      <c r="EF54" t="s">
        <v>239</v>
      </c>
      <c r="EH54" t="s">
        <v>1209</v>
      </c>
      <c r="EI54" t="s">
        <v>200</v>
      </c>
      <c r="EJ54" t="s">
        <v>201</v>
      </c>
      <c r="EK54" t="s">
        <v>265</v>
      </c>
      <c r="EL54" t="s">
        <v>164</v>
      </c>
      <c r="EM54" t="s">
        <v>164</v>
      </c>
      <c r="EN54" t="s">
        <v>164</v>
      </c>
      <c r="EO54" t="s">
        <v>387</v>
      </c>
      <c r="EP54" t="s">
        <v>204</v>
      </c>
      <c r="EQ54" t="s">
        <v>205</v>
      </c>
      <c r="ER54" t="s">
        <v>164</v>
      </c>
      <c r="ES54" t="s">
        <v>164</v>
      </c>
      <c r="ET54" t="s">
        <v>1210</v>
      </c>
      <c r="EV54" t="s">
        <v>207</v>
      </c>
      <c r="EW54" t="s">
        <v>208</v>
      </c>
      <c r="EX54" t="s">
        <v>209</v>
      </c>
      <c r="EY54" t="s">
        <v>210</v>
      </c>
      <c r="EZ54" t="s">
        <v>211</v>
      </c>
      <c r="FA54" t="s">
        <v>212</v>
      </c>
      <c r="FB54">
        <v>97425596</v>
      </c>
      <c r="FC54" t="s">
        <v>1211</v>
      </c>
      <c r="FD54" t="s">
        <v>1212</v>
      </c>
      <c r="FF54" t="s">
        <v>215</v>
      </c>
      <c r="FG54" t="s">
        <v>216</v>
      </c>
      <c r="FJ54">
        <v>54</v>
      </c>
    </row>
    <row r="55" spans="1:166" x14ac:dyDescent="0.35">
      <c r="A55" t="s">
        <v>1213</v>
      </c>
      <c r="B55" t="s">
        <v>1214</v>
      </c>
      <c r="C55" s="4" t="s">
        <v>739</v>
      </c>
      <c r="D55" s="4" t="s">
        <v>392</v>
      </c>
      <c r="E55" s="4" t="s">
        <v>1215</v>
      </c>
      <c r="F55" s="4" t="s">
        <v>394</v>
      </c>
      <c r="G55" s="4" t="s">
        <v>1216</v>
      </c>
      <c r="H55" s="4" t="s">
        <v>1217</v>
      </c>
      <c r="I55" s="4" t="s">
        <v>1218</v>
      </c>
      <c r="J55" s="4" t="s">
        <v>1219</v>
      </c>
      <c r="K55" s="4" t="s">
        <v>1220</v>
      </c>
      <c r="L55" s="4" t="s">
        <v>1221</v>
      </c>
      <c r="M55" s="4" t="s">
        <v>1222</v>
      </c>
      <c r="N55" s="4" t="s">
        <v>1223</v>
      </c>
      <c r="O55" s="4" t="s">
        <v>1224</v>
      </c>
      <c r="P55" s="4"/>
      <c r="Q55" s="4" t="s">
        <v>165</v>
      </c>
      <c r="R55" s="4" t="s">
        <v>165</v>
      </c>
      <c r="S55" s="4" t="s">
        <v>165</v>
      </c>
      <c r="T55" s="4" t="s">
        <v>164</v>
      </c>
      <c r="U55" s="4" t="s">
        <v>172</v>
      </c>
      <c r="V55" s="4" t="s">
        <v>1225</v>
      </c>
      <c r="W55" s="4" t="s">
        <v>306</v>
      </c>
      <c r="X55" s="4" t="s">
        <v>1226</v>
      </c>
      <c r="Y55" s="5">
        <f t="shared" si="0"/>
        <v>2018</v>
      </c>
      <c r="Z55" s="4">
        <v>0</v>
      </c>
      <c r="AA55" s="4">
        <v>1</v>
      </c>
      <c r="AB55" s="310">
        <v>1</v>
      </c>
      <c r="AC55" s="4"/>
      <c r="AD55" s="5">
        <f t="shared" si="1"/>
        <v>1</v>
      </c>
      <c r="AE55" s="6" t="s">
        <v>171</v>
      </c>
      <c r="AF55" s="6" t="s">
        <v>238</v>
      </c>
      <c r="AG55" s="6" t="s">
        <v>238</v>
      </c>
      <c r="AH55" s="6" t="s">
        <v>172</v>
      </c>
      <c r="AI55" s="6" t="s">
        <v>170</v>
      </c>
      <c r="AJ55" s="6" t="s">
        <v>172</v>
      </c>
      <c r="AK55" s="6" t="s">
        <v>172</v>
      </c>
      <c r="AL55" s="6" t="s">
        <v>1080</v>
      </c>
      <c r="AM55" s="12" t="s">
        <v>175</v>
      </c>
      <c r="AN55" s="12" t="s">
        <v>262</v>
      </c>
      <c r="AO55" s="12" t="s">
        <v>175</v>
      </c>
      <c r="AP55" s="12" t="s">
        <v>176</v>
      </c>
      <c r="AQ55" s="12" t="s">
        <v>285</v>
      </c>
      <c r="AR55" s="12" t="s">
        <v>175</v>
      </c>
      <c r="AS55" s="12" t="s">
        <v>175</v>
      </c>
      <c r="AT55" s="12" t="s">
        <v>175</v>
      </c>
      <c r="AU55" s="12" t="s">
        <v>176</v>
      </c>
      <c r="AV55" s="12" t="s">
        <v>175</v>
      </c>
      <c r="AW55" s="5">
        <f t="shared" si="2"/>
        <v>1</v>
      </c>
      <c r="AX55" s="20" t="s">
        <v>179</v>
      </c>
      <c r="AY55" s="5">
        <f t="shared" si="3"/>
        <v>0</v>
      </c>
      <c r="AZ55" s="20" t="s">
        <v>179</v>
      </c>
      <c r="BA55" s="5">
        <f t="shared" si="4"/>
        <v>0</v>
      </c>
      <c r="BB55" s="20" t="s">
        <v>179</v>
      </c>
      <c r="BC55" s="5">
        <f t="shared" si="5"/>
        <v>0</v>
      </c>
      <c r="BD55" s="20" t="s">
        <v>179</v>
      </c>
      <c r="BE55" s="5">
        <f t="shared" si="6"/>
        <v>0</v>
      </c>
      <c r="BF55" s="20" t="s">
        <v>179</v>
      </c>
      <c r="BG55" s="5">
        <f t="shared" si="7"/>
        <v>0</v>
      </c>
      <c r="BH55" s="20" t="s">
        <v>179</v>
      </c>
      <c r="BI55" s="5">
        <f t="shared" si="8"/>
        <v>0</v>
      </c>
      <c r="BJ55" s="20" t="s">
        <v>179</v>
      </c>
      <c r="BK55" s="5">
        <f t="shared" si="9"/>
        <v>0</v>
      </c>
      <c r="BL55" s="20" t="s">
        <v>179</v>
      </c>
      <c r="BM55" s="5">
        <f t="shared" si="10"/>
        <v>0</v>
      </c>
      <c r="BN55" s="20" t="s">
        <v>179</v>
      </c>
      <c r="BO55" s="5">
        <f t="shared" si="11"/>
        <v>0</v>
      </c>
      <c r="BP55" s="20" t="s">
        <v>179</v>
      </c>
      <c r="BQ55" s="5">
        <f t="shared" si="12"/>
        <v>0</v>
      </c>
      <c r="BR55" s="20" t="s">
        <v>179</v>
      </c>
      <c r="BS55" s="5">
        <f t="shared" si="13"/>
        <v>0</v>
      </c>
      <c r="BT55" s="20" t="s">
        <v>179</v>
      </c>
      <c r="BU55" s="5">
        <f t="shared" si="14"/>
        <v>0</v>
      </c>
      <c r="BV55" s="24" t="s">
        <v>175</v>
      </c>
      <c r="BW55" s="24" t="s">
        <v>175</v>
      </c>
      <c r="BX55" s="24" t="s">
        <v>175</v>
      </c>
      <c r="BY55" s="24" t="s">
        <v>175</v>
      </c>
      <c r="BZ55" s="24" t="s">
        <v>175</v>
      </c>
      <c r="CA55" s="24" t="s">
        <v>165</v>
      </c>
      <c r="CB55" s="24"/>
      <c r="CC55" t="s">
        <v>164</v>
      </c>
      <c r="CD55" t="s">
        <v>180</v>
      </c>
      <c r="CE55" t="s">
        <v>181</v>
      </c>
      <c r="CF55" t="s">
        <v>182</v>
      </c>
      <c r="CG55" t="s">
        <v>183</v>
      </c>
      <c r="CH55" t="s">
        <v>184</v>
      </c>
      <c r="CI55" t="s">
        <v>185</v>
      </c>
      <c r="CJ55" t="s">
        <v>186</v>
      </c>
      <c r="CK55" t="s">
        <v>187</v>
      </c>
      <c r="CL55" t="s">
        <v>188</v>
      </c>
      <c r="CM55" t="s">
        <v>189</v>
      </c>
      <c r="CO55" t="s">
        <v>358</v>
      </c>
      <c r="CP55" t="s">
        <v>172</v>
      </c>
      <c r="CQ55" t="s">
        <v>172</v>
      </c>
      <c r="CR55" t="s">
        <v>172</v>
      </c>
      <c r="CS55" t="s">
        <v>172</v>
      </c>
      <c r="CT55" t="s">
        <v>172</v>
      </c>
      <c r="CU55" t="s">
        <v>172</v>
      </c>
      <c r="CV55" t="s">
        <v>170</v>
      </c>
      <c r="CW55" t="s">
        <v>191</v>
      </c>
      <c r="CX55" t="s">
        <v>170</v>
      </c>
      <c r="CY55" t="s">
        <v>172</v>
      </c>
      <c r="CZ55" t="s">
        <v>172</v>
      </c>
      <c r="DA55" t="s">
        <v>172</v>
      </c>
      <c r="DB55" t="s">
        <v>172</v>
      </c>
      <c r="DD55" t="s">
        <v>192</v>
      </c>
      <c r="DE55" t="s">
        <v>192</v>
      </c>
      <c r="DF55" t="s">
        <v>192</v>
      </c>
      <c r="DG55" t="s">
        <v>173</v>
      </c>
      <c r="DH55" t="s">
        <v>192</v>
      </c>
      <c r="DI55" t="s">
        <v>192</v>
      </c>
      <c r="DJ55" t="s">
        <v>192</v>
      </c>
      <c r="DK55" t="s">
        <v>192</v>
      </c>
      <c r="DL55" t="s">
        <v>193</v>
      </c>
      <c r="DN55" t="s">
        <v>194</v>
      </c>
      <c r="DO55" t="s">
        <v>195</v>
      </c>
      <c r="DP55" t="s">
        <v>194</v>
      </c>
      <c r="DQ55" t="s">
        <v>194</v>
      </c>
      <c r="DR55" t="s">
        <v>288</v>
      </c>
      <c r="DT55" t="s">
        <v>164</v>
      </c>
      <c r="DU55" t="s">
        <v>192</v>
      </c>
      <c r="DV55" t="s">
        <v>165</v>
      </c>
      <c r="ED55" t="s">
        <v>165</v>
      </c>
      <c r="EE55" t="s">
        <v>165</v>
      </c>
      <c r="EF55" t="s">
        <v>239</v>
      </c>
      <c r="EH55" t="s">
        <v>1227</v>
      </c>
      <c r="EI55" t="s">
        <v>200</v>
      </c>
      <c r="EJ55" t="s">
        <v>313</v>
      </c>
      <c r="EK55" t="s">
        <v>202</v>
      </c>
      <c r="EL55" t="s">
        <v>164</v>
      </c>
      <c r="EM55" t="s">
        <v>164</v>
      </c>
      <c r="EN55" t="s">
        <v>314</v>
      </c>
      <c r="EO55" t="s">
        <v>387</v>
      </c>
      <c r="EP55" t="s">
        <v>204</v>
      </c>
      <c r="EQ55" t="s">
        <v>205</v>
      </c>
      <c r="ER55" t="s">
        <v>164</v>
      </c>
      <c r="ES55" t="s">
        <v>164</v>
      </c>
      <c r="ET55" t="s">
        <v>1228</v>
      </c>
      <c r="EV55" t="s">
        <v>207</v>
      </c>
      <c r="EW55" t="s">
        <v>208</v>
      </c>
      <c r="EX55" t="s">
        <v>209</v>
      </c>
      <c r="EY55" t="s">
        <v>210</v>
      </c>
      <c r="EZ55" t="s">
        <v>211</v>
      </c>
      <c r="FA55" t="s">
        <v>212</v>
      </c>
      <c r="FB55">
        <v>97426468</v>
      </c>
      <c r="FC55" t="s">
        <v>1229</v>
      </c>
      <c r="FD55" t="s">
        <v>1230</v>
      </c>
      <c r="FF55" t="s">
        <v>215</v>
      </c>
      <c r="FG55" t="s">
        <v>216</v>
      </c>
      <c r="FJ55">
        <v>55</v>
      </c>
    </row>
    <row r="56" spans="1:166" x14ac:dyDescent="0.35">
      <c r="A56" t="s">
        <v>1231</v>
      </c>
      <c r="B56" t="s">
        <v>1232</v>
      </c>
      <c r="C56" s="4" t="s">
        <v>739</v>
      </c>
      <c r="D56" s="4" t="s">
        <v>392</v>
      </c>
      <c r="E56" s="4" t="s">
        <v>1233</v>
      </c>
      <c r="F56" s="4" t="s">
        <v>394</v>
      </c>
      <c r="G56" s="4" t="s">
        <v>1234</v>
      </c>
      <c r="H56" s="4" t="s">
        <v>1235</v>
      </c>
      <c r="I56" s="4" t="s">
        <v>1236</v>
      </c>
      <c r="J56" s="4" t="s">
        <v>1237</v>
      </c>
      <c r="K56" s="4" t="s">
        <v>1238</v>
      </c>
      <c r="L56" s="4" t="s">
        <v>1239</v>
      </c>
      <c r="M56" s="4" t="s">
        <v>1240</v>
      </c>
      <c r="N56" s="4" t="s">
        <v>1241</v>
      </c>
      <c r="O56" s="4" t="s">
        <v>749</v>
      </c>
      <c r="P56" s="4"/>
      <c r="Q56" s="4" t="s">
        <v>164</v>
      </c>
      <c r="R56" s="4" t="s">
        <v>165</v>
      </c>
      <c r="S56" s="4" t="s">
        <v>165</v>
      </c>
      <c r="T56" s="4" t="s">
        <v>165</v>
      </c>
      <c r="U56" s="4" t="s">
        <v>172</v>
      </c>
      <c r="V56" s="4" t="s">
        <v>1242</v>
      </c>
      <c r="W56" s="4" t="s">
        <v>306</v>
      </c>
      <c r="X56" s="4" t="s">
        <v>1173</v>
      </c>
      <c r="Y56" s="5">
        <f t="shared" si="0"/>
        <v>2019</v>
      </c>
      <c r="Z56" s="4">
        <v>0</v>
      </c>
      <c r="AA56" s="4">
        <v>1</v>
      </c>
      <c r="AB56" s="310">
        <v>2</v>
      </c>
      <c r="AC56" s="4" t="s">
        <v>165</v>
      </c>
      <c r="AD56" s="5">
        <f t="shared" si="1"/>
        <v>1</v>
      </c>
      <c r="AE56" s="6" t="s">
        <v>171</v>
      </c>
      <c r="AF56" s="6" t="s">
        <v>234</v>
      </c>
      <c r="AG56" s="6" t="s">
        <v>234</v>
      </c>
      <c r="AH56" s="6" t="s">
        <v>172</v>
      </c>
      <c r="AI56" s="6" t="s">
        <v>233</v>
      </c>
      <c r="AJ56" s="6" t="s">
        <v>193</v>
      </c>
      <c r="AK56" s="6" t="s">
        <v>172</v>
      </c>
      <c r="AL56" s="6" t="s">
        <v>1243</v>
      </c>
      <c r="AM56" s="12" t="s">
        <v>175</v>
      </c>
      <c r="AN56" s="12" t="s">
        <v>262</v>
      </c>
      <c r="AO56" s="12" t="s">
        <v>175</v>
      </c>
      <c r="AP56" s="12" t="s">
        <v>176</v>
      </c>
      <c r="AQ56" s="12" t="s">
        <v>177</v>
      </c>
      <c r="AR56" s="12" t="s">
        <v>175</v>
      </c>
      <c r="AS56" s="12" t="s">
        <v>262</v>
      </c>
      <c r="AT56" s="12" t="s">
        <v>175</v>
      </c>
      <c r="AU56" s="12" t="s">
        <v>176</v>
      </c>
      <c r="AV56" s="12" t="s">
        <v>177</v>
      </c>
      <c r="AW56" s="5">
        <f t="shared" si="2"/>
        <v>1</v>
      </c>
      <c r="AX56" s="20" t="s">
        <v>179</v>
      </c>
      <c r="AY56" s="5">
        <f t="shared" si="3"/>
        <v>0</v>
      </c>
      <c r="AZ56" s="20" t="s">
        <v>179</v>
      </c>
      <c r="BA56" s="5">
        <f t="shared" si="4"/>
        <v>0</v>
      </c>
      <c r="BB56" s="20" t="s">
        <v>179</v>
      </c>
      <c r="BC56" s="5">
        <f t="shared" si="5"/>
        <v>0</v>
      </c>
      <c r="BD56" s="20" t="s">
        <v>179</v>
      </c>
      <c r="BE56" s="5">
        <f t="shared" si="6"/>
        <v>0</v>
      </c>
      <c r="BF56" s="20" t="s">
        <v>179</v>
      </c>
      <c r="BG56" s="5">
        <f t="shared" si="7"/>
        <v>0</v>
      </c>
      <c r="BH56" s="20" t="s">
        <v>179</v>
      </c>
      <c r="BI56" s="5">
        <f t="shared" si="8"/>
        <v>0</v>
      </c>
      <c r="BJ56" s="20" t="s">
        <v>179</v>
      </c>
      <c r="BK56" s="5">
        <f t="shared" si="9"/>
        <v>0</v>
      </c>
      <c r="BL56" s="20" t="s">
        <v>179</v>
      </c>
      <c r="BM56" s="5">
        <f t="shared" si="10"/>
        <v>0</v>
      </c>
      <c r="BN56" s="20" t="s">
        <v>179</v>
      </c>
      <c r="BO56" s="5">
        <f t="shared" si="11"/>
        <v>0</v>
      </c>
      <c r="BP56" s="20" t="s">
        <v>179</v>
      </c>
      <c r="BQ56" s="5">
        <f t="shared" si="12"/>
        <v>0</v>
      </c>
      <c r="BR56" s="20" t="s">
        <v>179</v>
      </c>
      <c r="BS56" s="5">
        <f t="shared" si="13"/>
        <v>0</v>
      </c>
      <c r="BT56" s="20" t="s">
        <v>179</v>
      </c>
      <c r="BU56" s="5">
        <f t="shared" si="14"/>
        <v>0</v>
      </c>
      <c r="BV56" s="24" t="s">
        <v>175</v>
      </c>
      <c r="BW56" s="24" t="s">
        <v>175</v>
      </c>
      <c r="BX56" s="24" t="s">
        <v>175</v>
      </c>
      <c r="BY56" s="24" t="s">
        <v>175</v>
      </c>
      <c r="BZ56" s="24" t="s">
        <v>175</v>
      </c>
      <c r="CA56" s="24" t="s">
        <v>165</v>
      </c>
      <c r="CB56" s="24"/>
      <c r="CC56" t="s">
        <v>164</v>
      </c>
      <c r="CD56" t="s">
        <v>180</v>
      </c>
      <c r="CE56" t="s">
        <v>181</v>
      </c>
      <c r="CF56" t="s">
        <v>182</v>
      </c>
      <c r="CG56" t="s">
        <v>183</v>
      </c>
      <c r="CH56" t="s">
        <v>184</v>
      </c>
      <c r="CI56" t="s">
        <v>185</v>
      </c>
      <c r="CJ56" t="s">
        <v>186</v>
      </c>
      <c r="CK56" t="s">
        <v>187</v>
      </c>
      <c r="CL56" t="s">
        <v>188</v>
      </c>
      <c r="CM56" t="s">
        <v>189</v>
      </c>
      <c r="CO56" t="s">
        <v>190</v>
      </c>
      <c r="CP56" t="s">
        <v>172</v>
      </c>
      <c r="CQ56" t="s">
        <v>170</v>
      </c>
      <c r="CR56" t="s">
        <v>172</v>
      </c>
      <c r="CS56" t="s">
        <v>172</v>
      </c>
      <c r="CT56" t="s">
        <v>172</v>
      </c>
      <c r="CU56" t="s">
        <v>172</v>
      </c>
      <c r="CV56" t="s">
        <v>172</v>
      </c>
      <c r="CW56" t="s">
        <v>485</v>
      </c>
      <c r="CX56" t="s">
        <v>170</v>
      </c>
      <c r="CY56" t="s">
        <v>170</v>
      </c>
      <c r="CZ56" t="s">
        <v>172</v>
      </c>
      <c r="DA56" t="s">
        <v>172</v>
      </c>
      <c r="DB56" t="s">
        <v>172</v>
      </c>
      <c r="DD56" t="s">
        <v>192</v>
      </c>
      <c r="DE56" t="s">
        <v>192</v>
      </c>
      <c r="DF56" t="s">
        <v>192</v>
      </c>
      <c r="DG56" t="s">
        <v>173</v>
      </c>
      <c r="DH56" t="s">
        <v>192</v>
      </c>
      <c r="DI56" t="s">
        <v>192</v>
      </c>
      <c r="DJ56" t="s">
        <v>192</v>
      </c>
      <c r="DK56" t="s">
        <v>192</v>
      </c>
      <c r="DL56" t="s">
        <v>193</v>
      </c>
      <c r="DN56" t="s">
        <v>194</v>
      </c>
      <c r="DO56" t="s">
        <v>194</v>
      </c>
      <c r="DP56" t="s">
        <v>194</v>
      </c>
      <c r="DQ56" t="s">
        <v>194</v>
      </c>
      <c r="DR56" t="s">
        <v>288</v>
      </c>
      <c r="DT56" t="s">
        <v>164</v>
      </c>
      <c r="DU56" t="s">
        <v>192</v>
      </c>
      <c r="DV56" t="s">
        <v>164</v>
      </c>
      <c r="DW56" t="s">
        <v>383</v>
      </c>
      <c r="DX56" t="s">
        <v>170</v>
      </c>
      <c r="DY56" t="s">
        <v>170</v>
      </c>
      <c r="DZ56" t="s">
        <v>172</v>
      </c>
      <c r="EA56" t="s">
        <v>172</v>
      </c>
      <c r="EB56" t="s">
        <v>172</v>
      </c>
      <c r="EC56" t="s">
        <v>192</v>
      </c>
      <c r="ED56" t="s">
        <v>164</v>
      </c>
      <c r="EE56" t="s">
        <v>164</v>
      </c>
      <c r="EF56" t="s">
        <v>239</v>
      </c>
      <c r="EH56" t="s">
        <v>1244</v>
      </c>
      <c r="EI56" t="s">
        <v>200</v>
      </c>
      <c r="EJ56" t="s">
        <v>264</v>
      </c>
      <c r="EK56" t="s">
        <v>202</v>
      </c>
      <c r="EL56" t="s">
        <v>165</v>
      </c>
      <c r="EM56" t="s">
        <v>164</v>
      </c>
      <c r="EN56" t="s">
        <v>164</v>
      </c>
      <c r="EO56" t="s">
        <v>387</v>
      </c>
      <c r="EP56" t="s">
        <v>204</v>
      </c>
      <c r="EQ56" t="s">
        <v>205</v>
      </c>
      <c r="ER56" t="s">
        <v>164</v>
      </c>
      <c r="ES56" t="s">
        <v>164</v>
      </c>
      <c r="ET56" t="s">
        <v>1245</v>
      </c>
      <c r="EV56" t="s">
        <v>207</v>
      </c>
      <c r="EW56" t="s">
        <v>208</v>
      </c>
      <c r="EX56" t="s">
        <v>209</v>
      </c>
      <c r="EY56" t="s">
        <v>210</v>
      </c>
      <c r="EZ56" t="s">
        <v>211</v>
      </c>
      <c r="FA56" t="s">
        <v>212</v>
      </c>
      <c r="FB56">
        <v>97429174</v>
      </c>
      <c r="FC56" t="s">
        <v>1246</v>
      </c>
      <c r="FD56" t="s">
        <v>1247</v>
      </c>
      <c r="FF56" t="s">
        <v>215</v>
      </c>
      <c r="FG56" t="s">
        <v>216</v>
      </c>
      <c r="FJ56">
        <v>56</v>
      </c>
    </row>
    <row r="57" spans="1:166" x14ac:dyDescent="0.35">
      <c r="A57" t="s">
        <v>1248</v>
      </c>
      <c r="B57" t="s">
        <v>1249</v>
      </c>
      <c r="C57" s="4" t="s">
        <v>739</v>
      </c>
      <c r="D57" s="4" t="s">
        <v>392</v>
      </c>
      <c r="E57" s="4" t="s">
        <v>1250</v>
      </c>
      <c r="F57" s="4" t="s">
        <v>1251</v>
      </c>
      <c r="G57" s="4" t="s">
        <v>1252</v>
      </c>
      <c r="H57" s="4" t="s">
        <v>1253</v>
      </c>
      <c r="I57" s="4" t="s">
        <v>1254</v>
      </c>
      <c r="J57" s="4" t="s">
        <v>1255</v>
      </c>
      <c r="K57" s="4" t="s">
        <v>1256</v>
      </c>
      <c r="L57" s="4" t="s">
        <v>1257</v>
      </c>
      <c r="M57" s="4" t="s">
        <v>1258</v>
      </c>
      <c r="N57" s="4" t="s">
        <v>1259</v>
      </c>
      <c r="O57" s="4" t="s">
        <v>1260</v>
      </c>
      <c r="P57" s="4"/>
      <c r="Q57" s="4" t="s">
        <v>165</v>
      </c>
      <c r="R57" s="4" t="s">
        <v>165</v>
      </c>
      <c r="S57" s="4" t="s">
        <v>165</v>
      </c>
      <c r="T57" s="4" t="s">
        <v>165</v>
      </c>
      <c r="U57" s="4" t="s">
        <v>1261</v>
      </c>
      <c r="V57" s="4" t="s">
        <v>1262</v>
      </c>
      <c r="W57" s="4" t="s">
        <v>168</v>
      </c>
      <c r="X57" s="4" t="s">
        <v>333</v>
      </c>
      <c r="Y57" s="5">
        <f t="shared" si="0"/>
        <v>2020</v>
      </c>
      <c r="Z57" s="4">
        <v>0</v>
      </c>
      <c r="AA57" s="4">
        <v>1</v>
      </c>
      <c r="AB57" s="310">
        <v>1</v>
      </c>
      <c r="AC57" s="4"/>
      <c r="AD57" s="5">
        <f t="shared" si="1"/>
        <v>1</v>
      </c>
      <c r="AE57" s="6" t="s">
        <v>171</v>
      </c>
      <c r="AF57" s="6" t="s">
        <v>234</v>
      </c>
      <c r="AG57" s="6" t="s">
        <v>234</v>
      </c>
      <c r="AH57" s="6" t="s">
        <v>172</v>
      </c>
      <c r="AI57" s="6" t="s">
        <v>233</v>
      </c>
      <c r="AJ57" s="6" t="s">
        <v>172</v>
      </c>
      <c r="AK57" s="6" t="s">
        <v>172</v>
      </c>
      <c r="AL57" s="6" t="s">
        <v>1263</v>
      </c>
      <c r="AM57" s="12" t="s">
        <v>175</v>
      </c>
      <c r="AN57" s="12" t="s">
        <v>176</v>
      </c>
      <c r="AO57" s="12" t="s">
        <v>175</v>
      </c>
      <c r="AP57" s="12" t="s">
        <v>175</v>
      </c>
      <c r="AQ57" s="12" t="s">
        <v>175</v>
      </c>
      <c r="AR57" s="12" t="s">
        <v>175</v>
      </c>
      <c r="AS57" s="12" t="s">
        <v>262</v>
      </c>
      <c r="AT57" s="12" t="s">
        <v>175</v>
      </c>
      <c r="AU57" s="12" t="s">
        <v>176</v>
      </c>
      <c r="AV57" s="12" t="s">
        <v>175</v>
      </c>
      <c r="AW57" s="5">
        <f t="shared" si="2"/>
        <v>1</v>
      </c>
      <c r="AX57" s="20" t="s">
        <v>179</v>
      </c>
      <c r="AY57" s="5">
        <f t="shared" si="3"/>
        <v>0</v>
      </c>
      <c r="AZ57" s="20" t="s">
        <v>179</v>
      </c>
      <c r="BA57" s="5">
        <f t="shared" si="4"/>
        <v>0</v>
      </c>
      <c r="BB57" s="20" t="s">
        <v>179</v>
      </c>
      <c r="BC57" s="5">
        <f t="shared" si="5"/>
        <v>0</v>
      </c>
      <c r="BD57" s="20" t="s">
        <v>179</v>
      </c>
      <c r="BE57" s="5">
        <f t="shared" si="6"/>
        <v>0</v>
      </c>
      <c r="BF57" s="20" t="s">
        <v>179</v>
      </c>
      <c r="BG57" s="5">
        <f t="shared" si="7"/>
        <v>0</v>
      </c>
      <c r="BH57" s="20" t="s">
        <v>179</v>
      </c>
      <c r="BI57" s="5">
        <f t="shared" si="8"/>
        <v>0</v>
      </c>
      <c r="BJ57" s="20" t="s">
        <v>179</v>
      </c>
      <c r="BK57" s="5">
        <f t="shared" si="9"/>
        <v>0</v>
      </c>
      <c r="BL57" s="20" t="s">
        <v>179</v>
      </c>
      <c r="BM57" s="5">
        <f t="shared" si="10"/>
        <v>0</v>
      </c>
      <c r="BN57" s="20" t="s">
        <v>179</v>
      </c>
      <c r="BO57" s="5">
        <f t="shared" si="11"/>
        <v>0</v>
      </c>
      <c r="BP57" s="20" t="s">
        <v>179</v>
      </c>
      <c r="BQ57" s="5">
        <f t="shared" si="12"/>
        <v>0</v>
      </c>
      <c r="BR57" s="20" t="s">
        <v>179</v>
      </c>
      <c r="BS57" s="5">
        <f t="shared" si="13"/>
        <v>0</v>
      </c>
      <c r="BT57" s="20" t="s">
        <v>179</v>
      </c>
      <c r="BU57" s="5">
        <f t="shared" si="14"/>
        <v>0</v>
      </c>
      <c r="BV57" s="24" t="s">
        <v>175</v>
      </c>
      <c r="BW57" s="24" t="s">
        <v>175</v>
      </c>
      <c r="BX57" s="24" t="s">
        <v>175</v>
      </c>
      <c r="BY57" s="24" t="s">
        <v>175</v>
      </c>
      <c r="BZ57" s="24" t="s">
        <v>175</v>
      </c>
      <c r="CA57" s="24" t="s">
        <v>165</v>
      </c>
      <c r="CB57" s="24"/>
      <c r="CC57" t="s">
        <v>164</v>
      </c>
      <c r="CD57" t="s">
        <v>180</v>
      </c>
      <c r="CE57" t="s">
        <v>181</v>
      </c>
      <c r="CF57" t="s">
        <v>182</v>
      </c>
      <c r="CG57" t="s">
        <v>183</v>
      </c>
      <c r="CH57" t="s">
        <v>184</v>
      </c>
      <c r="CI57" t="s">
        <v>185</v>
      </c>
      <c r="CJ57" t="s">
        <v>186</v>
      </c>
      <c r="CK57" t="s">
        <v>187</v>
      </c>
      <c r="CL57" t="s">
        <v>188</v>
      </c>
      <c r="CM57" t="s">
        <v>189</v>
      </c>
      <c r="CO57" t="s">
        <v>190</v>
      </c>
      <c r="CP57" t="s">
        <v>172</v>
      </c>
      <c r="CQ57" t="s">
        <v>170</v>
      </c>
      <c r="CR57" t="s">
        <v>172</v>
      </c>
      <c r="CS57" t="s">
        <v>172</v>
      </c>
      <c r="CT57" t="s">
        <v>172</v>
      </c>
      <c r="CU57" t="s">
        <v>172</v>
      </c>
      <c r="CV57" t="s">
        <v>172</v>
      </c>
      <c r="CW57" t="s">
        <v>191</v>
      </c>
      <c r="CX57" t="s">
        <v>170</v>
      </c>
      <c r="CY57" t="s">
        <v>172</v>
      </c>
      <c r="CZ57" t="s">
        <v>172</v>
      </c>
      <c r="DA57" t="s">
        <v>172</v>
      </c>
      <c r="DB57" t="s">
        <v>172</v>
      </c>
      <c r="DD57" t="s">
        <v>192</v>
      </c>
      <c r="DE57" t="s">
        <v>192</v>
      </c>
      <c r="DF57" t="s">
        <v>192</v>
      </c>
      <c r="DG57" t="s">
        <v>173</v>
      </c>
      <c r="DH57" t="s">
        <v>192</v>
      </c>
      <c r="DI57" t="s">
        <v>192</v>
      </c>
      <c r="DJ57" t="s">
        <v>192</v>
      </c>
      <c r="DK57" t="s">
        <v>192</v>
      </c>
      <c r="DL57" t="s">
        <v>193</v>
      </c>
      <c r="DN57" t="s">
        <v>194</v>
      </c>
      <c r="DO57" t="s">
        <v>195</v>
      </c>
      <c r="DP57" t="s">
        <v>194</v>
      </c>
      <c r="DQ57" t="s">
        <v>194</v>
      </c>
      <c r="DR57" t="s">
        <v>288</v>
      </c>
      <c r="DT57" t="s">
        <v>164</v>
      </c>
      <c r="DU57" t="s">
        <v>192</v>
      </c>
      <c r="DV57" t="s">
        <v>165</v>
      </c>
      <c r="ED57" t="s">
        <v>164</v>
      </c>
      <c r="EE57" t="s">
        <v>164</v>
      </c>
      <c r="EF57" t="s">
        <v>239</v>
      </c>
      <c r="EH57" t="s">
        <v>1264</v>
      </c>
      <c r="EI57" t="s">
        <v>200</v>
      </c>
      <c r="EJ57" t="s">
        <v>313</v>
      </c>
      <c r="EK57" t="s">
        <v>265</v>
      </c>
      <c r="EL57" t="s">
        <v>164</v>
      </c>
      <c r="EM57" t="s">
        <v>164</v>
      </c>
      <c r="EN57" t="s">
        <v>314</v>
      </c>
      <c r="EO57" t="s">
        <v>387</v>
      </c>
      <c r="EP57" t="s">
        <v>204</v>
      </c>
      <c r="EQ57" t="s">
        <v>205</v>
      </c>
      <c r="ER57" t="s">
        <v>164</v>
      </c>
      <c r="ES57" t="s">
        <v>164</v>
      </c>
      <c r="ET57" t="s">
        <v>1265</v>
      </c>
      <c r="EV57" t="s">
        <v>207</v>
      </c>
      <c r="EW57" t="s">
        <v>208</v>
      </c>
      <c r="EX57" t="s">
        <v>209</v>
      </c>
      <c r="EY57" t="s">
        <v>210</v>
      </c>
      <c r="EZ57" t="s">
        <v>211</v>
      </c>
      <c r="FA57" t="s">
        <v>212</v>
      </c>
      <c r="FB57">
        <v>97430066</v>
      </c>
      <c r="FC57" t="s">
        <v>1266</v>
      </c>
      <c r="FD57" t="s">
        <v>1267</v>
      </c>
      <c r="FF57" t="s">
        <v>215</v>
      </c>
      <c r="FG57" t="s">
        <v>216</v>
      </c>
      <c r="FJ57">
        <v>57</v>
      </c>
    </row>
    <row r="58" spans="1:166" x14ac:dyDescent="0.35">
      <c r="A58" t="s">
        <v>1268</v>
      </c>
      <c r="B58" t="s">
        <v>1269</v>
      </c>
      <c r="C58" s="4" t="s">
        <v>972</v>
      </c>
      <c r="D58" s="4" t="s">
        <v>392</v>
      </c>
      <c r="E58" s="4" t="s">
        <v>1270</v>
      </c>
      <c r="F58" s="4" t="s">
        <v>1271</v>
      </c>
      <c r="G58" s="4" t="s">
        <v>1272</v>
      </c>
      <c r="H58" s="4" t="s">
        <v>1273</v>
      </c>
      <c r="I58" s="4" t="s">
        <v>1274</v>
      </c>
      <c r="J58" s="4" t="s">
        <v>1275</v>
      </c>
      <c r="K58" s="4" t="s">
        <v>1276</v>
      </c>
      <c r="L58" s="4" t="s">
        <v>1277</v>
      </c>
      <c r="M58" s="4" t="s">
        <v>1278</v>
      </c>
      <c r="N58" s="4" t="s">
        <v>1279</v>
      </c>
      <c r="O58" s="4" t="s">
        <v>439</v>
      </c>
      <c r="P58" s="4"/>
      <c r="Q58" s="4" t="s">
        <v>165</v>
      </c>
      <c r="R58" s="4" t="s">
        <v>165</v>
      </c>
      <c r="S58" s="4" t="s">
        <v>165</v>
      </c>
      <c r="T58" s="4" t="s">
        <v>165</v>
      </c>
      <c r="U58" s="4" t="s">
        <v>172</v>
      </c>
      <c r="V58" s="4" t="s">
        <v>1280</v>
      </c>
      <c r="W58" s="4" t="s">
        <v>306</v>
      </c>
      <c r="X58" s="4" t="s">
        <v>698</v>
      </c>
      <c r="Y58" s="5">
        <f t="shared" si="0"/>
        <v>2018</v>
      </c>
      <c r="Z58" s="4">
        <v>0</v>
      </c>
      <c r="AA58" s="4">
        <v>1</v>
      </c>
      <c r="AB58" s="310">
        <v>1</v>
      </c>
      <c r="AC58" s="4"/>
      <c r="AD58" s="5">
        <f t="shared" si="1"/>
        <v>1</v>
      </c>
      <c r="AE58" s="6" t="s">
        <v>238</v>
      </c>
      <c r="AF58" s="6" t="s">
        <v>238</v>
      </c>
      <c r="AG58" s="6" t="s">
        <v>238</v>
      </c>
      <c r="AH58" s="6" t="s">
        <v>172</v>
      </c>
      <c r="AI58" s="6" t="s">
        <v>170</v>
      </c>
      <c r="AJ58" s="6" t="s">
        <v>170</v>
      </c>
      <c r="AK58" s="6" t="s">
        <v>172</v>
      </c>
      <c r="AL58" s="6" t="s">
        <v>945</v>
      </c>
      <c r="AM58" s="12" t="s">
        <v>175</v>
      </c>
      <c r="AN58" s="12" t="s">
        <v>175</v>
      </c>
      <c r="AO58" s="12" t="s">
        <v>175</v>
      </c>
      <c r="AP58" s="12" t="s">
        <v>285</v>
      </c>
      <c r="AQ58" s="12" t="s">
        <v>175</v>
      </c>
      <c r="AR58" s="12" t="s">
        <v>175</v>
      </c>
      <c r="AS58" s="12" t="s">
        <v>175</v>
      </c>
      <c r="AT58" s="12" t="s">
        <v>175</v>
      </c>
      <c r="AU58" s="12" t="s">
        <v>285</v>
      </c>
      <c r="AV58" s="12" t="s">
        <v>175</v>
      </c>
      <c r="AW58" s="5">
        <f t="shared" si="2"/>
        <v>0</v>
      </c>
      <c r="AX58" s="20" t="s">
        <v>179</v>
      </c>
      <c r="AY58" s="5">
        <f t="shared" si="3"/>
        <v>0</v>
      </c>
      <c r="AZ58" s="20" t="s">
        <v>179</v>
      </c>
      <c r="BA58" s="5">
        <f t="shared" si="4"/>
        <v>0</v>
      </c>
      <c r="BB58" s="20" t="s">
        <v>179</v>
      </c>
      <c r="BC58" s="5">
        <f t="shared" si="5"/>
        <v>0</v>
      </c>
      <c r="BD58" s="20" t="s">
        <v>179</v>
      </c>
      <c r="BE58" s="5">
        <f t="shared" si="6"/>
        <v>0</v>
      </c>
      <c r="BF58" s="20" t="s">
        <v>179</v>
      </c>
      <c r="BG58" s="5">
        <f t="shared" si="7"/>
        <v>0</v>
      </c>
      <c r="BH58" s="20" t="s">
        <v>179</v>
      </c>
      <c r="BI58" s="5">
        <f t="shared" si="8"/>
        <v>0</v>
      </c>
      <c r="BJ58" s="20" t="s">
        <v>179</v>
      </c>
      <c r="BK58" s="5">
        <f t="shared" si="9"/>
        <v>0</v>
      </c>
      <c r="BL58" s="20" t="s">
        <v>179</v>
      </c>
      <c r="BM58" s="5">
        <f t="shared" si="10"/>
        <v>0</v>
      </c>
      <c r="BN58" s="20" t="s">
        <v>179</v>
      </c>
      <c r="BO58" s="5">
        <f t="shared" si="11"/>
        <v>0</v>
      </c>
      <c r="BP58" s="20" t="s">
        <v>179</v>
      </c>
      <c r="BQ58" s="5">
        <f t="shared" si="12"/>
        <v>0</v>
      </c>
      <c r="BR58" s="20" t="s">
        <v>179</v>
      </c>
      <c r="BS58" s="5">
        <f t="shared" si="13"/>
        <v>0</v>
      </c>
      <c r="BT58" s="20" t="s">
        <v>179</v>
      </c>
      <c r="BU58" s="5">
        <f t="shared" si="14"/>
        <v>0</v>
      </c>
      <c r="BV58" s="24" t="s">
        <v>175</v>
      </c>
      <c r="BW58" s="24" t="s">
        <v>175</v>
      </c>
      <c r="BX58" s="24" t="s">
        <v>175</v>
      </c>
      <c r="BY58" s="24" t="s">
        <v>175</v>
      </c>
      <c r="BZ58" s="24" t="s">
        <v>175</v>
      </c>
      <c r="CA58" s="24" t="s">
        <v>165</v>
      </c>
      <c r="CB58" s="24"/>
      <c r="CC58" t="s">
        <v>164</v>
      </c>
      <c r="CD58" t="s">
        <v>180</v>
      </c>
      <c r="CE58" t="s">
        <v>181</v>
      </c>
      <c r="CF58" t="s">
        <v>182</v>
      </c>
      <c r="CG58" t="s">
        <v>183</v>
      </c>
      <c r="CH58" t="s">
        <v>184</v>
      </c>
      <c r="CI58" t="s">
        <v>185</v>
      </c>
      <c r="CJ58" t="s">
        <v>186</v>
      </c>
      <c r="CK58" t="s">
        <v>187</v>
      </c>
      <c r="CL58" t="s">
        <v>188</v>
      </c>
      <c r="CM58" t="s">
        <v>189</v>
      </c>
      <c r="CO58" t="s">
        <v>358</v>
      </c>
      <c r="CP58" t="s">
        <v>172</v>
      </c>
      <c r="CQ58" t="s">
        <v>172</v>
      </c>
      <c r="CR58" t="s">
        <v>172</v>
      </c>
      <c r="CS58" t="s">
        <v>172</v>
      </c>
      <c r="CT58" t="s">
        <v>172</v>
      </c>
      <c r="CU58" t="s">
        <v>172</v>
      </c>
      <c r="CV58" t="s">
        <v>170</v>
      </c>
      <c r="CW58" t="s">
        <v>191</v>
      </c>
      <c r="CX58" t="s">
        <v>170</v>
      </c>
      <c r="CY58" t="s">
        <v>172</v>
      </c>
      <c r="CZ58" t="s">
        <v>172</v>
      </c>
      <c r="DA58" t="s">
        <v>172</v>
      </c>
      <c r="DB58" t="s">
        <v>172</v>
      </c>
      <c r="DD58" t="s">
        <v>192</v>
      </c>
      <c r="DE58" t="s">
        <v>192</v>
      </c>
      <c r="DF58" t="s">
        <v>192</v>
      </c>
      <c r="DG58" t="s">
        <v>173</v>
      </c>
      <c r="DH58" t="s">
        <v>192</v>
      </c>
      <c r="DI58" t="s">
        <v>192</v>
      </c>
      <c r="DJ58" t="s">
        <v>192</v>
      </c>
      <c r="DK58" t="s">
        <v>192</v>
      </c>
      <c r="DL58" t="s">
        <v>193</v>
      </c>
      <c r="DN58" t="s">
        <v>194</v>
      </c>
      <c r="DO58" t="s">
        <v>194</v>
      </c>
      <c r="DP58" t="s">
        <v>194</v>
      </c>
      <c r="DQ58" t="s">
        <v>194</v>
      </c>
      <c r="DR58" t="s">
        <v>336</v>
      </c>
      <c r="DS58" t="s">
        <v>1281</v>
      </c>
      <c r="DT58" t="s">
        <v>164</v>
      </c>
      <c r="DU58" t="s">
        <v>192</v>
      </c>
      <c r="DV58" t="s">
        <v>165</v>
      </c>
      <c r="ED58" t="s">
        <v>165</v>
      </c>
      <c r="EE58" t="s">
        <v>165</v>
      </c>
      <c r="EF58" t="s">
        <v>384</v>
      </c>
      <c r="EG58" t="s">
        <v>1282</v>
      </c>
      <c r="EH58" t="s">
        <v>263</v>
      </c>
      <c r="EI58" t="s">
        <v>200</v>
      </c>
      <c r="EJ58" t="s">
        <v>313</v>
      </c>
      <c r="EK58" t="s">
        <v>202</v>
      </c>
      <c r="EL58" t="s">
        <v>164</v>
      </c>
      <c r="EM58" t="s">
        <v>164</v>
      </c>
      <c r="EN58" t="s">
        <v>314</v>
      </c>
      <c r="EO58" t="s">
        <v>387</v>
      </c>
      <c r="EP58" t="s">
        <v>204</v>
      </c>
      <c r="EQ58" t="s">
        <v>205</v>
      </c>
      <c r="ER58" t="s">
        <v>165</v>
      </c>
      <c r="ES58" t="s">
        <v>164</v>
      </c>
      <c r="ET58" t="s">
        <v>338</v>
      </c>
      <c r="EV58" t="s">
        <v>207</v>
      </c>
      <c r="EW58" t="s">
        <v>208</v>
      </c>
      <c r="EX58" t="s">
        <v>209</v>
      </c>
      <c r="EY58" t="s">
        <v>210</v>
      </c>
      <c r="EZ58" t="s">
        <v>211</v>
      </c>
      <c r="FA58" t="s">
        <v>212</v>
      </c>
      <c r="FB58">
        <v>97431124</v>
      </c>
      <c r="FC58" t="s">
        <v>1283</v>
      </c>
      <c r="FD58" t="s">
        <v>1284</v>
      </c>
      <c r="FF58" t="s">
        <v>215</v>
      </c>
      <c r="FG58" t="s">
        <v>216</v>
      </c>
      <c r="FJ58">
        <v>58</v>
      </c>
    </row>
    <row r="59" spans="1:166" x14ac:dyDescent="0.35">
      <c r="A59" t="s">
        <v>1285</v>
      </c>
      <c r="B59" t="s">
        <v>1286</v>
      </c>
      <c r="C59" s="4" t="s">
        <v>1287</v>
      </c>
      <c r="D59" s="4" t="s">
        <v>392</v>
      </c>
      <c r="E59" s="4" t="s">
        <v>1288</v>
      </c>
      <c r="F59" s="4" t="s">
        <v>644</v>
      </c>
      <c r="G59" s="4" t="s">
        <v>644</v>
      </c>
      <c r="H59" s="4" t="s">
        <v>1289</v>
      </c>
      <c r="I59" s="4" t="s">
        <v>1290</v>
      </c>
      <c r="J59" s="4" t="s">
        <v>1291</v>
      </c>
      <c r="K59" s="4"/>
      <c r="L59" s="4"/>
      <c r="M59" s="4"/>
      <c r="N59" s="4"/>
      <c r="O59" s="4"/>
      <c r="P59" s="4"/>
      <c r="Q59" s="4" t="s">
        <v>164</v>
      </c>
      <c r="R59" s="4" t="s">
        <v>165</v>
      </c>
      <c r="S59" s="4" t="s">
        <v>165</v>
      </c>
      <c r="T59" s="4" t="s">
        <v>164</v>
      </c>
      <c r="U59" s="4" t="s">
        <v>172</v>
      </c>
      <c r="V59" s="4" t="s">
        <v>1292</v>
      </c>
      <c r="W59" s="4" t="s">
        <v>306</v>
      </c>
      <c r="X59" s="4" t="s">
        <v>698</v>
      </c>
      <c r="Y59" s="5">
        <f t="shared" si="0"/>
        <v>2018</v>
      </c>
      <c r="Z59" s="4">
        <v>0</v>
      </c>
      <c r="AA59" s="4">
        <v>1</v>
      </c>
      <c r="AB59" s="310">
        <v>1</v>
      </c>
      <c r="AC59" s="4"/>
      <c r="AD59" s="5">
        <f t="shared" si="1"/>
        <v>1</v>
      </c>
      <c r="AE59" s="6" t="s">
        <v>171</v>
      </c>
      <c r="AF59" s="6" t="s">
        <v>238</v>
      </c>
      <c r="AG59" s="6" t="s">
        <v>171</v>
      </c>
      <c r="AH59" s="6" t="s">
        <v>172</v>
      </c>
      <c r="AI59" s="6" t="s">
        <v>233</v>
      </c>
      <c r="AJ59" s="6" t="s">
        <v>172</v>
      </c>
      <c r="AK59" s="6" t="s">
        <v>172</v>
      </c>
      <c r="AL59" s="6" t="s">
        <v>1263</v>
      </c>
      <c r="AM59" s="12" t="s">
        <v>175</v>
      </c>
      <c r="AN59" s="12" t="s">
        <v>262</v>
      </c>
      <c r="AO59" s="12" t="s">
        <v>175</v>
      </c>
      <c r="AP59" s="12" t="s">
        <v>176</v>
      </c>
      <c r="AQ59" s="12" t="s">
        <v>175</v>
      </c>
      <c r="AR59" s="12" t="s">
        <v>175</v>
      </c>
      <c r="AS59" s="12" t="s">
        <v>285</v>
      </c>
      <c r="AT59" s="12" t="s">
        <v>175</v>
      </c>
      <c r="AU59" s="12" t="s">
        <v>176</v>
      </c>
      <c r="AV59" s="12" t="s">
        <v>175</v>
      </c>
      <c r="AW59" s="5">
        <f t="shared" si="2"/>
        <v>1</v>
      </c>
      <c r="AX59" s="20" t="s">
        <v>179</v>
      </c>
      <c r="AY59" s="5">
        <f t="shared" si="3"/>
        <v>0</v>
      </c>
      <c r="AZ59" s="20" t="s">
        <v>179</v>
      </c>
      <c r="BA59" s="5">
        <f t="shared" si="4"/>
        <v>0</v>
      </c>
      <c r="BB59" s="20" t="s">
        <v>179</v>
      </c>
      <c r="BC59" s="5">
        <f t="shared" si="5"/>
        <v>0</v>
      </c>
      <c r="BD59" s="20" t="s">
        <v>179</v>
      </c>
      <c r="BE59" s="5">
        <f t="shared" si="6"/>
        <v>0</v>
      </c>
      <c r="BF59" s="20" t="s">
        <v>179</v>
      </c>
      <c r="BG59" s="5">
        <f t="shared" si="7"/>
        <v>0</v>
      </c>
      <c r="BH59" s="20" t="s">
        <v>179</v>
      </c>
      <c r="BI59" s="5">
        <f t="shared" si="8"/>
        <v>0</v>
      </c>
      <c r="BJ59" s="20" t="s">
        <v>179</v>
      </c>
      <c r="BK59" s="5">
        <f t="shared" si="9"/>
        <v>0</v>
      </c>
      <c r="BL59" s="20" t="s">
        <v>179</v>
      </c>
      <c r="BM59" s="5">
        <f t="shared" si="10"/>
        <v>0</v>
      </c>
      <c r="BN59" s="20" t="s">
        <v>179</v>
      </c>
      <c r="BO59" s="5">
        <f t="shared" si="11"/>
        <v>0</v>
      </c>
      <c r="BP59" s="20" t="s">
        <v>179</v>
      </c>
      <c r="BQ59" s="5">
        <f t="shared" si="12"/>
        <v>0</v>
      </c>
      <c r="BR59" s="20" t="s">
        <v>179</v>
      </c>
      <c r="BS59" s="5">
        <f t="shared" si="13"/>
        <v>0</v>
      </c>
      <c r="BT59" s="20" t="s">
        <v>179</v>
      </c>
      <c r="BU59" s="5">
        <f t="shared" si="14"/>
        <v>0</v>
      </c>
      <c r="BV59" s="24" t="s">
        <v>175</v>
      </c>
      <c r="BW59" s="24" t="s">
        <v>175</v>
      </c>
      <c r="BX59" s="24" t="s">
        <v>175</v>
      </c>
      <c r="BY59" s="24" t="s">
        <v>175</v>
      </c>
      <c r="BZ59" s="24" t="s">
        <v>175</v>
      </c>
      <c r="CA59" s="24" t="s">
        <v>165</v>
      </c>
      <c r="CB59" s="24"/>
      <c r="CC59" t="s">
        <v>165</v>
      </c>
      <c r="CD59" t="s">
        <v>180</v>
      </c>
      <c r="CE59" t="s">
        <v>181</v>
      </c>
      <c r="CF59" t="s">
        <v>182</v>
      </c>
      <c r="CG59" t="s">
        <v>183</v>
      </c>
      <c r="CH59" t="s">
        <v>184</v>
      </c>
      <c r="CI59" t="s">
        <v>185</v>
      </c>
      <c r="CJ59" t="s">
        <v>186</v>
      </c>
      <c r="CK59" t="s">
        <v>187</v>
      </c>
      <c r="CL59" t="s">
        <v>188</v>
      </c>
      <c r="CM59" t="s">
        <v>189</v>
      </c>
      <c r="CO59" t="s">
        <v>190</v>
      </c>
      <c r="CP59" t="s">
        <v>172</v>
      </c>
      <c r="CQ59" t="s">
        <v>170</v>
      </c>
      <c r="CR59" t="s">
        <v>172</v>
      </c>
      <c r="CS59" t="s">
        <v>172</v>
      </c>
      <c r="CT59" t="s">
        <v>172</v>
      </c>
      <c r="CU59" t="s">
        <v>172</v>
      </c>
      <c r="CV59" t="s">
        <v>172</v>
      </c>
      <c r="CW59" t="s">
        <v>191</v>
      </c>
      <c r="CX59" t="s">
        <v>170</v>
      </c>
      <c r="CY59" t="s">
        <v>172</v>
      </c>
      <c r="CZ59" t="s">
        <v>172</v>
      </c>
      <c r="DA59" t="s">
        <v>172</v>
      </c>
      <c r="DB59" t="s">
        <v>172</v>
      </c>
      <c r="DD59" t="s">
        <v>170</v>
      </c>
      <c r="DE59" t="s">
        <v>233</v>
      </c>
      <c r="DF59" t="s">
        <v>233</v>
      </c>
      <c r="DG59" t="s">
        <v>173</v>
      </c>
      <c r="DH59" t="s">
        <v>192</v>
      </c>
      <c r="DI59" t="s">
        <v>192</v>
      </c>
      <c r="DJ59" t="s">
        <v>192</v>
      </c>
      <c r="DK59" t="s">
        <v>193</v>
      </c>
      <c r="DL59" t="s">
        <v>173</v>
      </c>
      <c r="DN59" t="s">
        <v>194</v>
      </c>
      <c r="DO59" t="s">
        <v>287</v>
      </c>
      <c r="DP59" t="s">
        <v>194</v>
      </c>
      <c r="DQ59" t="s">
        <v>194</v>
      </c>
      <c r="DR59" t="s">
        <v>336</v>
      </c>
      <c r="DS59" t="s">
        <v>1293</v>
      </c>
      <c r="DT59" t="s">
        <v>164</v>
      </c>
      <c r="DU59" t="s">
        <v>193</v>
      </c>
      <c r="DV59" t="s">
        <v>164</v>
      </c>
      <c r="DW59" t="s">
        <v>407</v>
      </c>
      <c r="DX59" t="s">
        <v>170</v>
      </c>
      <c r="DY59" t="s">
        <v>170</v>
      </c>
      <c r="DZ59" t="s">
        <v>170</v>
      </c>
      <c r="EA59" t="s">
        <v>170</v>
      </c>
      <c r="EB59" t="s">
        <v>172</v>
      </c>
      <c r="EC59" t="s">
        <v>193</v>
      </c>
      <c r="ED59" t="s">
        <v>165</v>
      </c>
      <c r="EE59" t="s">
        <v>165</v>
      </c>
      <c r="EF59" t="s">
        <v>384</v>
      </c>
      <c r="EG59" t="s">
        <v>1294</v>
      </c>
      <c r="EH59" t="s">
        <v>1295</v>
      </c>
      <c r="EI59" t="s">
        <v>200</v>
      </c>
      <c r="EJ59" t="s">
        <v>313</v>
      </c>
      <c r="EK59" t="s">
        <v>265</v>
      </c>
      <c r="EL59" t="s">
        <v>164</v>
      </c>
      <c r="EM59" t="s">
        <v>164</v>
      </c>
      <c r="EN59" t="s">
        <v>314</v>
      </c>
      <c r="EO59" t="s">
        <v>203</v>
      </c>
      <c r="EP59" t="s">
        <v>204</v>
      </c>
      <c r="EQ59" t="s">
        <v>205</v>
      </c>
      <c r="ER59" t="s">
        <v>164</v>
      </c>
      <c r="ES59" t="s">
        <v>164</v>
      </c>
      <c r="ET59" t="s">
        <v>1296</v>
      </c>
      <c r="EV59" t="s">
        <v>207</v>
      </c>
      <c r="EW59" t="s">
        <v>208</v>
      </c>
      <c r="EX59" t="s">
        <v>209</v>
      </c>
      <c r="EY59" t="s">
        <v>210</v>
      </c>
      <c r="EZ59" t="s">
        <v>211</v>
      </c>
      <c r="FA59" t="s">
        <v>212</v>
      </c>
      <c r="FB59">
        <v>97431679</v>
      </c>
      <c r="FC59" t="s">
        <v>1297</v>
      </c>
      <c r="FD59" t="s">
        <v>1298</v>
      </c>
      <c r="FF59" t="s">
        <v>215</v>
      </c>
      <c r="FG59" t="s">
        <v>216</v>
      </c>
      <c r="FJ59">
        <v>59</v>
      </c>
    </row>
    <row r="60" spans="1:166" x14ac:dyDescent="0.35">
      <c r="A60" t="s">
        <v>1299</v>
      </c>
      <c r="B60" t="s">
        <v>1300</v>
      </c>
      <c r="C60" s="4" t="s">
        <v>452</v>
      </c>
      <c r="D60" s="4" t="s">
        <v>343</v>
      </c>
      <c r="E60" s="4" t="s">
        <v>1301</v>
      </c>
      <c r="F60" s="4" t="s">
        <v>394</v>
      </c>
      <c r="G60" s="4" t="s">
        <v>1302</v>
      </c>
      <c r="H60" s="4" t="s">
        <v>1303</v>
      </c>
      <c r="I60" s="4" t="s">
        <v>1304</v>
      </c>
      <c r="J60" s="4" t="s">
        <v>1305</v>
      </c>
      <c r="K60" s="4" t="s">
        <v>1306</v>
      </c>
      <c r="L60" s="4" t="s">
        <v>1307</v>
      </c>
      <c r="M60" s="4" t="s">
        <v>1308</v>
      </c>
      <c r="N60" s="4" t="s">
        <v>1309</v>
      </c>
      <c r="O60" s="4" t="s">
        <v>1310</v>
      </c>
      <c r="P60" s="4"/>
      <c r="Q60" s="4" t="s">
        <v>165</v>
      </c>
      <c r="R60" s="4" t="s">
        <v>165</v>
      </c>
      <c r="S60" s="4" t="s">
        <v>165</v>
      </c>
      <c r="T60" s="4" t="s">
        <v>165</v>
      </c>
      <c r="U60" s="4" t="s">
        <v>1311</v>
      </c>
      <c r="V60" s="4" t="s">
        <v>1312</v>
      </c>
      <c r="W60" s="4" t="s">
        <v>168</v>
      </c>
      <c r="X60" s="4" t="s">
        <v>1313</v>
      </c>
      <c r="Y60" s="5">
        <f t="shared" si="0"/>
        <v>2020</v>
      </c>
      <c r="Z60" s="4">
        <v>0</v>
      </c>
      <c r="AA60" s="4">
        <v>1</v>
      </c>
      <c r="AB60" s="310">
        <v>3</v>
      </c>
      <c r="AC60" s="4" t="s">
        <v>164</v>
      </c>
      <c r="AD60" s="5">
        <f t="shared" si="1"/>
        <v>1</v>
      </c>
      <c r="AE60" s="6" t="s">
        <v>171</v>
      </c>
      <c r="AF60" s="6" t="s">
        <v>234</v>
      </c>
      <c r="AG60" s="6" t="s">
        <v>238</v>
      </c>
      <c r="AH60" s="6" t="s">
        <v>173</v>
      </c>
      <c r="AI60" s="6" t="s">
        <v>192</v>
      </c>
      <c r="AJ60" s="6" t="s">
        <v>233</v>
      </c>
      <c r="AK60" s="6" t="s">
        <v>172</v>
      </c>
      <c r="AL60" s="6" t="s">
        <v>1314</v>
      </c>
      <c r="AM60" s="12" t="s">
        <v>175</v>
      </c>
      <c r="AN60" s="12" t="s">
        <v>176</v>
      </c>
      <c r="AO60" s="12" t="s">
        <v>262</v>
      </c>
      <c r="AP60" s="12" t="s">
        <v>176</v>
      </c>
      <c r="AQ60" s="12" t="s">
        <v>175</v>
      </c>
      <c r="AR60" s="12" t="s">
        <v>175</v>
      </c>
      <c r="AS60" s="12" t="s">
        <v>262</v>
      </c>
      <c r="AT60" s="12" t="s">
        <v>175</v>
      </c>
      <c r="AU60" s="12" t="s">
        <v>262</v>
      </c>
      <c r="AV60" s="12" t="s">
        <v>175</v>
      </c>
      <c r="AW60" s="5">
        <f t="shared" si="2"/>
        <v>0</v>
      </c>
      <c r="AX60" s="20" t="s">
        <v>179</v>
      </c>
      <c r="AY60" s="5">
        <f t="shared" si="3"/>
        <v>0</v>
      </c>
      <c r="AZ60" s="20" t="s">
        <v>179</v>
      </c>
      <c r="BA60" s="5">
        <f t="shared" si="4"/>
        <v>0</v>
      </c>
      <c r="BB60" s="20" t="s">
        <v>179</v>
      </c>
      <c r="BC60" s="5">
        <f t="shared" si="5"/>
        <v>0</v>
      </c>
      <c r="BD60" s="20" t="s">
        <v>179</v>
      </c>
      <c r="BE60" s="5">
        <f t="shared" si="6"/>
        <v>0</v>
      </c>
      <c r="BF60" s="20" t="s">
        <v>179</v>
      </c>
      <c r="BG60" s="5">
        <f t="shared" si="7"/>
        <v>0</v>
      </c>
      <c r="BH60" s="20" t="s">
        <v>179</v>
      </c>
      <c r="BI60" s="5">
        <f t="shared" si="8"/>
        <v>0</v>
      </c>
      <c r="BJ60" s="20" t="s">
        <v>179</v>
      </c>
      <c r="BK60" s="5">
        <f t="shared" si="9"/>
        <v>0</v>
      </c>
      <c r="BL60" s="20" t="s">
        <v>179</v>
      </c>
      <c r="BM60" s="5">
        <f t="shared" si="10"/>
        <v>0</v>
      </c>
      <c r="BN60" s="20" t="s">
        <v>179</v>
      </c>
      <c r="BO60" s="5">
        <f t="shared" si="11"/>
        <v>0</v>
      </c>
      <c r="BP60" s="20" t="s">
        <v>179</v>
      </c>
      <c r="BQ60" s="5">
        <f t="shared" si="12"/>
        <v>0</v>
      </c>
      <c r="BR60" s="20" t="s">
        <v>179</v>
      </c>
      <c r="BS60" s="5">
        <f t="shared" si="13"/>
        <v>0</v>
      </c>
      <c r="BT60" s="20" t="s">
        <v>179</v>
      </c>
      <c r="BU60" s="5">
        <f t="shared" si="14"/>
        <v>0</v>
      </c>
      <c r="BV60" s="24" t="s">
        <v>175</v>
      </c>
      <c r="BW60" s="24" t="s">
        <v>175</v>
      </c>
      <c r="BX60" s="24" t="s">
        <v>175</v>
      </c>
      <c r="BY60" s="24" t="s">
        <v>175</v>
      </c>
      <c r="BZ60" s="24" t="s">
        <v>175</v>
      </c>
      <c r="CA60" s="24" t="s">
        <v>165</v>
      </c>
      <c r="CB60" s="24"/>
      <c r="CC60" t="s">
        <v>164</v>
      </c>
      <c r="CD60" t="s">
        <v>180</v>
      </c>
      <c r="CE60" t="s">
        <v>181</v>
      </c>
      <c r="CF60" t="s">
        <v>182</v>
      </c>
      <c r="CG60" t="s">
        <v>183</v>
      </c>
      <c r="CH60" t="s">
        <v>184</v>
      </c>
      <c r="CI60" t="s">
        <v>185</v>
      </c>
      <c r="CJ60" t="s">
        <v>186</v>
      </c>
      <c r="CK60" t="s">
        <v>187</v>
      </c>
      <c r="CL60" t="s">
        <v>188</v>
      </c>
      <c r="CM60" t="s">
        <v>189</v>
      </c>
      <c r="CO60" t="s">
        <v>335</v>
      </c>
      <c r="CP60" t="s">
        <v>172</v>
      </c>
      <c r="CQ60" t="s">
        <v>172</v>
      </c>
      <c r="CR60" t="s">
        <v>170</v>
      </c>
      <c r="CS60" t="s">
        <v>172</v>
      </c>
      <c r="CT60" t="s">
        <v>172</v>
      </c>
      <c r="CU60" t="s">
        <v>172</v>
      </c>
      <c r="CV60" t="s">
        <v>172</v>
      </c>
      <c r="CW60" t="s">
        <v>191</v>
      </c>
      <c r="CX60" t="s">
        <v>170</v>
      </c>
      <c r="CY60" t="s">
        <v>172</v>
      </c>
      <c r="CZ60" t="s">
        <v>172</v>
      </c>
      <c r="DA60" t="s">
        <v>172</v>
      </c>
      <c r="DB60" t="s">
        <v>172</v>
      </c>
      <c r="DD60" t="s">
        <v>193</v>
      </c>
      <c r="DE60" t="s">
        <v>193</v>
      </c>
      <c r="DF60" t="s">
        <v>192</v>
      </c>
      <c r="DG60" t="s">
        <v>192</v>
      </c>
      <c r="DH60" t="s">
        <v>192</v>
      </c>
      <c r="DI60" t="s">
        <v>192</v>
      </c>
      <c r="DJ60" t="s">
        <v>192</v>
      </c>
      <c r="DK60" t="s">
        <v>173</v>
      </c>
      <c r="DL60" t="s">
        <v>193</v>
      </c>
      <c r="DN60" t="s">
        <v>194</v>
      </c>
      <c r="DO60" t="s">
        <v>195</v>
      </c>
      <c r="DP60" t="s">
        <v>194</v>
      </c>
      <c r="DQ60" t="s">
        <v>194</v>
      </c>
      <c r="DR60" t="s">
        <v>336</v>
      </c>
      <c r="DS60" t="s">
        <v>1315</v>
      </c>
      <c r="DT60" t="s">
        <v>164</v>
      </c>
      <c r="DU60" t="s">
        <v>192</v>
      </c>
      <c r="DV60" t="s">
        <v>165</v>
      </c>
      <c r="ED60" t="s">
        <v>165</v>
      </c>
      <c r="EE60" t="s">
        <v>165</v>
      </c>
      <c r="EF60" t="s">
        <v>384</v>
      </c>
      <c r="EG60" t="s">
        <v>1316</v>
      </c>
      <c r="EH60" t="s">
        <v>1317</v>
      </c>
      <c r="EI60" t="s">
        <v>200</v>
      </c>
      <c r="EJ60" t="s">
        <v>241</v>
      </c>
      <c r="EK60" t="s">
        <v>265</v>
      </c>
      <c r="EL60" t="s">
        <v>164</v>
      </c>
      <c r="EM60" t="s">
        <v>164</v>
      </c>
      <c r="EN60" t="s">
        <v>164</v>
      </c>
      <c r="EO60" t="s">
        <v>387</v>
      </c>
      <c r="EP60" t="s">
        <v>204</v>
      </c>
      <c r="EQ60" t="s">
        <v>205</v>
      </c>
      <c r="ER60" t="s">
        <v>164</v>
      </c>
      <c r="ES60" t="s">
        <v>164</v>
      </c>
      <c r="ET60" t="s">
        <v>1318</v>
      </c>
      <c r="EV60" t="s">
        <v>207</v>
      </c>
      <c r="EW60" t="s">
        <v>208</v>
      </c>
      <c r="EX60" t="s">
        <v>209</v>
      </c>
      <c r="EY60" t="s">
        <v>210</v>
      </c>
      <c r="EZ60" t="s">
        <v>211</v>
      </c>
      <c r="FA60" t="s">
        <v>212</v>
      </c>
      <c r="FB60">
        <v>97433247</v>
      </c>
      <c r="FC60" t="s">
        <v>1319</v>
      </c>
      <c r="FD60" t="s">
        <v>1320</v>
      </c>
      <c r="FF60" t="s">
        <v>215</v>
      </c>
      <c r="FG60" t="s">
        <v>216</v>
      </c>
      <c r="FJ60">
        <v>60</v>
      </c>
    </row>
    <row r="61" spans="1:166" x14ac:dyDescent="0.35">
      <c r="A61" t="s">
        <v>1321</v>
      </c>
      <c r="B61" t="s">
        <v>1322</v>
      </c>
      <c r="C61" s="4" t="s">
        <v>452</v>
      </c>
      <c r="D61" s="4" t="s">
        <v>343</v>
      </c>
      <c r="E61" s="4" t="s">
        <v>1323</v>
      </c>
      <c r="F61" s="4" t="s">
        <v>394</v>
      </c>
      <c r="G61" s="4" t="s">
        <v>612</v>
      </c>
      <c r="H61" s="4" t="s">
        <v>1324</v>
      </c>
      <c r="I61" s="4" t="s">
        <v>1325</v>
      </c>
      <c r="J61" s="4" t="s">
        <v>1326</v>
      </c>
      <c r="K61" s="4" t="s">
        <v>1327</v>
      </c>
      <c r="L61" s="4" t="s">
        <v>1328</v>
      </c>
      <c r="M61" s="4" t="s">
        <v>1329</v>
      </c>
      <c r="N61" s="4" t="s">
        <v>1330</v>
      </c>
      <c r="O61" s="4" t="s">
        <v>1331</v>
      </c>
      <c r="P61" s="4"/>
      <c r="Q61" s="4" t="s">
        <v>165</v>
      </c>
      <c r="R61" s="4" t="s">
        <v>165</v>
      </c>
      <c r="S61" s="4" t="s">
        <v>165</v>
      </c>
      <c r="T61" s="4" t="s">
        <v>165</v>
      </c>
      <c r="U61" s="4" t="s">
        <v>1332</v>
      </c>
      <c r="V61" s="4" t="s">
        <v>1333</v>
      </c>
      <c r="W61" s="4" t="s">
        <v>306</v>
      </c>
      <c r="X61" s="4" t="s">
        <v>1334</v>
      </c>
      <c r="Y61" s="5">
        <f t="shared" si="0"/>
        <v>2020</v>
      </c>
      <c r="Z61" s="4">
        <v>0</v>
      </c>
      <c r="AA61" s="4">
        <v>1</v>
      </c>
      <c r="AB61" s="310">
        <v>3</v>
      </c>
      <c r="AC61" s="4" t="s">
        <v>164</v>
      </c>
      <c r="AD61" s="5">
        <f t="shared" si="1"/>
        <v>1</v>
      </c>
      <c r="AE61" s="6" t="s">
        <v>171</v>
      </c>
      <c r="AF61" s="6" t="s">
        <v>171</v>
      </c>
      <c r="AG61" s="6" t="s">
        <v>234</v>
      </c>
      <c r="AH61" s="6" t="s">
        <v>233</v>
      </c>
      <c r="AI61" s="6" t="s">
        <v>170</v>
      </c>
      <c r="AJ61" s="6" t="s">
        <v>235</v>
      </c>
      <c r="AK61" s="6" t="s">
        <v>172</v>
      </c>
      <c r="AL61" s="6" t="s">
        <v>1335</v>
      </c>
      <c r="AM61" s="12" t="s">
        <v>175</v>
      </c>
      <c r="AN61" s="12" t="s">
        <v>175</v>
      </c>
      <c r="AO61" s="12" t="s">
        <v>262</v>
      </c>
      <c r="AP61" s="12" t="s">
        <v>176</v>
      </c>
      <c r="AQ61" s="12" t="s">
        <v>175</v>
      </c>
      <c r="AR61" s="12" t="s">
        <v>175</v>
      </c>
      <c r="AS61" s="12" t="s">
        <v>175</v>
      </c>
      <c r="AT61" s="12" t="s">
        <v>175</v>
      </c>
      <c r="AU61" s="12" t="s">
        <v>262</v>
      </c>
      <c r="AV61" s="12" t="s">
        <v>175</v>
      </c>
      <c r="AW61" s="5">
        <f t="shared" si="2"/>
        <v>0</v>
      </c>
      <c r="AX61" s="20" t="s">
        <v>179</v>
      </c>
      <c r="AY61" s="5">
        <f t="shared" si="3"/>
        <v>0</v>
      </c>
      <c r="AZ61" s="20" t="s">
        <v>179</v>
      </c>
      <c r="BA61" s="5">
        <f t="shared" si="4"/>
        <v>0</v>
      </c>
      <c r="BB61" s="20" t="s">
        <v>179</v>
      </c>
      <c r="BC61" s="5">
        <f t="shared" si="5"/>
        <v>0</v>
      </c>
      <c r="BD61" s="20" t="s">
        <v>178</v>
      </c>
      <c r="BE61" s="5">
        <f t="shared" si="6"/>
        <v>1</v>
      </c>
      <c r="BF61" s="20" t="s">
        <v>178</v>
      </c>
      <c r="BG61" s="5">
        <f t="shared" si="7"/>
        <v>1</v>
      </c>
      <c r="BH61" s="20" t="s">
        <v>179</v>
      </c>
      <c r="BI61" s="5">
        <f t="shared" si="8"/>
        <v>0</v>
      </c>
      <c r="BJ61" s="20" t="s">
        <v>179</v>
      </c>
      <c r="BK61" s="5">
        <f t="shared" si="9"/>
        <v>0</v>
      </c>
      <c r="BL61" s="20" t="s">
        <v>179</v>
      </c>
      <c r="BM61" s="5">
        <f t="shared" si="10"/>
        <v>0</v>
      </c>
      <c r="BN61" s="20" t="s">
        <v>179</v>
      </c>
      <c r="BO61" s="5">
        <f t="shared" si="11"/>
        <v>0</v>
      </c>
      <c r="BP61" s="20" t="s">
        <v>179</v>
      </c>
      <c r="BQ61" s="5">
        <f t="shared" si="12"/>
        <v>0</v>
      </c>
      <c r="BR61" s="20" t="s">
        <v>179</v>
      </c>
      <c r="BS61" s="5">
        <f t="shared" si="13"/>
        <v>0</v>
      </c>
      <c r="BT61" s="20" t="s">
        <v>179</v>
      </c>
      <c r="BU61" s="5">
        <f t="shared" si="14"/>
        <v>0</v>
      </c>
      <c r="BV61" s="24" t="s">
        <v>175</v>
      </c>
      <c r="BW61" s="24" t="s">
        <v>175</v>
      </c>
      <c r="BX61" s="24" t="s">
        <v>175</v>
      </c>
      <c r="BY61" s="24" t="s">
        <v>175</v>
      </c>
      <c r="BZ61" s="24" t="s">
        <v>175</v>
      </c>
      <c r="CA61" s="24" t="s">
        <v>165</v>
      </c>
      <c r="CB61" s="24"/>
      <c r="CC61" t="s">
        <v>164</v>
      </c>
      <c r="CD61" t="s">
        <v>180</v>
      </c>
      <c r="CE61" t="s">
        <v>181</v>
      </c>
      <c r="CF61" t="s">
        <v>182</v>
      </c>
      <c r="CG61" t="s">
        <v>183</v>
      </c>
      <c r="CH61" t="s">
        <v>184</v>
      </c>
      <c r="CI61" t="s">
        <v>185</v>
      </c>
      <c r="CJ61" t="s">
        <v>186</v>
      </c>
      <c r="CK61" t="s">
        <v>187</v>
      </c>
      <c r="CL61" t="s">
        <v>188</v>
      </c>
      <c r="CM61" t="s">
        <v>189</v>
      </c>
      <c r="CO61" t="s">
        <v>358</v>
      </c>
      <c r="CP61" t="s">
        <v>172</v>
      </c>
      <c r="CQ61" t="s">
        <v>172</v>
      </c>
      <c r="CR61" t="s">
        <v>172</v>
      </c>
      <c r="CS61" t="s">
        <v>172</v>
      </c>
      <c r="CT61" t="s">
        <v>172</v>
      </c>
      <c r="CU61" t="s">
        <v>172</v>
      </c>
      <c r="CV61" t="s">
        <v>170</v>
      </c>
      <c r="CW61" t="s">
        <v>191</v>
      </c>
      <c r="CX61" t="s">
        <v>170</v>
      </c>
      <c r="CY61" t="s">
        <v>172</v>
      </c>
      <c r="CZ61" t="s">
        <v>172</v>
      </c>
      <c r="DA61" t="s">
        <v>172</v>
      </c>
      <c r="DB61" t="s">
        <v>172</v>
      </c>
      <c r="DD61" t="s">
        <v>173</v>
      </c>
      <c r="DE61" t="s">
        <v>173</v>
      </c>
      <c r="DF61" t="s">
        <v>193</v>
      </c>
      <c r="DG61" t="s">
        <v>173</v>
      </c>
      <c r="DH61" t="s">
        <v>192</v>
      </c>
      <c r="DI61" t="s">
        <v>193</v>
      </c>
      <c r="DJ61" t="s">
        <v>193</v>
      </c>
      <c r="DK61" t="s">
        <v>173</v>
      </c>
      <c r="DL61" t="s">
        <v>193</v>
      </c>
      <c r="DN61" t="s">
        <v>194</v>
      </c>
      <c r="DO61" t="s">
        <v>195</v>
      </c>
      <c r="DP61" t="s">
        <v>194</v>
      </c>
      <c r="DQ61" t="s">
        <v>194</v>
      </c>
      <c r="DR61" t="s">
        <v>336</v>
      </c>
      <c r="DS61" t="s">
        <v>1336</v>
      </c>
      <c r="DT61" t="s">
        <v>164</v>
      </c>
      <c r="DU61" t="s">
        <v>170</v>
      </c>
      <c r="DV61" t="s">
        <v>165</v>
      </c>
      <c r="ED61" t="s">
        <v>164</v>
      </c>
      <c r="EE61" t="s">
        <v>165</v>
      </c>
      <c r="EF61" t="s">
        <v>384</v>
      </c>
      <c r="EG61" t="s">
        <v>1337</v>
      </c>
      <c r="EH61" t="s">
        <v>1338</v>
      </c>
      <c r="EI61" t="s">
        <v>200</v>
      </c>
      <c r="EJ61" t="s">
        <v>241</v>
      </c>
      <c r="EK61" t="s">
        <v>202</v>
      </c>
      <c r="EL61" t="s">
        <v>164</v>
      </c>
      <c r="EM61" t="s">
        <v>164</v>
      </c>
      <c r="EN61" t="s">
        <v>164</v>
      </c>
      <c r="EO61" t="s">
        <v>387</v>
      </c>
      <c r="EP61" t="s">
        <v>204</v>
      </c>
      <c r="EQ61" t="s">
        <v>205</v>
      </c>
      <c r="ER61" t="s">
        <v>164</v>
      </c>
      <c r="ES61" t="s">
        <v>164</v>
      </c>
      <c r="ET61" t="s">
        <v>1339</v>
      </c>
      <c r="EV61" t="s">
        <v>207</v>
      </c>
      <c r="EW61" t="s">
        <v>208</v>
      </c>
      <c r="EX61" t="s">
        <v>209</v>
      </c>
      <c r="EY61" t="s">
        <v>210</v>
      </c>
      <c r="EZ61" t="s">
        <v>211</v>
      </c>
      <c r="FA61" t="s">
        <v>212</v>
      </c>
      <c r="FB61">
        <v>97436284</v>
      </c>
      <c r="FC61" t="s">
        <v>1340</v>
      </c>
      <c r="FD61" t="s">
        <v>1341</v>
      </c>
      <c r="FF61" t="s">
        <v>215</v>
      </c>
      <c r="FG61" t="s">
        <v>216</v>
      </c>
      <c r="FJ61">
        <v>61</v>
      </c>
    </row>
    <row r="62" spans="1:166" x14ac:dyDescent="0.35">
      <c r="A62" t="s">
        <v>1342</v>
      </c>
      <c r="B62" t="s">
        <v>1343</v>
      </c>
      <c r="C62" s="4" t="s">
        <v>452</v>
      </c>
      <c r="D62" s="4" t="s">
        <v>343</v>
      </c>
      <c r="E62" s="4" t="s">
        <v>1344</v>
      </c>
      <c r="F62" s="4" t="s">
        <v>394</v>
      </c>
      <c r="G62" s="4" t="s">
        <v>612</v>
      </c>
      <c r="H62" s="4" t="s">
        <v>1345</v>
      </c>
      <c r="I62" s="4" t="s">
        <v>1346</v>
      </c>
      <c r="J62" s="4" t="s">
        <v>1347</v>
      </c>
      <c r="K62" s="4" t="s">
        <v>1348</v>
      </c>
      <c r="L62" s="4" t="s">
        <v>1349</v>
      </c>
      <c r="M62" s="4" t="s">
        <v>1350</v>
      </c>
      <c r="N62" s="4" t="s">
        <v>1351</v>
      </c>
      <c r="O62" s="4" t="s">
        <v>257</v>
      </c>
      <c r="P62" s="4"/>
      <c r="Q62" s="4" t="s">
        <v>165</v>
      </c>
      <c r="R62" s="4" t="s">
        <v>165</v>
      </c>
      <c r="S62" s="4" t="s">
        <v>165</v>
      </c>
      <c r="T62" s="4" t="s">
        <v>165</v>
      </c>
      <c r="U62" s="4" t="s">
        <v>1352</v>
      </c>
      <c r="V62" s="4" t="s">
        <v>1353</v>
      </c>
      <c r="W62" s="4" t="s">
        <v>306</v>
      </c>
      <c r="X62" s="4" t="s">
        <v>539</v>
      </c>
      <c r="Y62" s="5">
        <f t="shared" si="0"/>
        <v>2020</v>
      </c>
      <c r="Z62" s="4">
        <v>0</v>
      </c>
      <c r="AA62" s="4">
        <v>1</v>
      </c>
      <c r="AB62" s="310">
        <v>1</v>
      </c>
      <c r="AC62" s="4"/>
      <c r="AD62" s="5">
        <f t="shared" si="1"/>
        <v>1</v>
      </c>
      <c r="AE62" s="6" t="s">
        <v>171</v>
      </c>
      <c r="AF62" s="6" t="s">
        <v>171</v>
      </c>
      <c r="AG62" s="6" t="s">
        <v>238</v>
      </c>
      <c r="AH62" s="6" t="s">
        <v>172</v>
      </c>
      <c r="AI62" s="6" t="s">
        <v>173</v>
      </c>
      <c r="AJ62" s="6" t="s">
        <v>233</v>
      </c>
      <c r="AK62" s="6" t="s">
        <v>172</v>
      </c>
      <c r="AL62" s="6" t="s">
        <v>1018</v>
      </c>
      <c r="AM62" s="12" t="s">
        <v>262</v>
      </c>
      <c r="AN62" s="12" t="s">
        <v>176</v>
      </c>
      <c r="AO62" s="12" t="s">
        <v>176</v>
      </c>
      <c r="AP62" s="12" t="s">
        <v>175</v>
      </c>
      <c r="AQ62" s="12" t="s">
        <v>177</v>
      </c>
      <c r="AR62" s="12" t="s">
        <v>175</v>
      </c>
      <c r="AS62" s="12" t="s">
        <v>262</v>
      </c>
      <c r="AT62" s="12" t="s">
        <v>175</v>
      </c>
      <c r="AU62" s="12" t="s">
        <v>176</v>
      </c>
      <c r="AV62" s="12" t="s">
        <v>175</v>
      </c>
      <c r="AW62" s="5">
        <f t="shared" si="2"/>
        <v>1</v>
      </c>
      <c r="AX62" s="20" t="s">
        <v>179</v>
      </c>
      <c r="AY62" s="5">
        <f t="shared" si="3"/>
        <v>0</v>
      </c>
      <c r="AZ62" s="20" t="s">
        <v>179</v>
      </c>
      <c r="BA62" s="5">
        <f t="shared" si="4"/>
        <v>0</v>
      </c>
      <c r="BB62" s="20" t="s">
        <v>178</v>
      </c>
      <c r="BC62" s="5">
        <f t="shared" si="5"/>
        <v>1</v>
      </c>
      <c r="BD62" s="20" t="s">
        <v>237</v>
      </c>
      <c r="BE62" s="5">
        <f t="shared" si="6"/>
        <v>0</v>
      </c>
      <c r="BF62" s="20" t="s">
        <v>179</v>
      </c>
      <c r="BG62" s="5">
        <f t="shared" si="7"/>
        <v>0</v>
      </c>
      <c r="BH62" s="20" t="s">
        <v>179</v>
      </c>
      <c r="BI62" s="5">
        <f t="shared" si="8"/>
        <v>0</v>
      </c>
      <c r="BJ62" s="20" t="s">
        <v>179</v>
      </c>
      <c r="BK62" s="5">
        <f t="shared" si="9"/>
        <v>0</v>
      </c>
      <c r="BL62" s="20" t="s">
        <v>179</v>
      </c>
      <c r="BM62" s="5">
        <f t="shared" si="10"/>
        <v>0</v>
      </c>
      <c r="BN62" s="20" t="s">
        <v>179</v>
      </c>
      <c r="BO62" s="5">
        <f t="shared" si="11"/>
        <v>0</v>
      </c>
      <c r="BP62" s="20" t="s">
        <v>179</v>
      </c>
      <c r="BQ62" s="5">
        <f t="shared" si="12"/>
        <v>0</v>
      </c>
      <c r="BR62" s="20" t="s">
        <v>179</v>
      </c>
      <c r="BS62" s="5">
        <f t="shared" si="13"/>
        <v>0</v>
      </c>
      <c r="BT62" s="20" t="s">
        <v>179</v>
      </c>
      <c r="BU62" s="5">
        <f t="shared" si="14"/>
        <v>0</v>
      </c>
      <c r="BV62" s="24" t="s">
        <v>175</v>
      </c>
      <c r="BW62" s="24" t="s">
        <v>175</v>
      </c>
      <c r="BX62" s="24" t="s">
        <v>175</v>
      </c>
      <c r="BY62" s="24" t="s">
        <v>175</v>
      </c>
      <c r="BZ62" s="24" t="s">
        <v>175</v>
      </c>
      <c r="CA62" s="24" t="s">
        <v>165</v>
      </c>
      <c r="CB62" s="24"/>
      <c r="CC62" t="s">
        <v>164</v>
      </c>
      <c r="CD62" t="s">
        <v>180</v>
      </c>
      <c r="CE62" t="s">
        <v>181</v>
      </c>
      <c r="CF62" t="s">
        <v>182</v>
      </c>
      <c r="CG62" t="s">
        <v>183</v>
      </c>
      <c r="CH62" t="s">
        <v>184</v>
      </c>
      <c r="CI62" t="s">
        <v>185</v>
      </c>
      <c r="CJ62" t="s">
        <v>186</v>
      </c>
      <c r="CK62" t="s">
        <v>187</v>
      </c>
      <c r="CL62" t="s">
        <v>188</v>
      </c>
      <c r="CM62" t="s">
        <v>189</v>
      </c>
      <c r="CO62" t="s">
        <v>190</v>
      </c>
      <c r="CP62" t="s">
        <v>172</v>
      </c>
      <c r="CQ62" t="s">
        <v>170</v>
      </c>
      <c r="CR62" t="s">
        <v>172</v>
      </c>
      <c r="CS62" t="s">
        <v>172</v>
      </c>
      <c r="CT62" t="s">
        <v>172</v>
      </c>
      <c r="CU62" t="s">
        <v>172</v>
      </c>
      <c r="CV62" t="s">
        <v>172</v>
      </c>
      <c r="CW62" t="s">
        <v>485</v>
      </c>
      <c r="CX62" t="s">
        <v>170</v>
      </c>
      <c r="CY62" t="s">
        <v>170</v>
      </c>
      <c r="CZ62" t="s">
        <v>172</v>
      </c>
      <c r="DA62" t="s">
        <v>172</v>
      </c>
      <c r="DB62" t="s">
        <v>172</v>
      </c>
      <c r="DD62" t="s">
        <v>192</v>
      </c>
      <c r="DE62" t="s">
        <v>192</v>
      </c>
      <c r="DF62" t="s">
        <v>192</v>
      </c>
      <c r="DG62" t="s">
        <v>192</v>
      </c>
      <c r="DH62" t="s">
        <v>192</v>
      </c>
      <c r="DI62" t="s">
        <v>192</v>
      </c>
      <c r="DJ62" t="s">
        <v>192</v>
      </c>
      <c r="DK62" t="s">
        <v>192</v>
      </c>
      <c r="DL62" t="s">
        <v>192</v>
      </c>
      <c r="DN62" t="s">
        <v>194</v>
      </c>
      <c r="DO62" t="s">
        <v>194</v>
      </c>
      <c r="DP62" t="s">
        <v>194</v>
      </c>
      <c r="DQ62" t="s">
        <v>194</v>
      </c>
      <c r="DR62" t="s">
        <v>311</v>
      </c>
      <c r="DT62" t="s">
        <v>164</v>
      </c>
      <c r="DU62" t="s">
        <v>192</v>
      </c>
      <c r="DV62" t="s">
        <v>165</v>
      </c>
      <c r="ED62" t="s">
        <v>165</v>
      </c>
      <c r="EE62" t="s">
        <v>165</v>
      </c>
      <c r="EF62" t="s">
        <v>384</v>
      </c>
      <c r="EG62" t="s">
        <v>1354</v>
      </c>
      <c r="EH62" t="s">
        <v>1355</v>
      </c>
      <c r="EI62" t="s">
        <v>200</v>
      </c>
      <c r="EJ62" t="s">
        <v>522</v>
      </c>
      <c r="EK62" t="s">
        <v>202</v>
      </c>
      <c r="EL62" t="s">
        <v>164</v>
      </c>
      <c r="EM62" t="s">
        <v>164</v>
      </c>
      <c r="EN62" t="s">
        <v>164</v>
      </c>
      <c r="EO62" t="s">
        <v>387</v>
      </c>
      <c r="EP62" t="s">
        <v>204</v>
      </c>
      <c r="EQ62" t="s">
        <v>205</v>
      </c>
      <c r="ER62" t="s">
        <v>164</v>
      </c>
      <c r="ES62" t="s">
        <v>164</v>
      </c>
      <c r="ET62" t="s">
        <v>1356</v>
      </c>
      <c r="EV62" t="s">
        <v>207</v>
      </c>
      <c r="EW62" t="s">
        <v>208</v>
      </c>
      <c r="EX62" t="s">
        <v>209</v>
      </c>
      <c r="EY62" t="s">
        <v>210</v>
      </c>
      <c r="EZ62" t="s">
        <v>211</v>
      </c>
      <c r="FA62" t="s">
        <v>212</v>
      </c>
      <c r="FB62">
        <v>97439316</v>
      </c>
      <c r="FC62" t="s">
        <v>1357</v>
      </c>
      <c r="FD62" t="s">
        <v>1358</v>
      </c>
      <c r="FF62" t="s">
        <v>215</v>
      </c>
      <c r="FG62" t="s">
        <v>216</v>
      </c>
      <c r="FJ62">
        <v>62</v>
      </c>
    </row>
    <row r="63" spans="1:166" x14ac:dyDescent="0.35">
      <c r="A63" t="s">
        <v>1359</v>
      </c>
      <c r="B63" t="s">
        <v>1360</v>
      </c>
      <c r="C63" s="4" t="s">
        <v>882</v>
      </c>
      <c r="D63" s="4" t="s">
        <v>343</v>
      </c>
      <c r="E63" s="4" t="s">
        <v>1361</v>
      </c>
      <c r="F63" s="4" t="s">
        <v>394</v>
      </c>
      <c r="G63" s="4" t="s">
        <v>612</v>
      </c>
      <c r="H63" s="4" t="s">
        <v>1362</v>
      </c>
      <c r="I63" s="4" t="s">
        <v>1363</v>
      </c>
      <c r="J63" s="4" t="s">
        <v>1364</v>
      </c>
      <c r="K63" s="4" t="s">
        <v>1365</v>
      </c>
      <c r="L63" s="4" t="s">
        <v>1366</v>
      </c>
      <c r="M63" s="4" t="s">
        <v>1367</v>
      </c>
      <c r="N63" s="4" t="s">
        <v>1368</v>
      </c>
      <c r="O63" s="4" t="s">
        <v>1369</v>
      </c>
      <c r="P63" s="4"/>
      <c r="Q63" s="4" t="s">
        <v>165</v>
      </c>
      <c r="R63" s="4" t="s">
        <v>165</v>
      </c>
      <c r="S63" s="4" t="s">
        <v>165</v>
      </c>
      <c r="T63" s="4" t="s">
        <v>165</v>
      </c>
      <c r="U63" s="4" t="s">
        <v>1370</v>
      </c>
      <c r="V63" s="4" t="s">
        <v>1371</v>
      </c>
      <c r="W63" s="4" t="s">
        <v>168</v>
      </c>
      <c r="X63" s="4" t="s">
        <v>539</v>
      </c>
      <c r="Y63" s="5">
        <f t="shared" si="0"/>
        <v>2020</v>
      </c>
      <c r="Z63" s="4">
        <v>0</v>
      </c>
      <c r="AA63" s="4">
        <v>1</v>
      </c>
      <c r="AB63" s="310">
        <v>1</v>
      </c>
      <c r="AC63" s="4"/>
      <c r="AD63" s="5">
        <f t="shared" si="1"/>
        <v>1</v>
      </c>
      <c r="AE63" s="6" t="s">
        <v>234</v>
      </c>
      <c r="AF63" s="6" t="s">
        <v>171</v>
      </c>
      <c r="AG63" s="6" t="s">
        <v>238</v>
      </c>
      <c r="AH63" s="6" t="s">
        <v>173</v>
      </c>
      <c r="AI63" s="6" t="s">
        <v>170</v>
      </c>
      <c r="AJ63" s="6" t="s">
        <v>173</v>
      </c>
      <c r="AK63" s="6" t="s">
        <v>172</v>
      </c>
      <c r="AL63" s="6" t="s">
        <v>1372</v>
      </c>
      <c r="AM63" s="12" t="s">
        <v>177</v>
      </c>
      <c r="AN63" s="12" t="s">
        <v>262</v>
      </c>
      <c r="AO63" s="12" t="s">
        <v>175</v>
      </c>
      <c r="AP63" s="12" t="s">
        <v>176</v>
      </c>
      <c r="AQ63" s="12" t="s">
        <v>177</v>
      </c>
      <c r="AR63" s="12" t="s">
        <v>175</v>
      </c>
      <c r="AS63" s="12" t="s">
        <v>177</v>
      </c>
      <c r="AT63" s="12" t="s">
        <v>175</v>
      </c>
      <c r="AU63" s="12" t="s">
        <v>176</v>
      </c>
      <c r="AV63" s="12" t="s">
        <v>175</v>
      </c>
      <c r="AW63" s="5">
        <f t="shared" si="2"/>
        <v>1</v>
      </c>
      <c r="AX63" s="20" t="s">
        <v>179</v>
      </c>
      <c r="AY63" s="5">
        <f t="shared" si="3"/>
        <v>0</v>
      </c>
      <c r="AZ63" s="20" t="s">
        <v>179</v>
      </c>
      <c r="BA63" s="5">
        <f t="shared" si="4"/>
        <v>0</v>
      </c>
      <c r="BB63" s="20" t="s">
        <v>179</v>
      </c>
      <c r="BC63" s="5">
        <f t="shared" si="5"/>
        <v>0</v>
      </c>
      <c r="BD63" s="20" t="s">
        <v>179</v>
      </c>
      <c r="BE63" s="5">
        <f t="shared" si="6"/>
        <v>0</v>
      </c>
      <c r="BF63" s="20" t="s">
        <v>179</v>
      </c>
      <c r="BG63" s="5">
        <f t="shared" si="7"/>
        <v>0</v>
      </c>
      <c r="BH63" s="20" t="s">
        <v>179</v>
      </c>
      <c r="BI63" s="5">
        <f t="shared" si="8"/>
        <v>0</v>
      </c>
      <c r="BJ63" s="20" t="s">
        <v>179</v>
      </c>
      <c r="BK63" s="5">
        <f t="shared" si="9"/>
        <v>0</v>
      </c>
      <c r="BL63" s="20" t="s">
        <v>179</v>
      </c>
      <c r="BM63" s="5">
        <f t="shared" si="10"/>
        <v>0</v>
      </c>
      <c r="BN63" s="20" t="s">
        <v>179</v>
      </c>
      <c r="BO63" s="5">
        <f t="shared" si="11"/>
        <v>0</v>
      </c>
      <c r="BP63" s="20" t="s">
        <v>179</v>
      </c>
      <c r="BQ63" s="5">
        <f t="shared" si="12"/>
        <v>0</v>
      </c>
      <c r="BR63" s="20" t="s">
        <v>179</v>
      </c>
      <c r="BS63" s="5">
        <f t="shared" si="13"/>
        <v>0</v>
      </c>
      <c r="BT63" s="20" t="s">
        <v>179</v>
      </c>
      <c r="BU63" s="5">
        <f t="shared" si="14"/>
        <v>0</v>
      </c>
      <c r="BV63" s="24" t="s">
        <v>175</v>
      </c>
      <c r="BW63" s="24" t="s">
        <v>175</v>
      </c>
      <c r="BX63" s="24" t="s">
        <v>175</v>
      </c>
      <c r="BY63" s="24" t="s">
        <v>175</v>
      </c>
      <c r="BZ63" s="24" t="s">
        <v>175</v>
      </c>
      <c r="CA63" s="24" t="s">
        <v>165</v>
      </c>
      <c r="CB63" s="24"/>
      <c r="CC63" t="s">
        <v>164</v>
      </c>
      <c r="CD63" t="s">
        <v>180</v>
      </c>
      <c r="CE63" t="s">
        <v>181</v>
      </c>
      <c r="CF63" t="s">
        <v>182</v>
      </c>
      <c r="CG63" t="s">
        <v>183</v>
      </c>
      <c r="CH63" t="s">
        <v>184</v>
      </c>
      <c r="CI63" t="s">
        <v>185</v>
      </c>
      <c r="CJ63" t="s">
        <v>186</v>
      </c>
      <c r="CK63" t="s">
        <v>187</v>
      </c>
      <c r="CL63" t="s">
        <v>188</v>
      </c>
      <c r="CM63" t="s">
        <v>189</v>
      </c>
      <c r="CO63" t="s">
        <v>1373</v>
      </c>
      <c r="CP63" t="s">
        <v>172</v>
      </c>
      <c r="CQ63" t="s">
        <v>172</v>
      </c>
      <c r="CR63" t="s">
        <v>172</v>
      </c>
      <c r="CS63" t="s">
        <v>172</v>
      </c>
      <c r="CT63" t="s">
        <v>170</v>
      </c>
      <c r="CU63" t="s">
        <v>172</v>
      </c>
      <c r="CV63" t="s">
        <v>172</v>
      </c>
      <c r="CW63" t="s">
        <v>656</v>
      </c>
      <c r="CX63" t="s">
        <v>170</v>
      </c>
      <c r="CY63" t="s">
        <v>172</v>
      </c>
      <c r="CZ63" t="s">
        <v>170</v>
      </c>
      <c r="DA63" t="s">
        <v>172</v>
      </c>
      <c r="DB63" t="s">
        <v>172</v>
      </c>
      <c r="DD63" t="s">
        <v>233</v>
      </c>
      <c r="DE63" t="s">
        <v>193</v>
      </c>
      <c r="DF63" t="s">
        <v>173</v>
      </c>
      <c r="DG63" t="s">
        <v>193</v>
      </c>
      <c r="DH63" t="s">
        <v>173</v>
      </c>
      <c r="DI63" t="s">
        <v>193</v>
      </c>
      <c r="DJ63" t="s">
        <v>193</v>
      </c>
      <c r="DK63" t="s">
        <v>170</v>
      </c>
      <c r="DL63" t="s">
        <v>173</v>
      </c>
      <c r="DN63" t="s">
        <v>194</v>
      </c>
      <c r="DO63" t="s">
        <v>194</v>
      </c>
      <c r="DP63" t="s">
        <v>194</v>
      </c>
      <c r="DQ63" t="s">
        <v>194</v>
      </c>
      <c r="DR63" t="s">
        <v>336</v>
      </c>
      <c r="DS63" t="s">
        <v>1374</v>
      </c>
      <c r="DT63" t="s">
        <v>164</v>
      </c>
      <c r="DU63" t="s">
        <v>193</v>
      </c>
      <c r="DV63" t="s">
        <v>165</v>
      </c>
      <c r="ED63" t="s">
        <v>165</v>
      </c>
      <c r="EE63" t="s">
        <v>165</v>
      </c>
      <c r="EF63" t="s">
        <v>1156</v>
      </c>
      <c r="EH63" t="s">
        <v>1375</v>
      </c>
      <c r="EI63" t="s">
        <v>200</v>
      </c>
      <c r="EJ63" t="s">
        <v>676</v>
      </c>
      <c r="EK63" t="s">
        <v>265</v>
      </c>
      <c r="EL63" t="s">
        <v>164</v>
      </c>
      <c r="EM63" t="s">
        <v>164</v>
      </c>
      <c r="EN63" t="s">
        <v>164</v>
      </c>
      <c r="EO63" t="s">
        <v>387</v>
      </c>
      <c r="EP63" t="s">
        <v>204</v>
      </c>
      <c r="EQ63" t="s">
        <v>205</v>
      </c>
      <c r="ER63" t="s">
        <v>164</v>
      </c>
      <c r="ES63" t="s">
        <v>164</v>
      </c>
      <c r="ET63" t="s">
        <v>1376</v>
      </c>
      <c r="EV63" t="s">
        <v>207</v>
      </c>
      <c r="EW63" t="s">
        <v>208</v>
      </c>
      <c r="EX63" t="s">
        <v>209</v>
      </c>
      <c r="EY63" t="s">
        <v>210</v>
      </c>
      <c r="EZ63" t="s">
        <v>211</v>
      </c>
      <c r="FA63" t="s">
        <v>212</v>
      </c>
      <c r="FB63">
        <v>97440291</v>
      </c>
      <c r="FC63" t="s">
        <v>1377</v>
      </c>
      <c r="FD63" t="s">
        <v>1378</v>
      </c>
      <c r="FF63" t="s">
        <v>215</v>
      </c>
      <c r="FG63" t="s">
        <v>216</v>
      </c>
      <c r="FJ63">
        <v>63</v>
      </c>
    </row>
    <row r="64" spans="1:166" x14ac:dyDescent="0.35">
      <c r="A64" t="s">
        <v>1379</v>
      </c>
      <c r="B64" t="s">
        <v>1380</v>
      </c>
      <c r="C64" s="4" t="s">
        <v>151</v>
      </c>
      <c r="D64" s="4" t="s">
        <v>392</v>
      </c>
      <c r="E64" s="4" t="s">
        <v>1381</v>
      </c>
      <c r="F64" s="4" t="s">
        <v>394</v>
      </c>
      <c r="G64" s="4" t="s">
        <v>1382</v>
      </c>
      <c r="H64" s="4" t="s">
        <v>1383</v>
      </c>
      <c r="I64" s="4" t="s">
        <v>1384</v>
      </c>
      <c r="J64" s="4" t="s">
        <v>1385</v>
      </c>
      <c r="K64" s="4" t="s">
        <v>1386</v>
      </c>
      <c r="L64" s="4" t="s">
        <v>1387</v>
      </c>
      <c r="M64" s="4" t="s">
        <v>1388</v>
      </c>
      <c r="N64" s="4" t="s">
        <v>1389</v>
      </c>
      <c r="O64" s="4" t="s">
        <v>1390</v>
      </c>
      <c r="P64" s="4"/>
      <c r="Q64" s="4" t="s">
        <v>165</v>
      </c>
      <c r="R64" s="4" t="s">
        <v>165</v>
      </c>
      <c r="S64" s="4" t="s">
        <v>165</v>
      </c>
      <c r="T64" s="4" t="s">
        <v>165</v>
      </c>
      <c r="U64" s="4" t="s">
        <v>696</v>
      </c>
      <c r="V64" s="4" t="s">
        <v>1391</v>
      </c>
      <c r="W64" s="4" t="s">
        <v>168</v>
      </c>
      <c r="X64" s="4" t="s">
        <v>1392</v>
      </c>
      <c r="Y64" s="5">
        <f t="shared" si="0"/>
        <v>2018</v>
      </c>
      <c r="Z64" s="4">
        <v>0</v>
      </c>
      <c r="AA64" s="4">
        <v>1</v>
      </c>
      <c r="AB64" s="310">
        <v>1</v>
      </c>
      <c r="AC64" s="4"/>
      <c r="AD64" s="5">
        <f t="shared" si="1"/>
        <v>1</v>
      </c>
      <c r="AE64" s="6" t="s">
        <v>234</v>
      </c>
      <c r="AF64" s="6" t="s">
        <v>171</v>
      </c>
      <c r="AG64" s="6" t="s">
        <v>234</v>
      </c>
      <c r="AH64" s="6" t="s">
        <v>233</v>
      </c>
      <c r="AI64" s="6" t="s">
        <v>173</v>
      </c>
      <c r="AJ64" s="6" t="s">
        <v>233</v>
      </c>
      <c r="AK64" s="6" t="s">
        <v>172</v>
      </c>
      <c r="AL64" s="6" t="s">
        <v>655</v>
      </c>
      <c r="AM64" s="12" t="s">
        <v>175</v>
      </c>
      <c r="AN64" s="12" t="s">
        <v>262</v>
      </c>
      <c r="AO64" s="12" t="s">
        <v>175</v>
      </c>
      <c r="AP64" s="12" t="s">
        <v>176</v>
      </c>
      <c r="AQ64" s="12" t="s">
        <v>285</v>
      </c>
      <c r="AR64" s="12" t="s">
        <v>175</v>
      </c>
      <c r="AS64" s="12" t="s">
        <v>262</v>
      </c>
      <c r="AT64" s="12" t="s">
        <v>175</v>
      </c>
      <c r="AU64" s="12" t="s">
        <v>176</v>
      </c>
      <c r="AV64" s="12" t="s">
        <v>177</v>
      </c>
      <c r="AW64" s="5">
        <f t="shared" si="2"/>
        <v>1</v>
      </c>
      <c r="AX64" s="20" t="s">
        <v>179</v>
      </c>
      <c r="AY64" s="5">
        <f t="shared" si="3"/>
        <v>0</v>
      </c>
      <c r="AZ64" s="20" t="s">
        <v>179</v>
      </c>
      <c r="BA64" s="5">
        <f t="shared" si="4"/>
        <v>0</v>
      </c>
      <c r="BB64" s="20" t="s">
        <v>179</v>
      </c>
      <c r="BC64" s="5">
        <f t="shared" si="5"/>
        <v>0</v>
      </c>
      <c r="BD64" s="20" t="s">
        <v>179</v>
      </c>
      <c r="BE64" s="5">
        <f t="shared" si="6"/>
        <v>0</v>
      </c>
      <c r="BF64" s="20" t="s">
        <v>179</v>
      </c>
      <c r="BG64" s="5">
        <f t="shared" si="7"/>
        <v>0</v>
      </c>
      <c r="BH64" s="20" t="s">
        <v>179</v>
      </c>
      <c r="BI64" s="5">
        <f t="shared" si="8"/>
        <v>0</v>
      </c>
      <c r="BJ64" s="20" t="s">
        <v>179</v>
      </c>
      <c r="BK64" s="5">
        <f t="shared" si="9"/>
        <v>0</v>
      </c>
      <c r="BL64" s="20" t="s">
        <v>179</v>
      </c>
      <c r="BM64" s="5">
        <f t="shared" si="10"/>
        <v>0</v>
      </c>
      <c r="BN64" s="20" t="s">
        <v>179</v>
      </c>
      <c r="BO64" s="5">
        <f t="shared" si="11"/>
        <v>0</v>
      </c>
      <c r="BP64" s="20" t="s">
        <v>179</v>
      </c>
      <c r="BQ64" s="5">
        <f t="shared" si="12"/>
        <v>0</v>
      </c>
      <c r="BR64" s="20" t="s">
        <v>179</v>
      </c>
      <c r="BS64" s="5">
        <f t="shared" si="13"/>
        <v>0</v>
      </c>
      <c r="BT64" s="20" t="s">
        <v>179</v>
      </c>
      <c r="BU64" s="5">
        <f t="shared" si="14"/>
        <v>0</v>
      </c>
      <c r="BV64" s="24" t="s">
        <v>175</v>
      </c>
      <c r="BW64" s="24" t="s">
        <v>175</v>
      </c>
      <c r="BX64" s="24" t="s">
        <v>175</v>
      </c>
      <c r="BY64" s="24" t="s">
        <v>175</v>
      </c>
      <c r="BZ64" s="24" t="s">
        <v>175</v>
      </c>
      <c r="CA64" s="24" t="s">
        <v>165</v>
      </c>
      <c r="CB64" s="24"/>
      <c r="CC64" t="s">
        <v>164</v>
      </c>
      <c r="CD64" t="s">
        <v>180</v>
      </c>
      <c r="CE64" t="s">
        <v>181</v>
      </c>
      <c r="CF64" t="s">
        <v>182</v>
      </c>
      <c r="CG64" t="s">
        <v>183</v>
      </c>
      <c r="CH64" t="s">
        <v>184</v>
      </c>
      <c r="CI64" t="s">
        <v>185</v>
      </c>
      <c r="CJ64" t="s">
        <v>186</v>
      </c>
      <c r="CK64" t="s">
        <v>187</v>
      </c>
      <c r="CL64" t="s">
        <v>188</v>
      </c>
      <c r="CM64" t="s">
        <v>189</v>
      </c>
      <c r="CO64" t="s">
        <v>484</v>
      </c>
      <c r="CP64" t="s">
        <v>172</v>
      </c>
      <c r="CQ64" t="s">
        <v>170</v>
      </c>
      <c r="CR64" t="s">
        <v>170</v>
      </c>
      <c r="CS64" t="s">
        <v>172</v>
      </c>
      <c r="CT64" t="s">
        <v>172</v>
      </c>
      <c r="CU64" t="s">
        <v>172</v>
      </c>
      <c r="CV64" t="s">
        <v>172</v>
      </c>
      <c r="CW64" t="s">
        <v>191</v>
      </c>
      <c r="CX64" t="s">
        <v>170</v>
      </c>
      <c r="CY64" t="s">
        <v>172</v>
      </c>
      <c r="CZ64" t="s">
        <v>172</v>
      </c>
      <c r="DA64" t="s">
        <v>172</v>
      </c>
      <c r="DB64" t="s">
        <v>172</v>
      </c>
      <c r="DD64" t="s">
        <v>192</v>
      </c>
      <c r="DE64" t="s">
        <v>192</v>
      </c>
      <c r="DF64" t="s">
        <v>192</v>
      </c>
      <c r="DG64" t="s">
        <v>193</v>
      </c>
      <c r="DH64" t="s">
        <v>192</v>
      </c>
      <c r="DI64" t="s">
        <v>173</v>
      </c>
      <c r="DJ64" t="s">
        <v>192</v>
      </c>
      <c r="DK64" t="s">
        <v>173</v>
      </c>
      <c r="DL64" t="s">
        <v>193</v>
      </c>
      <c r="DN64" t="s">
        <v>194</v>
      </c>
      <c r="DO64" t="s">
        <v>287</v>
      </c>
      <c r="DP64" t="s">
        <v>194</v>
      </c>
      <c r="DQ64" t="s">
        <v>194</v>
      </c>
      <c r="DR64" t="s">
        <v>336</v>
      </c>
      <c r="DS64" t="s">
        <v>1393</v>
      </c>
      <c r="DT64" t="s">
        <v>164</v>
      </c>
      <c r="DU64" t="s">
        <v>173</v>
      </c>
      <c r="DV64" t="s">
        <v>165</v>
      </c>
      <c r="ED64" t="s">
        <v>164</v>
      </c>
      <c r="EE64" t="s">
        <v>164</v>
      </c>
      <c r="EF64" t="s">
        <v>384</v>
      </c>
      <c r="EG64" t="s">
        <v>1394</v>
      </c>
      <c r="EH64" t="s">
        <v>1395</v>
      </c>
      <c r="EI64" t="s">
        <v>200</v>
      </c>
      <c r="EJ64" t="s">
        <v>676</v>
      </c>
      <c r="EK64" t="s">
        <v>202</v>
      </c>
      <c r="EL64" t="s">
        <v>164</v>
      </c>
      <c r="EM64" t="s">
        <v>164</v>
      </c>
      <c r="EN64" t="s">
        <v>314</v>
      </c>
      <c r="EO64" t="s">
        <v>387</v>
      </c>
      <c r="EP64" t="s">
        <v>204</v>
      </c>
      <c r="EQ64" t="s">
        <v>205</v>
      </c>
      <c r="ER64" t="s">
        <v>164</v>
      </c>
      <c r="ES64" t="s">
        <v>164</v>
      </c>
      <c r="ET64" t="s">
        <v>1396</v>
      </c>
      <c r="EV64" t="s">
        <v>207</v>
      </c>
      <c r="EW64" t="s">
        <v>208</v>
      </c>
      <c r="EX64" t="s">
        <v>209</v>
      </c>
      <c r="EY64" t="s">
        <v>210</v>
      </c>
      <c r="EZ64" t="s">
        <v>211</v>
      </c>
      <c r="FA64" t="s">
        <v>212</v>
      </c>
      <c r="FB64">
        <v>97440800</v>
      </c>
      <c r="FC64" t="s">
        <v>1397</v>
      </c>
      <c r="FD64" t="s">
        <v>1398</v>
      </c>
      <c r="FF64" t="s">
        <v>215</v>
      </c>
      <c r="FG64" t="s">
        <v>216</v>
      </c>
      <c r="FJ64">
        <v>64</v>
      </c>
    </row>
    <row r="65" spans="1:166" x14ac:dyDescent="0.35">
      <c r="A65" t="s">
        <v>1399</v>
      </c>
      <c r="B65" t="s">
        <v>1400</v>
      </c>
      <c r="C65" s="4" t="s">
        <v>452</v>
      </c>
      <c r="D65" s="4" t="s">
        <v>392</v>
      </c>
      <c r="E65" s="4" t="s">
        <v>1401</v>
      </c>
      <c r="F65" s="4" t="s">
        <v>394</v>
      </c>
      <c r="G65" s="4" t="s">
        <v>1402</v>
      </c>
      <c r="H65" s="4" t="s">
        <v>1402</v>
      </c>
      <c r="I65" s="4" t="s">
        <v>1403</v>
      </c>
      <c r="J65" s="4" t="s">
        <v>1404</v>
      </c>
      <c r="K65" s="4" t="s">
        <v>1405</v>
      </c>
      <c r="L65" s="4" t="s">
        <v>1406</v>
      </c>
      <c r="M65" s="4" t="s">
        <v>1407</v>
      </c>
      <c r="N65" s="4" t="s">
        <v>1408</v>
      </c>
      <c r="O65" s="4" t="s">
        <v>1390</v>
      </c>
      <c r="P65" s="4"/>
      <c r="Q65" s="4" t="s">
        <v>165</v>
      </c>
      <c r="R65" s="4" t="s">
        <v>165</v>
      </c>
      <c r="S65" s="4" t="s">
        <v>165</v>
      </c>
      <c r="T65" s="4" t="s">
        <v>165</v>
      </c>
      <c r="U65" s="4" t="s">
        <v>172</v>
      </c>
      <c r="V65" s="4" t="s">
        <v>1409</v>
      </c>
      <c r="W65" s="4" t="s">
        <v>306</v>
      </c>
      <c r="X65" s="4" t="s">
        <v>539</v>
      </c>
      <c r="Y65" s="5">
        <f t="shared" si="0"/>
        <v>2020</v>
      </c>
      <c r="Z65" s="4">
        <v>0</v>
      </c>
      <c r="AA65" s="4">
        <v>1</v>
      </c>
      <c r="AB65" s="310">
        <v>1</v>
      </c>
      <c r="AC65" s="4"/>
      <c r="AD65" s="5">
        <f t="shared" si="1"/>
        <v>1</v>
      </c>
      <c r="AE65" s="6" t="s">
        <v>171</v>
      </c>
      <c r="AF65" s="6" t="s">
        <v>171</v>
      </c>
      <c r="AG65" s="6" t="s">
        <v>234</v>
      </c>
      <c r="AH65" s="6" t="s">
        <v>170</v>
      </c>
      <c r="AI65" s="6" t="s">
        <v>170</v>
      </c>
      <c r="AJ65" s="6" t="s">
        <v>170</v>
      </c>
      <c r="AK65" s="6" t="s">
        <v>172</v>
      </c>
      <c r="AL65" s="6" t="s">
        <v>405</v>
      </c>
      <c r="AM65" s="12" t="s">
        <v>175</v>
      </c>
      <c r="AN65" s="12" t="s">
        <v>176</v>
      </c>
      <c r="AO65" s="12" t="s">
        <v>176</v>
      </c>
      <c r="AP65" s="12" t="s">
        <v>175</v>
      </c>
      <c r="AQ65" s="12" t="s">
        <v>175</v>
      </c>
      <c r="AR65" s="12" t="s">
        <v>175</v>
      </c>
      <c r="AS65" s="12" t="s">
        <v>175</v>
      </c>
      <c r="AT65" s="12" t="s">
        <v>262</v>
      </c>
      <c r="AU65" s="12" t="s">
        <v>176</v>
      </c>
      <c r="AV65" s="12" t="s">
        <v>175</v>
      </c>
      <c r="AW65" s="5">
        <f t="shared" si="2"/>
        <v>1</v>
      </c>
      <c r="AX65" s="20" t="s">
        <v>178</v>
      </c>
      <c r="AY65" s="5">
        <f t="shared" si="3"/>
        <v>1</v>
      </c>
      <c r="AZ65" s="20" t="s">
        <v>178</v>
      </c>
      <c r="BA65" s="5">
        <f t="shared" si="4"/>
        <v>1</v>
      </c>
      <c r="BB65" s="20" t="s">
        <v>178</v>
      </c>
      <c r="BC65" s="5">
        <f t="shared" si="5"/>
        <v>1</v>
      </c>
      <c r="BD65" s="20" t="s">
        <v>178</v>
      </c>
      <c r="BE65" s="5">
        <f t="shared" si="6"/>
        <v>1</v>
      </c>
      <c r="BF65" s="20" t="s">
        <v>178</v>
      </c>
      <c r="BG65" s="5">
        <f t="shared" si="7"/>
        <v>1</v>
      </c>
      <c r="BH65" s="20" t="s">
        <v>178</v>
      </c>
      <c r="BI65" s="5">
        <f t="shared" si="8"/>
        <v>1</v>
      </c>
      <c r="BJ65" s="20" t="s">
        <v>178</v>
      </c>
      <c r="BK65" s="5">
        <f t="shared" si="9"/>
        <v>1</v>
      </c>
      <c r="BL65" s="20" t="s">
        <v>178</v>
      </c>
      <c r="BM65" s="5">
        <f t="shared" si="10"/>
        <v>1</v>
      </c>
      <c r="BN65" s="20" t="s">
        <v>178</v>
      </c>
      <c r="BO65" s="5">
        <f t="shared" si="11"/>
        <v>1</v>
      </c>
      <c r="BP65" s="20" t="s">
        <v>178</v>
      </c>
      <c r="BQ65" s="5">
        <f t="shared" si="12"/>
        <v>1</v>
      </c>
      <c r="BR65" s="20" t="s">
        <v>178</v>
      </c>
      <c r="BS65" s="5">
        <f t="shared" si="13"/>
        <v>1</v>
      </c>
      <c r="BT65" s="20" t="s">
        <v>178</v>
      </c>
      <c r="BU65" s="5">
        <f t="shared" si="14"/>
        <v>1</v>
      </c>
      <c r="BV65" s="24" t="s">
        <v>175</v>
      </c>
      <c r="BW65" s="24" t="s">
        <v>175</v>
      </c>
      <c r="BX65" s="24" t="s">
        <v>175</v>
      </c>
      <c r="BY65" s="24" t="s">
        <v>175</v>
      </c>
      <c r="BZ65" s="24" t="s">
        <v>175</v>
      </c>
      <c r="CA65" s="24" t="s">
        <v>164</v>
      </c>
      <c r="CB65" s="24" t="s">
        <v>309</v>
      </c>
      <c r="CC65" t="s">
        <v>164</v>
      </c>
      <c r="CD65" t="s">
        <v>180</v>
      </c>
      <c r="CE65" t="s">
        <v>181</v>
      </c>
      <c r="CF65" t="s">
        <v>182</v>
      </c>
      <c r="CG65" t="s">
        <v>183</v>
      </c>
      <c r="CH65" t="s">
        <v>184</v>
      </c>
      <c r="CI65" t="s">
        <v>185</v>
      </c>
      <c r="CJ65" t="s">
        <v>186</v>
      </c>
      <c r="CK65" t="s">
        <v>187</v>
      </c>
      <c r="CL65" t="s">
        <v>188</v>
      </c>
      <c r="CM65" t="s">
        <v>189</v>
      </c>
      <c r="CO65" t="s">
        <v>190</v>
      </c>
      <c r="CP65" t="s">
        <v>172</v>
      </c>
      <c r="CQ65" t="s">
        <v>170</v>
      </c>
      <c r="CR65" t="s">
        <v>172</v>
      </c>
      <c r="CS65" t="s">
        <v>172</v>
      </c>
      <c r="CT65" t="s">
        <v>172</v>
      </c>
      <c r="CU65" t="s">
        <v>172</v>
      </c>
      <c r="CV65" t="s">
        <v>172</v>
      </c>
      <c r="CW65" t="s">
        <v>191</v>
      </c>
      <c r="CX65" t="s">
        <v>170</v>
      </c>
      <c r="CY65" t="s">
        <v>172</v>
      </c>
      <c r="CZ65" t="s">
        <v>172</v>
      </c>
      <c r="DA65" t="s">
        <v>172</v>
      </c>
      <c r="DB65" t="s">
        <v>172</v>
      </c>
      <c r="DD65" t="s">
        <v>192</v>
      </c>
      <c r="DE65" t="s">
        <v>192</v>
      </c>
      <c r="DF65" t="s">
        <v>192</v>
      </c>
      <c r="DG65" t="s">
        <v>173</v>
      </c>
      <c r="DH65" t="s">
        <v>192</v>
      </c>
      <c r="DI65" t="s">
        <v>192</v>
      </c>
      <c r="DJ65" t="s">
        <v>192</v>
      </c>
      <c r="DK65" t="s">
        <v>192</v>
      </c>
      <c r="DL65" t="s">
        <v>193</v>
      </c>
      <c r="DN65" t="s">
        <v>194</v>
      </c>
      <c r="DO65" t="s">
        <v>195</v>
      </c>
      <c r="DP65" t="s">
        <v>195</v>
      </c>
      <c r="DQ65" t="s">
        <v>194</v>
      </c>
      <c r="DR65" t="s">
        <v>336</v>
      </c>
      <c r="DS65" t="s">
        <v>1410</v>
      </c>
      <c r="DT65" t="s">
        <v>164</v>
      </c>
      <c r="DU65" t="s">
        <v>192</v>
      </c>
      <c r="DV65" t="s">
        <v>165</v>
      </c>
      <c r="ED65" t="s">
        <v>164</v>
      </c>
      <c r="EE65" t="s">
        <v>164</v>
      </c>
      <c r="EF65" t="s">
        <v>384</v>
      </c>
      <c r="EG65" t="s">
        <v>1411</v>
      </c>
      <c r="EH65" t="s">
        <v>1412</v>
      </c>
      <c r="EI65" t="s">
        <v>200</v>
      </c>
      <c r="EJ65" t="s">
        <v>361</v>
      </c>
      <c r="EK65" t="s">
        <v>202</v>
      </c>
      <c r="EL65" t="s">
        <v>165</v>
      </c>
      <c r="EM65" t="s">
        <v>164</v>
      </c>
      <c r="EN65" t="s">
        <v>164</v>
      </c>
      <c r="EO65" t="s">
        <v>203</v>
      </c>
      <c r="EP65" t="s">
        <v>204</v>
      </c>
      <c r="EQ65" t="s">
        <v>205</v>
      </c>
      <c r="ER65" t="s">
        <v>165</v>
      </c>
      <c r="ES65" t="s">
        <v>164</v>
      </c>
      <c r="ET65" t="s">
        <v>1413</v>
      </c>
      <c r="EV65" t="s">
        <v>207</v>
      </c>
      <c r="EW65" t="s">
        <v>208</v>
      </c>
      <c r="EX65" t="s">
        <v>209</v>
      </c>
      <c r="EY65" t="s">
        <v>210</v>
      </c>
      <c r="EZ65" t="s">
        <v>211</v>
      </c>
      <c r="FA65" t="s">
        <v>212</v>
      </c>
      <c r="FB65">
        <v>97441299</v>
      </c>
      <c r="FC65" t="s">
        <v>1414</v>
      </c>
      <c r="FD65" t="s">
        <v>1415</v>
      </c>
      <c r="FF65" t="s">
        <v>215</v>
      </c>
      <c r="FG65" t="s">
        <v>216</v>
      </c>
      <c r="FJ65">
        <v>65</v>
      </c>
    </row>
    <row r="66" spans="1:166" x14ac:dyDescent="0.35">
      <c r="A66" t="s">
        <v>1416</v>
      </c>
      <c r="B66" t="s">
        <v>1417</v>
      </c>
      <c r="C66" s="4" t="s">
        <v>608</v>
      </c>
      <c r="D66" s="4" t="s">
        <v>392</v>
      </c>
      <c r="E66" s="4" t="s">
        <v>1418</v>
      </c>
      <c r="F66" s="4" t="s">
        <v>154</v>
      </c>
      <c r="G66" s="4" t="s">
        <v>1419</v>
      </c>
      <c r="H66" s="4" t="s">
        <v>1420</v>
      </c>
      <c r="I66" s="4" t="s">
        <v>1421</v>
      </c>
      <c r="J66" s="4" t="s">
        <v>1422</v>
      </c>
      <c r="K66" s="4" t="s">
        <v>1423</v>
      </c>
      <c r="L66" s="4" t="s">
        <v>1424</v>
      </c>
      <c r="M66" s="4" t="s">
        <v>1425</v>
      </c>
      <c r="N66" s="4" t="s">
        <v>1426</v>
      </c>
      <c r="O66" s="4" t="s">
        <v>749</v>
      </c>
      <c r="P66" s="4"/>
      <c r="Q66" s="4" t="s">
        <v>165</v>
      </c>
      <c r="R66" s="4" t="s">
        <v>165</v>
      </c>
      <c r="S66" s="4" t="s">
        <v>165</v>
      </c>
      <c r="T66" s="4" t="s">
        <v>165</v>
      </c>
      <c r="U66" s="4" t="s">
        <v>1427</v>
      </c>
      <c r="V66" s="4" t="s">
        <v>1428</v>
      </c>
      <c r="W66" s="4" t="s">
        <v>168</v>
      </c>
      <c r="X66" s="4" t="s">
        <v>1313</v>
      </c>
      <c r="Y66" s="5">
        <f t="shared" si="0"/>
        <v>2020</v>
      </c>
      <c r="Z66" s="4">
        <v>0</v>
      </c>
      <c r="AA66" s="4">
        <v>1</v>
      </c>
      <c r="AB66" s="310">
        <v>1</v>
      </c>
      <c r="AC66" s="4"/>
      <c r="AD66" s="5">
        <f t="shared" si="1"/>
        <v>1</v>
      </c>
      <c r="AE66" s="6" t="s">
        <v>171</v>
      </c>
      <c r="AF66" s="6" t="s">
        <v>171</v>
      </c>
      <c r="AG66" s="6" t="s">
        <v>234</v>
      </c>
      <c r="AH66" s="6" t="s">
        <v>170</v>
      </c>
      <c r="AI66" s="6" t="s">
        <v>170</v>
      </c>
      <c r="AJ66" s="6" t="s">
        <v>173</v>
      </c>
      <c r="AK66" s="6" t="s">
        <v>172</v>
      </c>
      <c r="AL66" s="6" t="s">
        <v>1429</v>
      </c>
      <c r="AM66" s="12" t="s">
        <v>175</v>
      </c>
      <c r="AN66" s="12" t="s">
        <v>262</v>
      </c>
      <c r="AO66" s="12" t="s">
        <v>175</v>
      </c>
      <c r="AP66" s="12" t="s">
        <v>176</v>
      </c>
      <c r="AQ66" s="12" t="s">
        <v>285</v>
      </c>
      <c r="AR66" s="12" t="s">
        <v>175</v>
      </c>
      <c r="AS66" s="12" t="s">
        <v>262</v>
      </c>
      <c r="AT66" s="12" t="s">
        <v>175</v>
      </c>
      <c r="AU66" s="12" t="s">
        <v>176</v>
      </c>
      <c r="AV66" s="12" t="s">
        <v>175</v>
      </c>
      <c r="AW66" s="5">
        <f t="shared" si="2"/>
        <v>1</v>
      </c>
      <c r="AX66" s="20" t="s">
        <v>179</v>
      </c>
      <c r="AY66" s="5">
        <f t="shared" si="3"/>
        <v>0</v>
      </c>
      <c r="AZ66" s="20" t="s">
        <v>179</v>
      </c>
      <c r="BA66" s="5">
        <f t="shared" si="4"/>
        <v>0</v>
      </c>
      <c r="BB66" s="20" t="s">
        <v>179</v>
      </c>
      <c r="BC66" s="5">
        <f t="shared" si="5"/>
        <v>0</v>
      </c>
      <c r="BD66" s="20" t="s">
        <v>179</v>
      </c>
      <c r="BE66" s="5">
        <f t="shared" si="6"/>
        <v>0</v>
      </c>
      <c r="BF66" s="20" t="s">
        <v>179</v>
      </c>
      <c r="BG66" s="5">
        <f t="shared" si="7"/>
        <v>0</v>
      </c>
      <c r="BH66" s="20" t="s">
        <v>179</v>
      </c>
      <c r="BI66" s="5">
        <f t="shared" si="8"/>
        <v>0</v>
      </c>
      <c r="BJ66" s="20" t="s">
        <v>179</v>
      </c>
      <c r="BK66" s="5">
        <f t="shared" si="9"/>
        <v>0</v>
      </c>
      <c r="BL66" s="20" t="s">
        <v>179</v>
      </c>
      <c r="BM66" s="5">
        <f t="shared" si="10"/>
        <v>0</v>
      </c>
      <c r="BN66" s="20" t="s">
        <v>179</v>
      </c>
      <c r="BO66" s="5">
        <f t="shared" si="11"/>
        <v>0</v>
      </c>
      <c r="BP66" s="20" t="s">
        <v>179</v>
      </c>
      <c r="BQ66" s="5">
        <f t="shared" si="12"/>
        <v>0</v>
      </c>
      <c r="BR66" s="20" t="s">
        <v>179</v>
      </c>
      <c r="BS66" s="5">
        <f t="shared" si="13"/>
        <v>0</v>
      </c>
      <c r="BT66" s="20" t="s">
        <v>179</v>
      </c>
      <c r="BU66" s="5">
        <f t="shared" si="14"/>
        <v>0</v>
      </c>
      <c r="BV66" s="24" t="s">
        <v>175</v>
      </c>
      <c r="BW66" s="24" t="s">
        <v>175</v>
      </c>
      <c r="BX66" s="24" t="s">
        <v>175</v>
      </c>
      <c r="BY66" s="24" t="s">
        <v>175</v>
      </c>
      <c r="BZ66" s="24" t="s">
        <v>175</v>
      </c>
      <c r="CA66" s="24" t="s">
        <v>165</v>
      </c>
      <c r="CB66" s="24"/>
      <c r="CC66" t="s">
        <v>164</v>
      </c>
      <c r="CD66" t="s">
        <v>180</v>
      </c>
      <c r="CE66" t="s">
        <v>181</v>
      </c>
      <c r="CF66" t="s">
        <v>182</v>
      </c>
      <c r="CG66" t="s">
        <v>183</v>
      </c>
      <c r="CH66" t="s">
        <v>184</v>
      </c>
      <c r="CI66" t="s">
        <v>185</v>
      </c>
      <c r="CJ66" t="s">
        <v>186</v>
      </c>
      <c r="CK66" t="s">
        <v>187</v>
      </c>
      <c r="CL66" t="s">
        <v>188</v>
      </c>
      <c r="CM66" t="s">
        <v>189</v>
      </c>
      <c r="CO66" t="s">
        <v>190</v>
      </c>
      <c r="CP66" t="s">
        <v>172</v>
      </c>
      <c r="CQ66" t="s">
        <v>170</v>
      </c>
      <c r="CR66" t="s">
        <v>172</v>
      </c>
      <c r="CS66" t="s">
        <v>172</v>
      </c>
      <c r="CT66" t="s">
        <v>172</v>
      </c>
      <c r="CU66" t="s">
        <v>172</v>
      </c>
      <c r="CV66" t="s">
        <v>172</v>
      </c>
      <c r="CW66" t="s">
        <v>191</v>
      </c>
      <c r="CX66" t="s">
        <v>170</v>
      </c>
      <c r="CY66" t="s">
        <v>172</v>
      </c>
      <c r="CZ66" t="s">
        <v>172</v>
      </c>
      <c r="DA66" t="s">
        <v>172</v>
      </c>
      <c r="DB66" t="s">
        <v>172</v>
      </c>
      <c r="DD66" t="s">
        <v>192</v>
      </c>
      <c r="DE66" t="s">
        <v>193</v>
      </c>
      <c r="DF66" t="s">
        <v>192</v>
      </c>
      <c r="DG66" t="s">
        <v>173</v>
      </c>
      <c r="DH66" t="s">
        <v>192</v>
      </c>
      <c r="DI66" t="s">
        <v>192</v>
      </c>
      <c r="DJ66" t="s">
        <v>192</v>
      </c>
      <c r="DK66" t="s">
        <v>192</v>
      </c>
      <c r="DL66" t="s">
        <v>193</v>
      </c>
      <c r="DN66" t="s">
        <v>194</v>
      </c>
      <c r="DO66" t="s">
        <v>195</v>
      </c>
      <c r="DP66" t="s">
        <v>194</v>
      </c>
      <c r="DQ66" t="s">
        <v>194</v>
      </c>
      <c r="DR66" t="s">
        <v>288</v>
      </c>
      <c r="DT66" t="s">
        <v>164</v>
      </c>
      <c r="DU66" t="s">
        <v>192</v>
      </c>
      <c r="DV66" t="s">
        <v>165</v>
      </c>
      <c r="ED66" t="s">
        <v>165</v>
      </c>
      <c r="EE66" t="s">
        <v>165</v>
      </c>
      <c r="EF66" t="s">
        <v>239</v>
      </c>
      <c r="EH66" t="s">
        <v>1430</v>
      </c>
      <c r="EI66" t="s">
        <v>200</v>
      </c>
      <c r="EJ66" t="s">
        <v>522</v>
      </c>
      <c r="EK66" t="s">
        <v>202</v>
      </c>
      <c r="EL66" t="s">
        <v>164</v>
      </c>
      <c r="EM66" t="s">
        <v>164</v>
      </c>
      <c r="EN66" t="s">
        <v>314</v>
      </c>
      <c r="EO66" t="s">
        <v>387</v>
      </c>
      <c r="EP66" t="s">
        <v>204</v>
      </c>
      <c r="EQ66" t="s">
        <v>205</v>
      </c>
      <c r="ER66" t="s">
        <v>164</v>
      </c>
      <c r="ES66" t="s">
        <v>164</v>
      </c>
      <c r="ET66" t="s">
        <v>1431</v>
      </c>
      <c r="EV66" t="s">
        <v>207</v>
      </c>
      <c r="EW66" t="s">
        <v>208</v>
      </c>
      <c r="EX66" t="s">
        <v>209</v>
      </c>
      <c r="EY66" t="s">
        <v>210</v>
      </c>
      <c r="EZ66" t="s">
        <v>211</v>
      </c>
      <c r="FA66" t="s">
        <v>212</v>
      </c>
      <c r="FB66">
        <v>97442888</v>
      </c>
      <c r="FC66" t="s">
        <v>1432</v>
      </c>
      <c r="FD66" t="s">
        <v>1433</v>
      </c>
      <c r="FF66" t="s">
        <v>215</v>
      </c>
      <c r="FG66" t="s">
        <v>216</v>
      </c>
      <c r="FJ66">
        <v>66</v>
      </c>
    </row>
    <row r="67" spans="1:166" x14ac:dyDescent="0.35">
      <c r="A67" t="s">
        <v>1434</v>
      </c>
      <c r="B67" t="s">
        <v>1435</v>
      </c>
      <c r="C67" s="4" t="s">
        <v>882</v>
      </c>
      <c r="D67" s="4" t="s">
        <v>343</v>
      </c>
      <c r="E67" s="4" t="s">
        <v>1436</v>
      </c>
      <c r="F67" s="4" t="s">
        <v>1437</v>
      </c>
      <c r="G67" s="4" t="s">
        <v>1438</v>
      </c>
      <c r="H67" s="4" t="s">
        <v>1439</v>
      </c>
      <c r="I67" s="4" t="s">
        <v>1440</v>
      </c>
      <c r="J67" s="4" t="s">
        <v>1441</v>
      </c>
      <c r="K67" s="4" t="s">
        <v>1442</v>
      </c>
      <c r="L67" s="4" t="s">
        <v>1443</v>
      </c>
      <c r="M67" s="4" t="s">
        <v>1444</v>
      </c>
      <c r="N67" s="4" t="s">
        <v>1445</v>
      </c>
      <c r="O67" s="4" t="s">
        <v>1446</v>
      </c>
      <c r="P67" s="4"/>
      <c r="Q67" s="4" t="s">
        <v>165</v>
      </c>
      <c r="R67" s="4" t="s">
        <v>165</v>
      </c>
      <c r="S67" s="4" t="s">
        <v>164</v>
      </c>
      <c r="T67" s="4" t="s">
        <v>164</v>
      </c>
      <c r="U67" s="4" t="s">
        <v>1447</v>
      </c>
      <c r="V67" s="4" t="s">
        <v>1448</v>
      </c>
      <c r="W67" s="4" t="s">
        <v>306</v>
      </c>
      <c r="X67" s="4" t="s">
        <v>1173</v>
      </c>
      <c r="Y67" s="5">
        <f t="shared" ref="Y67:Y96" si="15">YEAR(X67)</f>
        <v>2019</v>
      </c>
      <c r="Z67" s="4">
        <v>0</v>
      </c>
      <c r="AA67" s="4">
        <v>1</v>
      </c>
      <c r="AB67" s="310">
        <v>1</v>
      </c>
      <c r="AC67" s="4"/>
      <c r="AD67" s="5">
        <f t="shared" ref="AD67:AD96" si="16">IF(AND(Z67=0,AA67=1),1,0)</f>
        <v>1</v>
      </c>
      <c r="AE67" s="6" t="s">
        <v>234</v>
      </c>
      <c r="AF67" s="6" t="s">
        <v>234</v>
      </c>
      <c r="AG67" s="6" t="s">
        <v>238</v>
      </c>
      <c r="AH67" s="6" t="s">
        <v>172</v>
      </c>
      <c r="AI67" s="6" t="s">
        <v>173</v>
      </c>
      <c r="AJ67" s="6" t="s">
        <v>170</v>
      </c>
      <c r="AK67" s="6" t="s">
        <v>172</v>
      </c>
      <c r="AL67" s="6" t="s">
        <v>1449</v>
      </c>
      <c r="AM67" s="12" t="s">
        <v>177</v>
      </c>
      <c r="AN67" s="12" t="s">
        <v>262</v>
      </c>
      <c r="AO67" s="12" t="s">
        <v>177</v>
      </c>
      <c r="AP67" s="12" t="s">
        <v>175</v>
      </c>
      <c r="AQ67" s="12" t="s">
        <v>175</v>
      </c>
      <c r="AR67" s="12" t="s">
        <v>175</v>
      </c>
      <c r="AS67" s="12" t="s">
        <v>262</v>
      </c>
      <c r="AT67" s="12" t="s">
        <v>175</v>
      </c>
      <c r="AU67" s="12" t="s">
        <v>176</v>
      </c>
      <c r="AV67" s="12" t="s">
        <v>175</v>
      </c>
      <c r="AW67" s="5">
        <f t="shared" ref="AW67:AW96" si="17">IF(AU67=$AU$2,1,0)</f>
        <v>1</v>
      </c>
      <c r="AX67" s="20" t="s">
        <v>179</v>
      </c>
      <c r="AY67" s="5">
        <f t="shared" ref="AY67:AY96" si="18">IF(AX67=$AX$2,1,0)</f>
        <v>0</v>
      </c>
      <c r="AZ67" s="20" t="s">
        <v>179</v>
      </c>
      <c r="BA67" s="5">
        <f t="shared" ref="BA67:BA96" si="19">IF(AZ67=$AX$2,1,0)</f>
        <v>0</v>
      </c>
      <c r="BB67" s="20" t="s">
        <v>178</v>
      </c>
      <c r="BC67" s="5">
        <f t="shared" ref="BC67:BC96" si="20">IF(BB67=$AX$2,1,0)</f>
        <v>1</v>
      </c>
      <c r="BD67" s="20" t="s">
        <v>178</v>
      </c>
      <c r="BE67" s="5">
        <f t="shared" ref="BE67:BE96" si="21">IF(BD67=$AX$2,1,0)</f>
        <v>1</v>
      </c>
      <c r="BF67" s="20" t="s">
        <v>178</v>
      </c>
      <c r="BG67" s="5">
        <f t="shared" ref="BG67:BG96" si="22">IF(BF67=$AX$2,1,0)</f>
        <v>1</v>
      </c>
      <c r="BH67" s="20" t="s">
        <v>179</v>
      </c>
      <c r="BI67" s="5">
        <f t="shared" ref="BI67:BI96" si="23">IF(BH67=$AX$2,1,0)</f>
        <v>0</v>
      </c>
      <c r="BJ67" s="20" t="s">
        <v>179</v>
      </c>
      <c r="BK67" s="5">
        <f t="shared" ref="BK67:BK96" si="24">IF(BJ67=$AX$2,1,0)</f>
        <v>0</v>
      </c>
      <c r="BL67" s="20" t="s">
        <v>179</v>
      </c>
      <c r="BM67" s="5">
        <f t="shared" ref="BM67:BM96" si="25">IF(BL67=$AX$2,1,0)</f>
        <v>0</v>
      </c>
      <c r="BN67" s="20" t="s">
        <v>179</v>
      </c>
      <c r="BO67" s="5">
        <f t="shared" ref="BO67:BO96" si="26">IF(BN67=$AX$2,1,0)</f>
        <v>0</v>
      </c>
      <c r="BP67" s="20" t="s">
        <v>179</v>
      </c>
      <c r="BQ67" s="5">
        <f t="shared" ref="BQ67:BQ96" si="27">IF(BP67=$AX$2,1,0)</f>
        <v>0</v>
      </c>
      <c r="BR67" s="20" t="s">
        <v>179</v>
      </c>
      <c r="BS67" s="5">
        <f t="shared" ref="BS67:BS96" si="28">IF(BR67=$AX$2,1,0)</f>
        <v>0</v>
      </c>
      <c r="BT67" s="20" t="s">
        <v>179</v>
      </c>
      <c r="BU67" s="5">
        <f t="shared" ref="BU67:BU96" si="29">IF(BT67=$AX$2,1,0)</f>
        <v>0</v>
      </c>
      <c r="BV67" s="24" t="s">
        <v>175</v>
      </c>
      <c r="BW67" s="24" t="s">
        <v>175</v>
      </c>
      <c r="BX67" s="24" t="s">
        <v>175</v>
      </c>
      <c r="BY67" s="24" t="s">
        <v>175</v>
      </c>
      <c r="BZ67" s="24" t="s">
        <v>175</v>
      </c>
      <c r="CA67" s="24" t="s">
        <v>165</v>
      </c>
      <c r="CB67" s="24"/>
      <c r="CC67" t="s">
        <v>164</v>
      </c>
      <c r="CD67" t="s">
        <v>180</v>
      </c>
      <c r="CE67" t="s">
        <v>181</v>
      </c>
      <c r="CF67" t="s">
        <v>182</v>
      </c>
      <c r="CG67" t="s">
        <v>183</v>
      </c>
      <c r="CH67" t="s">
        <v>184</v>
      </c>
      <c r="CI67" t="s">
        <v>185</v>
      </c>
      <c r="CJ67" t="s">
        <v>186</v>
      </c>
      <c r="CK67" t="s">
        <v>187</v>
      </c>
      <c r="CL67" t="s">
        <v>188</v>
      </c>
      <c r="CM67" t="s">
        <v>189</v>
      </c>
      <c r="CO67" t="s">
        <v>190</v>
      </c>
      <c r="CP67" t="s">
        <v>172</v>
      </c>
      <c r="CQ67" t="s">
        <v>170</v>
      </c>
      <c r="CR67" t="s">
        <v>172</v>
      </c>
      <c r="CS67" t="s">
        <v>172</v>
      </c>
      <c r="CT67" t="s">
        <v>172</v>
      </c>
      <c r="CU67" t="s">
        <v>172</v>
      </c>
      <c r="CV67" t="s">
        <v>172</v>
      </c>
      <c r="CW67" t="s">
        <v>485</v>
      </c>
      <c r="CX67" t="s">
        <v>170</v>
      </c>
      <c r="CY67" t="s">
        <v>170</v>
      </c>
      <c r="CZ67" t="s">
        <v>172</v>
      </c>
      <c r="DA67" t="s">
        <v>172</v>
      </c>
      <c r="DB67" t="s">
        <v>172</v>
      </c>
      <c r="DD67" t="s">
        <v>173</v>
      </c>
      <c r="DE67" t="s">
        <v>233</v>
      </c>
      <c r="DF67" t="s">
        <v>173</v>
      </c>
      <c r="DG67" t="s">
        <v>193</v>
      </c>
      <c r="DH67" t="s">
        <v>193</v>
      </c>
      <c r="DI67" t="s">
        <v>192</v>
      </c>
      <c r="DJ67" t="s">
        <v>192</v>
      </c>
      <c r="DK67" t="s">
        <v>173</v>
      </c>
      <c r="DL67" t="s">
        <v>193</v>
      </c>
      <c r="DN67" t="s">
        <v>195</v>
      </c>
      <c r="DO67" t="s">
        <v>194</v>
      </c>
      <c r="DP67" t="s">
        <v>194</v>
      </c>
      <c r="DQ67" t="s">
        <v>195</v>
      </c>
      <c r="DR67" t="s">
        <v>288</v>
      </c>
      <c r="DT67" t="s">
        <v>165</v>
      </c>
      <c r="EF67" t="s">
        <v>239</v>
      </c>
      <c r="EH67" t="s">
        <v>1450</v>
      </c>
      <c r="EI67" t="s">
        <v>200</v>
      </c>
      <c r="EJ67" t="s">
        <v>201</v>
      </c>
      <c r="EK67" t="s">
        <v>265</v>
      </c>
      <c r="EL67" t="s">
        <v>164</v>
      </c>
      <c r="EM67" t="s">
        <v>164</v>
      </c>
      <c r="EN67" t="s">
        <v>164</v>
      </c>
      <c r="EO67" t="s">
        <v>203</v>
      </c>
      <c r="EP67" t="s">
        <v>204</v>
      </c>
      <c r="EQ67" t="s">
        <v>205</v>
      </c>
      <c r="ER67" t="s">
        <v>164</v>
      </c>
      <c r="ES67" t="s">
        <v>164</v>
      </c>
      <c r="ET67" t="s">
        <v>1101</v>
      </c>
      <c r="EV67" t="s">
        <v>207</v>
      </c>
      <c r="EW67" t="s">
        <v>208</v>
      </c>
      <c r="EX67" t="s">
        <v>209</v>
      </c>
      <c r="EY67" t="s">
        <v>210</v>
      </c>
      <c r="EZ67" t="s">
        <v>211</v>
      </c>
      <c r="FA67" t="s">
        <v>212</v>
      </c>
      <c r="FB67">
        <v>97460839</v>
      </c>
      <c r="FC67" t="s">
        <v>1451</v>
      </c>
      <c r="FD67" t="s">
        <v>1452</v>
      </c>
      <c r="FF67" t="s">
        <v>215</v>
      </c>
      <c r="FG67" t="s">
        <v>216</v>
      </c>
      <c r="FJ67">
        <v>67</v>
      </c>
    </row>
    <row r="68" spans="1:166" x14ac:dyDescent="0.35">
      <c r="A68" t="s">
        <v>1453</v>
      </c>
      <c r="B68" t="s">
        <v>1454</v>
      </c>
      <c r="C68" s="4" t="s">
        <v>882</v>
      </c>
      <c r="D68" s="4" t="s">
        <v>343</v>
      </c>
      <c r="E68" s="4" t="s">
        <v>1455</v>
      </c>
      <c r="F68" s="4" t="s">
        <v>394</v>
      </c>
      <c r="G68" s="4" t="s">
        <v>1456</v>
      </c>
      <c r="H68" s="4" t="s">
        <v>1457</v>
      </c>
      <c r="I68" s="4" t="s">
        <v>1458</v>
      </c>
      <c r="J68" s="4" t="s">
        <v>1459</v>
      </c>
      <c r="K68" s="4" t="s">
        <v>1460</v>
      </c>
      <c r="L68" s="4" t="s">
        <v>1461</v>
      </c>
      <c r="M68" s="4" t="s">
        <v>1462</v>
      </c>
      <c r="N68" s="4" t="s">
        <v>1463</v>
      </c>
      <c r="O68" s="4" t="s">
        <v>1171</v>
      </c>
      <c r="P68" s="4"/>
      <c r="Q68" s="4" t="s">
        <v>165</v>
      </c>
      <c r="R68" s="4" t="s">
        <v>165</v>
      </c>
      <c r="S68" s="4" t="s">
        <v>165</v>
      </c>
      <c r="T68" s="4" t="s">
        <v>165</v>
      </c>
      <c r="U68" s="4" t="s">
        <v>172</v>
      </c>
      <c r="V68" s="4" t="s">
        <v>1464</v>
      </c>
      <c r="W68" s="4" t="s">
        <v>306</v>
      </c>
      <c r="X68" s="4" t="s">
        <v>1154</v>
      </c>
      <c r="Y68" s="5">
        <f t="shared" si="15"/>
        <v>2020</v>
      </c>
      <c r="Z68" s="4">
        <v>0</v>
      </c>
      <c r="AA68" s="4">
        <v>1</v>
      </c>
      <c r="AB68" s="310">
        <v>1</v>
      </c>
      <c r="AC68" s="4"/>
      <c r="AD68" s="5">
        <f t="shared" si="16"/>
        <v>1</v>
      </c>
      <c r="AE68" s="6" t="s">
        <v>171</v>
      </c>
      <c r="AF68" s="6" t="s">
        <v>171</v>
      </c>
      <c r="AG68" s="6" t="s">
        <v>234</v>
      </c>
      <c r="AH68" s="6" t="s">
        <v>233</v>
      </c>
      <c r="AI68" s="6" t="s">
        <v>233</v>
      </c>
      <c r="AJ68" s="6" t="s">
        <v>170</v>
      </c>
      <c r="AK68" s="6" t="s">
        <v>172</v>
      </c>
      <c r="AL68" s="6" t="s">
        <v>636</v>
      </c>
      <c r="AM68" s="12" t="s">
        <v>175</v>
      </c>
      <c r="AN68" s="12" t="s">
        <v>176</v>
      </c>
      <c r="AO68" s="12" t="s">
        <v>177</v>
      </c>
      <c r="AP68" s="12" t="s">
        <v>176</v>
      </c>
      <c r="AQ68" s="12" t="s">
        <v>177</v>
      </c>
      <c r="AR68" s="12" t="s">
        <v>175</v>
      </c>
      <c r="AS68" s="12" t="s">
        <v>262</v>
      </c>
      <c r="AT68" s="12" t="s">
        <v>175</v>
      </c>
      <c r="AU68" s="12" t="s">
        <v>176</v>
      </c>
      <c r="AV68" s="12" t="s">
        <v>175</v>
      </c>
      <c r="AW68" s="5">
        <f t="shared" si="17"/>
        <v>1</v>
      </c>
      <c r="AX68" s="20" t="s">
        <v>179</v>
      </c>
      <c r="AY68" s="5">
        <f t="shared" si="18"/>
        <v>0</v>
      </c>
      <c r="AZ68" s="20" t="s">
        <v>179</v>
      </c>
      <c r="BA68" s="5">
        <f t="shared" si="19"/>
        <v>0</v>
      </c>
      <c r="BB68" s="20" t="s">
        <v>179</v>
      </c>
      <c r="BC68" s="5">
        <f t="shared" si="20"/>
        <v>0</v>
      </c>
      <c r="BD68" s="20" t="s">
        <v>179</v>
      </c>
      <c r="BE68" s="5">
        <f t="shared" si="21"/>
        <v>0</v>
      </c>
      <c r="BF68" s="20" t="s">
        <v>179</v>
      </c>
      <c r="BG68" s="5">
        <f t="shared" si="22"/>
        <v>0</v>
      </c>
      <c r="BH68" s="20" t="s">
        <v>179</v>
      </c>
      <c r="BI68" s="5">
        <f t="shared" si="23"/>
        <v>0</v>
      </c>
      <c r="BJ68" s="20" t="s">
        <v>179</v>
      </c>
      <c r="BK68" s="5">
        <f t="shared" si="24"/>
        <v>0</v>
      </c>
      <c r="BL68" s="20" t="s">
        <v>179</v>
      </c>
      <c r="BM68" s="5">
        <f t="shared" si="25"/>
        <v>0</v>
      </c>
      <c r="BN68" s="20" t="s">
        <v>179</v>
      </c>
      <c r="BO68" s="5">
        <f t="shared" si="26"/>
        <v>0</v>
      </c>
      <c r="BP68" s="20" t="s">
        <v>179</v>
      </c>
      <c r="BQ68" s="5">
        <f t="shared" si="27"/>
        <v>0</v>
      </c>
      <c r="BR68" s="20" t="s">
        <v>179</v>
      </c>
      <c r="BS68" s="5">
        <f t="shared" si="28"/>
        <v>0</v>
      </c>
      <c r="BT68" s="20" t="s">
        <v>179</v>
      </c>
      <c r="BU68" s="5">
        <f t="shared" si="29"/>
        <v>0</v>
      </c>
      <c r="BV68" s="24" t="s">
        <v>175</v>
      </c>
      <c r="BW68" s="24" t="s">
        <v>175</v>
      </c>
      <c r="BX68" s="24" t="s">
        <v>175</v>
      </c>
      <c r="BY68" s="24" t="s">
        <v>175</v>
      </c>
      <c r="BZ68" s="24" t="s">
        <v>175</v>
      </c>
      <c r="CA68" s="24" t="s">
        <v>165</v>
      </c>
      <c r="CB68" s="24"/>
      <c r="CC68" t="s">
        <v>164</v>
      </c>
      <c r="CD68" t="s">
        <v>180</v>
      </c>
      <c r="CE68" t="s">
        <v>181</v>
      </c>
      <c r="CF68" t="s">
        <v>182</v>
      </c>
      <c r="CG68" t="s">
        <v>183</v>
      </c>
      <c r="CH68" t="s">
        <v>184</v>
      </c>
      <c r="CI68" t="s">
        <v>185</v>
      </c>
      <c r="CJ68" t="s">
        <v>186</v>
      </c>
      <c r="CK68" t="s">
        <v>187</v>
      </c>
      <c r="CL68" t="s">
        <v>188</v>
      </c>
      <c r="CM68" t="s">
        <v>189</v>
      </c>
      <c r="CO68" t="s">
        <v>190</v>
      </c>
      <c r="CP68" t="s">
        <v>172</v>
      </c>
      <c r="CQ68" t="s">
        <v>170</v>
      </c>
      <c r="CR68" t="s">
        <v>172</v>
      </c>
      <c r="CS68" t="s">
        <v>172</v>
      </c>
      <c r="CT68" t="s">
        <v>172</v>
      </c>
      <c r="CU68" t="s">
        <v>172</v>
      </c>
      <c r="CV68" t="s">
        <v>172</v>
      </c>
      <c r="CW68" t="s">
        <v>656</v>
      </c>
      <c r="CX68" t="s">
        <v>170</v>
      </c>
      <c r="CY68" t="s">
        <v>172</v>
      </c>
      <c r="CZ68" t="s">
        <v>170</v>
      </c>
      <c r="DA68" t="s">
        <v>172</v>
      </c>
      <c r="DB68" t="s">
        <v>172</v>
      </c>
      <c r="DD68" t="s">
        <v>193</v>
      </c>
      <c r="DE68" t="s">
        <v>193</v>
      </c>
      <c r="DF68" t="s">
        <v>193</v>
      </c>
      <c r="DG68" t="s">
        <v>193</v>
      </c>
      <c r="DH68" t="s">
        <v>193</v>
      </c>
      <c r="DI68" t="s">
        <v>193</v>
      </c>
      <c r="DJ68" t="s">
        <v>193</v>
      </c>
      <c r="DK68" t="s">
        <v>193</v>
      </c>
      <c r="DL68" t="s">
        <v>193</v>
      </c>
      <c r="DN68" t="s">
        <v>194</v>
      </c>
      <c r="DO68" t="s">
        <v>194</v>
      </c>
      <c r="DP68" t="s">
        <v>194</v>
      </c>
      <c r="DQ68" t="s">
        <v>194</v>
      </c>
      <c r="DR68" t="s">
        <v>336</v>
      </c>
      <c r="DS68" t="s">
        <v>1465</v>
      </c>
      <c r="DT68" t="s">
        <v>164</v>
      </c>
      <c r="DU68" t="s">
        <v>193</v>
      </c>
      <c r="DV68" t="s">
        <v>165</v>
      </c>
      <c r="ED68" t="s">
        <v>164</v>
      </c>
      <c r="EE68" t="s">
        <v>165</v>
      </c>
      <c r="EF68" t="s">
        <v>1156</v>
      </c>
      <c r="EH68" t="s">
        <v>1355</v>
      </c>
      <c r="EI68" t="s">
        <v>200</v>
      </c>
      <c r="EJ68" t="s">
        <v>522</v>
      </c>
      <c r="EK68" t="s">
        <v>265</v>
      </c>
      <c r="EL68" t="s">
        <v>164</v>
      </c>
      <c r="EM68" t="s">
        <v>164</v>
      </c>
      <c r="EN68" t="s">
        <v>164</v>
      </c>
      <c r="EO68" t="s">
        <v>203</v>
      </c>
      <c r="EP68" t="s">
        <v>204</v>
      </c>
      <c r="EQ68" t="s">
        <v>205</v>
      </c>
      <c r="ER68" t="s">
        <v>164</v>
      </c>
      <c r="ES68" t="s">
        <v>164</v>
      </c>
      <c r="ET68" t="s">
        <v>1466</v>
      </c>
      <c r="EV68" t="s">
        <v>207</v>
      </c>
      <c r="EW68" t="s">
        <v>208</v>
      </c>
      <c r="EX68" t="s">
        <v>209</v>
      </c>
      <c r="EY68" t="s">
        <v>210</v>
      </c>
      <c r="EZ68" t="s">
        <v>211</v>
      </c>
      <c r="FA68" t="s">
        <v>212</v>
      </c>
      <c r="FB68">
        <v>97463408</v>
      </c>
      <c r="FC68" t="s">
        <v>1467</v>
      </c>
      <c r="FD68" t="s">
        <v>1468</v>
      </c>
      <c r="FF68" t="s">
        <v>215</v>
      </c>
      <c r="FG68" t="s">
        <v>216</v>
      </c>
      <c r="FJ68">
        <v>68</v>
      </c>
    </row>
    <row r="69" spans="1:166" x14ac:dyDescent="0.35">
      <c r="A69" t="s">
        <v>1469</v>
      </c>
      <c r="B69" t="s">
        <v>1470</v>
      </c>
      <c r="C69" s="4" t="s">
        <v>882</v>
      </c>
      <c r="D69" s="4" t="s">
        <v>343</v>
      </c>
      <c r="E69" s="4" t="s">
        <v>1471</v>
      </c>
      <c r="F69" s="4" t="s">
        <v>394</v>
      </c>
      <c r="G69" s="4" t="s">
        <v>1472</v>
      </c>
      <c r="H69" s="4" t="s">
        <v>1473</v>
      </c>
      <c r="I69" s="4" t="s">
        <v>1474</v>
      </c>
      <c r="J69" s="4" t="s">
        <v>1475</v>
      </c>
      <c r="K69" s="4" t="s">
        <v>1476</v>
      </c>
      <c r="L69" s="4" t="s">
        <v>1477</v>
      </c>
      <c r="M69" s="4" t="s">
        <v>1478</v>
      </c>
      <c r="N69" s="4" t="s">
        <v>1479</v>
      </c>
      <c r="O69" s="4" t="s">
        <v>1480</v>
      </c>
      <c r="P69" s="4"/>
      <c r="Q69" s="4" t="s">
        <v>165</v>
      </c>
      <c r="R69" s="4" t="s">
        <v>165</v>
      </c>
      <c r="S69" s="4" t="s">
        <v>165</v>
      </c>
      <c r="T69" s="4" t="s">
        <v>165</v>
      </c>
      <c r="U69" s="4" t="s">
        <v>1481</v>
      </c>
      <c r="V69" s="4" t="s">
        <v>1482</v>
      </c>
      <c r="W69" s="4" t="s">
        <v>306</v>
      </c>
      <c r="X69" s="4" t="s">
        <v>1334</v>
      </c>
      <c r="Y69" s="5">
        <f t="shared" si="15"/>
        <v>2020</v>
      </c>
      <c r="Z69" s="4">
        <v>0</v>
      </c>
      <c r="AA69" s="4">
        <v>1</v>
      </c>
      <c r="AB69" s="310">
        <v>1</v>
      </c>
      <c r="AC69" s="4"/>
      <c r="AD69" s="5">
        <f t="shared" si="16"/>
        <v>1</v>
      </c>
      <c r="AE69" s="6" t="s">
        <v>171</v>
      </c>
      <c r="AF69" s="6" t="s">
        <v>171</v>
      </c>
      <c r="AG69" s="6" t="s">
        <v>238</v>
      </c>
      <c r="AH69" s="6" t="s">
        <v>173</v>
      </c>
      <c r="AI69" s="6" t="s">
        <v>170</v>
      </c>
      <c r="AJ69" s="6" t="s">
        <v>170</v>
      </c>
      <c r="AK69" s="6" t="s">
        <v>172</v>
      </c>
      <c r="AL69" s="6" t="s">
        <v>334</v>
      </c>
      <c r="AM69" s="12" t="s">
        <v>175</v>
      </c>
      <c r="AN69" s="12" t="s">
        <v>262</v>
      </c>
      <c r="AO69" s="12" t="s">
        <v>175</v>
      </c>
      <c r="AP69" s="12" t="s">
        <v>176</v>
      </c>
      <c r="AQ69" s="12" t="s">
        <v>285</v>
      </c>
      <c r="AR69" s="12" t="s">
        <v>175</v>
      </c>
      <c r="AS69" s="12" t="s">
        <v>262</v>
      </c>
      <c r="AT69" s="12" t="s">
        <v>175</v>
      </c>
      <c r="AU69" s="12" t="s">
        <v>176</v>
      </c>
      <c r="AV69" s="12" t="s">
        <v>175</v>
      </c>
      <c r="AW69" s="5">
        <f t="shared" si="17"/>
        <v>1</v>
      </c>
      <c r="AX69" s="20" t="s">
        <v>237</v>
      </c>
      <c r="AY69" s="5">
        <f t="shared" si="18"/>
        <v>0</v>
      </c>
      <c r="AZ69" s="20" t="s">
        <v>179</v>
      </c>
      <c r="BA69" s="5">
        <f t="shared" si="19"/>
        <v>0</v>
      </c>
      <c r="BB69" s="20" t="s">
        <v>179</v>
      </c>
      <c r="BC69" s="5">
        <f t="shared" si="20"/>
        <v>0</v>
      </c>
      <c r="BD69" s="20" t="s">
        <v>179</v>
      </c>
      <c r="BE69" s="5">
        <f t="shared" si="21"/>
        <v>0</v>
      </c>
      <c r="BF69" s="20" t="s">
        <v>179</v>
      </c>
      <c r="BG69" s="5">
        <f t="shared" si="22"/>
        <v>0</v>
      </c>
      <c r="BH69" s="20" t="s">
        <v>179</v>
      </c>
      <c r="BI69" s="5">
        <f t="shared" si="23"/>
        <v>0</v>
      </c>
      <c r="BJ69" s="20" t="s">
        <v>179</v>
      </c>
      <c r="BK69" s="5">
        <f t="shared" si="24"/>
        <v>0</v>
      </c>
      <c r="BL69" s="20" t="s">
        <v>179</v>
      </c>
      <c r="BM69" s="5">
        <f t="shared" si="25"/>
        <v>0</v>
      </c>
      <c r="BN69" s="20" t="s">
        <v>179</v>
      </c>
      <c r="BO69" s="5">
        <f t="shared" si="26"/>
        <v>0</v>
      </c>
      <c r="BP69" s="20" t="s">
        <v>179</v>
      </c>
      <c r="BQ69" s="5">
        <f t="shared" si="27"/>
        <v>0</v>
      </c>
      <c r="BR69" s="20" t="s">
        <v>179</v>
      </c>
      <c r="BS69" s="5">
        <f t="shared" si="28"/>
        <v>0</v>
      </c>
      <c r="BT69" s="20" t="s">
        <v>178</v>
      </c>
      <c r="BU69" s="5">
        <f t="shared" si="29"/>
        <v>1</v>
      </c>
      <c r="BV69" s="24" t="s">
        <v>175</v>
      </c>
      <c r="BW69" s="24" t="s">
        <v>175</v>
      </c>
      <c r="BX69" s="24" t="s">
        <v>175</v>
      </c>
      <c r="BY69" s="24" t="s">
        <v>175</v>
      </c>
      <c r="BZ69" s="24" t="s">
        <v>175</v>
      </c>
      <c r="CA69" s="24" t="s">
        <v>165</v>
      </c>
      <c r="CB69" s="24"/>
      <c r="CC69" t="s">
        <v>164</v>
      </c>
      <c r="CD69" t="s">
        <v>180</v>
      </c>
      <c r="CE69" t="s">
        <v>181</v>
      </c>
      <c r="CF69" t="s">
        <v>182</v>
      </c>
      <c r="CG69" t="s">
        <v>183</v>
      </c>
      <c r="CH69" t="s">
        <v>184</v>
      </c>
      <c r="CI69" t="s">
        <v>185</v>
      </c>
      <c r="CJ69" t="s">
        <v>186</v>
      </c>
      <c r="CK69" t="s">
        <v>187</v>
      </c>
      <c r="CL69" t="s">
        <v>188</v>
      </c>
      <c r="CM69" t="s">
        <v>189</v>
      </c>
      <c r="CO69" t="s">
        <v>190</v>
      </c>
      <c r="CP69" t="s">
        <v>172</v>
      </c>
      <c r="CQ69" t="s">
        <v>170</v>
      </c>
      <c r="CR69" t="s">
        <v>172</v>
      </c>
      <c r="CS69" t="s">
        <v>172</v>
      </c>
      <c r="CT69" t="s">
        <v>172</v>
      </c>
      <c r="CU69" t="s">
        <v>172</v>
      </c>
      <c r="CV69" t="s">
        <v>172</v>
      </c>
      <c r="CW69" t="s">
        <v>191</v>
      </c>
      <c r="CX69" t="s">
        <v>170</v>
      </c>
      <c r="CY69" t="s">
        <v>172</v>
      </c>
      <c r="CZ69" t="s">
        <v>172</v>
      </c>
      <c r="DA69" t="s">
        <v>172</v>
      </c>
      <c r="DB69" t="s">
        <v>172</v>
      </c>
      <c r="DD69" t="s">
        <v>193</v>
      </c>
      <c r="DE69" t="s">
        <v>193</v>
      </c>
      <c r="DF69" t="s">
        <v>173</v>
      </c>
      <c r="DG69" t="s">
        <v>193</v>
      </c>
      <c r="DH69" t="s">
        <v>193</v>
      </c>
      <c r="DI69" t="s">
        <v>193</v>
      </c>
      <c r="DJ69" t="s">
        <v>192</v>
      </c>
      <c r="DK69" t="s">
        <v>193</v>
      </c>
      <c r="DL69" t="s">
        <v>193</v>
      </c>
      <c r="DN69" t="s">
        <v>194</v>
      </c>
      <c r="DO69" t="s">
        <v>194</v>
      </c>
      <c r="DP69" t="s">
        <v>194</v>
      </c>
      <c r="DQ69" t="s">
        <v>194</v>
      </c>
      <c r="DR69" t="s">
        <v>288</v>
      </c>
      <c r="DT69" t="s">
        <v>164</v>
      </c>
      <c r="DU69" t="s">
        <v>193</v>
      </c>
      <c r="DV69" t="s">
        <v>165</v>
      </c>
      <c r="ED69" t="s">
        <v>165</v>
      </c>
      <c r="EE69" t="s">
        <v>165</v>
      </c>
      <c r="EF69" t="s">
        <v>239</v>
      </c>
      <c r="EH69" t="s">
        <v>1483</v>
      </c>
      <c r="EI69" t="s">
        <v>200</v>
      </c>
      <c r="EJ69" t="s">
        <v>522</v>
      </c>
      <c r="EK69" t="s">
        <v>202</v>
      </c>
      <c r="EL69" t="s">
        <v>165</v>
      </c>
      <c r="EM69" t="s">
        <v>164</v>
      </c>
      <c r="EN69" t="s">
        <v>164</v>
      </c>
      <c r="EO69" t="s">
        <v>203</v>
      </c>
      <c r="EP69" t="s">
        <v>204</v>
      </c>
      <c r="EQ69" t="s">
        <v>205</v>
      </c>
      <c r="ER69" t="s">
        <v>164</v>
      </c>
      <c r="ES69" t="s">
        <v>164</v>
      </c>
      <c r="ET69" t="s">
        <v>658</v>
      </c>
      <c r="EV69" t="s">
        <v>207</v>
      </c>
      <c r="EW69" t="s">
        <v>208</v>
      </c>
      <c r="EX69" t="s">
        <v>209</v>
      </c>
      <c r="EY69" t="s">
        <v>210</v>
      </c>
      <c r="EZ69" t="s">
        <v>211</v>
      </c>
      <c r="FA69" t="s">
        <v>212</v>
      </c>
      <c r="FB69">
        <v>97463788</v>
      </c>
      <c r="FC69" t="s">
        <v>1484</v>
      </c>
      <c r="FD69" t="s">
        <v>1485</v>
      </c>
      <c r="FF69" t="s">
        <v>215</v>
      </c>
      <c r="FG69" t="s">
        <v>216</v>
      </c>
      <c r="FJ69">
        <v>69</v>
      </c>
    </row>
    <row r="70" spans="1:166" x14ac:dyDescent="0.35">
      <c r="A70" t="s">
        <v>1486</v>
      </c>
      <c r="B70" t="s">
        <v>1487</v>
      </c>
      <c r="C70" s="4" t="s">
        <v>882</v>
      </c>
      <c r="D70" s="4" t="s">
        <v>1488</v>
      </c>
      <c r="E70" s="4" t="s">
        <v>1489</v>
      </c>
      <c r="F70" s="4" t="s">
        <v>394</v>
      </c>
      <c r="G70" s="4" t="s">
        <v>394</v>
      </c>
      <c r="H70" s="4" t="s">
        <v>1490</v>
      </c>
      <c r="I70" s="4" t="s">
        <v>1491</v>
      </c>
      <c r="J70" s="4" t="s">
        <v>1492</v>
      </c>
      <c r="K70" s="4"/>
      <c r="L70" s="4"/>
      <c r="M70" s="4"/>
      <c r="N70" s="4"/>
      <c r="O70" s="4"/>
      <c r="P70" s="4"/>
      <c r="Q70" s="4" t="s">
        <v>164</v>
      </c>
      <c r="R70" s="4" t="s">
        <v>165</v>
      </c>
      <c r="S70" s="4" t="s">
        <v>164</v>
      </c>
      <c r="T70" s="4" t="s">
        <v>164</v>
      </c>
      <c r="U70" s="4" t="s">
        <v>172</v>
      </c>
      <c r="V70" s="4" t="s">
        <v>1493</v>
      </c>
      <c r="W70" s="4" t="s">
        <v>306</v>
      </c>
      <c r="X70" s="4" t="s">
        <v>698</v>
      </c>
      <c r="Y70" s="5">
        <f t="shared" si="15"/>
        <v>2018</v>
      </c>
      <c r="Z70" s="4">
        <v>0</v>
      </c>
      <c r="AA70" s="4">
        <v>1</v>
      </c>
      <c r="AB70" s="310">
        <v>2</v>
      </c>
      <c r="AC70" s="4" t="s">
        <v>164</v>
      </c>
      <c r="AD70" s="5">
        <f t="shared" si="16"/>
        <v>1</v>
      </c>
      <c r="AE70" s="6" t="s">
        <v>171</v>
      </c>
      <c r="AF70" s="6" t="s">
        <v>171</v>
      </c>
      <c r="AG70" s="6" t="s">
        <v>171</v>
      </c>
      <c r="AH70" s="6" t="s">
        <v>173</v>
      </c>
      <c r="AI70" s="6" t="s">
        <v>193</v>
      </c>
      <c r="AJ70" s="6" t="s">
        <v>192</v>
      </c>
      <c r="AK70" s="6" t="s">
        <v>172</v>
      </c>
      <c r="AL70" s="6" t="s">
        <v>1494</v>
      </c>
      <c r="AM70" s="12" t="s">
        <v>175</v>
      </c>
      <c r="AN70" s="12" t="s">
        <v>262</v>
      </c>
      <c r="AO70" s="12" t="s">
        <v>175</v>
      </c>
      <c r="AP70" s="12" t="s">
        <v>176</v>
      </c>
      <c r="AQ70" s="12" t="s">
        <v>175</v>
      </c>
      <c r="AR70" s="12" t="s">
        <v>175</v>
      </c>
      <c r="AS70" s="12" t="s">
        <v>262</v>
      </c>
      <c r="AT70" s="12" t="s">
        <v>175</v>
      </c>
      <c r="AU70" s="12" t="s">
        <v>176</v>
      </c>
      <c r="AV70" s="12" t="s">
        <v>175</v>
      </c>
      <c r="AW70" s="5">
        <f t="shared" si="17"/>
        <v>1</v>
      </c>
      <c r="AX70" s="20" t="s">
        <v>179</v>
      </c>
      <c r="AY70" s="5">
        <f t="shared" si="18"/>
        <v>0</v>
      </c>
      <c r="AZ70" s="20" t="s">
        <v>179</v>
      </c>
      <c r="BA70" s="5">
        <f t="shared" si="19"/>
        <v>0</v>
      </c>
      <c r="BB70" s="20" t="s">
        <v>179</v>
      </c>
      <c r="BC70" s="5">
        <f t="shared" si="20"/>
        <v>0</v>
      </c>
      <c r="BD70" s="20" t="s">
        <v>179</v>
      </c>
      <c r="BE70" s="5">
        <f t="shared" si="21"/>
        <v>0</v>
      </c>
      <c r="BF70" s="20" t="s">
        <v>179</v>
      </c>
      <c r="BG70" s="5">
        <f t="shared" si="22"/>
        <v>0</v>
      </c>
      <c r="BH70" s="20" t="s">
        <v>179</v>
      </c>
      <c r="BI70" s="5">
        <f t="shared" si="23"/>
        <v>0</v>
      </c>
      <c r="BJ70" s="20" t="s">
        <v>179</v>
      </c>
      <c r="BK70" s="5">
        <f t="shared" si="24"/>
        <v>0</v>
      </c>
      <c r="BL70" s="20" t="s">
        <v>179</v>
      </c>
      <c r="BM70" s="5">
        <f t="shared" si="25"/>
        <v>0</v>
      </c>
      <c r="BN70" s="20" t="s">
        <v>179</v>
      </c>
      <c r="BO70" s="5">
        <f t="shared" si="26"/>
        <v>0</v>
      </c>
      <c r="BP70" s="20" t="s">
        <v>179</v>
      </c>
      <c r="BQ70" s="5">
        <f t="shared" si="27"/>
        <v>0</v>
      </c>
      <c r="BR70" s="20" t="s">
        <v>179</v>
      </c>
      <c r="BS70" s="5">
        <f t="shared" si="28"/>
        <v>0</v>
      </c>
      <c r="BT70" s="20" t="s">
        <v>178</v>
      </c>
      <c r="BU70" s="5">
        <f t="shared" si="29"/>
        <v>1</v>
      </c>
      <c r="BV70" s="24" t="s">
        <v>175</v>
      </c>
      <c r="BW70" s="24" t="s">
        <v>175</v>
      </c>
      <c r="BX70" s="24" t="s">
        <v>175</v>
      </c>
      <c r="BY70" s="24" t="s">
        <v>175</v>
      </c>
      <c r="BZ70" s="24" t="s">
        <v>175</v>
      </c>
      <c r="CA70" s="24" t="s">
        <v>165</v>
      </c>
      <c r="CB70" s="24"/>
      <c r="CC70" t="s">
        <v>165</v>
      </c>
      <c r="CD70" t="s">
        <v>180</v>
      </c>
      <c r="CE70" t="s">
        <v>181</v>
      </c>
      <c r="CF70" t="s">
        <v>182</v>
      </c>
      <c r="CG70" t="s">
        <v>183</v>
      </c>
      <c r="CH70" t="s">
        <v>184</v>
      </c>
      <c r="CI70" t="s">
        <v>185</v>
      </c>
      <c r="CJ70" t="s">
        <v>186</v>
      </c>
      <c r="CK70" t="s">
        <v>187</v>
      </c>
      <c r="CL70" t="s">
        <v>188</v>
      </c>
      <c r="CM70" t="s">
        <v>189</v>
      </c>
      <c r="CO70" t="s">
        <v>190</v>
      </c>
      <c r="CP70" t="s">
        <v>172</v>
      </c>
      <c r="CQ70" t="s">
        <v>170</v>
      </c>
      <c r="CR70" t="s">
        <v>172</v>
      </c>
      <c r="CS70" t="s">
        <v>172</v>
      </c>
      <c r="CT70" t="s">
        <v>172</v>
      </c>
      <c r="CU70" t="s">
        <v>172</v>
      </c>
      <c r="CV70" t="s">
        <v>172</v>
      </c>
      <c r="CW70" t="s">
        <v>191</v>
      </c>
      <c r="CX70" t="s">
        <v>170</v>
      </c>
      <c r="CY70" t="s">
        <v>172</v>
      </c>
      <c r="CZ70" t="s">
        <v>172</v>
      </c>
      <c r="DA70" t="s">
        <v>172</v>
      </c>
      <c r="DB70" t="s">
        <v>172</v>
      </c>
      <c r="DD70" t="s">
        <v>193</v>
      </c>
      <c r="DE70" t="s">
        <v>193</v>
      </c>
      <c r="DF70" t="s">
        <v>193</v>
      </c>
      <c r="DG70" t="s">
        <v>193</v>
      </c>
      <c r="DH70" t="s">
        <v>192</v>
      </c>
      <c r="DI70" t="s">
        <v>192</v>
      </c>
      <c r="DJ70" t="s">
        <v>193</v>
      </c>
      <c r="DK70" t="s">
        <v>193</v>
      </c>
      <c r="DL70" t="s">
        <v>193</v>
      </c>
      <c r="DN70" t="s">
        <v>194</v>
      </c>
      <c r="DO70" t="s">
        <v>194</v>
      </c>
      <c r="DP70" t="s">
        <v>194</v>
      </c>
      <c r="DQ70" t="s">
        <v>194</v>
      </c>
      <c r="DR70" t="s">
        <v>196</v>
      </c>
      <c r="DT70" t="s">
        <v>164</v>
      </c>
      <c r="DU70" t="s">
        <v>193</v>
      </c>
      <c r="DV70" t="s">
        <v>164</v>
      </c>
      <c r="DW70" t="s">
        <v>197</v>
      </c>
      <c r="DX70" t="s">
        <v>170</v>
      </c>
      <c r="DY70" t="s">
        <v>172</v>
      </c>
      <c r="DZ70" t="s">
        <v>172</v>
      </c>
      <c r="EA70" t="s">
        <v>172</v>
      </c>
      <c r="EB70" t="s">
        <v>172</v>
      </c>
      <c r="EC70" t="s">
        <v>193</v>
      </c>
      <c r="ED70" t="s">
        <v>164</v>
      </c>
      <c r="EE70" t="s">
        <v>164</v>
      </c>
      <c r="EF70" t="s">
        <v>359</v>
      </c>
      <c r="EH70" t="s">
        <v>1495</v>
      </c>
      <c r="EI70" t="s">
        <v>200</v>
      </c>
      <c r="EJ70" t="s">
        <v>241</v>
      </c>
      <c r="EK70" t="s">
        <v>265</v>
      </c>
      <c r="EL70" t="s">
        <v>164</v>
      </c>
      <c r="EM70" t="s">
        <v>164</v>
      </c>
      <c r="EN70" t="s">
        <v>164</v>
      </c>
      <c r="EO70" t="s">
        <v>387</v>
      </c>
      <c r="EP70" t="s">
        <v>204</v>
      </c>
      <c r="EQ70" t="s">
        <v>205</v>
      </c>
      <c r="ER70" t="s">
        <v>164</v>
      </c>
      <c r="ES70" t="s">
        <v>164</v>
      </c>
      <c r="ET70" t="s">
        <v>1496</v>
      </c>
      <c r="EV70" t="s">
        <v>207</v>
      </c>
      <c r="EW70" t="s">
        <v>208</v>
      </c>
      <c r="EX70" t="s">
        <v>209</v>
      </c>
      <c r="EY70" t="s">
        <v>210</v>
      </c>
      <c r="EZ70" t="s">
        <v>211</v>
      </c>
      <c r="FA70" t="s">
        <v>212</v>
      </c>
      <c r="FB70">
        <v>97465058</v>
      </c>
      <c r="FC70" t="s">
        <v>1497</v>
      </c>
      <c r="FD70" t="s">
        <v>1498</v>
      </c>
      <c r="FF70" t="s">
        <v>215</v>
      </c>
      <c r="FG70" t="s">
        <v>216</v>
      </c>
      <c r="FJ70">
        <v>70</v>
      </c>
    </row>
    <row r="71" spans="1:166" x14ac:dyDescent="0.35">
      <c r="A71" t="s">
        <v>1499</v>
      </c>
      <c r="B71" t="s">
        <v>1500</v>
      </c>
      <c r="C71" s="4" t="s">
        <v>452</v>
      </c>
      <c r="D71" s="4" t="s">
        <v>1488</v>
      </c>
      <c r="E71" s="4" t="s">
        <v>1501</v>
      </c>
      <c r="F71" s="4" t="s">
        <v>154</v>
      </c>
      <c r="G71" s="4" t="s">
        <v>1502</v>
      </c>
      <c r="H71" s="4" t="s">
        <v>1503</v>
      </c>
      <c r="I71" s="4" t="s">
        <v>1504</v>
      </c>
      <c r="J71" s="4" t="s">
        <v>1505</v>
      </c>
      <c r="K71" s="4" t="s">
        <v>1506</v>
      </c>
      <c r="L71" s="4" t="s">
        <v>1507</v>
      </c>
      <c r="M71" s="4" t="s">
        <v>1508</v>
      </c>
      <c r="N71" s="4" t="s">
        <v>1509</v>
      </c>
      <c r="O71" s="4" t="s">
        <v>1510</v>
      </c>
      <c r="P71" s="4"/>
      <c r="Q71" s="4" t="s">
        <v>165</v>
      </c>
      <c r="R71" s="4" t="s">
        <v>165</v>
      </c>
      <c r="S71" s="4" t="s">
        <v>164</v>
      </c>
      <c r="T71" s="4" t="s">
        <v>165</v>
      </c>
      <c r="U71" s="4" t="s">
        <v>172</v>
      </c>
      <c r="V71" s="4" t="s">
        <v>1511</v>
      </c>
      <c r="W71" s="4" t="s">
        <v>306</v>
      </c>
      <c r="X71" s="4" t="s">
        <v>698</v>
      </c>
      <c r="Y71" s="5">
        <f t="shared" si="15"/>
        <v>2018</v>
      </c>
      <c r="Z71" s="4">
        <v>0</v>
      </c>
      <c r="AA71" s="4">
        <v>1</v>
      </c>
      <c r="AB71" s="310">
        <v>1</v>
      </c>
      <c r="AC71" s="4"/>
      <c r="AD71" s="5">
        <f t="shared" si="16"/>
        <v>1</v>
      </c>
      <c r="AE71" s="6" t="s">
        <v>234</v>
      </c>
      <c r="AF71" s="6" t="s">
        <v>238</v>
      </c>
      <c r="AG71" s="6" t="s">
        <v>171</v>
      </c>
      <c r="AH71" s="6" t="s">
        <v>173</v>
      </c>
      <c r="AI71" s="6" t="s">
        <v>170</v>
      </c>
      <c r="AJ71" s="6" t="s">
        <v>233</v>
      </c>
      <c r="AK71" s="6" t="s">
        <v>172</v>
      </c>
      <c r="AL71" s="6" t="s">
        <v>1429</v>
      </c>
      <c r="AM71" s="12" t="s">
        <v>175</v>
      </c>
      <c r="AN71" s="12" t="s">
        <v>176</v>
      </c>
      <c r="AO71" s="12" t="s">
        <v>175</v>
      </c>
      <c r="AP71" s="12" t="s">
        <v>175</v>
      </c>
      <c r="AQ71" s="12" t="s">
        <v>175</v>
      </c>
      <c r="AR71" s="12" t="s">
        <v>175</v>
      </c>
      <c r="AS71" s="12" t="s">
        <v>175</v>
      </c>
      <c r="AT71" s="12" t="s">
        <v>175</v>
      </c>
      <c r="AU71" s="12" t="s">
        <v>176</v>
      </c>
      <c r="AV71" s="12" t="s">
        <v>175</v>
      </c>
      <c r="AW71" s="5">
        <f t="shared" si="17"/>
        <v>1</v>
      </c>
      <c r="AX71" s="20" t="s">
        <v>179</v>
      </c>
      <c r="AY71" s="5">
        <f t="shared" si="18"/>
        <v>0</v>
      </c>
      <c r="AZ71" s="20" t="s">
        <v>179</v>
      </c>
      <c r="BA71" s="5">
        <f t="shared" si="19"/>
        <v>0</v>
      </c>
      <c r="BB71" s="20" t="s">
        <v>179</v>
      </c>
      <c r="BC71" s="5">
        <f t="shared" si="20"/>
        <v>0</v>
      </c>
      <c r="BD71" s="20" t="s">
        <v>179</v>
      </c>
      <c r="BE71" s="5">
        <f t="shared" si="21"/>
        <v>0</v>
      </c>
      <c r="BF71" s="20" t="s">
        <v>179</v>
      </c>
      <c r="BG71" s="5">
        <f t="shared" si="22"/>
        <v>0</v>
      </c>
      <c r="BH71" s="20" t="s">
        <v>179</v>
      </c>
      <c r="BI71" s="5">
        <f t="shared" si="23"/>
        <v>0</v>
      </c>
      <c r="BJ71" s="20" t="s">
        <v>179</v>
      </c>
      <c r="BK71" s="5">
        <f t="shared" si="24"/>
        <v>0</v>
      </c>
      <c r="BL71" s="20" t="s">
        <v>179</v>
      </c>
      <c r="BM71" s="5">
        <f t="shared" si="25"/>
        <v>0</v>
      </c>
      <c r="BN71" s="20" t="s">
        <v>179</v>
      </c>
      <c r="BO71" s="5">
        <f t="shared" si="26"/>
        <v>0</v>
      </c>
      <c r="BP71" s="20" t="s">
        <v>179</v>
      </c>
      <c r="BQ71" s="5">
        <f t="shared" si="27"/>
        <v>0</v>
      </c>
      <c r="BR71" s="20" t="s">
        <v>179</v>
      </c>
      <c r="BS71" s="5">
        <f t="shared" si="28"/>
        <v>0</v>
      </c>
      <c r="BT71" s="20" t="s">
        <v>179</v>
      </c>
      <c r="BU71" s="5">
        <f t="shared" si="29"/>
        <v>0</v>
      </c>
      <c r="BV71" s="24" t="s">
        <v>175</v>
      </c>
      <c r="BW71" s="24" t="s">
        <v>175</v>
      </c>
      <c r="BX71" s="24" t="s">
        <v>175</v>
      </c>
      <c r="BY71" s="24" t="s">
        <v>175</v>
      </c>
      <c r="BZ71" s="24" t="s">
        <v>175</v>
      </c>
      <c r="CA71" s="24" t="s">
        <v>165</v>
      </c>
      <c r="CB71" s="24"/>
      <c r="CC71" t="s">
        <v>164</v>
      </c>
      <c r="CD71" t="s">
        <v>180</v>
      </c>
      <c r="CE71" t="s">
        <v>181</v>
      </c>
      <c r="CF71" t="s">
        <v>182</v>
      </c>
      <c r="CG71" t="s">
        <v>183</v>
      </c>
      <c r="CH71" t="s">
        <v>184</v>
      </c>
      <c r="CI71" t="s">
        <v>185</v>
      </c>
      <c r="CJ71" t="s">
        <v>186</v>
      </c>
      <c r="CK71" t="s">
        <v>187</v>
      </c>
      <c r="CL71" t="s">
        <v>188</v>
      </c>
      <c r="CM71" t="s">
        <v>189</v>
      </c>
      <c r="CO71" t="s">
        <v>358</v>
      </c>
      <c r="CP71" t="s">
        <v>172</v>
      </c>
      <c r="CQ71" t="s">
        <v>172</v>
      </c>
      <c r="CR71" t="s">
        <v>172</v>
      </c>
      <c r="CS71" t="s">
        <v>172</v>
      </c>
      <c r="CT71" t="s">
        <v>172</v>
      </c>
      <c r="CU71" t="s">
        <v>172</v>
      </c>
      <c r="CV71" t="s">
        <v>170</v>
      </c>
      <c r="CW71" t="s">
        <v>485</v>
      </c>
      <c r="CX71" t="s">
        <v>170</v>
      </c>
      <c r="CY71" t="s">
        <v>170</v>
      </c>
      <c r="CZ71" t="s">
        <v>172</v>
      </c>
      <c r="DA71" t="s">
        <v>172</v>
      </c>
      <c r="DB71" t="s">
        <v>172</v>
      </c>
      <c r="DD71" t="s">
        <v>193</v>
      </c>
      <c r="DE71" t="s">
        <v>192</v>
      </c>
      <c r="DF71" t="s">
        <v>193</v>
      </c>
      <c r="DG71" t="s">
        <v>193</v>
      </c>
      <c r="DH71" t="s">
        <v>192</v>
      </c>
      <c r="DI71" t="s">
        <v>193</v>
      </c>
      <c r="DJ71" t="s">
        <v>193</v>
      </c>
      <c r="DK71" t="s">
        <v>193</v>
      </c>
      <c r="DL71" t="s">
        <v>193</v>
      </c>
      <c r="DN71" t="s">
        <v>194</v>
      </c>
      <c r="DO71" t="s">
        <v>194</v>
      </c>
      <c r="DP71" t="s">
        <v>194</v>
      </c>
      <c r="DQ71" t="s">
        <v>194</v>
      </c>
      <c r="DR71" t="s">
        <v>196</v>
      </c>
      <c r="DT71" t="s">
        <v>164</v>
      </c>
      <c r="DU71" t="s">
        <v>193</v>
      </c>
      <c r="DV71" t="s">
        <v>165</v>
      </c>
      <c r="ED71" t="s">
        <v>165</v>
      </c>
      <c r="EE71" t="s">
        <v>165</v>
      </c>
      <c r="EF71" t="s">
        <v>239</v>
      </c>
      <c r="EH71" t="s">
        <v>263</v>
      </c>
      <c r="EI71" t="s">
        <v>200</v>
      </c>
      <c r="EJ71" t="s">
        <v>264</v>
      </c>
      <c r="EK71" t="s">
        <v>202</v>
      </c>
      <c r="EL71" t="s">
        <v>164</v>
      </c>
      <c r="EM71" t="s">
        <v>164</v>
      </c>
      <c r="EN71" t="s">
        <v>164</v>
      </c>
      <c r="EO71" t="s">
        <v>387</v>
      </c>
      <c r="EP71" t="s">
        <v>204</v>
      </c>
      <c r="EQ71" t="s">
        <v>205</v>
      </c>
      <c r="ER71" t="s">
        <v>165</v>
      </c>
      <c r="ES71" t="s">
        <v>164</v>
      </c>
      <c r="ET71" t="s">
        <v>1512</v>
      </c>
      <c r="EV71" t="s">
        <v>207</v>
      </c>
      <c r="EW71" t="s">
        <v>208</v>
      </c>
      <c r="EX71" t="s">
        <v>209</v>
      </c>
      <c r="EY71" t="s">
        <v>210</v>
      </c>
      <c r="EZ71" t="s">
        <v>211</v>
      </c>
      <c r="FA71" t="s">
        <v>212</v>
      </c>
      <c r="FB71">
        <v>97590567</v>
      </c>
      <c r="FC71" t="s">
        <v>1513</v>
      </c>
      <c r="FD71" t="s">
        <v>1514</v>
      </c>
      <c r="FF71" t="s">
        <v>215</v>
      </c>
      <c r="FG71" t="s">
        <v>216</v>
      </c>
      <c r="FJ71">
        <v>71</v>
      </c>
    </row>
    <row r="72" spans="1:166" x14ac:dyDescent="0.35">
      <c r="A72" t="s">
        <v>1515</v>
      </c>
      <c r="B72" t="s">
        <v>1516</v>
      </c>
      <c r="C72" s="4" t="s">
        <v>739</v>
      </c>
      <c r="D72" s="4" t="s">
        <v>1488</v>
      </c>
      <c r="E72" s="4" t="s">
        <v>1517</v>
      </c>
      <c r="F72" s="4" t="s">
        <v>394</v>
      </c>
      <c r="G72" s="4" t="s">
        <v>1518</v>
      </c>
      <c r="H72" s="4" t="s">
        <v>612</v>
      </c>
      <c r="I72" s="4" t="s">
        <v>1519</v>
      </c>
      <c r="J72" s="4" t="s">
        <v>1520</v>
      </c>
      <c r="K72" s="4" t="s">
        <v>1521</v>
      </c>
      <c r="L72" s="4" t="s">
        <v>1522</v>
      </c>
      <c r="M72" s="4" t="s">
        <v>1523</v>
      </c>
      <c r="N72" s="4" t="s">
        <v>1524</v>
      </c>
      <c r="O72" s="4" t="s">
        <v>480</v>
      </c>
      <c r="P72" s="4"/>
      <c r="Q72" s="4" t="s">
        <v>165</v>
      </c>
      <c r="R72" s="4" t="s">
        <v>165</v>
      </c>
      <c r="S72" s="4" t="s">
        <v>165</v>
      </c>
      <c r="T72" s="4" t="s">
        <v>165</v>
      </c>
      <c r="U72" s="4" t="s">
        <v>172</v>
      </c>
      <c r="V72" s="4" t="s">
        <v>1525</v>
      </c>
      <c r="W72" s="4" t="s">
        <v>306</v>
      </c>
      <c r="X72" s="4" t="s">
        <v>232</v>
      </c>
      <c r="Y72" s="5">
        <f t="shared" si="15"/>
        <v>2017</v>
      </c>
      <c r="Z72" s="4">
        <v>0</v>
      </c>
      <c r="AA72" s="4">
        <v>1</v>
      </c>
      <c r="AB72" s="310">
        <v>1</v>
      </c>
      <c r="AC72" s="4"/>
      <c r="AD72" s="5">
        <f t="shared" si="16"/>
        <v>1</v>
      </c>
      <c r="AE72" s="6" t="s">
        <v>171</v>
      </c>
      <c r="AF72" s="6" t="s">
        <v>238</v>
      </c>
      <c r="AG72" s="6" t="s">
        <v>171</v>
      </c>
      <c r="AH72" s="6" t="s">
        <v>170</v>
      </c>
      <c r="AI72" s="6" t="s">
        <v>233</v>
      </c>
      <c r="AJ72" s="6" t="s">
        <v>172</v>
      </c>
      <c r="AK72" s="6" t="s">
        <v>172</v>
      </c>
      <c r="AL72" s="6" t="s">
        <v>504</v>
      </c>
      <c r="AM72" s="12" t="s">
        <v>175</v>
      </c>
      <c r="AN72" s="12" t="s">
        <v>176</v>
      </c>
      <c r="AO72" s="12" t="s">
        <v>175</v>
      </c>
      <c r="AP72" s="12" t="s">
        <v>175</v>
      </c>
      <c r="AQ72" s="12" t="s">
        <v>175</v>
      </c>
      <c r="AR72" s="12" t="s">
        <v>175</v>
      </c>
      <c r="AS72" s="12" t="s">
        <v>262</v>
      </c>
      <c r="AT72" s="12" t="s">
        <v>175</v>
      </c>
      <c r="AU72" s="12" t="s">
        <v>176</v>
      </c>
      <c r="AV72" s="12" t="s">
        <v>175</v>
      </c>
      <c r="AW72" s="5">
        <f t="shared" si="17"/>
        <v>1</v>
      </c>
      <c r="AX72" s="20" t="s">
        <v>179</v>
      </c>
      <c r="AY72" s="5">
        <f t="shared" si="18"/>
        <v>0</v>
      </c>
      <c r="AZ72" s="20" t="s">
        <v>179</v>
      </c>
      <c r="BA72" s="5">
        <f t="shared" si="19"/>
        <v>0</v>
      </c>
      <c r="BB72" s="20" t="s">
        <v>179</v>
      </c>
      <c r="BC72" s="5">
        <f t="shared" si="20"/>
        <v>0</v>
      </c>
      <c r="BD72" s="20" t="s">
        <v>179</v>
      </c>
      <c r="BE72" s="5">
        <f t="shared" si="21"/>
        <v>0</v>
      </c>
      <c r="BF72" s="20" t="s">
        <v>179</v>
      </c>
      <c r="BG72" s="5">
        <f t="shared" si="22"/>
        <v>0</v>
      </c>
      <c r="BH72" s="20" t="s">
        <v>179</v>
      </c>
      <c r="BI72" s="5">
        <f t="shared" si="23"/>
        <v>0</v>
      </c>
      <c r="BJ72" s="20" t="s">
        <v>179</v>
      </c>
      <c r="BK72" s="5">
        <f t="shared" si="24"/>
        <v>0</v>
      </c>
      <c r="BL72" s="20" t="s">
        <v>179</v>
      </c>
      <c r="BM72" s="5">
        <f t="shared" si="25"/>
        <v>0</v>
      </c>
      <c r="BN72" s="20" t="s">
        <v>179</v>
      </c>
      <c r="BO72" s="5">
        <f t="shared" si="26"/>
        <v>0</v>
      </c>
      <c r="BP72" s="20" t="s">
        <v>179</v>
      </c>
      <c r="BQ72" s="5">
        <f t="shared" si="27"/>
        <v>0</v>
      </c>
      <c r="BR72" s="20" t="s">
        <v>179</v>
      </c>
      <c r="BS72" s="5">
        <f t="shared" si="28"/>
        <v>0</v>
      </c>
      <c r="BT72" s="20" t="s">
        <v>178</v>
      </c>
      <c r="BU72" s="5">
        <f t="shared" si="29"/>
        <v>1</v>
      </c>
      <c r="BV72" s="24" t="s">
        <v>175</v>
      </c>
      <c r="BW72" s="24" t="s">
        <v>175</v>
      </c>
      <c r="BX72" s="24" t="s">
        <v>175</v>
      </c>
      <c r="BY72" s="24" t="s">
        <v>175</v>
      </c>
      <c r="BZ72" s="24" t="s">
        <v>175</v>
      </c>
      <c r="CA72" s="24" t="s">
        <v>165</v>
      </c>
      <c r="CB72" s="24"/>
      <c r="CC72" t="s">
        <v>164</v>
      </c>
      <c r="CD72" t="s">
        <v>180</v>
      </c>
      <c r="CE72" t="s">
        <v>181</v>
      </c>
      <c r="CF72" t="s">
        <v>182</v>
      </c>
      <c r="CG72" t="s">
        <v>183</v>
      </c>
      <c r="CH72" t="s">
        <v>184</v>
      </c>
      <c r="CI72" t="s">
        <v>185</v>
      </c>
      <c r="CJ72" t="s">
        <v>186</v>
      </c>
      <c r="CK72" t="s">
        <v>187</v>
      </c>
      <c r="CL72" t="s">
        <v>188</v>
      </c>
      <c r="CM72" t="s">
        <v>189</v>
      </c>
      <c r="CO72" t="s">
        <v>190</v>
      </c>
      <c r="CP72" t="s">
        <v>172</v>
      </c>
      <c r="CQ72" t="s">
        <v>170</v>
      </c>
      <c r="CR72" t="s">
        <v>172</v>
      </c>
      <c r="CS72" t="s">
        <v>172</v>
      </c>
      <c r="CT72" t="s">
        <v>172</v>
      </c>
      <c r="CU72" t="s">
        <v>172</v>
      </c>
      <c r="CV72" t="s">
        <v>172</v>
      </c>
      <c r="CW72" t="s">
        <v>191</v>
      </c>
      <c r="CX72" t="s">
        <v>170</v>
      </c>
      <c r="CY72" t="s">
        <v>172</v>
      </c>
      <c r="CZ72" t="s">
        <v>172</v>
      </c>
      <c r="DA72" t="s">
        <v>172</v>
      </c>
      <c r="DB72" t="s">
        <v>172</v>
      </c>
      <c r="DD72" t="s">
        <v>193</v>
      </c>
      <c r="DE72" t="s">
        <v>193</v>
      </c>
      <c r="DF72" t="s">
        <v>193</v>
      </c>
      <c r="DG72" t="s">
        <v>173</v>
      </c>
      <c r="DH72" t="s">
        <v>192</v>
      </c>
      <c r="DI72" t="s">
        <v>192</v>
      </c>
      <c r="DJ72" t="s">
        <v>193</v>
      </c>
      <c r="DK72" t="s">
        <v>193</v>
      </c>
      <c r="DL72" t="s">
        <v>192</v>
      </c>
      <c r="DN72" t="s">
        <v>194</v>
      </c>
      <c r="DO72" t="s">
        <v>194</v>
      </c>
      <c r="DP72" t="s">
        <v>194</v>
      </c>
      <c r="DQ72" t="s">
        <v>194</v>
      </c>
      <c r="DR72" t="s">
        <v>196</v>
      </c>
      <c r="DT72" t="s">
        <v>164</v>
      </c>
      <c r="DU72" t="s">
        <v>193</v>
      </c>
      <c r="DV72" t="s">
        <v>165</v>
      </c>
      <c r="ED72" t="s">
        <v>165</v>
      </c>
      <c r="EE72" t="s">
        <v>165</v>
      </c>
      <c r="EF72" t="s">
        <v>1156</v>
      </c>
      <c r="EH72" t="s">
        <v>263</v>
      </c>
      <c r="EI72" t="s">
        <v>200</v>
      </c>
      <c r="EJ72" t="s">
        <v>361</v>
      </c>
      <c r="EK72" t="s">
        <v>202</v>
      </c>
      <c r="EL72" t="s">
        <v>164</v>
      </c>
      <c r="EM72" t="s">
        <v>164</v>
      </c>
      <c r="EN72" t="s">
        <v>314</v>
      </c>
      <c r="EO72" t="s">
        <v>203</v>
      </c>
      <c r="EP72" t="s">
        <v>204</v>
      </c>
      <c r="EQ72" t="s">
        <v>205</v>
      </c>
      <c r="ER72" t="s">
        <v>164</v>
      </c>
      <c r="ES72" t="s">
        <v>165</v>
      </c>
      <c r="ET72" t="s">
        <v>1526</v>
      </c>
      <c r="EV72" t="s">
        <v>207</v>
      </c>
      <c r="EW72" t="s">
        <v>208</v>
      </c>
      <c r="EX72" t="s">
        <v>209</v>
      </c>
      <c r="EY72" t="s">
        <v>210</v>
      </c>
      <c r="EZ72" t="s">
        <v>211</v>
      </c>
      <c r="FA72" t="s">
        <v>212</v>
      </c>
      <c r="FB72">
        <v>97593983</v>
      </c>
      <c r="FC72" t="s">
        <v>1527</v>
      </c>
      <c r="FD72" t="s">
        <v>1528</v>
      </c>
      <c r="FF72" t="s">
        <v>215</v>
      </c>
      <c r="FG72" t="s">
        <v>216</v>
      </c>
      <c r="FJ72">
        <v>72</v>
      </c>
    </row>
    <row r="73" spans="1:166" x14ac:dyDescent="0.35">
      <c r="A73" t="s">
        <v>1529</v>
      </c>
      <c r="B73" t="s">
        <v>1530</v>
      </c>
      <c r="C73" s="4" t="s">
        <v>972</v>
      </c>
      <c r="D73" s="4" t="s">
        <v>1488</v>
      </c>
      <c r="E73" s="4" t="s">
        <v>1531</v>
      </c>
      <c r="F73" s="4" t="s">
        <v>394</v>
      </c>
      <c r="G73" s="4" t="s">
        <v>1532</v>
      </c>
      <c r="H73" s="4" t="s">
        <v>1533</v>
      </c>
      <c r="I73" s="4" t="s">
        <v>1534</v>
      </c>
      <c r="J73" s="4" t="s">
        <v>1535</v>
      </c>
      <c r="K73" s="4" t="s">
        <v>1536</v>
      </c>
      <c r="L73" s="4" t="s">
        <v>1537</v>
      </c>
      <c r="M73" s="4" t="s">
        <v>1538</v>
      </c>
      <c r="N73" s="4" t="s">
        <v>1539</v>
      </c>
      <c r="O73" s="4" t="s">
        <v>280</v>
      </c>
      <c r="P73" s="4"/>
      <c r="Q73" s="4" t="s">
        <v>165</v>
      </c>
      <c r="R73" s="4" t="s">
        <v>165</v>
      </c>
      <c r="S73" s="4" t="s">
        <v>165</v>
      </c>
      <c r="T73" s="4" t="s">
        <v>164</v>
      </c>
      <c r="U73" s="4" t="s">
        <v>172</v>
      </c>
      <c r="V73" s="4" t="s">
        <v>1540</v>
      </c>
      <c r="W73" s="4" t="s">
        <v>306</v>
      </c>
      <c r="X73" s="4" t="s">
        <v>519</v>
      </c>
      <c r="Y73" s="5">
        <f t="shared" si="15"/>
        <v>2019</v>
      </c>
      <c r="Z73" s="4">
        <v>0</v>
      </c>
      <c r="AA73" s="4">
        <v>1</v>
      </c>
      <c r="AB73" s="310">
        <v>1</v>
      </c>
      <c r="AC73" s="4"/>
      <c r="AD73" s="5">
        <f t="shared" si="16"/>
        <v>1</v>
      </c>
      <c r="AE73" s="6" t="s">
        <v>171</v>
      </c>
      <c r="AF73" s="6" t="s">
        <v>238</v>
      </c>
      <c r="AG73" s="6" t="s">
        <v>171</v>
      </c>
      <c r="AH73" s="6" t="s">
        <v>173</v>
      </c>
      <c r="AI73" s="6" t="s">
        <v>233</v>
      </c>
      <c r="AJ73" s="6" t="s">
        <v>172</v>
      </c>
      <c r="AK73" s="6" t="s">
        <v>172</v>
      </c>
      <c r="AL73" s="6" t="s">
        <v>1541</v>
      </c>
      <c r="AM73" s="12" t="s">
        <v>175</v>
      </c>
      <c r="AN73" s="12" t="s">
        <v>262</v>
      </c>
      <c r="AO73" s="12" t="s">
        <v>175</v>
      </c>
      <c r="AP73" s="12" t="s">
        <v>176</v>
      </c>
      <c r="AQ73" s="12" t="s">
        <v>175</v>
      </c>
      <c r="AR73" s="12" t="s">
        <v>175</v>
      </c>
      <c r="AS73" s="12" t="s">
        <v>262</v>
      </c>
      <c r="AT73" s="12" t="s">
        <v>175</v>
      </c>
      <c r="AU73" s="12" t="s">
        <v>176</v>
      </c>
      <c r="AV73" s="12" t="s">
        <v>175</v>
      </c>
      <c r="AW73" s="5">
        <f t="shared" si="17"/>
        <v>1</v>
      </c>
      <c r="AX73" s="20" t="s">
        <v>179</v>
      </c>
      <c r="AY73" s="5">
        <f t="shared" si="18"/>
        <v>0</v>
      </c>
      <c r="AZ73" s="20" t="s">
        <v>179</v>
      </c>
      <c r="BA73" s="5">
        <f t="shared" si="19"/>
        <v>0</v>
      </c>
      <c r="BB73" s="20" t="s">
        <v>179</v>
      </c>
      <c r="BC73" s="5">
        <f t="shared" si="20"/>
        <v>0</v>
      </c>
      <c r="BD73" s="20" t="s">
        <v>179</v>
      </c>
      <c r="BE73" s="5">
        <f t="shared" si="21"/>
        <v>0</v>
      </c>
      <c r="BF73" s="20" t="s">
        <v>179</v>
      </c>
      <c r="BG73" s="5">
        <f t="shared" si="22"/>
        <v>0</v>
      </c>
      <c r="BH73" s="20" t="s">
        <v>179</v>
      </c>
      <c r="BI73" s="5">
        <f t="shared" si="23"/>
        <v>0</v>
      </c>
      <c r="BJ73" s="20" t="s">
        <v>179</v>
      </c>
      <c r="BK73" s="5">
        <f t="shared" si="24"/>
        <v>0</v>
      </c>
      <c r="BL73" s="20" t="s">
        <v>179</v>
      </c>
      <c r="BM73" s="5">
        <f t="shared" si="25"/>
        <v>0</v>
      </c>
      <c r="BN73" s="20" t="s">
        <v>179</v>
      </c>
      <c r="BO73" s="5">
        <f t="shared" si="26"/>
        <v>0</v>
      </c>
      <c r="BP73" s="20" t="s">
        <v>179</v>
      </c>
      <c r="BQ73" s="5">
        <f t="shared" si="27"/>
        <v>0</v>
      </c>
      <c r="BR73" s="20" t="s">
        <v>179</v>
      </c>
      <c r="BS73" s="5">
        <f t="shared" si="28"/>
        <v>0</v>
      </c>
      <c r="BT73" s="20" t="s">
        <v>178</v>
      </c>
      <c r="BU73" s="5">
        <f t="shared" si="29"/>
        <v>1</v>
      </c>
      <c r="BV73" s="24" t="s">
        <v>175</v>
      </c>
      <c r="BW73" s="24" t="s">
        <v>175</v>
      </c>
      <c r="BX73" s="24" t="s">
        <v>175</v>
      </c>
      <c r="BY73" s="24" t="s">
        <v>175</v>
      </c>
      <c r="BZ73" s="24" t="s">
        <v>175</v>
      </c>
      <c r="CA73" s="24" t="s">
        <v>165</v>
      </c>
      <c r="CB73" s="24"/>
      <c r="CC73" t="s">
        <v>164</v>
      </c>
      <c r="CD73" t="s">
        <v>180</v>
      </c>
      <c r="CE73" t="s">
        <v>181</v>
      </c>
      <c r="CF73" t="s">
        <v>182</v>
      </c>
      <c r="CG73" t="s">
        <v>183</v>
      </c>
      <c r="CH73" t="s">
        <v>184</v>
      </c>
      <c r="CI73" t="s">
        <v>185</v>
      </c>
      <c r="CJ73" t="s">
        <v>186</v>
      </c>
      <c r="CK73" t="s">
        <v>187</v>
      </c>
      <c r="CL73" t="s">
        <v>188</v>
      </c>
      <c r="CM73" t="s">
        <v>189</v>
      </c>
      <c r="CO73" t="s">
        <v>190</v>
      </c>
      <c r="CP73" t="s">
        <v>172</v>
      </c>
      <c r="CQ73" t="s">
        <v>170</v>
      </c>
      <c r="CR73" t="s">
        <v>172</v>
      </c>
      <c r="CS73" t="s">
        <v>172</v>
      </c>
      <c r="CT73" t="s">
        <v>172</v>
      </c>
      <c r="CU73" t="s">
        <v>172</v>
      </c>
      <c r="CV73" t="s">
        <v>172</v>
      </c>
      <c r="CW73" t="s">
        <v>191</v>
      </c>
      <c r="CX73" t="s">
        <v>170</v>
      </c>
      <c r="CY73" t="s">
        <v>172</v>
      </c>
      <c r="CZ73" t="s">
        <v>172</v>
      </c>
      <c r="DA73" t="s">
        <v>172</v>
      </c>
      <c r="DB73" t="s">
        <v>172</v>
      </c>
      <c r="DD73" t="s">
        <v>193</v>
      </c>
      <c r="DE73" t="s">
        <v>193</v>
      </c>
      <c r="DF73" t="s">
        <v>193</v>
      </c>
      <c r="DG73" t="s">
        <v>193</v>
      </c>
      <c r="DH73" t="s">
        <v>192</v>
      </c>
      <c r="DI73" t="s">
        <v>192</v>
      </c>
      <c r="DJ73" t="s">
        <v>193</v>
      </c>
      <c r="DK73" t="s">
        <v>193</v>
      </c>
      <c r="DL73" t="s">
        <v>192</v>
      </c>
      <c r="DN73" t="s">
        <v>194</v>
      </c>
      <c r="DO73" t="s">
        <v>194</v>
      </c>
      <c r="DP73" t="s">
        <v>195</v>
      </c>
      <c r="DQ73" t="s">
        <v>194</v>
      </c>
      <c r="DR73" t="s">
        <v>196</v>
      </c>
      <c r="DT73" t="s">
        <v>164</v>
      </c>
      <c r="DU73" t="s">
        <v>192</v>
      </c>
      <c r="DV73" t="s">
        <v>165</v>
      </c>
      <c r="ED73" t="s">
        <v>165</v>
      </c>
      <c r="EE73" t="s">
        <v>165</v>
      </c>
      <c r="EF73" t="s">
        <v>239</v>
      </c>
      <c r="EH73" t="s">
        <v>263</v>
      </c>
      <c r="EI73" t="s">
        <v>200</v>
      </c>
      <c r="EJ73" t="s">
        <v>522</v>
      </c>
      <c r="EK73" t="s">
        <v>202</v>
      </c>
      <c r="EL73" t="s">
        <v>164</v>
      </c>
      <c r="EM73" t="s">
        <v>164</v>
      </c>
      <c r="EN73" t="s">
        <v>314</v>
      </c>
      <c r="EO73" t="s">
        <v>387</v>
      </c>
      <c r="EP73" t="s">
        <v>204</v>
      </c>
      <c r="EQ73" t="s">
        <v>205</v>
      </c>
      <c r="ER73" t="s">
        <v>164</v>
      </c>
      <c r="ES73" t="s">
        <v>164</v>
      </c>
      <c r="ET73" t="s">
        <v>1542</v>
      </c>
      <c r="EV73" t="s">
        <v>207</v>
      </c>
      <c r="EW73" t="s">
        <v>208</v>
      </c>
      <c r="EX73" t="s">
        <v>209</v>
      </c>
      <c r="EY73" t="s">
        <v>210</v>
      </c>
      <c r="EZ73" t="s">
        <v>211</v>
      </c>
      <c r="FA73" t="s">
        <v>212</v>
      </c>
      <c r="FB73">
        <v>97596594</v>
      </c>
      <c r="FC73" t="s">
        <v>1543</v>
      </c>
      <c r="FD73" t="s">
        <v>1544</v>
      </c>
      <c r="FF73" t="s">
        <v>215</v>
      </c>
      <c r="FG73" t="s">
        <v>216</v>
      </c>
      <c r="FJ73">
        <v>73</v>
      </c>
    </row>
    <row r="74" spans="1:166" x14ac:dyDescent="0.35">
      <c r="A74" t="s">
        <v>1545</v>
      </c>
      <c r="B74" t="s">
        <v>1546</v>
      </c>
      <c r="C74" s="4" t="s">
        <v>608</v>
      </c>
      <c r="D74" s="4" t="s">
        <v>1488</v>
      </c>
      <c r="E74" s="4" t="s">
        <v>1547</v>
      </c>
      <c r="F74" s="4" t="s">
        <v>154</v>
      </c>
      <c r="G74" s="4" t="s">
        <v>1548</v>
      </c>
      <c r="H74" s="4" t="s">
        <v>1549</v>
      </c>
      <c r="I74" s="4" t="s">
        <v>1550</v>
      </c>
      <c r="J74" s="4" t="s">
        <v>1551</v>
      </c>
      <c r="K74" s="4" t="s">
        <v>1552</v>
      </c>
      <c r="L74" s="4" t="s">
        <v>1553</v>
      </c>
      <c r="M74" s="4" t="s">
        <v>1554</v>
      </c>
      <c r="N74" s="4" t="s">
        <v>1555</v>
      </c>
      <c r="O74" s="4" t="s">
        <v>1556</v>
      </c>
      <c r="P74" s="4"/>
      <c r="Q74" s="4" t="s">
        <v>165</v>
      </c>
      <c r="R74" s="4" t="s">
        <v>165</v>
      </c>
      <c r="S74" s="4" t="s">
        <v>165</v>
      </c>
      <c r="T74" s="4" t="s">
        <v>164</v>
      </c>
      <c r="U74" s="4" t="s">
        <v>1557</v>
      </c>
      <c r="V74" s="4" t="s">
        <v>1558</v>
      </c>
      <c r="W74" s="4" t="s">
        <v>168</v>
      </c>
      <c r="X74" s="4" t="s">
        <v>1334</v>
      </c>
      <c r="Y74" s="5">
        <f t="shared" si="15"/>
        <v>2020</v>
      </c>
      <c r="Z74" s="4">
        <v>0</v>
      </c>
      <c r="AA74" s="4">
        <v>1</v>
      </c>
      <c r="AB74" s="310">
        <v>2</v>
      </c>
      <c r="AC74" s="4" t="s">
        <v>164</v>
      </c>
      <c r="AD74" s="5">
        <f t="shared" si="16"/>
        <v>1</v>
      </c>
      <c r="AE74" s="6" t="s">
        <v>171</v>
      </c>
      <c r="AF74" s="6" t="s">
        <v>238</v>
      </c>
      <c r="AG74" s="6" t="s">
        <v>171</v>
      </c>
      <c r="AH74" s="6" t="s">
        <v>172</v>
      </c>
      <c r="AI74" s="6" t="s">
        <v>173</v>
      </c>
      <c r="AJ74" s="6" t="s">
        <v>233</v>
      </c>
      <c r="AK74" s="6" t="s">
        <v>172</v>
      </c>
      <c r="AL74" s="6" t="s">
        <v>1018</v>
      </c>
      <c r="AM74" s="12" t="s">
        <v>175</v>
      </c>
      <c r="AN74" s="12" t="s">
        <v>262</v>
      </c>
      <c r="AO74" s="12" t="s">
        <v>175</v>
      </c>
      <c r="AP74" s="12" t="s">
        <v>176</v>
      </c>
      <c r="AQ74" s="12" t="s">
        <v>175</v>
      </c>
      <c r="AR74" s="12" t="s">
        <v>175</v>
      </c>
      <c r="AS74" s="12" t="s">
        <v>262</v>
      </c>
      <c r="AT74" s="12" t="s">
        <v>175</v>
      </c>
      <c r="AU74" s="12" t="s">
        <v>176</v>
      </c>
      <c r="AV74" s="12" t="s">
        <v>175</v>
      </c>
      <c r="AW74" s="5">
        <f t="shared" si="17"/>
        <v>1</v>
      </c>
      <c r="AX74" s="20" t="s">
        <v>179</v>
      </c>
      <c r="AY74" s="5">
        <f t="shared" si="18"/>
        <v>0</v>
      </c>
      <c r="AZ74" s="20" t="s">
        <v>179</v>
      </c>
      <c r="BA74" s="5">
        <f t="shared" si="19"/>
        <v>0</v>
      </c>
      <c r="BB74" s="20" t="s">
        <v>179</v>
      </c>
      <c r="BC74" s="5">
        <f t="shared" si="20"/>
        <v>0</v>
      </c>
      <c r="BD74" s="20" t="s">
        <v>179</v>
      </c>
      <c r="BE74" s="5">
        <f t="shared" si="21"/>
        <v>0</v>
      </c>
      <c r="BF74" s="20" t="s">
        <v>179</v>
      </c>
      <c r="BG74" s="5">
        <f t="shared" si="22"/>
        <v>0</v>
      </c>
      <c r="BH74" s="20" t="s">
        <v>179</v>
      </c>
      <c r="BI74" s="5">
        <f t="shared" si="23"/>
        <v>0</v>
      </c>
      <c r="BJ74" s="20" t="s">
        <v>179</v>
      </c>
      <c r="BK74" s="5">
        <f t="shared" si="24"/>
        <v>0</v>
      </c>
      <c r="BL74" s="20" t="s">
        <v>179</v>
      </c>
      <c r="BM74" s="5">
        <f t="shared" si="25"/>
        <v>0</v>
      </c>
      <c r="BN74" s="20" t="s">
        <v>179</v>
      </c>
      <c r="BO74" s="5">
        <f t="shared" si="26"/>
        <v>0</v>
      </c>
      <c r="BP74" s="20" t="s">
        <v>179</v>
      </c>
      <c r="BQ74" s="5">
        <f t="shared" si="27"/>
        <v>0</v>
      </c>
      <c r="BR74" s="20" t="s">
        <v>179</v>
      </c>
      <c r="BS74" s="5">
        <f t="shared" si="28"/>
        <v>0</v>
      </c>
      <c r="BT74" s="20" t="s">
        <v>179</v>
      </c>
      <c r="BU74" s="5">
        <f t="shared" si="29"/>
        <v>0</v>
      </c>
      <c r="BV74" s="24" t="s">
        <v>175</v>
      </c>
      <c r="BW74" s="24" t="s">
        <v>175</v>
      </c>
      <c r="BX74" s="24" t="s">
        <v>175</v>
      </c>
      <c r="BY74" s="24" t="s">
        <v>175</v>
      </c>
      <c r="BZ74" s="24" t="s">
        <v>175</v>
      </c>
      <c r="CA74" s="24" t="s">
        <v>165</v>
      </c>
      <c r="CB74" s="24"/>
      <c r="CC74" t="s">
        <v>164</v>
      </c>
      <c r="CD74" t="s">
        <v>180</v>
      </c>
      <c r="CE74" t="s">
        <v>181</v>
      </c>
      <c r="CF74" t="s">
        <v>182</v>
      </c>
      <c r="CG74" t="s">
        <v>183</v>
      </c>
      <c r="CH74" t="s">
        <v>184</v>
      </c>
      <c r="CI74" t="s">
        <v>185</v>
      </c>
      <c r="CJ74" t="s">
        <v>186</v>
      </c>
      <c r="CK74" t="s">
        <v>187</v>
      </c>
      <c r="CL74" t="s">
        <v>188</v>
      </c>
      <c r="CM74" t="s">
        <v>189</v>
      </c>
      <c r="CO74" t="s">
        <v>190</v>
      </c>
      <c r="CP74" t="s">
        <v>172</v>
      </c>
      <c r="CQ74" t="s">
        <v>170</v>
      </c>
      <c r="CR74" t="s">
        <v>172</v>
      </c>
      <c r="CS74" t="s">
        <v>172</v>
      </c>
      <c r="CT74" t="s">
        <v>172</v>
      </c>
      <c r="CU74" t="s">
        <v>172</v>
      </c>
      <c r="CV74" t="s">
        <v>172</v>
      </c>
      <c r="CW74" t="s">
        <v>443</v>
      </c>
      <c r="CX74" t="s">
        <v>172</v>
      </c>
      <c r="CY74" t="s">
        <v>170</v>
      </c>
      <c r="CZ74" t="s">
        <v>172</v>
      </c>
      <c r="DA74" t="s">
        <v>172</v>
      </c>
      <c r="DB74" t="s">
        <v>172</v>
      </c>
      <c r="DD74" t="s">
        <v>193</v>
      </c>
      <c r="DE74" t="s">
        <v>193</v>
      </c>
      <c r="DF74" t="s">
        <v>193</v>
      </c>
      <c r="DG74" t="s">
        <v>173</v>
      </c>
      <c r="DH74" t="s">
        <v>192</v>
      </c>
      <c r="DI74" t="s">
        <v>173</v>
      </c>
      <c r="DJ74" t="s">
        <v>193</v>
      </c>
      <c r="DK74" t="s">
        <v>193</v>
      </c>
      <c r="DL74" t="s">
        <v>193</v>
      </c>
      <c r="DN74" t="s">
        <v>194</v>
      </c>
      <c r="DO74" t="s">
        <v>194</v>
      </c>
      <c r="DP74" t="s">
        <v>194</v>
      </c>
      <c r="DQ74" t="s">
        <v>194</v>
      </c>
      <c r="DR74" t="s">
        <v>196</v>
      </c>
      <c r="DT74" t="s">
        <v>164</v>
      </c>
      <c r="DU74" t="s">
        <v>193</v>
      </c>
      <c r="DV74" t="s">
        <v>165</v>
      </c>
      <c r="ED74" t="s">
        <v>165</v>
      </c>
      <c r="EE74" t="s">
        <v>165</v>
      </c>
      <c r="EF74" t="s">
        <v>359</v>
      </c>
      <c r="EH74" t="s">
        <v>1559</v>
      </c>
      <c r="EI74" t="s">
        <v>200</v>
      </c>
      <c r="EJ74" t="s">
        <v>522</v>
      </c>
      <c r="EK74" t="s">
        <v>202</v>
      </c>
      <c r="EL74" t="s">
        <v>164</v>
      </c>
      <c r="EM74" t="s">
        <v>164</v>
      </c>
      <c r="EN74" t="s">
        <v>314</v>
      </c>
      <c r="EO74" t="s">
        <v>387</v>
      </c>
      <c r="EP74" t="s">
        <v>204</v>
      </c>
      <c r="EQ74" t="s">
        <v>205</v>
      </c>
      <c r="ER74" t="s">
        <v>164</v>
      </c>
      <c r="ES74" t="s">
        <v>164</v>
      </c>
      <c r="ET74" t="s">
        <v>1560</v>
      </c>
      <c r="EV74" t="s">
        <v>207</v>
      </c>
      <c r="EW74" t="s">
        <v>208</v>
      </c>
      <c r="EX74" t="s">
        <v>209</v>
      </c>
      <c r="EY74" t="s">
        <v>210</v>
      </c>
      <c r="EZ74" t="s">
        <v>211</v>
      </c>
      <c r="FA74" t="s">
        <v>212</v>
      </c>
      <c r="FB74">
        <v>97598810</v>
      </c>
      <c r="FC74" t="s">
        <v>1561</v>
      </c>
      <c r="FD74" t="s">
        <v>1562</v>
      </c>
      <c r="FF74" t="s">
        <v>215</v>
      </c>
      <c r="FG74" t="s">
        <v>216</v>
      </c>
      <c r="FJ74">
        <v>74</v>
      </c>
    </row>
    <row r="75" spans="1:166" x14ac:dyDescent="0.35">
      <c r="A75" t="s">
        <v>1563</v>
      </c>
      <c r="B75" t="s">
        <v>1564</v>
      </c>
      <c r="C75" s="4" t="s">
        <v>151</v>
      </c>
      <c r="D75" s="4" t="s">
        <v>1488</v>
      </c>
      <c r="E75" s="4" t="s">
        <v>1565</v>
      </c>
      <c r="F75" s="4" t="s">
        <v>321</v>
      </c>
      <c r="G75" s="4" t="s">
        <v>1502</v>
      </c>
      <c r="H75" s="4" t="s">
        <v>1566</v>
      </c>
      <c r="I75" s="4" t="s">
        <v>1567</v>
      </c>
      <c r="J75" s="4" t="s">
        <v>1568</v>
      </c>
      <c r="K75" s="4" t="s">
        <v>1569</v>
      </c>
      <c r="L75" s="4" t="s">
        <v>1570</v>
      </c>
      <c r="M75" s="4" t="s">
        <v>1571</v>
      </c>
      <c r="N75" s="4" t="s">
        <v>1572</v>
      </c>
      <c r="O75" s="4" t="s">
        <v>1573</v>
      </c>
      <c r="P75" s="4"/>
      <c r="Q75" s="4" t="s">
        <v>165</v>
      </c>
      <c r="R75" s="4" t="s">
        <v>165</v>
      </c>
      <c r="S75" s="4" t="s">
        <v>165</v>
      </c>
      <c r="T75" s="4" t="s">
        <v>164</v>
      </c>
      <c r="U75" s="4" t="s">
        <v>172</v>
      </c>
      <c r="V75" s="4" t="s">
        <v>1574</v>
      </c>
      <c r="W75" s="4" t="s">
        <v>306</v>
      </c>
      <c r="X75" s="4" t="s">
        <v>698</v>
      </c>
      <c r="Y75" s="5">
        <f t="shared" si="15"/>
        <v>2018</v>
      </c>
      <c r="Z75" s="4">
        <v>0</v>
      </c>
      <c r="AA75" s="4">
        <v>1</v>
      </c>
      <c r="AB75" s="310">
        <v>1</v>
      </c>
      <c r="AC75" s="4"/>
      <c r="AD75" s="5">
        <f t="shared" si="16"/>
        <v>1</v>
      </c>
      <c r="AE75" s="6" t="s">
        <v>171</v>
      </c>
      <c r="AF75" s="6" t="s">
        <v>171</v>
      </c>
      <c r="AG75" s="6" t="s">
        <v>234</v>
      </c>
      <c r="AH75" s="6" t="s">
        <v>170</v>
      </c>
      <c r="AI75" s="6" t="s">
        <v>173</v>
      </c>
      <c r="AJ75" s="6" t="s">
        <v>172</v>
      </c>
      <c r="AK75" s="6" t="s">
        <v>172</v>
      </c>
      <c r="AL75" s="6" t="s">
        <v>1575</v>
      </c>
      <c r="AM75" s="12" t="s">
        <v>175</v>
      </c>
      <c r="AN75" s="12" t="s">
        <v>176</v>
      </c>
      <c r="AO75" s="12" t="s">
        <v>285</v>
      </c>
      <c r="AP75" s="12" t="s">
        <v>175</v>
      </c>
      <c r="AQ75" s="12" t="s">
        <v>175</v>
      </c>
      <c r="AR75" s="12" t="s">
        <v>175</v>
      </c>
      <c r="AS75" s="12" t="s">
        <v>175</v>
      </c>
      <c r="AT75" s="12" t="s">
        <v>175</v>
      </c>
      <c r="AU75" s="12" t="s">
        <v>176</v>
      </c>
      <c r="AV75" s="12" t="s">
        <v>175</v>
      </c>
      <c r="AW75" s="5">
        <f t="shared" si="17"/>
        <v>1</v>
      </c>
      <c r="AX75" s="20" t="s">
        <v>179</v>
      </c>
      <c r="AY75" s="5">
        <f t="shared" si="18"/>
        <v>0</v>
      </c>
      <c r="AZ75" s="20" t="s">
        <v>179</v>
      </c>
      <c r="BA75" s="5">
        <f t="shared" si="19"/>
        <v>0</v>
      </c>
      <c r="BB75" s="20" t="s">
        <v>179</v>
      </c>
      <c r="BC75" s="5">
        <f t="shared" si="20"/>
        <v>0</v>
      </c>
      <c r="BD75" s="20" t="s">
        <v>179</v>
      </c>
      <c r="BE75" s="5">
        <f t="shared" si="21"/>
        <v>0</v>
      </c>
      <c r="BF75" s="20" t="s">
        <v>179</v>
      </c>
      <c r="BG75" s="5">
        <f t="shared" si="22"/>
        <v>0</v>
      </c>
      <c r="BH75" s="20" t="s">
        <v>179</v>
      </c>
      <c r="BI75" s="5">
        <f t="shared" si="23"/>
        <v>0</v>
      </c>
      <c r="BJ75" s="20" t="s">
        <v>179</v>
      </c>
      <c r="BK75" s="5">
        <f t="shared" si="24"/>
        <v>0</v>
      </c>
      <c r="BL75" s="20" t="s">
        <v>179</v>
      </c>
      <c r="BM75" s="5">
        <f t="shared" si="25"/>
        <v>0</v>
      </c>
      <c r="BN75" s="20" t="s">
        <v>179</v>
      </c>
      <c r="BO75" s="5">
        <f t="shared" si="26"/>
        <v>0</v>
      </c>
      <c r="BP75" s="20" t="s">
        <v>179</v>
      </c>
      <c r="BQ75" s="5">
        <f t="shared" si="27"/>
        <v>0</v>
      </c>
      <c r="BR75" s="20" t="s">
        <v>179</v>
      </c>
      <c r="BS75" s="5">
        <f t="shared" si="28"/>
        <v>0</v>
      </c>
      <c r="BT75" s="20" t="s">
        <v>179</v>
      </c>
      <c r="BU75" s="5">
        <f t="shared" si="29"/>
        <v>0</v>
      </c>
      <c r="BV75" s="24" t="s">
        <v>175</v>
      </c>
      <c r="BW75" s="24" t="s">
        <v>175</v>
      </c>
      <c r="BX75" s="24" t="s">
        <v>175</v>
      </c>
      <c r="BY75" s="24" t="s">
        <v>175</v>
      </c>
      <c r="BZ75" s="24" t="s">
        <v>175</v>
      </c>
      <c r="CA75" s="24" t="s">
        <v>165</v>
      </c>
      <c r="CB75" s="24"/>
      <c r="CC75" t="s">
        <v>164</v>
      </c>
      <c r="CD75" t="s">
        <v>180</v>
      </c>
      <c r="CE75" t="s">
        <v>181</v>
      </c>
      <c r="CF75" t="s">
        <v>182</v>
      </c>
      <c r="CG75" t="s">
        <v>183</v>
      </c>
      <c r="CH75" t="s">
        <v>184</v>
      </c>
      <c r="CI75" t="s">
        <v>185</v>
      </c>
      <c r="CJ75" t="s">
        <v>186</v>
      </c>
      <c r="CK75" t="s">
        <v>187</v>
      </c>
      <c r="CL75" t="s">
        <v>188</v>
      </c>
      <c r="CM75" t="s">
        <v>189</v>
      </c>
      <c r="CO75" t="s">
        <v>358</v>
      </c>
      <c r="CP75" t="s">
        <v>172</v>
      </c>
      <c r="CQ75" t="s">
        <v>172</v>
      </c>
      <c r="CR75" t="s">
        <v>172</v>
      </c>
      <c r="CS75" t="s">
        <v>172</v>
      </c>
      <c r="CT75" t="s">
        <v>172</v>
      </c>
      <c r="CU75" t="s">
        <v>172</v>
      </c>
      <c r="CV75" t="s">
        <v>170</v>
      </c>
      <c r="CW75" t="s">
        <v>191</v>
      </c>
      <c r="CX75" t="s">
        <v>170</v>
      </c>
      <c r="CY75" t="s">
        <v>172</v>
      </c>
      <c r="CZ75" t="s">
        <v>172</v>
      </c>
      <c r="DA75" t="s">
        <v>172</v>
      </c>
      <c r="DB75" t="s">
        <v>172</v>
      </c>
      <c r="DD75" t="s">
        <v>193</v>
      </c>
      <c r="DE75" t="s">
        <v>192</v>
      </c>
      <c r="DF75" t="s">
        <v>193</v>
      </c>
      <c r="DG75" t="s">
        <v>193</v>
      </c>
      <c r="DH75" t="s">
        <v>192</v>
      </c>
      <c r="DI75" t="s">
        <v>193</v>
      </c>
      <c r="DJ75" t="s">
        <v>173</v>
      </c>
      <c r="DK75" t="s">
        <v>192</v>
      </c>
      <c r="DL75" t="s">
        <v>192</v>
      </c>
      <c r="DN75" t="s">
        <v>194</v>
      </c>
      <c r="DO75" t="s">
        <v>194</v>
      </c>
      <c r="DP75" t="s">
        <v>194</v>
      </c>
      <c r="DQ75" t="s">
        <v>194</v>
      </c>
      <c r="DR75" t="s">
        <v>288</v>
      </c>
      <c r="DT75" t="s">
        <v>164</v>
      </c>
      <c r="DU75" t="s">
        <v>193</v>
      </c>
      <c r="DV75" t="s">
        <v>164</v>
      </c>
      <c r="DW75" t="s">
        <v>197</v>
      </c>
      <c r="DX75" t="s">
        <v>170</v>
      </c>
      <c r="DY75" t="s">
        <v>172</v>
      </c>
      <c r="DZ75" t="s">
        <v>172</v>
      </c>
      <c r="EA75" t="s">
        <v>172</v>
      </c>
      <c r="EB75" t="s">
        <v>172</v>
      </c>
      <c r="EC75" t="s">
        <v>192</v>
      </c>
      <c r="ED75" t="s">
        <v>165</v>
      </c>
      <c r="EE75" t="s">
        <v>165</v>
      </c>
      <c r="EF75" t="s">
        <v>359</v>
      </c>
      <c r="EH75" t="s">
        <v>263</v>
      </c>
      <c r="EI75" t="s">
        <v>200</v>
      </c>
      <c r="EJ75" t="s">
        <v>201</v>
      </c>
      <c r="EK75" t="s">
        <v>242</v>
      </c>
      <c r="EL75" t="s">
        <v>164</v>
      </c>
      <c r="EM75" t="s">
        <v>164</v>
      </c>
      <c r="EN75" t="s">
        <v>314</v>
      </c>
      <c r="EO75" t="s">
        <v>387</v>
      </c>
      <c r="EP75" t="s">
        <v>204</v>
      </c>
      <c r="EQ75" t="s">
        <v>205</v>
      </c>
      <c r="ER75" t="s">
        <v>164</v>
      </c>
      <c r="ES75" t="s">
        <v>164</v>
      </c>
      <c r="ET75" t="s">
        <v>1576</v>
      </c>
      <c r="EV75" t="s">
        <v>207</v>
      </c>
      <c r="EW75" t="s">
        <v>208</v>
      </c>
      <c r="EX75" t="s">
        <v>209</v>
      </c>
      <c r="EY75" t="s">
        <v>210</v>
      </c>
      <c r="EZ75" t="s">
        <v>211</v>
      </c>
      <c r="FA75" t="s">
        <v>212</v>
      </c>
      <c r="FB75">
        <v>97600425</v>
      </c>
      <c r="FC75" t="s">
        <v>1577</v>
      </c>
      <c r="FD75" t="s">
        <v>1578</v>
      </c>
      <c r="FF75" t="s">
        <v>215</v>
      </c>
      <c r="FG75" t="s">
        <v>216</v>
      </c>
      <c r="FJ75">
        <v>75</v>
      </c>
    </row>
    <row r="76" spans="1:166" x14ac:dyDescent="0.35">
      <c r="A76" t="s">
        <v>1579</v>
      </c>
      <c r="B76" t="s">
        <v>1580</v>
      </c>
      <c r="C76" s="4" t="s">
        <v>151</v>
      </c>
      <c r="D76" s="4" t="s">
        <v>1488</v>
      </c>
      <c r="E76" s="4" t="s">
        <v>1581</v>
      </c>
      <c r="F76" s="4" t="s">
        <v>154</v>
      </c>
      <c r="G76" s="4" t="s">
        <v>1582</v>
      </c>
      <c r="H76" s="4" t="s">
        <v>1583</v>
      </c>
      <c r="I76" s="4" t="s">
        <v>1584</v>
      </c>
      <c r="J76" s="4" t="s">
        <v>1585</v>
      </c>
      <c r="K76" s="4" t="s">
        <v>1586</v>
      </c>
      <c r="L76" s="4" t="s">
        <v>1587</v>
      </c>
      <c r="M76" s="4" t="s">
        <v>1588</v>
      </c>
      <c r="N76" s="4" t="s">
        <v>1589</v>
      </c>
      <c r="O76" s="4" t="s">
        <v>1590</v>
      </c>
      <c r="P76" s="4"/>
      <c r="Q76" s="4" t="s">
        <v>165</v>
      </c>
      <c r="R76" s="4" t="s">
        <v>165</v>
      </c>
      <c r="S76" s="4" t="s">
        <v>164</v>
      </c>
      <c r="T76" s="4" t="s">
        <v>164</v>
      </c>
      <c r="U76" s="4" t="s">
        <v>172</v>
      </c>
      <c r="V76" s="4" t="s">
        <v>1591</v>
      </c>
      <c r="W76" s="4" t="s">
        <v>306</v>
      </c>
      <c r="X76" s="4" t="s">
        <v>232</v>
      </c>
      <c r="Y76" s="5">
        <f t="shared" si="15"/>
        <v>2017</v>
      </c>
      <c r="Z76" s="4">
        <v>0</v>
      </c>
      <c r="AA76" s="4">
        <v>1</v>
      </c>
      <c r="AB76" s="310">
        <v>1</v>
      </c>
      <c r="AC76" s="4"/>
      <c r="AD76" s="5">
        <f t="shared" si="16"/>
        <v>1</v>
      </c>
      <c r="AE76" s="6" t="s">
        <v>234</v>
      </c>
      <c r="AF76" s="6" t="s">
        <v>238</v>
      </c>
      <c r="AG76" s="6" t="s">
        <v>234</v>
      </c>
      <c r="AH76" s="6" t="s">
        <v>233</v>
      </c>
      <c r="AI76" s="6" t="s">
        <v>170</v>
      </c>
      <c r="AJ76" s="6" t="s">
        <v>172</v>
      </c>
      <c r="AK76" s="6" t="s">
        <v>172</v>
      </c>
      <c r="AL76" s="6" t="s">
        <v>945</v>
      </c>
      <c r="AM76" s="12" t="s">
        <v>175</v>
      </c>
      <c r="AN76" s="12" t="s">
        <v>176</v>
      </c>
      <c r="AO76" s="12" t="s">
        <v>175</v>
      </c>
      <c r="AP76" s="12" t="s">
        <v>175</v>
      </c>
      <c r="AQ76" s="12" t="s">
        <v>175</v>
      </c>
      <c r="AR76" s="12" t="s">
        <v>175</v>
      </c>
      <c r="AS76" s="12" t="s">
        <v>176</v>
      </c>
      <c r="AT76" s="12" t="s">
        <v>175</v>
      </c>
      <c r="AU76" s="12" t="s">
        <v>262</v>
      </c>
      <c r="AV76" s="12" t="s">
        <v>175</v>
      </c>
      <c r="AW76" s="5">
        <f t="shared" si="17"/>
        <v>0</v>
      </c>
      <c r="AX76" s="20" t="s">
        <v>179</v>
      </c>
      <c r="AY76" s="5">
        <f t="shared" si="18"/>
        <v>0</v>
      </c>
      <c r="AZ76" s="20" t="s">
        <v>179</v>
      </c>
      <c r="BA76" s="5">
        <f t="shared" si="19"/>
        <v>0</v>
      </c>
      <c r="BB76" s="20" t="s">
        <v>237</v>
      </c>
      <c r="BC76" s="5">
        <f t="shared" si="20"/>
        <v>0</v>
      </c>
      <c r="BD76" s="20" t="s">
        <v>237</v>
      </c>
      <c r="BE76" s="5">
        <f t="shared" si="21"/>
        <v>0</v>
      </c>
      <c r="BF76" s="20" t="s">
        <v>237</v>
      </c>
      <c r="BG76" s="5">
        <f t="shared" si="22"/>
        <v>0</v>
      </c>
      <c r="BH76" s="20" t="s">
        <v>179</v>
      </c>
      <c r="BI76" s="5">
        <f t="shared" si="23"/>
        <v>0</v>
      </c>
      <c r="BJ76" s="20" t="s">
        <v>179</v>
      </c>
      <c r="BK76" s="5">
        <f t="shared" si="24"/>
        <v>0</v>
      </c>
      <c r="BL76" s="20" t="s">
        <v>179</v>
      </c>
      <c r="BM76" s="5">
        <f t="shared" si="25"/>
        <v>0</v>
      </c>
      <c r="BN76" s="20" t="s">
        <v>179</v>
      </c>
      <c r="BO76" s="5">
        <f t="shared" si="26"/>
        <v>0</v>
      </c>
      <c r="BP76" s="20" t="s">
        <v>179</v>
      </c>
      <c r="BQ76" s="5">
        <f t="shared" si="27"/>
        <v>0</v>
      </c>
      <c r="BR76" s="20" t="s">
        <v>179</v>
      </c>
      <c r="BS76" s="5">
        <f t="shared" si="28"/>
        <v>0</v>
      </c>
      <c r="BT76" s="20" t="s">
        <v>179</v>
      </c>
      <c r="BU76" s="5">
        <f t="shared" si="29"/>
        <v>0</v>
      </c>
      <c r="BV76" s="24" t="s">
        <v>175</v>
      </c>
      <c r="BW76" s="24" t="s">
        <v>175</v>
      </c>
      <c r="BX76" s="24" t="s">
        <v>175</v>
      </c>
      <c r="BY76" s="24" t="s">
        <v>175</v>
      </c>
      <c r="BZ76" s="24" t="s">
        <v>175</v>
      </c>
      <c r="CA76" s="24" t="s">
        <v>165</v>
      </c>
      <c r="CB76" s="24"/>
      <c r="CC76" t="s">
        <v>164</v>
      </c>
      <c r="CD76" t="s">
        <v>180</v>
      </c>
      <c r="CE76" t="s">
        <v>181</v>
      </c>
      <c r="CF76" t="s">
        <v>182</v>
      </c>
      <c r="CG76" t="s">
        <v>183</v>
      </c>
      <c r="CH76" t="s">
        <v>184</v>
      </c>
      <c r="CI76" t="s">
        <v>185</v>
      </c>
      <c r="CJ76" t="s">
        <v>186</v>
      </c>
      <c r="CK76" t="s">
        <v>187</v>
      </c>
      <c r="CL76" t="s">
        <v>188</v>
      </c>
      <c r="CM76" t="s">
        <v>1592</v>
      </c>
      <c r="CO76" t="s">
        <v>1593</v>
      </c>
      <c r="CP76" t="s">
        <v>172</v>
      </c>
      <c r="CQ76" t="s">
        <v>170</v>
      </c>
      <c r="CR76" t="s">
        <v>170</v>
      </c>
      <c r="CS76" t="s">
        <v>172</v>
      </c>
      <c r="CT76" t="s">
        <v>172</v>
      </c>
      <c r="CU76" t="s">
        <v>170</v>
      </c>
      <c r="CV76" t="s">
        <v>172</v>
      </c>
      <c r="CW76" t="s">
        <v>191</v>
      </c>
      <c r="CX76" t="s">
        <v>170</v>
      </c>
      <c r="CY76" t="s">
        <v>172</v>
      </c>
      <c r="CZ76" t="s">
        <v>172</v>
      </c>
      <c r="DA76" t="s">
        <v>172</v>
      </c>
      <c r="DB76" t="s">
        <v>172</v>
      </c>
      <c r="DD76" t="s">
        <v>233</v>
      </c>
      <c r="DE76" t="s">
        <v>193</v>
      </c>
      <c r="DF76" t="s">
        <v>193</v>
      </c>
      <c r="DG76" t="s">
        <v>193</v>
      </c>
      <c r="DH76" t="s">
        <v>193</v>
      </c>
      <c r="DI76" t="s">
        <v>193</v>
      </c>
      <c r="DJ76" t="s">
        <v>193</v>
      </c>
      <c r="DK76" t="s">
        <v>192</v>
      </c>
      <c r="DL76" t="s">
        <v>193</v>
      </c>
      <c r="DN76" t="s">
        <v>194</v>
      </c>
      <c r="DO76" t="s">
        <v>287</v>
      </c>
      <c r="DP76" t="s">
        <v>287</v>
      </c>
      <c r="DQ76" t="s">
        <v>194</v>
      </c>
      <c r="DR76" t="s">
        <v>311</v>
      </c>
      <c r="DT76" t="s">
        <v>164</v>
      </c>
      <c r="DU76" t="s">
        <v>193</v>
      </c>
      <c r="DV76" t="s">
        <v>165</v>
      </c>
      <c r="ED76" t="s">
        <v>165</v>
      </c>
      <c r="EE76" t="s">
        <v>165</v>
      </c>
      <c r="EF76" t="s">
        <v>359</v>
      </c>
      <c r="EH76" t="s">
        <v>1594</v>
      </c>
      <c r="EI76" t="s">
        <v>200</v>
      </c>
      <c r="EJ76" t="s">
        <v>361</v>
      </c>
      <c r="EK76" t="s">
        <v>202</v>
      </c>
      <c r="EL76" t="s">
        <v>164</v>
      </c>
      <c r="EM76" t="s">
        <v>164</v>
      </c>
      <c r="EN76" t="s">
        <v>314</v>
      </c>
      <c r="EO76" t="s">
        <v>203</v>
      </c>
      <c r="EP76" t="s">
        <v>204</v>
      </c>
      <c r="EQ76" t="s">
        <v>205</v>
      </c>
      <c r="ER76" t="s">
        <v>164</v>
      </c>
      <c r="ES76" t="s">
        <v>165</v>
      </c>
      <c r="ET76" t="s">
        <v>1595</v>
      </c>
      <c r="EV76" t="s">
        <v>207</v>
      </c>
      <c r="EW76" t="s">
        <v>208</v>
      </c>
      <c r="EX76" t="s">
        <v>209</v>
      </c>
      <c r="EY76" t="s">
        <v>210</v>
      </c>
      <c r="EZ76" t="s">
        <v>211</v>
      </c>
      <c r="FA76" t="s">
        <v>212</v>
      </c>
      <c r="FB76">
        <v>97603505</v>
      </c>
      <c r="FC76" t="s">
        <v>1596</v>
      </c>
      <c r="FD76" t="s">
        <v>1597</v>
      </c>
      <c r="FF76" t="s">
        <v>215</v>
      </c>
      <c r="FG76" t="s">
        <v>216</v>
      </c>
      <c r="FJ76">
        <v>76</v>
      </c>
    </row>
    <row r="77" spans="1:166" x14ac:dyDescent="0.35">
      <c r="A77" t="s">
        <v>1598</v>
      </c>
      <c r="B77" t="s">
        <v>1599</v>
      </c>
      <c r="C77" s="4" t="s">
        <v>452</v>
      </c>
      <c r="D77" s="4" t="s">
        <v>1488</v>
      </c>
      <c r="E77" s="4" t="s">
        <v>1600</v>
      </c>
      <c r="F77" s="4" t="s">
        <v>394</v>
      </c>
      <c r="G77" s="4" t="s">
        <v>1143</v>
      </c>
      <c r="H77" s="4" t="s">
        <v>1601</v>
      </c>
      <c r="I77" s="4" t="s">
        <v>1602</v>
      </c>
      <c r="J77" s="4" t="s">
        <v>1603</v>
      </c>
      <c r="K77" s="4" t="s">
        <v>1604</v>
      </c>
      <c r="L77" s="4" t="s">
        <v>1605</v>
      </c>
      <c r="M77" s="4" t="s">
        <v>1606</v>
      </c>
      <c r="N77" s="4" t="s">
        <v>1607</v>
      </c>
      <c r="O77" s="4" t="s">
        <v>907</v>
      </c>
      <c r="P77" s="4"/>
      <c r="Q77" s="4" t="s">
        <v>165</v>
      </c>
      <c r="R77" s="4" t="s">
        <v>165</v>
      </c>
      <c r="S77" s="4" t="s">
        <v>164</v>
      </c>
      <c r="T77" s="4" t="s">
        <v>165</v>
      </c>
      <c r="U77" s="4" t="s">
        <v>825</v>
      </c>
      <c r="V77" s="4" t="s">
        <v>1608</v>
      </c>
      <c r="W77" s="4" t="s">
        <v>168</v>
      </c>
      <c r="X77" s="4" t="s">
        <v>232</v>
      </c>
      <c r="Y77" s="5">
        <f t="shared" si="15"/>
        <v>2017</v>
      </c>
      <c r="Z77" s="4">
        <v>0</v>
      </c>
      <c r="AA77" s="4">
        <v>1</v>
      </c>
      <c r="AB77" s="310">
        <v>1</v>
      </c>
      <c r="AC77" s="4"/>
      <c r="AD77" s="5">
        <f t="shared" si="16"/>
        <v>1</v>
      </c>
      <c r="AE77" s="6" t="s">
        <v>171</v>
      </c>
      <c r="AF77" s="6" t="s">
        <v>171</v>
      </c>
      <c r="AG77" s="6" t="s">
        <v>171</v>
      </c>
      <c r="AH77" s="6" t="s">
        <v>172</v>
      </c>
      <c r="AI77" s="6" t="s">
        <v>233</v>
      </c>
      <c r="AJ77" s="6" t="s">
        <v>233</v>
      </c>
      <c r="AK77" s="6" t="s">
        <v>172</v>
      </c>
      <c r="AL77" s="6" t="s">
        <v>636</v>
      </c>
      <c r="AM77" s="12" t="s">
        <v>175</v>
      </c>
      <c r="AN77" s="12" t="s">
        <v>176</v>
      </c>
      <c r="AO77" s="12" t="s">
        <v>175</v>
      </c>
      <c r="AP77" s="12" t="s">
        <v>175</v>
      </c>
      <c r="AQ77" s="12" t="s">
        <v>177</v>
      </c>
      <c r="AR77" s="12" t="s">
        <v>175</v>
      </c>
      <c r="AS77" s="12" t="s">
        <v>177</v>
      </c>
      <c r="AT77" s="12" t="s">
        <v>175</v>
      </c>
      <c r="AU77" s="12" t="s">
        <v>176</v>
      </c>
      <c r="AV77" s="12" t="s">
        <v>175</v>
      </c>
      <c r="AW77" s="5">
        <f t="shared" si="17"/>
        <v>1</v>
      </c>
      <c r="AX77" s="20" t="s">
        <v>179</v>
      </c>
      <c r="AY77" s="5">
        <f t="shared" si="18"/>
        <v>0</v>
      </c>
      <c r="AZ77" s="20" t="s">
        <v>179</v>
      </c>
      <c r="BA77" s="5">
        <f t="shared" si="19"/>
        <v>0</v>
      </c>
      <c r="BB77" s="20" t="s">
        <v>179</v>
      </c>
      <c r="BC77" s="5">
        <f t="shared" si="20"/>
        <v>0</v>
      </c>
      <c r="BD77" s="20" t="s">
        <v>179</v>
      </c>
      <c r="BE77" s="5">
        <f t="shared" si="21"/>
        <v>0</v>
      </c>
      <c r="BF77" s="20" t="s">
        <v>179</v>
      </c>
      <c r="BG77" s="5">
        <f t="shared" si="22"/>
        <v>0</v>
      </c>
      <c r="BH77" s="20" t="s">
        <v>179</v>
      </c>
      <c r="BI77" s="5">
        <f t="shared" si="23"/>
        <v>0</v>
      </c>
      <c r="BJ77" s="20" t="s">
        <v>179</v>
      </c>
      <c r="BK77" s="5">
        <f t="shared" si="24"/>
        <v>0</v>
      </c>
      <c r="BL77" s="20" t="s">
        <v>179</v>
      </c>
      <c r="BM77" s="5">
        <f t="shared" si="25"/>
        <v>0</v>
      </c>
      <c r="BN77" s="20" t="s">
        <v>179</v>
      </c>
      <c r="BO77" s="5">
        <f t="shared" si="26"/>
        <v>0</v>
      </c>
      <c r="BP77" s="20" t="s">
        <v>179</v>
      </c>
      <c r="BQ77" s="5">
        <f t="shared" si="27"/>
        <v>0</v>
      </c>
      <c r="BR77" s="20" t="s">
        <v>179</v>
      </c>
      <c r="BS77" s="5">
        <f t="shared" si="28"/>
        <v>0</v>
      </c>
      <c r="BT77" s="20" t="s">
        <v>178</v>
      </c>
      <c r="BU77" s="5">
        <f t="shared" si="29"/>
        <v>1</v>
      </c>
      <c r="BV77" s="24" t="s">
        <v>175</v>
      </c>
      <c r="BW77" s="24" t="s">
        <v>175</v>
      </c>
      <c r="BX77" s="24" t="s">
        <v>175</v>
      </c>
      <c r="BY77" s="24" t="s">
        <v>175</v>
      </c>
      <c r="BZ77" s="24" t="s">
        <v>175</v>
      </c>
      <c r="CA77" s="24" t="s">
        <v>165</v>
      </c>
      <c r="CB77" s="24"/>
      <c r="CC77" t="s">
        <v>164</v>
      </c>
      <c r="CD77" t="s">
        <v>180</v>
      </c>
      <c r="CE77" t="s">
        <v>181</v>
      </c>
      <c r="CF77" t="s">
        <v>182</v>
      </c>
      <c r="CG77" t="s">
        <v>183</v>
      </c>
      <c r="CH77" t="s">
        <v>184</v>
      </c>
      <c r="CI77" t="s">
        <v>185</v>
      </c>
      <c r="CJ77" t="s">
        <v>186</v>
      </c>
      <c r="CK77" t="s">
        <v>187</v>
      </c>
      <c r="CL77" t="s">
        <v>188</v>
      </c>
      <c r="CM77" t="s">
        <v>189</v>
      </c>
      <c r="CO77" t="s">
        <v>190</v>
      </c>
      <c r="CP77" t="s">
        <v>172</v>
      </c>
      <c r="CQ77" t="s">
        <v>170</v>
      </c>
      <c r="CR77" t="s">
        <v>172</v>
      </c>
      <c r="CS77" t="s">
        <v>172</v>
      </c>
      <c r="CT77" t="s">
        <v>172</v>
      </c>
      <c r="CU77" t="s">
        <v>172</v>
      </c>
      <c r="CV77" t="s">
        <v>172</v>
      </c>
      <c r="CW77" t="s">
        <v>191</v>
      </c>
      <c r="CX77" t="s">
        <v>170</v>
      </c>
      <c r="CY77" t="s">
        <v>172</v>
      </c>
      <c r="CZ77" t="s">
        <v>172</v>
      </c>
      <c r="DA77" t="s">
        <v>172</v>
      </c>
      <c r="DB77" t="s">
        <v>172</v>
      </c>
      <c r="DD77" t="s">
        <v>193</v>
      </c>
      <c r="DE77" t="s">
        <v>193</v>
      </c>
      <c r="DF77" t="s">
        <v>193</v>
      </c>
      <c r="DG77" t="s">
        <v>193</v>
      </c>
      <c r="DH77" t="s">
        <v>192</v>
      </c>
      <c r="DI77" t="s">
        <v>192</v>
      </c>
      <c r="DJ77" t="s">
        <v>192</v>
      </c>
      <c r="DK77" t="s">
        <v>193</v>
      </c>
      <c r="DL77" t="s">
        <v>192</v>
      </c>
      <c r="DN77" t="s">
        <v>194</v>
      </c>
      <c r="DO77" t="s">
        <v>194</v>
      </c>
      <c r="DP77" t="s">
        <v>194</v>
      </c>
      <c r="DQ77" t="s">
        <v>194</v>
      </c>
      <c r="DR77" t="s">
        <v>196</v>
      </c>
      <c r="DT77" t="s">
        <v>164</v>
      </c>
      <c r="DU77" t="s">
        <v>192</v>
      </c>
      <c r="DV77" t="s">
        <v>165</v>
      </c>
      <c r="ED77" t="s">
        <v>165</v>
      </c>
      <c r="EE77" t="s">
        <v>164</v>
      </c>
      <c r="EF77" t="s">
        <v>1156</v>
      </c>
      <c r="EH77" t="s">
        <v>263</v>
      </c>
      <c r="EI77" t="s">
        <v>200</v>
      </c>
      <c r="EJ77" t="s">
        <v>201</v>
      </c>
      <c r="EK77" t="s">
        <v>202</v>
      </c>
      <c r="EL77" t="s">
        <v>164</v>
      </c>
      <c r="EM77" t="s">
        <v>164</v>
      </c>
      <c r="EN77" t="s">
        <v>314</v>
      </c>
      <c r="EO77" t="s">
        <v>387</v>
      </c>
      <c r="EP77" t="s">
        <v>204</v>
      </c>
      <c r="EQ77" t="s">
        <v>205</v>
      </c>
      <c r="ER77" t="s">
        <v>164</v>
      </c>
      <c r="ES77" t="s">
        <v>165</v>
      </c>
      <c r="ET77" t="s">
        <v>1609</v>
      </c>
      <c r="EV77" t="s">
        <v>207</v>
      </c>
      <c r="EW77" t="s">
        <v>208</v>
      </c>
      <c r="EX77" t="s">
        <v>209</v>
      </c>
      <c r="EY77" t="s">
        <v>210</v>
      </c>
      <c r="EZ77" t="s">
        <v>211</v>
      </c>
      <c r="FA77" t="s">
        <v>212</v>
      </c>
      <c r="FB77">
        <v>97605283</v>
      </c>
      <c r="FC77" t="s">
        <v>1610</v>
      </c>
      <c r="FD77" t="s">
        <v>1611</v>
      </c>
      <c r="FF77" t="s">
        <v>215</v>
      </c>
      <c r="FG77" t="s">
        <v>216</v>
      </c>
      <c r="FJ77">
        <v>77</v>
      </c>
    </row>
    <row r="78" spans="1:166" x14ac:dyDescent="0.35">
      <c r="A78" t="s">
        <v>1612</v>
      </c>
      <c r="B78" t="s">
        <v>1613</v>
      </c>
      <c r="C78" s="4" t="s">
        <v>452</v>
      </c>
      <c r="D78" s="4" t="s">
        <v>1488</v>
      </c>
      <c r="E78" s="4" t="s">
        <v>1614</v>
      </c>
      <c r="F78" s="4" t="s">
        <v>154</v>
      </c>
      <c r="G78" s="4" t="s">
        <v>1143</v>
      </c>
      <c r="H78" s="4" t="s">
        <v>1615</v>
      </c>
      <c r="I78" s="4" t="s">
        <v>1616</v>
      </c>
      <c r="J78" s="4" t="s">
        <v>1617</v>
      </c>
      <c r="K78" s="4" t="s">
        <v>1618</v>
      </c>
      <c r="L78" s="4" t="s">
        <v>1619</v>
      </c>
      <c r="M78" s="4" t="s">
        <v>1620</v>
      </c>
      <c r="N78" s="4" t="s">
        <v>1621</v>
      </c>
      <c r="O78" s="4" t="s">
        <v>1065</v>
      </c>
      <c r="P78" s="4"/>
      <c r="Q78" s="4" t="s">
        <v>165</v>
      </c>
      <c r="R78" s="4" t="s">
        <v>165</v>
      </c>
      <c r="S78" s="4" t="s">
        <v>164</v>
      </c>
      <c r="T78" s="4" t="s">
        <v>164</v>
      </c>
      <c r="U78" s="4" t="s">
        <v>172</v>
      </c>
      <c r="V78" s="4" t="s">
        <v>1622</v>
      </c>
      <c r="W78" s="4" t="s">
        <v>306</v>
      </c>
      <c r="X78" s="4" t="s">
        <v>698</v>
      </c>
      <c r="Y78" s="5">
        <f t="shared" si="15"/>
        <v>2018</v>
      </c>
      <c r="Z78" s="4">
        <v>0</v>
      </c>
      <c r="AA78" s="4">
        <v>1</v>
      </c>
      <c r="AB78" s="310">
        <v>2</v>
      </c>
      <c r="AC78" s="4" t="s">
        <v>164</v>
      </c>
      <c r="AD78" s="5">
        <f t="shared" si="16"/>
        <v>1</v>
      </c>
      <c r="AE78" s="6" t="s">
        <v>171</v>
      </c>
      <c r="AF78" s="6" t="s">
        <v>171</v>
      </c>
      <c r="AG78" s="6" t="s">
        <v>171</v>
      </c>
      <c r="AH78" s="6" t="s">
        <v>172</v>
      </c>
      <c r="AI78" s="6" t="s">
        <v>170</v>
      </c>
      <c r="AJ78" s="6" t="s">
        <v>173</v>
      </c>
      <c r="AK78" s="6" t="s">
        <v>172</v>
      </c>
      <c r="AL78" s="6" t="s">
        <v>174</v>
      </c>
      <c r="AM78" s="12" t="s">
        <v>175</v>
      </c>
      <c r="AN78" s="12" t="s">
        <v>176</v>
      </c>
      <c r="AO78" s="12" t="s">
        <v>175</v>
      </c>
      <c r="AP78" s="12" t="s">
        <v>175</v>
      </c>
      <c r="AQ78" s="12" t="s">
        <v>175</v>
      </c>
      <c r="AR78" s="12" t="s">
        <v>175</v>
      </c>
      <c r="AS78" s="12" t="s">
        <v>262</v>
      </c>
      <c r="AT78" s="12" t="s">
        <v>175</v>
      </c>
      <c r="AU78" s="12" t="s">
        <v>176</v>
      </c>
      <c r="AV78" s="12" t="s">
        <v>175</v>
      </c>
      <c r="AW78" s="5">
        <f t="shared" si="17"/>
        <v>1</v>
      </c>
      <c r="AX78" s="20" t="s">
        <v>179</v>
      </c>
      <c r="AY78" s="5">
        <f t="shared" si="18"/>
        <v>0</v>
      </c>
      <c r="AZ78" s="20" t="s">
        <v>179</v>
      </c>
      <c r="BA78" s="5">
        <f t="shared" si="19"/>
        <v>0</v>
      </c>
      <c r="BB78" s="20" t="s">
        <v>179</v>
      </c>
      <c r="BC78" s="5">
        <f t="shared" si="20"/>
        <v>0</v>
      </c>
      <c r="BD78" s="20" t="s">
        <v>179</v>
      </c>
      <c r="BE78" s="5">
        <f t="shared" si="21"/>
        <v>0</v>
      </c>
      <c r="BF78" s="20" t="s">
        <v>179</v>
      </c>
      <c r="BG78" s="5">
        <f t="shared" si="22"/>
        <v>0</v>
      </c>
      <c r="BH78" s="20" t="s">
        <v>179</v>
      </c>
      <c r="BI78" s="5">
        <f t="shared" si="23"/>
        <v>0</v>
      </c>
      <c r="BJ78" s="20" t="s">
        <v>179</v>
      </c>
      <c r="BK78" s="5">
        <f t="shared" si="24"/>
        <v>0</v>
      </c>
      <c r="BL78" s="20" t="s">
        <v>179</v>
      </c>
      <c r="BM78" s="5">
        <f t="shared" si="25"/>
        <v>0</v>
      </c>
      <c r="BN78" s="20" t="s">
        <v>179</v>
      </c>
      <c r="BO78" s="5">
        <f t="shared" si="26"/>
        <v>0</v>
      </c>
      <c r="BP78" s="20" t="s">
        <v>179</v>
      </c>
      <c r="BQ78" s="5">
        <f t="shared" si="27"/>
        <v>0</v>
      </c>
      <c r="BR78" s="20" t="s">
        <v>179</v>
      </c>
      <c r="BS78" s="5">
        <f t="shared" si="28"/>
        <v>0</v>
      </c>
      <c r="BT78" s="20" t="s">
        <v>178</v>
      </c>
      <c r="BU78" s="5">
        <f t="shared" si="29"/>
        <v>1</v>
      </c>
      <c r="BV78" s="24" t="s">
        <v>175</v>
      </c>
      <c r="BW78" s="24" t="s">
        <v>175</v>
      </c>
      <c r="BX78" s="24" t="s">
        <v>175</v>
      </c>
      <c r="BY78" s="24" t="s">
        <v>175</v>
      </c>
      <c r="BZ78" s="24" t="s">
        <v>175</v>
      </c>
      <c r="CA78" s="24" t="s">
        <v>165</v>
      </c>
      <c r="CB78" s="24"/>
      <c r="CC78" t="s">
        <v>164</v>
      </c>
      <c r="CD78" t="s">
        <v>180</v>
      </c>
      <c r="CE78" t="s">
        <v>181</v>
      </c>
      <c r="CF78" t="s">
        <v>182</v>
      </c>
      <c r="CG78" t="s">
        <v>183</v>
      </c>
      <c r="CH78" t="s">
        <v>184</v>
      </c>
      <c r="CI78" t="s">
        <v>185</v>
      </c>
      <c r="CJ78" t="s">
        <v>186</v>
      </c>
      <c r="CK78" t="s">
        <v>187</v>
      </c>
      <c r="CL78" t="s">
        <v>188</v>
      </c>
      <c r="CM78" t="s">
        <v>189</v>
      </c>
      <c r="CO78" t="s">
        <v>190</v>
      </c>
      <c r="CP78" t="s">
        <v>172</v>
      </c>
      <c r="CQ78" t="s">
        <v>170</v>
      </c>
      <c r="CR78" t="s">
        <v>172</v>
      </c>
      <c r="CS78" t="s">
        <v>172</v>
      </c>
      <c r="CT78" t="s">
        <v>172</v>
      </c>
      <c r="CU78" t="s">
        <v>172</v>
      </c>
      <c r="CV78" t="s">
        <v>172</v>
      </c>
      <c r="CW78" t="s">
        <v>485</v>
      </c>
      <c r="CX78" t="s">
        <v>170</v>
      </c>
      <c r="CY78" t="s">
        <v>170</v>
      </c>
      <c r="CZ78" t="s">
        <v>172</v>
      </c>
      <c r="DA78" t="s">
        <v>172</v>
      </c>
      <c r="DB78" t="s">
        <v>172</v>
      </c>
      <c r="DD78" t="s">
        <v>193</v>
      </c>
      <c r="DE78" t="s">
        <v>193</v>
      </c>
      <c r="DF78" t="s">
        <v>193</v>
      </c>
      <c r="DG78" t="s">
        <v>192</v>
      </c>
      <c r="DH78" t="s">
        <v>192</v>
      </c>
      <c r="DI78" t="s">
        <v>192</v>
      </c>
      <c r="DJ78" t="s">
        <v>193</v>
      </c>
      <c r="DK78" t="s">
        <v>193</v>
      </c>
      <c r="DL78" t="s">
        <v>192</v>
      </c>
      <c r="DN78" t="s">
        <v>194</v>
      </c>
      <c r="DO78" t="s">
        <v>195</v>
      </c>
      <c r="DP78" t="s">
        <v>287</v>
      </c>
      <c r="DQ78" t="s">
        <v>194</v>
      </c>
      <c r="DR78" t="s">
        <v>288</v>
      </c>
      <c r="DT78" t="s">
        <v>164</v>
      </c>
      <c r="DU78" t="s">
        <v>192</v>
      </c>
      <c r="DV78" t="s">
        <v>165</v>
      </c>
      <c r="ED78" t="s">
        <v>164</v>
      </c>
      <c r="EE78" t="s">
        <v>165</v>
      </c>
      <c r="EF78" t="s">
        <v>359</v>
      </c>
      <c r="EH78" t="s">
        <v>1623</v>
      </c>
      <c r="EI78" t="s">
        <v>200</v>
      </c>
      <c r="EJ78" t="s">
        <v>201</v>
      </c>
      <c r="EK78" t="s">
        <v>202</v>
      </c>
      <c r="EL78" t="s">
        <v>164</v>
      </c>
      <c r="EM78" t="s">
        <v>164</v>
      </c>
      <c r="EN78" t="s">
        <v>164</v>
      </c>
      <c r="EO78" t="s">
        <v>387</v>
      </c>
      <c r="EP78" t="s">
        <v>204</v>
      </c>
      <c r="EQ78" t="s">
        <v>205</v>
      </c>
      <c r="ER78" t="s">
        <v>164</v>
      </c>
      <c r="ES78" t="s">
        <v>164</v>
      </c>
      <c r="ET78" t="s">
        <v>1624</v>
      </c>
      <c r="EV78" t="s">
        <v>207</v>
      </c>
      <c r="EW78" t="s">
        <v>208</v>
      </c>
      <c r="EX78" t="s">
        <v>209</v>
      </c>
      <c r="EY78" t="s">
        <v>210</v>
      </c>
      <c r="EZ78" t="s">
        <v>211</v>
      </c>
      <c r="FA78" t="s">
        <v>212</v>
      </c>
      <c r="FB78">
        <v>97609819</v>
      </c>
      <c r="FC78" t="s">
        <v>1625</v>
      </c>
      <c r="FD78" t="s">
        <v>1626</v>
      </c>
      <c r="FF78" t="s">
        <v>215</v>
      </c>
      <c r="FG78" t="s">
        <v>216</v>
      </c>
      <c r="FJ78">
        <v>78</v>
      </c>
    </row>
    <row r="79" spans="1:166" x14ac:dyDescent="0.35">
      <c r="A79" t="s">
        <v>1627</v>
      </c>
      <c r="B79" t="s">
        <v>1628</v>
      </c>
      <c r="C79" s="4" t="s">
        <v>219</v>
      </c>
      <c r="D79" s="4" t="s">
        <v>1488</v>
      </c>
      <c r="E79" s="4" t="s">
        <v>1629</v>
      </c>
      <c r="F79" s="4" t="s">
        <v>154</v>
      </c>
      <c r="G79" s="4" t="s">
        <v>394</v>
      </c>
      <c r="H79" s="4" t="s">
        <v>1630</v>
      </c>
      <c r="I79" s="4" t="s">
        <v>1631</v>
      </c>
      <c r="J79" s="4" t="s">
        <v>1632</v>
      </c>
      <c r="K79" s="4" t="s">
        <v>1633</v>
      </c>
      <c r="L79" s="4" t="s">
        <v>1634</v>
      </c>
      <c r="M79" s="4" t="s">
        <v>1635</v>
      </c>
      <c r="N79" s="4" t="s">
        <v>1636</v>
      </c>
      <c r="O79" s="4" t="s">
        <v>749</v>
      </c>
      <c r="P79" s="4"/>
      <c r="Q79" s="4" t="s">
        <v>165</v>
      </c>
      <c r="R79" s="4" t="s">
        <v>165</v>
      </c>
      <c r="S79" s="4" t="s">
        <v>165</v>
      </c>
      <c r="T79" s="4" t="s">
        <v>165</v>
      </c>
      <c r="U79" s="4" t="s">
        <v>1637</v>
      </c>
      <c r="V79" s="4" t="s">
        <v>1638</v>
      </c>
      <c r="W79" s="4" t="s">
        <v>168</v>
      </c>
      <c r="X79" s="4" t="s">
        <v>232</v>
      </c>
      <c r="Y79" s="5">
        <f t="shared" si="15"/>
        <v>2017</v>
      </c>
      <c r="Z79" s="4">
        <v>0</v>
      </c>
      <c r="AA79" s="4">
        <v>1</v>
      </c>
      <c r="AB79" s="310">
        <v>1</v>
      </c>
      <c r="AC79" s="4"/>
      <c r="AD79" s="5">
        <f t="shared" si="16"/>
        <v>1</v>
      </c>
      <c r="AE79" s="6" t="s">
        <v>171</v>
      </c>
      <c r="AF79" s="6" t="s">
        <v>171</v>
      </c>
      <c r="AG79" s="6" t="s">
        <v>171</v>
      </c>
      <c r="AH79" s="6" t="s">
        <v>172</v>
      </c>
      <c r="AI79" s="6" t="s">
        <v>170</v>
      </c>
      <c r="AJ79" s="6" t="s">
        <v>173</v>
      </c>
      <c r="AK79" s="6" t="s">
        <v>170</v>
      </c>
      <c r="AL79" s="6" t="s">
        <v>1174</v>
      </c>
      <c r="AM79" s="12" t="s">
        <v>175</v>
      </c>
      <c r="AN79" s="12" t="s">
        <v>176</v>
      </c>
      <c r="AO79" s="12" t="s">
        <v>175</v>
      </c>
      <c r="AP79" s="12" t="s">
        <v>176</v>
      </c>
      <c r="AQ79" s="12" t="s">
        <v>175</v>
      </c>
      <c r="AR79" s="12" t="s">
        <v>175</v>
      </c>
      <c r="AS79" s="12" t="s">
        <v>175</v>
      </c>
      <c r="AT79" s="12" t="s">
        <v>175</v>
      </c>
      <c r="AU79" s="12" t="s">
        <v>176</v>
      </c>
      <c r="AV79" s="12" t="s">
        <v>175</v>
      </c>
      <c r="AW79" s="5">
        <f t="shared" si="17"/>
        <v>1</v>
      </c>
      <c r="AX79" s="20" t="s">
        <v>179</v>
      </c>
      <c r="AY79" s="5">
        <f t="shared" si="18"/>
        <v>0</v>
      </c>
      <c r="AZ79" s="20" t="s">
        <v>179</v>
      </c>
      <c r="BA79" s="5">
        <f t="shared" si="19"/>
        <v>0</v>
      </c>
      <c r="BB79" s="20" t="s">
        <v>179</v>
      </c>
      <c r="BC79" s="5">
        <f t="shared" si="20"/>
        <v>0</v>
      </c>
      <c r="BD79" s="20" t="s">
        <v>179</v>
      </c>
      <c r="BE79" s="5">
        <f t="shared" si="21"/>
        <v>0</v>
      </c>
      <c r="BF79" s="20" t="s">
        <v>179</v>
      </c>
      <c r="BG79" s="5">
        <f t="shared" si="22"/>
        <v>0</v>
      </c>
      <c r="BH79" s="20" t="s">
        <v>179</v>
      </c>
      <c r="BI79" s="5">
        <f t="shared" si="23"/>
        <v>0</v>
      </c>
      <c r="BJ79" s="20" t="s">
        <v>179</v>
      </c>
      <c r="BK79" s="5">
        <f t="shared" si="24"/>
        <v>0</v>
      </c>
      <c r="BL79" s="20" t="s">
        <v>179</v>
      </c>
      <c r="BM79" s="5">
        <f t="shared" si="25"/>
        <v>0</v>
      </c>
      <c r="BN79" s="20" t="s">
        <v>179</v>
      </c>
      <c r="BO79" s="5">
        <f t="shared" si="26"/>
        <v>0</v>
      </c>
      <c r="BP79" s="20" t="s">
        <v>179</v>
      </c>
      <c r="BQ79" s="5">
        <f t="shared" si="27"/>
        <v>0</v>
      </c>
      <c r="BR79" s="20" t="s">
        <v>179</v>
      </c>
      <c r="BS79" s="5">
        <f t="shared" si="28"/>
        <v>0</v>
      </c>
      <c r="BT79" s="20" t="s">
        <v>179</v>
      </c>
      <c r="BU79" s="5">
        <f t="shared" si="29"/>
        <v>0</v>
      </c>
      <c r="BV79" s="24" t="s">
        <v>175</v>
      </c>
      <c r="BW79" s="24" t="s">
        <v>175</v>
      </c>
      <c r="BX79" s="24" t="s">
        <v>175</v>
      </c>
      <c r="BY79" s="24" t="s">
        <v>175</v>
      </c>
      <c r="BZ79" s="24" t="s">
        <v>175</v>
      </c>
      <c r="CA79" s="24" t="s">
        <v>165</v>
      </c>
      <c r="CB79" s="24"/>
      <c r="CC79" t="s">
        <v>164</v>
      </c>
      <c r="CD79" t="s">
        <v>180</v>
      </c>
      <c r="CE79" t="s">
        <v>181</v>
      </c>
      <c r="CF79" t="s">
        <v>182</v>
      </c>
      <c r="CG79" t="s">
        <v>183</v>
      </c>
      <c r="CH79" t="s">
        <v>184</v>
      </c>
      <c r="CI79" t="s">
        <v>185</v>
      </c>
      <c r="CJ79" t="s">
        <v>186</v>
      </c>
      <c r="CK79" t="s">
        <v>187</v>
      </c>
      <c r="CL79" t="s">
        <v>188</v>
      </c>
      <c r="CM79" t="s">
        <v>189</v>
      </c>
      <c r="CO79" t="s">
        <v>358</v>
      </c>
      <c r="CP79" t="s">
        <v>172</v>
      </c>
      <c r="CQ79" t="s">
        <v>172</v>
      </c>
      <c r="CR79" t="s">
        <v>172</v>
      </c>
      <c r="CS79" t="s">
        <v>172</v>
      </c>
      <c r="CT79" t="s">
        <v>172</v>
      </c>
      <c r="CU79" t="s">
        <v>172</v>
      </c>
      <c r="CV79" t="s">
        <v>170</v>
      </c>
      <c r="CW79" t="s">
        <v>485</v>
      </c>
      <c r="CX79" t="s">
        <v>170</v>
      </c>
      <c r="CY79" t="s">
        <v>170</v>
      </c>
      <c r="CZ79" t="s">
        <v>172</v>
      </c>
      <c r="DA79" t="s">
        <v>172</v>
      </c>
      <c r="DB79" t="s">
        <v>172</v>
      </c>
      <c r="DD79" t="s">
        <v>193</v>
      </c>
      <c r="DE79" t="s">
        <v>193</v>
      </c>
      <c r="DF79" t="s">
        <v>193</v>
      </c>
      <c r="DG79" t="s">
        <v>192</v>
      </c>
      <c r="DH79" t="s">
        <v>192</v>
      </c>
      <c r="DI79" t="s">
        <v>192</v>
      </c>
      <c r="DJ79" t="s">
        <v>173</v>
      </c>
      <c r="DK79" t="s">
        <v>193</v>
      </c>
      <c r="DL79" t="s">
        <v>192</v>
      </c>
      <c r="DN79" t="s">
        <v>194</v>
      </c>
      <c r="DO79" t="s">
        <v>195</v>
      </c>
      <c r="DP79" t="s">
        <v>194</v>
      </c>
      <c r="DQ79" t="s">
        <v>194</v>
      </c>
      <c r="DR79" t="s">
        <v>196</v>
      </c>
      <c r="DT79" t="s">
        <v>164</v>
      </c>
      <c r="DU79" t="s">
        <v>192</v>
      </c>
      <c r="DV79" t="s">
        <v>164</v>
      </c>
      <c r="DW79" t="s">
        <v>197</v>
      </c>
      <c r="DX79" t="s">
        <v>170</v>
      </c>
      <c r="DY79" t="s">
        <v>172</v>
      </c>
      <c r="DZ79" t="s">
        <v>172</v>
      </c>
      <c r="EA79" t="s">
        <v>172</v>
      </c>
      <c r="EB79" t="s">
        <v>172</v>
      </c>
      <c r="EC79" t="s">
        <v>193</v>
      </c>
      <c r="ED79" t="s">
        <v>164</v>
      </c>
      <c r="EE79" t="s">
        <v>165</v>
      </c>
      <c r="EF79" t="s">
        <v>359</v>
      </c>
      <c r="EH79" t="s">
        <v>1639</v>
      </c>
      <c r="EI79" t="s">
        <v>200</v>
      </c>
      <c r="EJ79" t="s">
        <v>201</v>
      </c>
      <c r="EK79" t="s">
        <v>202</v>
      </c>
      <c r="EL79" t="s">
        <v>164</v>
      </c>
      <c r="EM79" t="s">
        <v>164</v>
      </c>
      <c r="EN79" t="s">
        <v>164</v>
      </c>
      <c r="EO79" t="s">
        <v>387</v>
      </c>
      <c r="EP79" t="s">
        <v>204</v>
      </c>
      <c r="EQ79" t="s">
        <v>205</v>
      </c>
      <c r="ER79" t="s">
        <v>165</v>
      </c>
      <c r="ES79" t="s">
        <v>164</v>
      </c>
      <c r="ET79" t="s">
        <v>1542</v>
      </c>
      <c r="EV79" t="s">
        <v>207</v>
      </c>
      <c r="EW79" t="s">
        <v>208</v>
      </c>
      <c r="EX79" t="s">
        <v>209</v>
      </c>
      <c r="EY79" t="s">
        <v>210</v>
      </c>
      <c r="EZ79" t="s">
        <v>211</v>
      </c>
      <c r="FA79" t="s">
        <v>212</v>
      </c>
      <c r="FB79">
        <v>97612368</v>
      </c>
      <c r="FC79" t="s">
        <v>1640</v>
      </c>
      <c r="FD79" t="s">
        <v>1641</v>
      </c>
      <c r="FF79" t="s">
        <v>215</v>
      </c>
      <c r="FG79" t="s">
        <v>216</v>
      </c>
      <c r="FJ79">
        <v>79</v>
      </c>
    </row>
    <row r="80" spans="1:166" x14ac:dyDescent="0.35">
      <c r="A80" t="s">
        <v>1642</v>
      </c>
      <c r="B80" t="s">
        <v>1643</v>
      </c>
      <c r="C80" s="4" t="s">
        <v>151</v>
      </c>
      <c r="D80" s="4" t="s">
        <v>1488</v>
      </c>
      <c r="E80" s="4" t="s">
        <v>1644</v>
      </c>
      <c r="F80" s="4" t="s">
        <v>154</v>
      </c>
      <c r="G80" s="4" t="s">
        <v>1645</v>
      </c>
      <c r="H80" s="4" t="s">
        <v>1646</v>
      </c>
      <c r="I80" s="4" t="s">
        <v>1647</v>
      </c>
      <c r="J80" s="4" t="s">
        <v>1648</v>
      </c>
      <c r="K80" s="4" t="s">
        <v>1649</v>
      </c>
      <c r="L80" s="4" t="s">
        <v>1650</v>
      </c>
      <c r="M80" s="4" t="s">
        <v>1651</v>
      </c>
      <c r="N80" s="4" t="s">
        <v>1652</v>
      </c>
      <c r="O80" s="4" t="s">
        <v>1653</v>
      </c>
      <c r="P80" s="4"/>
      <c r="Q80" s="4" t="s">
        <v>165</v>
      </c>
      <c r="R80" s="4" t="s">
        <v>165</v>
      </c>
      <c r="S80" s="4" t="s">
        <v>164</v>
      </c>
      <c r="T80" s="4" t="s">
        <v>164</v>
      </c>
      <c r="U80" s="4" t="s">
        <v>172</v>
      </c>
      <c r="V80" s="4" t="s">
        <v>1654</v>
      </c>
      <c r="W80" s="4" t="s">
        <v>306</v>
      </c>
      <c r="X80" s="4" t="s">
        <v>698</v>
      </c>
      <c r="Y80" s="5">
        <f t="shared" si="15"/>
        <v>2018</v>
      </c>
      <c r="Z80" s="4">
        <v>0</v>
      </c>
      <c r="AA80" s="4">
        <v>1</v>
      </c>
      <c r="AB80" s="310">
        <v>1</v>
      </c>
      <c r="AC80" s="4"/>
      <c r="AD80" s="5">
        <f t="shared" si="16"/>
        <v>1</v>
      </c>
      <c r="AE80" s="6" t="s">
        <v>171</v>
      </c>
      <c r="AF80" s="6" t="s">
        <v>171</v>
      </c>
      <c r="AG80" s="6" t="s">
        <v>171</v>
      </c>
      <c r="AH80" s="6" t="s">
        <v>172</v>
      </c>
      <c r="AI80" s="6" t="s">
        <v>170</v>
      </c>
      <c r="AJ80" s="6" t="s">
        <v>233</v>
      </c>
      <c r="AK80" s="6" t="s">
        <v>172</v>
      </c>
      <c r="AL80" s="6" t="s">
        <v>284</v>
      </c>
      <c r="AM80" s="12" t="s">
        <v>175</v>
      </c>
      <c r="AN80" s="12" t="s">
        <v>262</v>
      </c>
      <c r="AO80" s="12" t="s">
        <v>175</v>
      </c>
      <c r="AP80" s="12" t="s">
        <v>175</v>
      </c>
      <c r="AQ80" s="12" t="s">
        <v>175</v>
      </c>
      <c r="AR80" s="12" t="s">
        <v>175</v>
      </c>
      <c r="AS80" s="12" t="s">
        <v>175</v>
      </c>
      <c r="AT80" s="12" t="s">
        <v>175</v>
      </c>
      <c r="AU80" s="12" t="s">
        <v>176</v>
      </c>
      <c r="AV80" s="12" t="s">
        <v>175</v>
      </c>
      <c r="AW80" s="5">
        <f t="shared" si="17"/>
        <v>1</v>
      </c>
      <c r="AX80" s="20" t="s">
        <v>179</v>
      </c>
      <c r="AY80" s="5">
        <f t="shared" si="18"/>
        <v>0</v>
      </c>
      <c r="AZ80" s="20" t="s">
        <v>179</v>
      </c>
      <c r="BA80" s="5">
        <f t="shared" si="19"/>
        <v>0</v>
      </c>
      <c r="BB80" s="20" t="s">
        <v>179</v>
      </c>
      <c r="BC80" s="5">
        <f t="shared" si="20"/>
        <v>0</v>
      </c>
      <c r="BD80" s="20" t="s">
        <v>179</v>
      </c>
      <c r="BE80" s="5">
        <f t="shared" si="21"/>
        <v>0</v>
      </c>
      <c r="BF80" s="20" t="s">
        <v>179</v>
      </c>
      <c r="BG80" s="5">
        <f t="shared" si="22"/>
        <v>0</v>
      </c>
      <c r="BH80" s="20" t="s">
        <v>179</v>
      </c>
      <c r="BI80" s="5">
        <f t="shared" si="23"/>
        <v>0</v>
      </c>
      <c r="BJ80" s="20" t="s">
        <v>179</v>
      </c>
      <c r="BK80" s="5">
        <f t="shared" si="24"/>
        <v>0</v>
      </c>
      <c r="BL80" s="20" t="s">
        <v>179</v>
      </c>
      <c r="BM80" s="5">
        <f t="shared" si="25"/>
        <v>0</v>
      </c>
      <c r="BN80" s="20" t="s">
        <v>179</v>
      </c>
      <c r="BO80" s="5">
        <f t="shared" si="26"/>
        <v>0</v>
      </c>
      <c r="BP80" s="20" t="s">
        <v>179</v>
      </c>
      <c r="BQ80" s="5">
        <f t="shared" si="27"/>
        <v>0</v>
      </c>
      <c r="BR80" s="20" t="s">
        <v>179</v>
      </c>
      <c r="BS80" s="5">
        <f t="shared" si="28"/>
        <v>0</v>
      </c>
      <c r="BT80" s="20" t="s">
        <v>179</v>
      </c>
      <c r="BU80" s="5">
        <f t="shared" si="29"/>
        <v>0</v>
      </c>
      <c r="BV80" s="24" t="s">
        <v>175</v>
      </c>
      <c r="BW80" s="24" t="s">
        <v>175</v>
      </c>
      <c r="BX80" s="24" t="s">
        <v>175</v>
      </c>
      <c r="BY80" s="24" t="s">
        <v>175</v>
      </c>
      <c r="BZ80" s="24" t="s">
        <v>175</v>
      </c>
      <c r="CA80" s="24" t="s">
        <v>165</v>
      </c>
      <c r="CB80" s="24"/>
      <c r="CC80" t="s">
        <v>164</v>
      </c>
      <c r="CD80" t="s">
        <v>180</v>
      </c>
      <c r="CE80" t="s">
        <v>181</v>
      </c>
      <c r="CF80" t="s">
        <v>182</v>
      </c>
      <c r="CG80" t="s">
        <v>183</v>
      </c>
      <c r="CH80" t="s">
        <v>184</v>
      </c>
      <c r="CI80" t="s">
        <v>185</v>
      </c>
      <c r="CJ80" t="s">
        <v>186</v>
      </c>
      <c r="CK80" t="s">
        <v>187</v>
      </c>
      <c r="CL80" t="s">
        <v>188</v>
      </c>
      <c r="CM80" t="s">
        <v>189</v>
      </c>
      <c r="CO80" t="s">
        <v>358</v>
      </c>
      <c r="CP80" t="s">
        <v>172</v>
      </c>
      <c r="CQ80" t="s">
        <v>172</v>
      </c>
      <c r="CR80" t="s">
        <v>172</v>
      </c>
      <c r="CS80" t="s">
        <v>172</v>
      </c>
      <c r="CT80" t="s">
        <v>172</v>
      </c>
      <c r="CU80" t="s">
        <v>172</v>
      </c>
      <c r="CV80" t="s">
        <v>170</v>
      </c>
      <c r="CW80" t="s">
        <v>1655</v>
      </c>
      <c r="CX80" t="s">
        <v>172</v>
      </c>
      <c r="CY80" t="s">
        <v>170</v>
      </c>
      <c r="CZ80" t="s">
        <v>170</v>
      </c>
      <c r="DA80" t="s">
        <v>172</v>
      </c>
      <c r="DB80" t="s">
        <v>172</v>
      </c>
      <c r="DD80" t="s">
        <v>193</v>
      </c>
      <c r="DE80" t="s">
        <v>193</v>
      </c>
      <c r="DF80" t="s">
        <v>193</v>
      </c>
      <c r="DG80" t="s">
        <v>193</v>
      </c>
      <c r="DH80" t="s">
        <v>192</v>
      </c>
      <c r="DI80" t="s">
        <v>192</v>
      </c>
      <c r="DJ80" t="s">
        <v>193</v>
      </c>
      <c r="DK80" t="s">
        <v>193</v>
      </c>
      <c r="DL80" t="s">
        <v>192</v>
      </c>
      <c r="DN80" t="s">
        <v>194</v>
      </c>
      <c r="DO80" t="s">
        <v>194</v>
      </c>
      <c r="DP80" t="s">
        <v>194</v>
      </c>
      <c r="DQ80" t="s">
        <v>194</v>
      </c>
      <c r="DR80" t="s">
        <v>196</v>
      </c>
      <c r="DT80" t="s">
        <v>164</v>
      </c>
      <c r="DU80" t="s">
        <v>193</v>
      </c>
      <c r="DV80" t="s">
        <v>164</v>
      </c>
      <c r="DW80" t="s">
        <v>197</v>
      </c>
      <c r="DX80" t="s">
        <v>170</v>
      </c>
      <c r="DY80" t="s">
        <v>172</v>
      </c>
      <c r="DZ80" t="s">
        <v>172</v>
      </c>
      <c r="EA80" t="s">
        <v>172</v>
      </c>
      <c r="EB80" t="s">
        <v>172</v>
      </c>
      <c r="EC80" t="s">
        <v>193</v>
      </c>
      <c r="ED80" t="s">
        <v>165</v>
      </c>
      <c r="EE80" t="s">
        <v>164</v>
      </c>
      <c r="EF80" t="s">
        <v>359</v>
      </c>
      <c r="EH80" t="s">
        <v>263</v>
      </c>
      <c r="EI80" t="s">
        <v>200</v>
      </c>
      <c r="EJ80" t="s">
        <v>361</v>
      </c>
      <c r="EK80" t="s">
        <v>202</v>
      </c>
      <c r="EL80" t="s">
        <v>447</v>
      </c>
      <c r="EM80" t="s">
        <v>362</v>
      </c>
      <c r="EN80" t="s">
        <v>164</v>
      </c>
      <c r="EO80" t="s">
        <v>203</v>
      </c>
      <c r="EP80" t="s">
        <v>204</v>
      </c>
      <c r="EQ80" t="s">
        <v>205</v>
      </c>
      <c r="ER80" t="s">
        <v>165</v>
      </c>
      <c r="ES80" t="s">
        <v>164</v>
      </c>
      <c r="ET80" t="s">
        <v>1656</v>
      </c>
      <c r="EV80" t="s">
        <v>207</v>
      </c>
      <c r="EW80" t="s">
        <v>208</v>
      </c>
      <c r="EX80" t="s">
        <v>209</v>
      </c>
      <c r="EY80" t="s">
        <v>210</v>
      </c>
      <c r="EZ80" t="s">
        <v>211</v>
      </c>
      <c r="FA80" t="s">
        <v>212</v>
      </c>
      <c r="FB80">
        <v>97614419</v>
      </c>
      <c r="FC80" t="s">
        <v>1657</v>
      </c>
      <c r="FD80" t="s">
        <v>1658</v>
      </c>
      <c r="FF80" t="s">
        <v>215</v>
      </c>
      <c r="FG80" t="s">
        <v>216</v>
      </c>
      <c r="FJ80">
        <v>80</v>
      </c>
    </row>
    <row r="81" spans="1:166" x14ac:dyDescent="0.35">
      <c r="A81" t="s">
        <v>1659</v>
      </c>
      <c r="B81" t="s">
        <v>1660</v>
      </c>
      <c r="C81" s="4" t="s">
        <v>219</v>
      </c>
      <c r="D81" s="4" t="s">
        <v>1488</v>
      </c>
      <c r="E81" s="4" t="s">
        <v>1661</v>
      </c>
      <c r="F81" s="4" t="s">
        <v>394</v>
      </c>
      <c r="G81" s="4" t="s">
        <v>394</v>
      </c>
      <c r="H81" s="4" t="s">
        <v>1662</v>
      </c>
      <c r="I81" s="4" t="s">
        <v>1663</v>
      </c>
      <c r="J81" s="4" t="s">
        <v>1664</v>
      </c>
      <c r="K81" s="4" t="s">
        <v>1665</v>
      </c>
      <c r="L81" s="4" t="s">
        <v>1666</v>
      </c>
      <c r="M81" s="4" t="s">
        <v>1667</v>
      </c>
      <c r="N81" s="4" t="s">
        <v>1668</v>
      </c>
      <c r="O81" s="4" t="s">
        <v>1669</v>
      </c>
      <c r="P81" s="4"/>
      <c r="Q81" s="4" t="s">
        <v>165</v>
      </c>
      <c r="R81" s="4" t="s">
        <v>165</v>
      </c>
      <c r="S81" s="4" t="s">
        <v>165</v>
      </c>
      <c r="T81" s="4" t="s">
        <v>164</v>
      </c>
      <c r="U81" s="4" t="s">
        <v>172</v>
      </c>
      <c r="V81" s="4" t="s">
        <v>1670</v>
      </c>
      <c r="W81" s="4" t="s">
        <v>306</v>
      </c>
      <c r="X81" s="4" t="s">
        <v>732</v>
      </c>
      <c r="Y81" s="5">
        <f t="shared" si="15"/>
        <v>2016</v>
      </c>
      <c r="Z81" s="4">
        <v>0</v>
      </c>
      <c r="AA81" s="4">
        <v>1</v>
      </c>
      <c r="AB81" s="310">
        <v>1</v>
      </c>
      <c r="AC81" s="4"/>
      <c r="AD81" s="5">
        <f t="shared" si="16"/>
        <v>1</v>
      </c>
      <c r="AE81" s="6" t="s">
        <v>171</v>
      </c>
      <c r="AF81" s="6" t="s">
        <v>171</v>
      </c>
      <c r="AG81" s="6" t="s">
        <v>171</v>
      </c>
      <c r="AH81" s="6" t="s">
        <v>233</v>
      </c>
      <c r="AI81" s="6" t="s">
        <v>173</v>
      </c>
      <c r="AJ81" s="6" t="s">
        <v>170</v>
      </c>
      <c r="AK81" s="6" t="s">
        <v>172</v>
      </c>
      <c r="AL81" s="6" t="s">
        <v>1018</v>
      </c>
      <c r="AM81" s="12" t="s">
        <v>175</v>
      </c>
      <c r="AN81" s="12" t="s">
        <v>262</v>
      </c>
      <c r="AO81" s="12" t="s">
        <v>175</v>
      </c>
      <c r="AP81" s="12" t="s">
        <v>175</v>
      </c>
      <c r="AQ81" s="12" t="s">
        <v>177</v>
      </c>
      <c r="AR81" s="12" t="s">
        <v>175</v>
      </c>
      <c r="AS81" s="12" t="s">
        <v>262</v>
      </c>
      <c r="AT81" s="12" t="s">
        <v>175</v>
      </c>
      <c r="AU81" s="12" t="s">
        <v>176</v>
      </c>
      <c r="AV81" s="12" t="s">
        <v>285</v>
      </c>
      <c r="AW81" s="5">
        <f t="shared" si="17"/>
        <v>1</v>
      </c>
      <c r="AX81" s="20" t="s">
        <v>179</v>
      </c>
      <c r="AY81" s="5">
        <f t="shared" si="18"/>
        <v>0</v>
      </c>
      <c r="AZ81" s="20" t="s">
        <v>179</v>
      </c>
      <c r="BA81" s="5">
        <f t="shared" si="19"/>
        <v>0</v>
      </c>
      <c r="BB81" s="20" t="s">
        <v>179</v>
      </c>
      <c r="BC81" s="5">
        <f t="shared" si="20"/>
        <v>0</v>
      </c>
      <c r="BD81" s="20" t="s">
        <v>178</v>
      </c>
      <c r="BE81" s="5">
        <f t="shared" si="21"/>
        <v>1</v>
      </c>
      <c r="BF81" s="20" t="s">
        <v>179</v>
      </c>
      <c r="BG81" s="5">
        <f t="shared" si="22"/>
        <v>0</v>
      </c>
      <c r="BH81" s="20" t="s">
        <v>179</v>
      </c>
      <c r="BI81" s="5">
        <f t="shared" si="23"/>
        <v>0</v>
      </c>
      <c r="BJ81" s="20" t="s">
        <v>179</v>
      </c>
      <c r="BK81" s="5">
        <f t="shared" si="24"/>
        <v>0</v>
      </c>
      <c r="BL81" s="20" t="s">
        <v>179</v>
      </c>
      <c r="BM81" s="5">
        <f t="shared" si="25"/>
        <v>0</v>
      </c>
      <c r="BN81" s="20" t="s">
        <v>179</v>
      </c>
      <c r="BO81" s="5">
        <f t="shared" si="26"/>
        <v>0</v>
      </c>
      <c r="BP81" s="20" t="s">
        <v>179</v>
      </c>
      <c r="BQ81" s="5">
        <f t="shared" si="27"/>
        <v>0</v>
      </c>
      <c r="BR81" s="20" t="s">
        <v>179</v>
      </c>
      <c r="BS81" s="5">
        <f t="shared" si="28"/>
        <v>0</v>
      </c>
      <c r="BT81" s="20" t="s">
        <v>178</v>
      </c>
      <c r="BU81" s="5">
        <f t="shared" si="29"/>
        <v>1</v>
      </c>
      <c r="BV81" s="24" t="s">
        <v>175</v>
      </c>
      <c r="BW81" s="24" t="s">
        <v>175</v>
      </c>
      <c r="BX81" s="24" t="s">
        <v>175</v>
      </c>
      <c r="BY81" s="24" t="s">
        <v>175</v>
      </c>
      <c r="BZ81" s="24" t="s">
        <v>175</v>
      </c>
      <c r="CA81" s="24" t="s">
        <v>165</v>
      </c>
      <c r="CB81" s="24"/>
      <c r="CC81" t="s">
        <v>164</v>
      </c>
      <c r="CD81" t="s">
        <v>180</v>
      </c>
      <c r="CE81" t="s">
        <v>181</v>
      </c>
      <c r="CF81" t="s">
        <v>182</v>
      </c>
      <c r="CG81" t="s">
        <v>183</v>
      </c>
      <c r="CH81" t="s">
        <v>184</v>
      </c>
      <c r="CI81" t="s">
        <v>185</v>
      </c>
      <c r="CJ81" t="s">
        <v>186</v>
      </c>
      <c r="CK81" t="s">
        <v>187</v>
      </c>
      <c r="CL81" t="s">
        <v>188</v>
      </c>
      <c r="CM81" t="s">
        <v>189</v>
      </c>
      <c r="CO81" t="s">
        <v>190</v>
      </c>
      <c r="CP81" t="s">
        <v>172</v>
      </c>
      <c r="CQ81" t="s">
        <v>170</v>
      </c>
      <c r="CR81" t="s">
        <v>172</v>
      </c>
      <c r="CS81" t="s">
        <v>172</v>
      </c>
      <c r="CT81" t="s">
        <v>172</v>
      </c>
      <c r="CU81" t="s">
        <v>172</v>
      </c>
      <c r="CV81" t="s">
        <v>172</v>
      </c>
      <c r="CW81" t="s">
        <v>191</v>
      </c>
      <c r="CX81" t="s">
        <v>170</v>
      </c>
      <c r="CY81" t="s">
        <v>172</v>
      </c>
      <c r="CZ81" t="s">
        <v>172</v>
      </c>
      <c r="DA81" t="s">
        <v>172</v>
      </c>
      <c r="DB81" t="s">
        <v>172</v>
      </c>
      <c r="DD81" t="s">
        <v>192</v>
      </c>
      <c r="DE81" t="s">
        <v>193</v>
      </c>
      <c r="DF81" t="s">
        <v>192</v>
      </c>
      <c r="DG81" t="s">
        <v>173</v>
      </c>
      <c r="DH81" t="s">
        <v>192</v>
      </c>
      <c r="DI81" t="s">
        <v>192</v>
      </c>
      <c r="DJ81" t="s">
        <v>193</v>
      </c>
      <c r="DK81" t="s">
        <v>192</v>
      </c>
      <c r="DL81" t="s">
        <v>193</v>
      </c>
      <c r="DN81" t="s">
        <v>194</v>
      </c>
      <c r="DO81" t="s">
        <v>195</v>
      </c>
      <c r="DP81" t="s">
        <v>194</v>
      </c>
      <c r="DQ81" t="s">
        <v>194</v>
      </c>
      <c r="DR81" t="s">
        <v>311</v>
      </c>
      <c r="DT81" t="s">
        <v>164</v>
      </c>
      <c r="DU81" t="s">
        <v>192</v>
      </c>
      <c r="DV81" t="s">
        <v>165</v>
      </c>
      <c r="ED81" t="s">
        <v>165</v>
      </c>
      <c r="EE81" t="s">
        <v>165</v>
      </c>
      <c r="EF81" t="s">
        <v>359</v>
      </c>
      <c r="EH81" t="s">
        <v>1671</v>
      </c>
      <c r="EI81" t="s">
        <v>200</v>
      </c>
      <c r="EJ81" t="s">
        <v>522</v>
      </c>
      <c r="EK81" t="s">
        <v>202</v>
      </c>
      <c r="EL81" t="s">
        <v>164</v>
      </c>
      <c r="EM81" t="s">
        <v>164</v>
      </c>
      <c r="EN81" t="s">
        <v>164</v>
      </c>
      <c r="EO81" t="s">
        <v>387</v>
      </c>
      <c r="EP81" t="s">
        <v>204</v>
      </c>
      <c r="EQ81" t="s">
        <v>205</v>
      </c>
      <c r="ER81" t="s">
        <v>164</v>
      </c>
      <c r="ES81" t="s">
        <v>164</v>
      </c>
      <c r="ET81" t="s">
        <v>1576</v>
      </c>
      <c r="EV81" t="s">
        <v>207</v>
      </c>
      <c r="EW81" t="s">
        <v>208</v>
      </c>
      <c r="EX81" t="s">
        <v>209</v>
      </c>
      <c r="EY81" t="s">
        <v>210</v>
      </c>
      <c r="EZ81" t="s">
        <v>211</v>
      </c>
      <c r="FA81" t="s">
        <v>212</v>
      </c>
      <c r="FB81">
        <v>97619366</v>
      </c>
      <c r="FC81" t="s">
        <v>1672</v>
      </c>
      <c r="FD81" t="s">
        <v>1673</v>
      </c>
      <c r="FF81" t="s">
        <v>215</v>
      </c>
      <c r="FG81" t="s">
        <v>216</v>
      </c>
      <c r="FJ81">
        <v>81</v>
      </c>
    </row>
    <row r="82" spans="1:166" x14ac:dyDescent="0.35">
      <c r="A82" t="s">
        <v>1674</v>
      </c>
      <c r="B82" t="s">
        <v>1675</v>
      </c>
      <c r="C82" s="4" t="s">
        <v>882</v>
      </c>
      <c r="D82" s="4" t="s">
        <v>1488</v>
      </c>
      <c r="E82" s="4" t="s">
        <v>1676</v>
      </c>
      <c r="F82" s="4" t="s">
        <v>1143</v>
      </c>
      <c r="G82" s="4" t="s">
        <v>1143</v>
      </c>
      <c r="H82" s="4" t="s">
        <v>1677</v>
      </c>
      <c r="I82" s="4" t="s">
        <v>1458</v>
      </c>
      <c r="J82" s="4" t="s">
        <v>1678</v>
      </c>
      <c r="K82" s="4" t="s">
        <v>1679</v>
      </c>
      <c r="L82" s="4" t="s">
        <v>1680</v>
      </c>
      <c r="M82" s="4" t="s">
        <v>1681</v>
      </c>
      <c r="N82" s="4" t="s">
        <v>1682</v>
      </c>
      <c r="O82" s="4" t="s">
        <v>942</v>
      </c>
      <c r="P82" s="4"/>
      <c r="Q82" s="4" t="s">
        <v>165</v>
      </c>
      <c r="R82" s="4" t="s">
        <v>165</v>
      </c>
      <c r="S82" s="4" t="s">
        <v>165</v>
      </c>
      <c r="T82" s="4" t="s">
        <v>165</v>
      </c>
      <c r="U82" s="4" t="s">
        <v>172</v>
      </c>
      <c r="V82" s="4" t="s">
        <v>1683</v>
      </c>
      <c r="W82" s="4" t="s">
        <v>306</v>
      </c>
      <c r="X82" s="4" t="s">
        <v>1684</v>
      </c>
      <c r="Y82" s="5">
        <f t="shared" si="15"/>
        <v>2016</v>
      </c>
      <c r="Z82" s="4">
        <v>0</v>
      </c>
      <c r="AA82" s="4">
        <v>1</v>
      </c>
      <c r="AB82" s="310">
        <v>1</v>
      </c>
      <c r="AC82" s="4"/>
      <c r="AD82" s="5">
        <f t="shared" si="16"/>
        <v>1</v>
      </c>
      <c r="AE82" s="6" t="s">
        <v>171</v>
      </c>
      <c r="AF82" s="6" t="s">
        <v>234</v>
      </c>
      <c r="AG82" s="6" t="s">
        <v>234</v>
      </c>
      <c r="AH82" s="6" t="s">
        <v>233</v>
      </c>
      <c r="AI82" s="6" t="s">
        <v>170</v>
      </c>
      <c r="AJ82" s="6" t="s">
        <v>170</v>
      </c>
      <c r="AK82" s="6" t="s">
        <v>172</v>
      </c>
      <c r="AL82" s="6" t="s">
        <v>284</v>
      </c>
      <c r="AM82" s="12" t="s">
        <v>175</v>
      </c>
      <c r="AN82" s="12" t="s">
        <v>176</v>
      </c>
      <c r="AO82" s="12" t="s">
        <v>175</v>
      </c>
      <c r="AP82" s="12" t="s">
        <v>175</v>
      </c>
      <c r="AQ82" s="12" t="s">
        <v>175</v>
      </c>
      <c r="AR82" s="12" t="s">
        <v>175</v>
      </c>
      <c r="AS82" s="12" t="s">
        <v>262</v>
      </c>
      <c r="AT82" s="12" t="s">
        <v>175</v>
      </c>
      <c r="AU82" s="12" t="s">
        <v>176</v>
      </c>
      <c r="AV82" s="12" t="s">
        <v>175</v>
      </c>
      <c r="AW82" s="5">
        <f t="shared" si="17"/>
        <v>1</v>
      </c>
      <c r="AX82" s="20" t="s">
        <v>179</v>
      </c>
      <c r="AY82" s="5">
        <f t="shared" si="18"/>
        <v>0</v>
      </c>
      <c r="AZ82" s="20" t="s">
        <v>179</v>
      </c>
      <c r="BA82" s="5">
        <f t="shared" si="19"/>
        <v>0</v>
      </c>
      <c r="BB82" s="20" t="s">
        <v>179</v>
      </c>
      <c r="BC82" s="5">
        <f t="shared" si="20"/>
        <v>0</v>
      </c>
      <c r="BD82" s="20" t="s">
        <v>179</v>
      </c>
      <c r="BE82" s="5">
        <f t="shared" si="21"/>
        <v>0</v>
      </c>
      <c r="BF82" s="20" t="s">
        <v>179</v>
      </c>
      <c r="BG82" s="5">
        <f t="shared" si="22"/>
        <v>0</v>
      </c>
      <c r="BH82" s="20" t="s">
        <v>179</v>
      </c>
      <c r="BI82" s="5">
        <f t="shared" si="23"/>
        <v>0</v>
      </c>
      <c r="BJ82" s="20" t="s">
        <v>179</v>
      </c>
      <c r="BK82" s="5">
        <f t="shared" si="24"/>
        <v>0</v>
      </c>
      <c r="BL82" s="20" t="s">
        <v>179</v>
      </c>
      <c r="BM82" s="5">
        <f t="shared" si="25"/>
        <v>0</v>
      </c>
      <c r="BN82" s="20" t="s">
        <v>179</v>
      </c>
      <c r="BO82" s="5">
        <f t="shared" si="26"/>
        <v>0</v>
      </c>
      <c r="BP82" s="20" t="s">
        <v>179</v>
      </c>
      <c r="BQ82" s="5">
        <f t="shared" si="27"/>
        <v>0</v>
      </c>
      <c r="BR82" s="20" t="s">
        <v>179</v>
      </c>
      <c r="BS82" s="5">
        <f t="shared" si="28"/>
        <v>0</v>
      </c>
      <c r="BT82" s="20" t="s">
        <v>179</v>
      </c>
      <c r="BU82" s="5">
        <f t="shared" si="29"/>
        <v>0</v>
      </c>
      <c r="BV82" s="24" t="s">
        <v>175</v>
      </c>
      <c r="BW82" s="24" t="s">
        <v>175</v>
      </c>
      <c r="BX82" s="24" t="s">
        <v>175</v>
      </c>
      <c r="BY82" s="24" t="s">
        <v>175</v>
      </c>
      <c r="BZ82" s="24" t="s">
        <v>175</v>
      </c>
      <c r="CA82" s="24" t="s">
        <v>165</v>
      </c>
      <c r="CB82" s="24"/>
      <c r="CC82" t="s">
        <v>164</v>
      </c>
      <c r="CD82" t="s">
        <v>180</v>
      </c>
      <c r="CE82" t="s">
        <v>181</v>
      </c>
      <c r="CF82" t="s">
        <v>182</v>
      </c>
      <c r="CG82" t="s">
        <v>183</v>
      </c>
      <c r="CH82" t="s">
        <v>184</v>
      </c>
      <c r="CI82" t="s">
        <v>185</v>
      </c>
      <c r="CJ82" t="s">
        <v>186</v>
      </c>
      <c r="CK82" t="s">
        <v>187</v>
      </c>
      <c r="CL82" t="s">
        <v>188</v>
      </c>
      <c r="CM82" t="s">
        <v>189</v>
      </c>
      <c r="CO82" t="s">
        <v>190</v>
      </c>
      <c r="CP82" t="s">
        <v>172</v>
      </c>
      <c r="CQ82" t="s">
        <v>170</v>
      </c>
      <c r="CR82" t="s">
        <v>172</v>
      </c>
      <c r="CS82" t="s">
        <v>172</v>
      </c>
      <c r="CT82" t="s">
        <v>172</v>
      </c>
      <c r="CU82" t="s">
        <v>172</v>
      </c>
      <c r="CV82" t="s">
        <v>172</v>
      </c>
      <c r="CW82" t="s">
        <v>424</v>
      </c>
      <c r="CX82" t="s">
        <v>170</v>
      </c>
      <c r="CY82" t="s">
        <v>172</v>
      </c>
      <c r="CZ82" t="s">
        <v>172</v>
      </c>
      <c r="DA82" t="s">
        <v>170</v>
      </c>
      <c r="DB82" t="s">
        <v>172</v>
      </c>
      <c r="DD82" t="s">
        <v>193</v>
      </c>
      <c r="DE82" t="s">
        <v>193</v>
      </c>
      <c r="DF82" t="s">
        <v>193</v>
      </c>
      <c r="DG82" t="s">
        <v>193</v>
      </c>
      <c r="DH82" t="s">
        <v>192</v>
      </c>
      <c r="DI82" t="s">
        <v>192</v>
      </c>
      <c r="DJ82" t="s">
        <v>193</v>
      </c>
      <c r="DK82" t="s">
        <v>173</v>
      </c>
      <c r="DL82" t="s">
        <v>193</v>
      </c>
      <c r="DN82" t="s">
        <v>194</v>
      </c>
      <c r="DO82" t="s">
        <v>194</v>
      </c>
      <c r="DP82" t="s">
        <v>194</v>
      </c>
      <c r="DQ82" t="s">
        <v>194</v>
      </c>
      <c r="DR82" t="s">
        <v>196</v>
      </c>
      <c r="DT82" t="s">
        <v>164</v>
      </c>
      <c r="DU82" t="s">
        <v>193</v>
      </c>
      <c r="DV82" t="s">
        <v>165</v>
      </c>
      <c r="ED82" t="s">
        <v>165</v>
      </c>
      <c r="EE82" t="s">
        <v>165</v>
      </c>
      <c r="EF82" t="s">
        <v>359</v>
      </c>
      <c r="EH82" t="s">
        <v>1685</v>
      </c>
      <c r="EI82" t="s">
        <v>200</v>
      </c>
      <c r="EJ82" t="s">
        <v>201</v>
      </c>
      <c r="EK82" t="s">
        <v>202</v>
      </c>
      <c r="EL82" t="s">
        <v>164</v>
      </c>
      <c r="EM82" t="s">
        <v>164</v>
      </c>
      <c r="EN82" t="s">
        <v>164</v>
      </c>
      <c r="EO82" t="s">
        <v>203</v>
      </c>
      <c r="EP82" t="s">
        <v>204</v>
      </c>
      <c r="EQ82" t="s">
        <v>205</v>
      </c>
      <c r="ER82" t="s">
        <v>164</v>
      </c>
      <c r="ES82" t="s">
        <v>164</v>
      </c>
      <c r="ET82" t="s">
        <v>1624</v>
      </c>
      <c r="EV82" t="s">
        <v>207</v>
      </c>
      <c r="EW82" t="s">
        <v>208</v>
      </c>
      <c r="EX82" t="s">
        <v>209</v>
      </c>
      <c r="EY82" t="s">
        <v>210</v>
      </c>
      <c r="EZ82" t="s">
        <v>211</v>
      </c>
      <c r="FA82" t="s">
        <v>212</v>
      </c>
      <c r="FB82">
        <v>97621865</v>
      </c>
      <c r="FC82" t="s">
        <v>1686</v>
      </c>
      <c r="FD82" t="s">
        <v>1687</v>
      </c>
      <c r="FF82" t="s">
        <v>215</v>
      </c>
      <c r="FG82" t="s">
        <v>216</v>
      </c>
      <c r="FJ82">
        <v>82</v>
      </c>
    </row>
    <row r="83" spans="1:166" x14ac:dyDescent="0.35">
      <c r="A83" t="s">
        <v>1688</v>
      </c>
      <c r="B83" t="s">
        <v>1689</v>
      </c>
      <c r="C83" s="4" t="s">
        <v>882</v>
      </c>
      <c r="D83" s="4" t="s">
        <v>1488</v>
      </c>
      <c r="E83" s="4" t="s">
        <v>1690</v>
      </c>
      <c r="F83" s="4" t="s">
        <v>1143</v>
      </c>
      <c r="G83" s="4" t="s">
        <v>1143</v>
      </c>
      <c r="H83" s="4" t="s">
        <v>1691</v>
      </c>
      <c r="I83" s="4" t="s">
        <v>1692</v>
      </c>
      <c r="J83" s="4" t="s">
        <v>1693</v>
      </c>
      <c r="K83" s="4" t="s">
        <v>1694</v>
      </c>
      <c r="L83" s="4" t="s">
        <v>1695</v>
      </c>
      <c r="M83" s="4" t="s">
        <v>1696</v>
      </c>
      <c r="N83" s="4" t="s">
        <v>1697</v>
      </c>
      <c r="O83" s="4" t="s">
        <v>480</v>
      </c>
      <c r="P83" s="4"/>
      <c r="Q83" s="4" t="s">
        <v>164</v>
      </c>
      <c r="R83" s="4" t="s">
        <v>165</v>
      </c>
      <c r="S83" s="4" t="s">
        <v>164</v>
      </c>
      <c r="T83" s="4" t="s">
        <v>164</v>
      </c>
      <c r="U83" s="4" t="s">
        <v>172</v>
      </c>
      <c r="V83" s="4" t="s">
        <v>1698</v>
      </c>
      <c r="W83" s="4" t="s">
        <v>306</v>
      </c>
      <c r="X83" s="4" t="s">
        <v>232</v>
      </c>
      <c r="Y83" s="5">
        <f t="shared" si="15"/>
        <v>2017</v>
      </c>
      <c r="Z83" s="4">
        <v>0</v>
      </c>
      <c r="AA83" s="4">
        <v>1</v>
      </c>
      <c r="AB83" s="310">
        <v>2</v>
      </c>
      <c r="AC83" s="4" t="s">
        <v>164</v>
      </c>
      <c r="AD83" s="5">
        <f t="shared" si="16"/>
        <v>1</v>
      </c>
      <c r="AE83" s="6" t="s">
        <v>171</v>
      </c>
      <c r="AF83" s="6" t="s">
        <v>234</v>
      </c>
      <c r="AG83" s="6" t="s">
        <v>238</v>
      </c>
      <c r="AH83" s="6" t="s">
        <v>173</v>
      </c>
      <c r="AI83" s="6" t="s">
        <v>173</v>
      </c>
      <c r="AJ83" s="6" t="s">
        <v>235</v>
      </c>
      <c r="AK83" s="6" t="s">
        <v>172</v>
      </c>
      <c r="AL83" s="6" t="s">
        <v>1699</v>
      </c>
      <c r="AM83" s="12" t="s">
        <v>175</v>
      </c>
      <c r="AN83" s="12" t="s">
        <v>175</v>
      </c>
      <c r="AO83" s="12" t="s">
        <v>175</v>
      </c>
      <c r="AP83" s="12" t="s">
        <v>176</v>
      </c>
      <c r="AQ83" s="12" t="s">
        <v>175</v>
      </c>
      <c r="AR83" s="12" t="s">
        <v>175</v>
      </c>
      <c r="AS83" s="12" t="s">
        <v>175</v>
      </c>
      <c r="AT83" s="12" t="s">
        <v>175</v>
      </c>
      <c r="AU83" s="12" t="s">
        <v>176</v>
      </c>
      <c r="AV83" s="12" t="s">
        <v>175</v>
      </c>
      <c r="AW83" s="5">
        <f t="shared" si="17"/>
        <v>1</v>
      </c>
      <c r="AX83" s="20" t="s">
        <v>179</v>
      </c>
      <c r="AY83" s="5">
        <f t="shared" si="18"/>
        <v>0</v>
      </c>
      <c r="AZ83" s="20" t="s">
        <v>179</v>
      </c>
      <c r="BA83" s="5">
        <f t="shared" si="19"/>
        <v>0</v>
      </c>
      <c r="BB83" s="20" t="s">
        <v>179</v>
      </c>
      <c r="BC83" s="5">
        <f t="shared" si="20"/>
        <v>0</v>
      </c>
      <c r="BD83" s="20" t="s">
        <v>179</v>
      </c>
      <c r="BE83" s="5">
        <f t="shared" si="21"/>
        <v>0</v>
      </c>
      <c r="BF83" s="20" t="s">
        <v>179</v>
      </c>
      <c r="BG83" s="5">
        <f t="shared" si="22"/>
        <v>0</v>
      </c>
      <c r="BH83" s="20" t="s">
        <v>179</v>
      </c>
      <c r="BI83" s="5">
        <f t="shared" si="23"/>
        <v>0</v>
      </c>
      <c r="BJ83" s="20" t="s">
        <v>179</v>
      </c>
      <c r="BK83" s="5">
        <f t="shared" si="24"/>
        <v>0</v>
      </c>
      <c r="BL83" s="20" t="s">
        <v>179</v>
      </c>
      <c r="BM83" s="5">
        <f t="shared" si="25"/>
        <v>0</v>
      </c>
      <c r="BN83" s="20" t="s">
        <v>179</v>
      </c>
      <c r="BO83" s="5">
        <f t="shared" si="26"/>
        <v>0</v>
      </c>
      <c r="BP83" s="20" t="s">
        <v>179</v>
      </c>
      <c r="BQ83" s="5">
        <f t="shared" si="27"/>
        <v>0</v>
      </c>
      <c r="BR83" s="20" t="s">
        <v>179</v>
      </c>
      <c r="BS83" s="5">
        <f t="shared" si="28"/>
        <v>0</v>
      </c>
      <c r="BT83" s="20" t="s">
        <v>178</v>
      </c>
      <c r="BU83" s="5">
        <f t="shared" si="29"/>
        <v>1</v>
      </c>
      <c r="BV83" s="24" t="s">
        <v>175</v>
      </c>
      <c r="BW83" s="24" t="s">
        <v>175</v>
      </c>
      <c r="BX83" s="24" t="s">
        <v>175</v>
      </c>
      <c r="BY83" s="24" t="s">
        <v>175</v>
      </c>
      <c r="BZ83" s="24" t="s">
        <v>175</v>
      </c>
      <c r="CA83" s="24" t="s">
        <v>165</v>
      </c>
      <c r="CB83" s="24"/>
      <c r="CC83" t="s">
        <v>164</v>
      </c>
      <c r="CD83" t="s">
        <v>180</v>
      </c>
      <c r="CE83" t="s">
        <v>181</v>
      </c>
      <c r="CF83" t="s">
        <v>182</v>
      </c>
      <c r="CG83" t="s">
        <v>183</v>
      </c>
      <c r="CH83" t="s">
        <v>184</v>
      </c>
      <c r="CI83" t="s">
        <v>185</v>
      </c>
      <c r="CJ83" t="s">
        <v>186</v>
      </c>
      <c r="CK83" t="s">
        <v>187</v>
      </c>
      <c r="CL83" t="s">
        <v>188</v>
      </c>
      <c r="CM83" t="s">
        <v>189</v>
      </c>
      <c r="CO83" t="s">
        <v>358</v>
      </c>
      <c r="CP83" t="s">
        <v>172</v>
      </c>
      <c r="CQ83" t="s">
        <v>172</v>
      </c>
      <c r="CR83" t="s">
        <v>172</v>
      </c>
      <c r="CS83" t="s">
        <v>172</v>
      </c>
      <c r="CT83" t="s">
        <v>172</v>
      </c>
      <c r="CU83" t="s">
        <v>172</v>
      </c>
      <c r="CV83" t="s">
        <v>170</v>
      </c>
      <c r="CW83" t="s">
        <v>984</v>
      </c>
      <c r="CX83" t="s">
        <v>172</v>
      </c>
      <c r="CY83" t="s">
        <v>172</v>
      </c>
      <c r="CZ83" t="s">
        <v>172</v>
      </c>
      <c r="DA83" t="s">
        <v>170</v>
      </c>
      <c r="DB83" t="s">
        <v>172</v>
      </c>
      <c r="DD83" t="s">
        <v>193</v>
      </c>
      <c r="DE83" t="s">
        <v>173</v>
      </c>
      <c r="DF83" t="s">
        <v>193</v>
      </c>
      <c r="DG83" t="s">
        <v>193</v>
      </c>
      <c r="DH83" t="s">
        <v>192</v>
      </c>
      <c r="DI83" t="s">
        <v>192</v>
      </c>
      <c r="DJ83" t="s">
        <v>193</v>
      </c>
      <c r="DK83" t="s">
        <v>193</v>
      </c>
      <c r="DL83" t="s">
        <v>193</v>
      </c>
      <c r="DN83" t="s">
        <v>194</v>
      </c>
      <c r="DO83" t="s">
        <v>195</v>
      </c>
      <c r="DP83" t="s">
        <v>194</v>
      </c>
      <c r="DQ83" t="s">
        <v>194</v>
      </c>
      <c r="DR83" t="s">
        <v>196</v>
      </c>
      <c r="DT83" t="s">
        <v>164</v>
      </c>
      <c r="DU83" t="s">
        <v>193</v>
      </c>
      <c r="DV83" t="s">
        <v>164</v>
      </c>
      <c r="DW83" t="s">
        <v>197</v>
      </c>
      <c r="DX83" t="s">
        <v>170</v>
      </c>
      <c r="DY83" t="s">
        <v>172</v>
      </c>
      <c r="DZ83" t="s">
        <v>172</v>
      </c>
      <c r="EA83" t="s">
        <v>172</v>
      </c>
      <c r="EB83" t="s">
        <v>172</v>
      </c>
      <c r="EC83" t="s">
        <v>193</v>
      </c>
      <c r="ED83" t="s">
        <v>164</v>
      </c>
      <c r="EE83" t="s">
        <v>164</v>
      </c>
      <c r="EF83" t="s">
        <v>359</v>
      </c>
      <c r="EH83" t="s">
        <v>1700</v>
      </c>
      <c r="EI83" t="s">
        <v>200</v>
      </c>
      <c r="EJ83" t="s">
        <v>241</v>
      </c>
      <c r="EK83" t="s">
        <v>265</v>
      </c>
      <c r="EL83" t="s">
        <v>164</v>
      </c>
      <c r="EM83" t="s">
        <v>164</v>
      </c>
      <c r="EN83" t="s">
        <v>164</v>
      </c>
      <c r="EO83" t="s">
        <v>387</v>
      </c>
      <c r="EP83" t="s">
        <v>204</v>
      </c>
      <c r="EQ83" t="s">
        <v>205</v>
      </c>
      <c r="ER83" t="s">
        <v>165</v>
      </c>
      <c r="ES83" t="s">
        <v>164</v>
      </c>
      <c r="ET83" t="s">
        <v>1701</v>
      </c>
      <c r="EV83" t="s">
        <v>207</v>
      </c>
      <c r="EW83" t="s">
        <v>208</v>
      </c>
      <c r="EX83" t="s">
        <v>209</v>
      </c>
      <c r="EY83" t="s">
        <v>210</v>
      </c>
      <c r="EZ83" t="s">
        <v>211</v>
      </c>
      <c r="FA83" t="s">
        <v>212</v>
      </c>
      <c r="FB83">
        <v>97623309</v>
      </c>
      <c r="FC83" t="s">
        <v>1702</v>
      </c>
      <c r="FD83" t="s">
        <v>1703</v>
      </c>
      <c r="FF83" t="s">
        <v>215</v>
      </c>
      <c r="FG83" t="s">
        <v>216</v>
      </c>
      <c r="FJ83">
        <v>83</v>
      </c>
    </row>
    <row r="84" spans="1:166" x14ac:dyDescent="0.35">
      <c r="A84" t="s">
        <v>1704</v>
      </c>
      <c r="B84" t="s">
        <v>1705</v>
      </c>
      <c r="C84" s="4" t="s">
        <v>1287</v>
      </c>
      <c r="D84" s="4" t="s">
        <v>1488</v>
      </c>
      <c r="E84" s="4" t="s">
        <v>1706</v>
      </c>
      <c r="F84" s="4" t="s">
        <v>394</v>
      </c>
      <c r="G84" s="4" t="s">
        <v>1707</v>
      </c>
      <c r="H84" s="4" t="s">
        <v>1708</v>
      </c>
      <c r="I84" s="4" t="s">
        <v>1709</v>
      </c>
      <c r="J84" s="4" t="s">
        <v>1710</v>
      </c>
      <c r="K84" s="4" t="s">
        <v>1711</v>
      </c>
      <c r="L84" s="4" t="s">
        <v>1712</v>
      </c>
      <c r="M84" s="4" t="s">
        <v>1713</v>
      </c>
      <c r="N84" s="4" t="s">
        <v>1714</v>
      </c>
      <c r="O84" s="4" t="s">
        <v>1715</v>
      </c>
      <c r="P84" s="4"/>
      <c r="Q84" s="4" t="s">
        <v>165</v>
      </c>
      <c r="R84" s="4" t="s">
        <v>165</v>
      </c>
      <c r="S84" s="4" t="s">
        <v>165</v>
      </c>
      <c r="T84" s="4" t="s">
        <v>164</v>
      </c>
      <c r="U84" s="4" t="s">
        <v>172</v>
      </c>
      <c r="V84" s="4" t="s">
        <v>1716</v>
      </c>
      <c r="W84" s="4" t="s">
        <v>306</v>
      </c>
      <c r="X84" s="4" t="s">
        <v>503</v>
      </c>
      <c r="Y84" s="5">
        <f t="shared" si="15"/>
        <v>2019</v>
      </c>
      <c r="Z84" s="4">
        <v>0</v>
      </c>
      <c r="AA84" s="4">
        <v>1</v>
      </c>
      <c r="AB84" s="310">
        <v>1</v>
      </c>
      <c r="AC84" s="4"/>
      <c r="AD84" s="5">
        <f t="shared" si="16"/>
        <v>1</v>
      </c>
      <c r="AE84" s="6" t="s">
        <v>171</v>
      </c>
      <c r="AF84" s="6" t="s">
        <v>238</v>
      </c>
      <c r="AG84" s="6" t="s">
        <v>171</v>
      </c>
      <c r="AH84" s="6" t="s">
        <v>233</v>
      </c>
      <c r="AI84" s="6" t="s">
        <v>170</v>
      </c>
      <c r="AJ84" s="6" t="s">
        <v>170</v>
      </c>
      <c r="AK84" s="6" t="s">
        <v>172</v>
      </c>
      <c r="AL84" s="6" t="s">
        <v>284</v>
      </c>
      <c r="AM84" s="12" t="s">
        <v>175</v>
      </c>
      <c r="AN84" s="12" t="s">
        <v>176</v>
      </c>
      <c r="AO84" s="12" t="s">
        <v>262</v>
      </c>
      <c r="AP84" s="12" t="s">
        <v>175</v>
      </c>
      <c r="AQ84" s="12" t="s">
        <v>175</v>
      </c>
      <c r="AR84" s="12" t="s">
        <v>175</v>
      </c>
      <c r="AS84" s="12" t="s">
        <v>262</v>
      </c>
      <c r="AT84" s="12" t="s">
        <v>175</v>
      </c>
      <c r="AU84" s="12" t="s">
        <v>176</v>
      </c>
      <c r="AV84" s="12" t="s">
        <v>175</v>
      </c>
      <c r="AW84" s="5">
        <f t="shared" si="17"/>
        <v>1</v>
      </c>
      <c r="AX84" s="20" t="s">
        <v>179</v>
      </c>
      <c r="AY84" s="5">
        <f t="shared" si="18"/>
        <v>0</v>
      </c>
      <c r="AZ84" s="20" t="s">
        <v>179</v>
      </c>
      <c r="BA84" s="5">
        <f t="shared" si="19"/>
        <v>0</v>
      </c>
      <c r="BB84" s="20" t="s">
        <v>179</v>
      </c>
      <c r="BC84" s="5">
        <f t="shared" si="20"/>
        <v>0</v>
      </c>
      <c r="BD84" s="20" t="s">
        <v>179</v>
      </c>
      <c r="BE84" s="5">
        <f t="shared" si="21"/>
        <v>0</v>
      </c>
      <c r="BF84" s="20" t="s">
        <v>179</v>
      </c>
      <c r="BG84" s="5">
        <f t="shared" si="22"/>
        <v>0</v>
      </c>
      <c r="BH84" s="20" t="s">
        <v>179</v>
      </c>
      <c r="BI84" s="5">
        <f t="shared" si="23"/>
        <v>0</v>
      </c>
      <c r="BJ84" s="20" t="s">
        <v>179</v>
      </c>
      <c r="BK84" s="5">
        <f t="shared" si="24"/>
        <v>0</v>
      </c>
      <c r="BL84" s="20" t="s">
        <v>179</v>
      </c>
      <c r="BM84" s="5">
        <f t="shared" si="25"/>
        <v>0</v>
      </c>
      <c r="BN84" s="20" t="s">
        <v>179</v>
      </c>
      <c r="BO84" s="5">
        <f t="shared" si="26"/>
        <v>0</v>
      </c>
      <c r="BP84" s="20" t="s">
        <v>179</v>
      </c>
      <c r="BQ84" s="5">
        <f t="shared" si="27"/>
        <v>0</v>
      </c>
      <c r="BR84" s="20" t="s">
        <v>179</v>
      </c>
      <c r="BS84" s="5">
        <f t="shared" si="28"/>
        <v>0</v>
      </c>
      <c r="BT84" s="20" t="s">
        <v>178</v>
      </c>
      <c r="BU84" s="5">
        <f t="shared" si="29"/>
        <v>1</v>
      </c>
      <c r="BV84" s="24" t="s">
        <v>175</v>
      </c>
      <c r="BW84" s="24" t="s">
        <v>175</v>
      </c>
      <c r="BX84" s="24" t="s">
        <v>175</v>
      </c>
      <c r="BY84" s="24" t="s">
        <v>175</v>
      </c>
      <c r="BZ84" s="24" t="s">
        <v>175</v>
      </c>
      <c r="CA84" s="24" t="s">
        <v>164</v>
      </c>
      <c r="CB84" s="24" t="s">
        <v>309</v>
      </c>
      <c r="CC84" t="s">
        <v>164</v>
      </c>
      <c r="CD84" t="s">
        <v>180</v>
      </c>
      <c r="CE84" t="s">
        <v>181</v>
      </c>
      <c r="CF84" t="s">
        <v>182</v>
      </c>
      <c r="CG84" t="s">
        <v>183</v>
      </c>
      <c r="CH84" t="s">
        <v>184</v>
      </c>
      <c r="CI84" t="s">
        <v>185</v>
      </c>
      <c r="CJ84" t="s">
        <v>186</v>
      </c>
      <c r="CK84" t="s">
        <v>187</v>
      </c>
      <c r="CL84" t="s">
        <v>188</v>
      </c>
      <c r="CM84" t="s">
        <v>189</v>
      </c>
      <c r="CO84" t="s">
        <v>190</v>
      </c>
      <c r="CP84" t="s">
        <v>172</v>
      </c>
      <c r="CQ84" t="s">
        <v>170</v>
      </c>
      <c r="CR84" t="s">
        <v>172</v>
      </c>
      <c r="CS84" t="s">
        <v>172</v>
      </c>
      <c r="CT84" t="s">
        <v>172</v>
      </c>
      <c r="CU84" t="s">
        <v>172</v>
      </c>
      <c r="CV84" t="s">
        <v>172</v>
      </c>
      <c r="CW84" t="s">
        <v>191</v>
      </c>
      <c r="CX84" t="s">
        <v>170</v>
      </c>
      <c r="CY84" t="s">
        <v>172</v>
      </c>
      <c r="CZ84" t="s">
        <v>172</v>
      </c>
      <c r="DA84" t="s">
        <v>172</v>
      </c>
      <c r="DB84" t="s">
        <v>172</v>
      </c>
      <c r="DD84" t="s">
        <v>193</v>
      </c>
      <c r="DE84" t="s">
        <v>193</v>
      </c>
      <c r="DF84" t="s">
        <v>193</v>
      </c>
      <c r="DG84" t="s">
        <v>173</v>
      </c>
      <c r="DH84" t="s">
        <v>192</v>
      </c>
      <c r="DI84" t="s">
        <v>192</v>
      </c>
      <c r="DJ84" t="s">
        <v>193</v>
      </c>
      <c r="DK84" t="s">
        <v>193</v>
      </c>
      <c r="DL84" t="s">
        <v>193</v>
      </c>
      <c r="DN84" t="s">
        <v>194</v>
      </c>
      <c r="DO84" t="s">
        <v>195</v>
      </c>
      <c r="DP84" t="s">
        <v>194</v>
      </c>
      <c r="DQ84" t="s">
        <v>194</v>
      </c>
      <c r="DR84" t="s">
        <v>311</v>
      </c>
      <c r="DT84" t="s">
        <v>164</v>
      </c>
      <c r="DU84" t="s">
        <v>193</v>
      </c>
      <c r="DV84" t="s">
        <v>165</v>
      </c>
      <c r="ED84" t="s">
        <v>165</v>
      </c>
      <c r="EE84" t="s">
        <v>165</v>
      </c>
      <c r="EF84" t="s">
        <v>359</v>
      </c>
      <c r="EH84" t="s">
        <v>1717</v>
      </c>
      <c r="EI84" t="s">
        <v>200</v>
      </c>
      <c r="EJ84" t="s">
        <v>201</v>
      </c>
      <c r="EK84" t="s">
        <v>202</v>
      </c>
      <c r="EL84" t="s">
        <v>164</v>
      </c>
      <c r="EM84" t="s">
        <v>164</v>
      </c>
      <c r="EN84" t="s">
        <v>164</v>
      </c>
      <c r="EO84" t="s">
        <v>387</v>
      </c>
      <c r="EP84" t="s">
        <v>204</v>
      </c>
      <c r="EQ84" t="s">
        <v>205</v>
      </c>
      <c r="ER84" t="s">
        <v>164</v>
      </c>
      <c r="ES84" t="s">
        <v>164</v>
      </c>
      <c r="ET84" t="s">
        <v>1718</v>
      </c>
      <c r="EV84" t="s">
        <v>207</v>
      </c>
      <c r="EW84" t="s">
        <v>208</v>
      </c>
      <c r="EX84" t="s">
        <v>209</v>
      </c>
      <c r="EY84" t="s">
        <v>210</v>
      </c>
      <c r="EZ84" t="s">
        <v>211</v>
      </c>
      <c r="FA84" t="s">
        <v>212</v>
      </c>
      <c r="FB84">
        <v>97627227</v>
      </c>
      <c r="FC84" t="s">
        <v>1719</v>
      </c>
      <c r="FD84" t="s">
        <v>1720</v>
      </c>
      <c r="FF84" t="s">
        <v>215</v>
      </c>
      <c r="FG84" t="s">
        <v>216</v>
      </c>
      <c r="FJ84">
        <v>84</v>
      </c>
    </row>
    <row r="85" spans="1:166" x14ac:dyDescent="0.35">
      <c r="A85" t="s">
        <v>1721</v>
      </c>
      <c r="B85" t="s">
        <v>1722</v>
      </c>
      <c r="C85" s="4" t="s">
        <v>972</v>
      </c>
      <c r="D85" s="4" t="s">
        <v>1723</v>
      </c>
      <c r="E85" s="4" t="s">
        <v>1724</v>
      </c>
      <c r="F85" s="4" t="s">
        <v>154</v>
      </c>
      <c r="G85" s="4" t="s">
        <v>1725</v>
      </c>
      <c r="H85" s="4" t="s">
        <v>1726</v>
      </c>
      <c r="I85" s="4" t="s">
        <v>1727</v>
      </c>
      <c r="J85" s="4" t="s">
        <v>1728</v>
      </c>
      <c r="K85" s="4" t="s">
        <v>1729</v>
      </c>
      <c r="L85" s="4" t="s">
        <v>1730</v>
      </c>
      <c r="M85" s="4" t="s">
        <v>1731</v>
      </c>
      <c r="N85" s="4" t="s">
        <v>1732</v>
      </c>
      <c r="O85" s="4" t="s">
        <v>1733</v>
      </c>
      <c r="P85" s="4"/>
      <c r="Q85" s="4" t="s">
        <v>165</v>
      </c>
      <c r="R85" s="4" t="s">
        <v>165</v>
      </c>
      <c r="S85" s="4" t="s">
        <v>165</v>
      </c>
      <c r="T85" s="4" t="s">
        <v>165</v>
      </c>
      <c r="U85" s="4" t="s">
        <v>172</v>
      </c>
      <c r="V85" s="4" t="s">
        <v>1734</v>
      </c>
      <c r="W85" s="4" t="s">
        <v>306</v>
      </c>
      <c r="X85" s="4" t="s">
        <v>1735</v>
      </c>
      <c r="Y85" s="5">
        <f t="shared" si="15"/>
        <v>2020</v>
      </c>
      <c r="Z85" s="4">
        <v>0</v>
      </c>
      <c r="AA85" s="4">
        <v>1</v>
      </c>
      <c r="AB85" s="310">
        <v>1</v>
      </c>
      <c r="AC85" s="4"/>
      <c r="AD85" s="5">
        <f t="shared" si="16"/>
        <v>1</v>
      </c>
      <c r="AE85" s="6" t="s">
        <v>171</v>
      </c>
      <c r="AF85" s="6" t="s">
        <v>175</v>
      </c>
      <c r="AG85" s="6" t="s">
        <v>238</v>
      </c>
      <c r="AH85" s="6" t="s">
        <v>170</v>
      </c>
      <c r="AI85" s="6" t="s">
        <v>233</v>
      </c>
      <c r="AJ85" s="6" t="s">
        <v>170</v>
      </c>
      <c r="AK85" s="6" t="s">
        <v>172</v>
      </c>
      <c r="AL85" s="6" t="s">
        <v>1541</v>
      </c>
      <c r="AM85" s="12" t="s">
        <v>175</v>
      </c>
      <c r="AN85" s="12" t="s">
        <v>175</v>
      </c>
      <c r="AO85" s="12" t="s">
        <v>175</v>
      </c>
      <c r="AP85" s="12" t="s">
        <v>176</v>
      </c>
      <c r="AQ85" s="12" t="s">
        <v>175</v>
      </c>
      <c r="AR85" s="12" t="s">
        <v>175</v>
      </c>
      <c r="AS85" s="12" t="s">
        <v>175</v>
      </c>
      <c r="AT85" s="12" t="s">
        <v>175</v>
      </c>
      <c r="AU85" s="12" t="s">
        <v>176</v>
      </c>
      <c r="AV85" s="12" t="s">
        <v>175</v>
      </c>
      <c r="AW85" s="5">
        <f t="shared" si="17"/>
        <v>1</v>
      </c>
      <c r="AX85" s="20" t="s">
        <v>179</v>
      </c>
      <c r="AY85" s="5">
        <f t="shared" si="18"/>
        <v>0</v>
      </c>
      <c r="AZ85" s="20" t="s">
        <v>179</v>
      </c>
      <c r="BA85" s="5">
        <f t="shared" si="19"/>
        <v>0</v>
      </c>
      <c r="BB85" s="20" t="s">
        <v>179</v>
      </c>
      <c r="BC85" s="5">
        <f t="shared" si="20"/>
        <v>0</v>
      </c>
      <c r="BD85" s="20" t="s">
        <v>179</v>
      </c>
      <c r="BE85" s="5">
        <f t="shared" si="21"/>
        <v>0</v>
      </c>
      <c r="BF85" s="20" t="s">
        <v>179</v>
      </c>
      <c r="BG85" s="5">
        <f t="shared" si="22"/>
        <v>0</v>
      </c>
      <c r="BH85" s="20" t="s">
        <v>179</v>
      </c>
      <c r="BI85" s="5">
        <f t="shared" si="23"/>
        <v>0</v>
      </c>
      <c r="BJ85" s="20" t="s">
        <v>179</v>
      </c>
      <c r="BK85" s="5">
        <f t="shared" si="24"/>
        <v>0</v>
      </c>
      <c r="BL85" s="20" t="s">
        <v>179</v>
      </c>
      <c r="BM85" s="5">
        <f t="shared" si="25"/>
        <v>0</v>
      </c>
      <c r="BN85" s="20" t="s">
        <v>179</v>
      </c>
      <c r="BO85" s="5">
        <f t="shared" si="26"/>
        <v>0</v>
      </c>
      <c r="BP85" s="20" t="s">
        <v>179</v>
      </c>
      <c r="BQ85" s="5">
        <f t="shared" si="27"/>
        <v>0</v>
      </c>
      <c r="BR85" s="20" t="s">
        <v>179</v>
      </c>
      <c r="BS85" s="5">
        <f t="shared" si="28"/>
        <v>0</v>
      </c>
      <c r="BT85" s="20" t="s">
        <v>179</v>
      </c>
      <c r="BU85" s="5">
        <f t="shared" si="29"/>
        <v>0</v>
      </c>
      <c r="BV85" s="24" t="s">
        <v>175</v>
      </c>
      <c r="BW85" s="24" t="s">
        <v>175</v>
      </c>
      <c r="BX85" s="24" t="s">
        <v>175</v>
      </c>
      <c r="BY85" s="24" t="s">
        <v>175</v>
      </c>
      <c r="BZ85" s="24" t="s">
        <v>175</v>
      </c>
      <c r="CA85" s="24" t="s">
        <v>165</v>
      </c>
      <c r="CB85" s="24"/>
      <c r="CC85" t="s">
        <v>164</v>
      </c>
      <c r="CD85" t="s">
        <v>180</v>
      </c>
      <c r="CE85" t="s">
        <v>181</v>
      </c>
      <c r="CF85" t="s">
        <v>182</v>
      </c>
      <c r="CG85" t="s">
        <v>183</v>
      </c>
      <c r="CH85" t="s">
        <v>184</v>
      </c>
      <c r="CI85" t="s">
        <v>185</v>
      </c>
      <c r="CJ85" t="s">
        <v>186</v>
      </c>
      <c r="CK85" t="s">
        <v>187</v>
      </c>
      <c r="CL85" t="s">
        <v>188</v>
      </c>
      <c r="CM85" t="s">
        <v>189</v>
      </c>
      <c r="CO85" t="s">
        <v>358</v>
      </c>
      <c r="CP85" t="s">
        <v>172</v>
      </c>
      <c r="CQ85" t="s">
        <v>172</v>
      </c>
      <c r="CR85" t="s">
        <v>172</v>
      </c>
      <c r="CS85" t="s">
        <v>172</v>
      </c>
      <c r="CT85" t="s">
        <v>172</v>
      </c>
      <c r="CU85" t="s">
        <v>172</v>
      </c>
      <c r="CV85" t="s">
        <v>170</v>
      </c>
      <c r="CW85" t="s">
        <v>191</v>
      </c>
      <c r="CX85" t="s">
        <v>170</v>
      </c>
      <c r="CY85" t="s">
        <v>172</v>
      </c>
      <c r="CZ85" t="s">
        <v>172</v>
      </c>
      <c r="DA85" t="s">
        <v>172</v>
      </c>
      <c r="DB85" t="s">
        <v>172</v>
      </c>
      <c r="DD85" t="s">
        <v>233</v>
      </c>
      <c r="DE85" t="s">
        <v>193</v>
      </c>
      <c r="DF85" t="s">
        <v>193</v>
      </c>
      <c r="DG85" t="s">
        <v>193</v>
      </c>
      <c r="DH85" t="s">
        <v>193</v>
      </c>
      <c r="DI85" t="s">
        <v>193</v>
      </c>
      <c r="DJ85" t="s">
        <v>193</v>
      </c>
      <c r="DK85" t="s">
        <v>193</v>
      </c>
      <c r="DL85" t="s">
        <v>193</v>
      </c>
      <c r="DN85" t="s">
        <v>194</v>
      </c>
      <c r="DO85" t="s">
        <v>194</v>
      </c>
      <c r="DP85" t="s">
        <v>287</v>
      </c>
      <c r="DQ85" t="s">
        <v>194</v>
      </c>
      <c r="DR85" t="s">
        <v>336</v>
      </c>
      <c r="DS85" t="s">
        <v>1736</v>
      </c>
      <c r="DT85" t="s">
        <v>164</v>
      </c>
      <c r="DU85" t="s">
        <v>173</v>
      </c>
      <c r="DV85" t="s">
        <v>165</v>
      </c>
      <c r="ED85" t="s">
        <v>165</v>
      </c>
      <c r="EE85" t="s">
        <v>165</v>
      </c>
      <c r="EF85" t="s">
        <v>384</v>
      </c>
      <c r="EG85" t="s">
        <v>1737</v>
      </c>
      <c r="EH85" t="s">
        <v>1738</v>
      </c>
      <c r="EI85" t="s">
        <v>200</v>
      </c>
      <c r="EJ85" t="s">
        <v>201</v>
      </c>
      <c r="EK85" t="s">
        <v>265</v>
      </c>
      <c r="EL85" t="s">
        <v>164</v>
      </c>
      <c r="EM85" t="s">
        <v>164</v>
      </c>
      <c r="EN85" t="s">
        <v>164</v>
      </c>
      <c r="EO85" t="s">
        <v>387</v>
      </c>
      <c r="EP85" t="s">
        <v>204</v>
      </c>
      <c r="EQ85" t="s">
        <v>205</v>
      </c>
      <c r="ER85" t="s">
        <v>165</v>
      </c>
      <c r="ES85" t="s">
        <v>164</v>
      </c>
      <c r="ET85" t="s">
        <v>1739</v>
      </c>
      <c r="EV85" t="s">
        <v>207</v>
      </c>
      <c r="EW85" t="s">
        <v>208</v>
      </c>
      <c r="EX85" t="s">
        <v>209</v>
      </c>
      <c r="EY85" t="s">
        <v>210</v>
      </c>
      <c r="EZ85" t="s">
        <v>211</v>
      </c>
      <c r="FA85" t="s">
        <v>212</v>
      </c>
      <c r="FB85">
        <v>97673159</v>
      </c>
      <c r="FC85" t="s">
        <v>1740</v>
      </c>
      <c r="FD85" t="s">
        <v>1741</v>
      </c>
      <c r="FF85" t="s">
        <v>215</v>
      </c>
      <c r="FG85" t="s">
        <v>216</v>
      </c>
      <c r="FJ85">
        <v>85</v>
      </c>
    </row>
    <row r="86" spans="1:166" x14ac:dyDescent="0.35">
      <c r="A86" t="s">
        <v>1742</v>
      </c>
      <c r="B86" t="s">
        <v>1743</v>
      </c>
      <c r="C86" s="4" t="s">
        <v>882</v>
      </c>
      <c r="D86" s="4" t="s">
        <v>1723</v>
      </c>
      <c r="E86" s="4" t="s">
        <v>1744</v>
      </c>
      <c r="F86" s="4" t="s">
        <v>1007</v>
      </c>
      <c r="G86" s="4" t="s">
        <v>1745</v>
      </c>
      <c r="H86" s="4" t="s">
        <v>1746</v>
      </c>
      <c r="I86" s="4" t="s">
        <v>1747</v>
      </c>
      <c r="J86" s="4" t="s">
        <v>1748</v>
      </c>
      <c r="K86" s="4" t="s">
        <v>1749</v>
      </c>
      <c r="L86" s="4" t="s">
        <v>1750</v>
      </c>
      <c r="M86" s="4" t="s">
        <v>1751</v>
      </c>
      <c r="N86" s="4" t="s">
        <v>1752</v>
      </c>
      <c r="O86" s="4" t="s">
        <v>330</v>
      </c>
      <c r="P86" s="4"/>
      <c r="Q86" s="4" t="s">
        <v>165</v>
      </c>
      <c r="R86" s="4" t="s">
        <v>165</v>
      </c>
      <c r="S86" s="4" t="s">
        <v>164</v>
      </c>
      <c r="T86" s="4" t="s">
        <v>165</v>
      </c>
      <c r="U86" s="4" t="s">
        <v>172</v>
      </c>
      <c r="V86" s="4" t="s">
        <v>1753</v>
      </c>
      <c r="W86" s="4" t="s">
        <v>306</v>
      </c>
      <c r="X86" s="4" t="s">
        <v>1754</v>
      </c>
      <c r="Y86" s="5">
        <f t="shared" si="15"/>
        <v>2018</v>
      </c>
      <c r="Z86" s="4">
        <v>0</v>
      </c>
      <c r="AA86" s="4">
        <v>1</v>
      </c>
      <c r="AB86" s="310">
        <v>1</v>
      </c>
      <c r="AC86" s="4"/>
      <c r="AD86" s="5">
        <f t="shared" si="16"/>
        <v>1</v>
      </c>
      <c r="AE86" s="6" t="s">
        <v>234</v>
      </c>
      <c r="AF86" s="6" t="s">
        <v>171</v>
      </c>
      <c r="AG86" s="6" t="s">
        <v>171</v>
      </c>
      <c r="AH86" s="6" t="s">
        <v>172</v>
      </c>
      <c r="AI86" s="6" t="s">
        <v>233</v>
      </c>
      <c r="AJ86" s="6" t="s">
        <v>233</v>
      </c>
      <c r="AK86" s="6" t="s">
        <v>172</v>
      </c>
      <c r="AL86" s="6" t="s">
        <v>636</v>
      </c>
      <c r="AM86" s="12" t="s">
        <v>175</v>
      </c>
      <c r="AN86" s="12" t="s">
        <v>176</v>
      </c>
      <c r="AO86" s="12" t="s">
        <v>285</v>
      </c>
      <c r="AP86" s="12" t="s">
        <v>175</v>
      </c>
      <c r="AQ86" s="12" t="s">
        <v>175</v>
      </c>
      <c r="AR86" s="12" t="s">
        <v>175</v>
      </c>
      <c r="AS86" s="12" t="s">
        <v>285</v>
      </c>
      <c r="AT86" s="12" t="s">
        <v>175</v>
      </c>
      <c r="AU86" s="12" t="s">
        <v>176</v>
      </c>
      <c r="AV86" s="12" t="s">
        <v>175</v>
      </c>
      <c r="AW86" s="5">
        <f t="shared" si="17"/>
        <v>1</v>
      </c>
      <c r="AX86" s="20" t="s">
        <v>179</v>
      </c>
      <c r="AY86" s="5">
        <f t="shared" si="18"/>
        <v>0</v>
      </c>
      <c r="AZ86" s="20" t="s">
        <v>179</v>
      </c>
      <c r="BA86" s="5">
        <f t="shared" si="19"/>
        <v>0</v>
      </c>
      <c r="BB86" s="20" t="s">
        <v>179</v>
      </c>
      <c r="BC86" s="5">
        <f t="shared" si="20"/>
        <v>0</v>
      </c>
      <c r="BD86" s="20" t="s">
        <v>179</v>
      </c>
      <c r="BE86" s="5">
        <f t="shared" si="21"/>
        <v>0</v>
      </c>
      <c r="BF86" s="20" t="s">
        <v>179</v>
      </c>
      <c r="BG86" s="5">
        <f t="shared" si="22"/>
        <v>0</v>
      </c>
      <c r="BH86" s="20" t="s">
        <v>179</v>
      </c>
      <c r="BI86" s="5">
        <f t="shared" si="23"/>
        <v>0</v>
      </c>
      <c r="BJ86" s="20" t="s">
        <v>179</v>
      </c>
      <c r="BK86" s="5">
        <f t="shared" si="24"/>
        <v>0</v>
      </c>
      <c r="BL86" s="20" t="s">
        <v>179</v>
      </c>
      <c r="BM86" s="5">
        <f t="shared" si="25"/>
        <v>0</v>
      </c>
      <c r="BN86" s="20" t="s">
        <v>179</v>
      </c>
      <c r="BO86" s="5">
        <f t="shared" si="26"/>
        <v>0</v>
      </c>
      <c r="BP86" s="20" t="s">
        <v>179</v>
      </c>
      <c r="BQ86" s="5">
        <f t="shared" si="27"/>
        <v>0</v>
      </c>
      <c r="BR86" s="20" t="s">
        <v>179</v>
      </c>
      <c r="BS86" s="5">
        <f t="shared" si="28"/>
        <v>0</v>
      </c>
      <c r="BT86" s="20" t="s">
        <v>178</v>
      </c>
      <c r="BU86" s="5">
        <f t="shared" si="29"/>
        <v>1</v>
      </c>
      <c r="BV86" s="24" t="s">
        <v>175</v>
      </c>
      <c r="BW86" s="24" t="s">
        <v>175</v>
      </c>
      <c r="BX86" s="24" t="s">
        <v>175</v>
      </c>
      <c r="BY86" s="24" t="s">
        <v>175</v>
      </c>
      <c r="BZ86" s="24" t="s">
        <v>175</v>
      </c>
      <c r="CA86" s="24" t="s">
        <v>165</v>
      </c>
      <c r="CB86" s="24"/>
      <c r="CC86" t="s">
        <v>164</v>
      </c>
      <c r="CD86" t="s">
        <v>180</v>
      </c>
      <c r="CE86" t="s">
        <v>181</v>
      </c>
      <c r="CF86" t="s">
        <v>182</v>
      </c>
      <c r="CG86" t="s">
        <v>183</v>
      </c>
      <c r="CH86" t="s">
        <v>184</v>
      </c>
      <c r="CI86" t="s">
        <v>185</v>
      </c>
      <c r="CJ86" t="s">
        <v>186</v>
      </c>
      <c r="CK86" t="s">
        <v>187</v>
      </c>
      <c r="CL86" t="s">
        <v>188</v>
      </c>
      <c r="CM86" t="s">
        <v>189</v>
      </c>
      <c r="CO86" t="s">
        <v>190</v>
      </c>
      <c r="CP86" t="s">
        <v>172</v>
      </c>
      <c r="CQ86" t="s">
        <v>170</v>
      </c>
      <c r="CR86" t="s">
        <v>172</v>
      </c>
      <c r="CS86" t="s">
        <v>172</v>
      </c>
      <c r="CT86" t="s">
        <v>172</v>
      </c>
      <c r="CU86" t="s">
        <v>172</v>
      </c>
      <c r="CV86" t="s">
        <v>172</v>
      </c>
      <c r="CW86" t="s">
        <v>443</v>
      </c>
      <c r="CX86" t="s">
        <v>172</v>
      </c>
      <c r="CY86" t="s">
        <v>170</v>
      </c>
      <c r="CZ86" t="s">
        <v>172</v>
      </c>
      <c r="DA86" t="s">
        <v>172</v>
      </c>
      <c r="DB86" t="s">
        <v>172</v>
      </c>
      <c r="DD86" t="s">
        <v>193</v>
      </c>
      <c r="DE86" t="s">
        <v>193</v>
      </c>
      <c r="DF86" t="s">
        <v>193</v>
      </c>
      <c r="DG86" t="s">
        <v>193</v>
      </c>
      <c r="DH86" t="s">
        <v>193</v>
      </c>
      <c r="DI86" t="s">
        <v>193</v>
      </c>
      <c r="DJ86" t="s">
        <v>193</v>
      </c>
      <c r="DK86" t="s">
        <v>173</v>
      </c>
      <c r="DL86" t="s">
        <v>173</v>
      </c>
      <c r="DN86" t="s">
        <v>194</v>
      </c>
      <c r="DO86" t="s">
        <v>194</v>
      </c>
      <c r="DP86" t="s">
        <v>194</v>
      </c>
      <c r="DQ86" t="s">
        <v>194</v>
      </c>
      <c r="DR86" t="s">
        <v>288</v>
      </c>
      <c r="DT86" t="s">
        <v>164</v>
      </c>
      <c r="DU86" t="s">
        <v>173</v>
      </c>
      <c r="DV86" t="s">
        <v>165</v>
      </c>
      <c r="ED86" t="s">
        <v>164</v>
      </c>
      <c r="EE86" t="s">
        <v>164</v>
      </c>
      <c r="EF86" t="s">
        <v>359</v>
      </c>
      <c r="EH86" t="s">
        <v>1755</v>
      </c>
      <c r="EI86" t="s">
        <v>200</v>
      </c>
      <c r="EJ86" t="s">
        <v>201</v>
      </c>
      <c r="EK86" t="s">
        <v>202</v>
      </c>
      <c r="EL86" t="s">
        <v>165</v>
      </c>
      <c r="EM86" t="s">
        <v>362</v>
      </c>
      <c r="EN86" t="s">
        <v>164</v>
      </c>
      <c r="EO86" t="s">
        <v>203</v>
      </c>
      <c r="EP86" t="s">
        <v>204</v>
      </c>
      <c r="EQ86" t="s">
        <v>205</v>
      </c>
      <c r="ER86" t="s">
        <v>164</v>
      </c>
      <c r="ES86" t="s">
        <v>164</v>
      </c>
      <c r="ET86" t="s">
        <v>1756</v>
      </c>
      <c r="EV86" t="s">
        <v>207</v>
      </c>
      <c r="EW86" t="s">
        <v>208</v>
      </c>
      <c r="EX86" t="s">
        <v>209</v>
      </c>
      <c r="EY86" t="s">
        <v>210</v>
      </c>
      <c r="EZ86" t="s">
        <v>211</v>
      </c>
      <c r="FA86" t="s">
        <v>212</v>
      </c>
      <c r="FB86">
        <v>97675606</v>
      </c>
      <c r="FC86" t="s">
        <v>1757</v>
      </c>
      <c r="FD86" t="s">
        <v>1758</v>
      </c>
      <c r="FF86" t="s">
        <v>215</v>
      </c>
      <c r="FG86" t="s">
        <v>216</v>
      </c>
      <c r="FJ86">
        <v>86</v>
      </c>
    </row>
    <row r="87" spans="1:166" x14ac:dyDescent="0.35">
      <c r="A87" t="s">
        <v>1759</v>
      </c>
      <c r="B87" t="s">
        <v>1760</v>
      </c>
      <c r="C87" s="4" t="s">
        <v>151</v>
      </c>
      <c r="D87" s="4" t="s">
        <v>1723</v>
      </c>
      <c r="E87" s="4" t="s">
        <v>1761</v>
      </c>
      <c r="F87" s="4" t="s">
        <v>154</v>
      </c>
      <c r="G87" s="4" t="s">
        <v>1762</v>
      </c>
      <c r="H87" s="4" t="s">
        <v>1763</v>
      </c>
      <c r="I87" s="4" t="s">
        <v>1764</v>
      </c>
      <c r="J87" s="4" t="s">
        <v>1765</v>
      </c>
      <c r="K87" s="4" t="s">
        <v>1766</v>
      </c>
      <c r="L87" s="4" t="s">
        <v>1767</v>
      </c>
      <c r="M87" s="4" t="s">
        <v>1768</v>
      </c>
      <c r="N87" s="4" t="s">
        <v>1769</v>
      </c>
      <c r="O87" s="4" t="s">
        <v>536</v>
      </c>
      <c r="P87" s="4"/>
      <c r="Q87" s="4" t="s">
        <v>165</v>
      </c>
      <c r="R87" s="4" t="s">
        <v>165</v>
      </c>
      <c r="S87" s="4" t="s">
        <v>165</v>
      </c>
      <c r="T87" s="4" t="s">
        <v>165</v>
      </c>
      <c r="U87" s="4" t="s">
        <v>172</v>
      </c>
      <c r="V87" s="4" t="s">
        <v>1770</v>
      </c>
      <c r="W87" s="4" t="s">
        <v>168</v>
      </c>
      <c r="X87" s="4" t="s">
        <v>1754</v>
      </c>
      <c r="Y87" s="5">
        <f t="shared" si="15"/>
        <v>2018</v>
      </c>
      <c r="Z87" s="4">
        <v>0</v>
      </c>
      <c r="AA87" s="4">
        <v>1</v>
      </c>
      <c r="AB87" s="310">
        <v>1</v>
      </c>
      <c r="AC87" s="4"/>
      <c r="AD87" s="5">
        <f t="shared" si="16"/>
        <v>1</v>
      </c>
      <c r="AE87" s="6" t="s">
        <v>171</v>
      </c>
      <c r="AF87" s="6" t="s">
        <v>171</v>
      </c>
      <c r="AG87" s="6" t="s">
        <v>234</v>
      </c>
      <c r="AH87" s="6" t="s">
        <v>170</v>
      </c>
      <c r="AI87" s="6" t="s">
        <v>173</v>
      </c>
      <c r="AJ87" s="6" t="s">
        <v>170</v>
      </c>
      <c r="AK87" s="6" t="s">
        <v>172</v>
      </c>
      <c r="AL87" s="6" t="s">
        <v>773</v>
      </c>
      <c r="AM87" s="12" t="s">
        <v>175</v>
      </c>
      <c r="AN87" s="12" t="s">
        <v>176</v>
      </c>
      <c r="AO87" s="12" t="s">
        <v>177</v>
      </c>
      <c r="AP87" s="12" t="s">
        <v>175</v>
      </c>
      <c r="AQ87" s="12" t="s">
        <v>175</v>
      </c>
      <c r="AR87" s="12" t="s">
        <v>175</v>
      </c>
      <c r="AS87" s="12" t="s">
        <v>262</v>
      </c>
      <c r="AT87" s="12" t="s">
        <v>285</v>
      </c>
      <c r="AU87" s="12" t="s">
        <v>176</v>
      </c>
      <c r="AV87" s="12" t="s">
        <v>175</v>
      </c>
      <c r="AW87" s="5">
        <f t="shared" si="17"/>
        <v>1</v>
      </c>
      <c r="AX87" s="20" t="s">
        <v>179</v>
      </c>
      <c r="AY87" s="5">
        <f t="shared" si="18"/>
        <v>0</v>
      </c>
      <c r="AZ87" s="20" t="s">
        <v>179</v>
      </c>
      <c r="BA87" s="5">
        <f t="shared" si="19"/>
        <v>0</v>
      </c>
      <c r="BB87" s="20" t="s">
        <v>179</v>
      </c>
      <c r="BC87" s="5">
        <f t="shared" si="20"/>
        <v>0</v>
      </c>
      <c r="BD87" s="20" t="s">
        <v>179</v>
      </c>
      <c r="BE87" s="5">
        <f t="shared" si="21"/>
        <v>0</v>
      </c>
      <c r="BF87" s="20" t="s">
        <v>179</v>
      </c>
      <c r="BG87" s="5">
        <f t="shared" si="22"/>
        <v>0</v>
      </c>
      <c r="BH87" s="20" t="s">
        <v>179</v>
      </c>
      <c r="BI87" s="5">
        <f t="shared" si="23"/>
        <v>0</v>
      </c>
      <c r="BJ87" s="20" t="s">
        <v>179</v>
      </c>
      <c r="BK87" s="5">
        <f t="shared" si="24"/>
        <v>0</v>
      </c>
      <c r="BL87" s="20" t="s">
        <v>179</v>
      </c>
      <c r="BM87" s="5">
        <f t="shared" si="25"/>
        <v>0</v>
      </c>
      <c r="BN87" s="20" t="s">
        <v>179</v>
      </c>
      <c r="BO87" s="5">
        <f t="shared" si="26"/>
        <v>0</v>
      </c>
      <c r="BP87" s="20" t="s">
        <v>179</v>
      </c>
      <c r="BQ87" s="5">
        <f t="shared" si="27"/>
        <v>0</v>
      </c>
      <c r="BR87" s="20" t="s">
        <v>178</v>
      </c>
      <c r="BS87" s="5">
        <f t="shared" si="28"/>
        <v>1</v>
      </c>
      <c r="BT87" s="20" t="s">
        <v>178</v>
      </c>
      <c r="BU87" s="5">
        <f t="shared" si="29"/>
        <v>1</v>
      </c>
      <c r="BV87" s="24" t="s">
        <v>175</v>
      </c>
      <c r="BW87" s="24" t="s">
        <v>175</v>
      </c>
      <c r="BX87" s="24" t="s">
        <v>175</v>
      </c>
      <c r="BY87" s="24" t="s">
        <v>175</v>
      </c>
      <c r="BZ87" s="24" t="s">
        <v>175</v>
      </c>
      <c r="CA87" s="24" t="s">
        <v>165</v>
      </c>
      <c r="CB87" s="24"/>
      <c r="CC87" t="s">
        <v>164</v>
      </c>
      <c r="CD87" t="s">
        <v>180</v>
      </c>
      <c r="CE87" t="s">
        <v>181</v>
      </c>
      <c r="CF87" t="s">
        <v>182</v>
      </c>
      <c r="CG87" t="s">
        <v>183</v>
      </c>
      <c r="CH87" t="s">
        <v>184</v>
      </c>
      <c r="CI87" t="s">
        <v>185</v>
      </c>
      <c r="CJ87" t="s">
        <v>186</v>
      </c>
      <c r="CK87" t="s">
        <v>187</v>
      </c>
      <c r="CL87" t="s">
        <v>188</v>
      </c>
      <c r="CM87" t="s">
        <v>189</v>
      </c>
      <c r="CO87" t="s">
        <v>190</v>
      </c>
      <c r="CP87" t="s">
        <v>172</v>
      </c>
      <c r="CQ87" t="s">
        <v>170</v>
      </c>
      <c r="CR87" t="s">
        <v>172</v>
      </c>
      <c r="CS87" t="s">
        <v>172</v>
      </c>
      <c r="CT87" t="s">
        <v>172</v>
      </c>
      <c r="CU87" t="s">
        <v>172</v>
      </c>
      <c r="CV87" t="s">
        <v>172</v>
      </c>
      <c r="CW87" t="s">
        <v>191</v>
      </c>
      <c r="CX87" t="s">
        <v>170</v>
      </c>
      <c r="CY87" t="s">
        <v>172</v>
      </c>
      <c r="CZ87" t="s">
        <v>172</v>
      </c>
      <c r="DA87" t="s">
        <v>172</v>
      </c>
      <c r="DB87" t="s">
        <v>172</v>
      </c>
      <c r="DD87" t="s">
        <v>193</v>
      </c>
      <c r="DE87" t="s">
        <v>173</v>
      </c>
      <c r="DF87" t="s">
        <v>173</v>
      </c>
      <c r="DG87" t="s">
        <v>173</v>
      </c>
      <c r="DH87" t="s">
        <v>193</v>
      </c>
      <c r="DI87" t="s">
        <v>193</v>
      </c>
      <c r="DJ87" t="s">
        <v>173</v>
      </c>
      <c r="DK87" t="s">
        <v>173</v>
      </c>
      <c r="DL87" t="s">
        <v>193</v>
      </c>
      <c r="DN87" t="s">
        <v>194</v>
      </c>
      <c r="DO87" t="s">
        <v>195</v>
      </c>
      <c r="DP87" t="s">
        <v>194</v>
      </c>
      <c r="DQ87" t="s">
        <v>194</v>
      </c>
      <c r="DR87" t="s">
        <v>196</v>
      </c>
      <c r="DT87" t="s">
        <v>164</v>
      </c>
      <c r="DU87" t="s">
        <v>173</v>
      </c>
      <c r="DV87" t="s">
        <v>164</v>
      </c>
      <c r="DW87" t="s">
        <v>637</v>
      </c>
      <c r="DX87" t="s">
        <v>172</v>
      </c>
      <c r="DY87" t="s">
        <v>170</v>
      </c>
      <c r="DZ87" t="s">
        <v>172</v>
      </c>
      <c r="EA87" t="s">
        <v>172</v>
      </c>
      <c r="EB87" t="s">
        <v>172</v>
      </c>
      <c r="EC87" t="s">
        <v>193</v>
      </c>
      <c r="ED87" t="s">
        <v>164</v>
      </c>
      <c r="EE87" t="s">
        <v>164</v>
      </c>
      <c r="EF87" t="s">
        <v>239</v>
      </c>
      <c r="EH87" t="s">
        <v>1771</v>
      </c>
      <c r="EI87" t="s">
        <v>200</v>
      </c>
      <c r="EJ87" t="s">
        <v>522</v>
      </c>
      <c r="EK87" t="s">
        <v>265</v>
      </c>
      <c r="EL87" t="s">
        <v>164</v>
      </c>
      <c r="EM87" t="s">
        <v>164</v>
      </c>
      <c r="EN87" t="s">
        <v>164</v>
      </c>
      <c r="EO87" t="s">
        <v>387</v>
      </c>
      <c r="EP87" t="s">
        <v>204</v>
      </c>
      <c r="EQ87" t="s">
        <v>205</v>
      </c>
      <c r="ER87" t="s">
        <v>164</v>
      </c>
      <c r="ES87" t="s">
        <v>164</v>
      </c>
      <c r="ET87" t="s">
        <v>1772</v>
      </c>
      <c r="EV87" t="s">
        <v>207</v>
      </c>
      <c r="EW87" t="s">
        <v>208</v>
      </c>
      <c r="EX87" t="s">
        <v>209</v>
      </c>
      <c r="EY87" t="s">
        <v>210</v>
      </c>
      <c r="EZ87" t="s">
        <v>211</v>
      </c>
      <c r="FA87" t="s">
        <v>212</v>
      </c>
      <c r="FB87">
        <v>97676361</v>
      </c>
      <c r="FC87" t="s">
        <v>1773</v>
      </c>
      <c r="FD87" t="s">
        <v>1774</v>
      </c>
      <c r="FF87" t="s">
        <v>215</v>
      </c>
      <c r="FG87" t="s">
        <v>216</v>
      </c>
      <c r="FJ87">
        <v>87</v>
      </c>
    </row>
    <row r="88" spans="1:166" x14ac:dyDescent="0.35">
      <c r="A88" t="s">
        <v>1775</v>
      </c>
      <c r="B88" t="s">
        <v>1776</v>
      </c>
      <c r="C88" s="4" t="s">
        <v>452</v>
      </c>
      <c r="D88" s="4" t="s">
        <v>1723</v>
      </c>
      <c r="E88" s="4" t="s">
        <v>1777</v>
      </c>
      <c r="F88" s="4" t="s">
        <v>154</v>
      </c>
      <c r="G88" s="4" t="s">
        <v>1778</v>
      </c>
      <c r="H88" s="4" t="s">
        <v>1779</v>
      </c>
      <c r="I88" s="4" t="s">
        <v>1780</v>
      </c>
      <c r="J88" s="4" t="s">
        <v>1781</v>
      </c>
      <c r="K88" s="4" t="s">
        <v>1782</v>
      </c>
      <c r="L88" s="4" t="s">
        <v>1783</v>
      </c>
      <c r="M88" s="4" t="s">
        <v>1784</v>
      </c>
      <c r="N88" s="4" t="s">
        <v>1785</v>
      </c>
      <c r="O88" s="4" t="s">
        <v>856</v>
      </c>
      <c r="P88" s="4"/>
      <c r="Q88" s="4" t="s">
        <v>165</v>
      </c>
      <c r="R88" s="4" t="s">
        <v>165</v>
      </c>
      <c r="S88" s="4" t="s">
        <v>165</v>
      </c>
      <c r="T88" s="4" t="s">
        <v>164</v>
      </c>
      <c r="U88" s="4" t="s">
        <v>1786</v>
      </c>
      <c r="V88" s="4" t="s">
        <v>1787</v>
      </c>
      <c r="W88" s="4" t="s">
        <v>168</v>
      </c>
      <c r="X88" s="4" t="s">
        <v>519</v>
      </c>
      <c r="Y88" s="5">
        <f t="shared" si="15"/>
        <v>2019</v>
      </c>
      <c r="Z88" s="4">
        <v>0</v>
      </c>
      <c r="AA88" s="4">
        <v>1</v>
      </c>
      <c r="AB88" s="310">
        <v>1</v>
      </c>
      <c r="AC88" s="4"/>
      <c r="AD88" s="5">
        <f t="shared" si="16"/>
        <v>1</v>
      </c>
      <c r="AE88" s="6" t="s">
        <v>234</v>
      </c>
      <c r="AF88" s="6" t="s">
        <v>234</v>
      </c>
      <c r="AG88" s="6" t="s">
        <v>238</v>
      </c>
      <c r="AH88" s="6" t="s">
        <v>170</v>
      </c>
      <c r="AI88" s="6" t="s">
        <v>233</v>
      </c>
      <c r="AJ88" s="6" t="s">
        <v>193</v>
      </c>
      <c r="AK88" s="6" t="s">
        <v>172</v>
      </c>
      <c r="AL88" s="6" t="s">
        <v>581</v>
      </c>
      <c r="AM88" s="12" t="s">
        <v>175</v>
      </c>
      <c r="AN88" s="12" t="s">
        <v>177</v>
      </c>
      <c r="AO88" s="12" t="s">
        <v>175</v>
      </c>
      <c r="AP88" s="12" t="s">
        <v>176</v>
      </c>
      <c r="AQ88" s="12" t="s">
        <v>175</v>
      </c>
      <c r="AR88" s="12" t="s">
        <v>175</v>
      </c>
      <c r="AS88" s="12" t="s">
        <v>285</v>
      </c>
      <c r="AT88" s="12" t="s">
        <v>175</v>
      </c>
      <c r="AU88" s="12" t="s">
        <v>176</v>
      </c>
      <c r="AV88" s="12" t="s">
        <v>175</v>
      </c>
      <c r="AW88" s="5">
        <f t="shared" si="17"/>
        <v>1</v>
      </c>
      <c r="AX88" s="20" t="s">
        <v>179</v>
      </c>
      <c r="AY88" s="5">
        <f t="shared" si="18"/>
        <v>0</v>
      </c>
      <c r="AZ88" s="20" t="s">
        <v>178</v>
      </c>
      <c r="BA88" s="5">
        <f t="shared" si="19"/>
        <v>1</v>
      </c>
      <c r="BB88" s="20" t="s">
        <v>179</v>
      </c>
      <c r="BC88" s="5">
        <f t="shared" si="20"/>
        <v>0</v>
      </c>
      <c r="BD88" s="20" t="s">
        <v>179</v>
      </c>
      <c r="BE88" s="5">
        <f t="shared" si="21"/>
        <v>0</v>
      </c>
      <c r="BF88" s="20" t="s">
        <v>179</v>
      </c>
      <c r="BG88" s="5">
        <f t="shared" si="22"/>
        <v>0</v>
      </c>
      <c r="BH88" s="20" t="s">
        <v>179</v>
      </c>
      <c r="BI88" s="5">
        <f t="shared" si="23"/>
        <v>0</v>
      </c>
      <c r="BJ88" s="20" t="s">
        <v>179</v>
      </c>
      <c r="BK88" s="5">
        <f t="shared" si="24"/>
        <v>0</v>
      </c>
      <c r="BL88" s="20" t="s">
        <v>179</v>
      </c>
      <c r="BM88" s="5">
        <f t="shared" si="25"/>
        <v>0</v>
      </c>
      <c r="BN88" s="20" t="s">
        <v>179</v>
      </c>
      <c r="BO88" s="5">
        <f t="shared" si="26"/>
        <v>0</v>
      </c>
      <c r="BP88" s="20" t="s">
        <v>179</v>
      </c>
      <c r="BQ88" s="5">
        <f t="shared" si="27"/>
        <v>0</v>
      </c>
      <c r="BR88" s="20" t="s">
        <v>178</v>
      </c>
      <c r="BS88" s="5">
        <f t="shared" si="28"/>
        <v>1</v>
      </c>
      <c r="BT88" s="20" t="s">
        <v>178</v>
      </c>
      <c r="BU88" s="5">
        <f t="shared" si="29"/>
        <v>1</v>
      </c>
      <c r="BV88" s="24" t="s">
        <v>175</v>
      </c>
      <c r="BW88" s="24" t="s">
        <v>175</v>
      </c>
      <c r="BX88" s="24" t="s">
        <v>175</v>
      </c>
      <c r="BY88" s="24" t="s">
        <v>175</v>
      </c>
      <c r="BZ88" s="24" t="s">
        <v>175</v>
      </c>
      <c r="CA88" s="24" t="s">
        <v>165</v>
      </c>
      <c r="CB88" s="24"/>
      <c r="CC88" t="s">
        <v>164</v>
      </c>
      <c r="CD88" t="s">
        <v>180</v>
      </c>
      <c r="CE88" t="s">
        <v>181</v>
      </c>
      <c r="CF88" t="s">
        <v>182</v>
      </c>
      <c r="CG88" t="s">
        <v>183</v>
      </c>
      <c r="CH88" t="s">
        <v>184</v>
      </c>
      <c r="CI88" t="s">
        <v>185</v>
      </c>
      <c r="CJ88" t="s">
        <v>186</v>
      </c>
      <c r="CK88" t="s">
        <v>187</v>
      </c>
      <c r="CL88" t="s">
        <v>188</v>
      </c>
      <c r="CM88" t="s">
        <v>189</v>
      </c>
      <c r="CO88" t="s">
        <v>190</v>
      </c>
      <c r="CP88" t="s">
        <v>172</v>
      </c>
      <c r="CQ88" t="s">
        <v>170</v>
      </c>
      <c r="CR88" t="s">
        <v>172</v>
      </c>
      <c r="CS88" t="s">
        <v>172</v>
      </c>
      <c r="CT88" t="s">
        <v>172</v>
      </c>
      <c r="CU88" t="s">
        <v>172</v>
      </c>
      <c r="CV88" t="s">
        <v>172</v>
      </c>
      <c r="CW88" t="s">
        <v>191</v>
      </c>
      <c r="CX88" t="s">
        <v>170</v>
      </c>
      <c r="CY88" t="s">
        <v>172</v>
      </c>
      <c r="CZ88" t="s">
        <v>172</v>
      </c>
      <c r="DA88" t="s">
        <v>172</v>
      </c>
      <c r="DB88" t="s">
        <v>172</v>
      </c>
      <c r="DD88" t="s">
        <v>193</v>
      </c>
      <c r="DE88" t="s">
        <v>193</v>
      </c>
      <c r="DF88" t="s">
        <v>193</v>
      </c>
      <c r="DG88" t="s">
        <v>193</v>
      </c>
      <c r="DH88" t="s">
        <v>193</v>
      </c>
      <c r="DI88" t="s">
        <v>193</v>
      </c>
      <c r="DJ88" t="s">
        <v>193</v>
      </c>
      <c r="DK88" t="s">
        <v>173</v>
      </c>
      <c r="DL88" t="s">
        <v>173</v>
      </c>
      <c r="DN88" t="s">
        <v>194</v>
      </c>
      <c r="DO88" t="s">
        <v>195</v>
      </c>
      <c r="DP88" t="s">
        <v>194</v>
      </c>
      <c r="DQ88" t="s">
        <v>194</v>
      </c>
      <c r="DR88" t="s">
        <v>336</v>
      </c>
      <c r="DS88" t="s">
        <v>1788</v>
      </c>
      <c r="DT88" t="s">
        <v>164</v>
      </c>
      <c r="DU88" t="s">
        <v>173</v>
      </c>
      <c r="DV88" t="s">
        <v>164</v>
      </c>
      <c r="DW88" t="s">
        <v>637</v>
      </c>
      <c r="DX88" t="s">
        <v>172</v>
      </c>
      <c r="DY88" t="s">
        <v>170</v>
      </c>
      <c r="DZ88" t="s">
        <v>172</v>
      </c>
      <c r="EA88" t="s">
        <v>172</v>
      </c>
      <c r="EB88" t="s">
        <v>172</v>
      </c>
      <c r="EC88" t="s">
        <v>173</v>
      </c>
      <c r="ED88" t="s">
        <v>165</v>
      </c>
      <c r="EE88" t="s">
        <v>165</v>
      </c>
      <c r="EF88" t="s">
        <v>359</v>
      </c>
      <c r="EH88" t="s">
        <v>1789</v>
      </c>
      <c r="EI88" t="s">
        <v>200</v>
      </c>
      <c r="EJ88" t="s">
        <v>676</v>
      </c>
      <c r="EK88" t="s">
        <v>265</v>
      </c>
      <c r="EL88" t="s">
        <v>165</v>
      </c>
      <c r="EM88" t="s">
        <v>164</v>
      </c>
      <c r="EN88" t="s">
        <v>164</v>
      </c>
      <c r="EO88" t="s">
        <v>387</v>
      </c>
      <c r="EP88" t="s">
        <v>204</v>
      </c>
      <c r="EQ88" t="s">
        <v>205</v>
      </c>
      <c r="ER88" t="s">
        <v>164</v>
      </c>
      <c r="ES88" t="s">
        <v>164</v>
      </c>
      <c r="ET88" t="s">
        <v>1790</v>
      </c>
      <c r="EV88" t="s">
        <v>207</v>
      </c>
      <c r="EW88" t="s">
        <v>208</v>
      </c>
      <c r="EX88" t="s">
        <v>209</v>
      </c>
      <c r="EY88" t="s">
        <v>210</v>
      </c>
      <c r="EZ88" t="s">
        <v>211</v>
      </c>
      <c r="FA88" t="s">
        <v>212</v>
      </c>
      <c r="FB88">
        <v>97677581</v>
      </c>
      <c r="FC88" t="s">
        <v>1791</v>
      </c>
      <c r="FD88" t="s">
        <v>1792</v>
      </c>
      <c r="FF88" t="s">
        <v>215</v>
      </c>
      <c r="FG88" t="s">
        <v>216</v>
      </c>
      <c r="FJ88">
        <v>88</v>
      </c>
    </row>
    <row r="89" spans="1:166" x14ac:dyDescent="0.35">
      <c r="A89" t="s">
        <v>1793</v>
      </c>
      <c r="B89" t="s">
        <v>1794</v>
      </c>
      <c r="C89" s="4" t="s">
        <v>608</v>
      </c>
      <c r="D89" s="4" t="s">
        <v>1723</v>
      </c>
      <c r="E89" s="4" t="s">
        <v>1795</v>
      </c>
      <c r="F89" s="4" t="s">
        <v>1007</v>
      </c>
      <c r="G89" s="4" t="s">
        <v>1271</v>
      </c>
      <c r="H89" s="4" t="s">
        <v>1796</v>
      </c>
      <c r="I89" s="4" t="s">
        <v>1797</v>
      </c>
      <c r="J89" s="4" t="s">
        <v>1798</v>
      </c>
      <c r="K89" s="4" t="s">
        <v>1799</v>
      </c>
      <c r="L89" s="4" t="s">
        <v>1800</v>
      </c>
      <c r="M89" s="4" t="s">
        <v>1801</v>
      </c>
      <c r="N89" s="4" t="s">
        <v>1802</v>
      </c>
      <c r="O89" s="4" t="s">
        <v>421</v>
      </c>
      <c r="P89" s="4"/>
      <c r="Q89" s="4" t="s">
        <v>165</v>
      </c>
      <c r="R89" s="4" t="s">
        <v>165</v>
      </c>
      <c r="S89" s="4" t="s">
        <v>164</v>
      </c>
      <c r="T89" s="4" t="s">
        <v>165</v>
      </c>
      <c r="U89" s="4" t="s">
        <v>172</v>
      </c>
      <c r="V89" s="4" t="s">
        <v>1803</v>
      </c>
      <c r="W89" s="4" t="s">
        <v>168</v>
      </c>
      <c r="X89" s="4" t="s">
        <v>519</v>
      </c>
      <c r="Y89" s="5">
        <f t="shared" si="15"/>
        <v>2019</v>
      </c>
      <c r="Z89" s="4">
        <v>0</v>
      </c>
      <c r="AA89" s="4">
        <v>1</v>
      </c>
      <c r="AB89" s="310">
        <v>2</v>
      </c>
      <c r="AC89" s="4" t="s">
        <v>164</v>
      </c>
      <c r="AD89" s="5">
        <f t="shared" si="16"/>
        <v>1</v>
      </c>
      <c r="AE89" s="6" t="s">
        <v>234</v>
      </c>
      <c r="AF89" s="6" t="s">
        <v>171</v>
      </c>
      <c r="AG89" s="6" t="s">
        <v>171</v>
      </c>
      <c r="AH89" s="6" t="s">
        <v>170</v>
      </c>
      <c r="AI89" s="6" t="s">
        <v>233</v>
      </c>
      <c r="AJ89" s="6" t="s">
        <v>192</v>
      </c>
      <c r="AK89" s="6" t="s">
        <v>172</v>
      </c>
      <c r="AL89" s="6" t="s">
        <v>1804</v>
      </c>
      <c r="AM89" s="12" t="s">
        <v>175</v>
      </c>
      <c r="AN89" s="12" t="s">
        <v>262</v>
      </c>
      <c r="AO89" s="12" t="s">
        <v>175</v>
      </c>
      <c r="AP89" s="12" t="s">
        <v>176</v>
      </c>
      <c r="AQ89" s="12" t="s">
        <v>175</v>
      </c>
      <c r="AR89" s="12" t="s">
        <v>175</v>
      </c>
      <c r="AS89" s="12" t="s">
        <v>262</v>
      </c>
      <c r="AT89" s="12" t="s">
        <v>175</v>
      </c>
      <c r="AU89" s="12" t="s">
        <v>176</v>
      </c>
      <c r="AV89" s="12" t="s">
        <v>175</v>
      </c>
      <c r="AW89" s="5">
        <f t="shared" si="17"/>
        <v>1</v>
      </c>
      <c r="AX89" s="20" t="s">
        <v>179</v>
      </c>
      <c r="AY89" s="5">
        <f t="shared" si="18"/>
        <v>0</v>
      </c>
      <c r="AZ89" s="20" t="s">
        <v>179</v>
      </c>
      <c r="BA89" s="5">
        <f t="shared" si="19"/>
        <v>0</v>
      </c>
      <c r="BB89" s="20" t="s">
        <v>179</v>
      </c>
      <c r="BC89" s="5">
        <f t="shared" si="20"/>
        <v>0</v>
      </c>
      <c r="BD89" s="20" t="s">
        <v>179</v>
      </c>
      <c r="BE89" s="5">
        <f t="shared" si="21"/>
        <v>0</v>
      </c>
      <c r="BF89" s="20" t="s">
        <v>179</v>
      </c>
      <c r="BG89" s="5">
        <f t="shared" si="22"/>
        <v>0</v>
      </c>
      <c r="BH89" s="20" t="s">
        <v>179</v>
      </c>
      <c r="BI89" s="5">
        <f t="shared" si="23"/>
        <v>0</v>
      </c>
      <c r="BJ89" s="20" t="s">
        <v>179</v>
      </c>
      <c r="BK89" s="5">
        <f t="shared" si="24"/>
        <v>0</v>
      </c>
      <c r="BL89" s="20" t="s">
        <v>179</v>
      </c>
      <c r="BM89" s="5">
        <f t="shared" si="25"/>
        <v>0</v>
      </c>
      <c r="BN89" s="20" t="s">
        <v>179</v>
      </c>
      <c r="BO89" s="5">
        <f t="shared" si="26"/>
        <v>0</v>
      </c>
      <c r="BP89" s="20" t="s">
        <v>179</v>
      </c>
      <c r="BQ89" s="5">
        <f t="shared" si="27"/>
        <v>0</v>
      </c>
      <c r="BR89" s="20" t="s">
        <v>179</v>
      </c>
      <c r="BS89" s="5">
        <f t="shared" si="28"/>
        <v>0</v>
      </c>
      <c r="BT89" s="20" t="s">
        <v>178</v>
      </c>
      <c r="BU89" s="5">
        <f t="shared" si="29"/>
        <v>1</v>
      </c>
      <c r="BV89" s="24" t="s">
        <v>175</v>
      </c>
      <c r="BW89" s="24" t="s">
        <v>175</v>
      </c>
      <c r="BX89" s="24" t="s">
        <v>175</v>
      </c>
      <c r="BY89" s="24" t="s">
        <v>175</v>
      </c>
      <c r="BZ89" s="24" t="s">
        <v>175</v>
      </c>
      <c r="CA89" s="24" t="s">
        <v>165</v>
      </c>
      <c r="CB89" s="24"/>
      <c r="CC89" t="s">
        <v>164</v>
      </c>
      <c r="CD89" t="s">
        <v>180</v>
      </c>
      <c r="CE89" t="s">
        <v>181</v>
      </c>
      <c r="CF89" t="s">
        <v>182</v>
      </c>
      <c r="CG89" t="s">
        <v>183</v>
      </c>
      <c r="CH89" t="s">
        <v>184</v>
      </c>
      <c r="CI89" t="s">
        <v>185</v>
      </c>
      <c r="CJ89" t="s">
        <v>186</v>
      </c>
      <c r="CK89" t="s">
        <v>187</v>
      </c>
      <c r="CL89" t="s">
        <v>188</v>
      </c>
      <c r="CM89" t="s">
        <v>189</v>
      </c>
      <c r="CO89" t="s">
        <v>190</v>
      </c>
      <c r="CP89" t="s">
        <v>172</v>
      </c>
      <c r="CQ89" t="s">
        <v>170</v>
      </c>
      <c r="CR89" t="s">
        <v>172</v>
      </c>
      <c r="CS89" t="s">
        <v>172</v>
      </c>
      <c r="CT89" t="s">
        <v>172</v>
      </c>
      <c r="CU89" t="s">
        <v>172</v>
      </c>
      <c r="CV89" t="s">
        <v>172</v>
      </c>
      <c r="CW89" t="s">
        <v>424</v>
      </c>
      <c r="CX89" t="s">
        <v>170</v>
      </c>
      <c r="CY89" t="s">
        <v>172</v>
      </c>
      <c r="CZ89" t="s">
        <v>172</v>
      </c>
      <c r="DA89" t="s">
        <v>170</v>
      </c>
      <c r="DB89" t="s">
        <v>172</v>
      </c>
      <c r="DD89" t="s">
        <v>193</v>
      </c>
      <c r="DE89" t="s">
        <v>173</v>
      </c>
      <c r="DF89" t="s">
        <v>193</v>
      </c>
      <c r="DG89" t="s">
        <v>193</v>
      </c>
      <c r="DH89" t="s">
        <v>193</v>
      </c>
      <c r="DI89" t="s">
        <v>193</v>
      </c>
      <c r="DJ89" t="s">
        <v>173</v>
      </c>
      <c r="DK89" t="s">
        <v>173</v>
      </c>
      <c r="DL89" t="s">
        <v>193</v>
      </c>
      <c r="DN89" t="s">
        <v>194</v>
      </c>
      <c r="DO89" t="s">
        <v>194</v>
      </c>
      <c r="DP89" t="s">
        <v>194</v>
      </c>
      <c r="DQ89" t="s">
        <v>194</v>
      </c>
      <c r="DR89" t="s">
        <v>288</v>
      </c>
      <c r="DT89" t="s">
        <v>164</v>
      </c>
      <c r="DU89" t="s">
        <v>173</v>
      </c>
      <c r="DV89" t="s">
        <v>165</v>
      </c>
      <c r="ED89" t="s">
        <v>165</v>
      </c>
      <c r="EE89" t="s">
        <v>165</v>
      </c>
      <c r="EF89" t="s">
        <v>1156</v>
      </c>
      <c r="EH89" t="s">
        <v>1771</v>
      </c>
      <c r="EI89" t="s">
        <v>200</v>
      </c>
      <c r="EJ89" t="s">
        <v>241</v>
      </c>
      <c r="EK89" t="s">
        <v>242</v>
      </c>
      <c r="EL89" t="s">
        <v>447</v>
      </c>
      <c r="EM89" t="s">
        <v>362</v>
      </c>
      <c r="EN89" t="s">
        <v>164</v>
      </c>
      <c r="EO89" t="s">
        <v>387</v>
      </c>
      <c r="EP89" t="s">
        <v>204</v>
      </c>
      <c r="EQ89" t="s">
        <v>205</v>
      </c>
      <c r="ER89" t="s">
        <v>164</v>
      </c>
      <c r="ES89" t="s">
        <v>164</v>
      </c>
      <c r="ET89" t="s">
        <v>1805</v>
      </c>
      <c r="EV89" t="s">
        <v>207</v>
      </c>
      <c r="EW89" t="s">
        <v>208</v>
      </c>
      <c r="EX89" t="s">
        <v>209</v>
      </c>
      <c r="EY89" t="s">
        <v>210</v>
      </c>
      <c r="EZ89" t="s">
        <v>211</v>
      </c>
      <c r="FA89" t="s">
        <v>212</v>
      </c>
      <c r="FB89">
        <v>97678138</v>
      </c>
      <c r="FC89" t="s">
        <v>1806</v>
      </c>
      <c r="FD89" t="s">
        <v>1807</v>
      </c>
      <c r="FF89" t="s">
        <v>215</v>
      </c>
      <c r="FG89" t="s">
        <v>216</v>
      </c>
      <c r="FJ89">
        <v>89</v>
      </c>
    </row>
    <row r="90" spans="1:166" x14ac:dyDescent="0.35">
      <c r="A90" t="s">
        <v>1808</v>
      </c>
      <c r="B90" t="s">
        <v>1809</v>
      </c>
      <c r="C90" s="4" t="s">
        <v>151</v>
      </c>
      <c r="D90" s="4" t="s">
        <v>1723</v>
      </c>
      <c r="E90" s="4" t="s">
        <v>1810</v>
      </c>
      <c r="F90" s="4" t="s">
        <v>154</v>
      </c>
      <c r="G90" s="4" t="s">
        <v>1778</v>
      </c>
      <c r="H90" s="4" t="s">
        <v>1811</v>
      </c>
      <c r="I90" s="4" t="s">
        <v>1812</v>
      </c>
      <c r="J90" s="4" t="s">
        <v>1813</v>
      </c>
      <c r="K90" s="4" t="s">
        <v>1814</v>
      </c>
      <c r="L90" s="4" t="s">
        <v>1815</v>
      </c>
      <c r="M90" s="4" t="s">
        <v>1816</v>
      </c>
      <c r="N90" s="4" t="s">
        <v>1817</v>
      </c>
      <c r="O90" s="4" t="s">
        <v>1818</v>
      </c>
      <c r="P90" s="4"/>
      <c r="Q90" s="4" t="s">
        <v>165</v>
      </c>
      <c r="R90" s="4" t="s">
        <v>165</v>
      </c>
      <c r="S90" s="4" t="s">
        <v>164</v>
      </c>
      <c r="T90" s="4" t="s">
        <v>165</v>
      </c>
      <c r="U90" s="4" t="s">
        <v>1819</v>
      </c>
      <c r="V90" s="4" t="s">
        <v>1820</v>
      </c>
      <c r="W90" s="4" t="s">
        <v>168</v>
      </c>
      <c r="X90" s="4" t="s">
        <v>1754</v>
      </c>
      <c r="Y90" s="5">
        <f t="shared" si="15"/>
        <v>2018</v>
      </c>
      <c r="Z90" s="4">
        <v>0</v>
      </c>
      <c r="AA90" s="4">
        <v>1</v>
      </c>
      <c r="AB90" s="310">
        <v>1</v>
      </c>
      <c r="AC90" s="4"/>
      <c r="AD90" s="5">
        <f t="shared" si="16"/>
        <v>1</v>
      </c>
      <c r="AE90" s="6" t="s">
        <v>234</v>
      </c>
      <c r="AF90" s="6" t="s">
        <v>234</v>
      </c>
      <c r="AG90" s="6" t="s">
        <v>238</v>
      </c>
      <c r="AH90" s="6" t="s">
        <v>172</v>
      </c>
      <c r="AI90" s="6" t="s">
        <v>233</v>
      </c>
      <c r="AJ90" s="6" t="s">
        <v>173</v>
      </c>
      <c r="AK90" s="6" t="s">
        <v>172</v>
      </c>
      <c r="AL90" s="6" t="s">
        <v>1034</v>
      </c>
      <c r="AM90" s="12" t="s">
        <v>175</v>
      </c>
      <c r="AN90" s="12" t="s">
        <v>262</v>
      </c>
      <c r="AO90" s="12" t="s">
        <v>175</v>
      </c>
      <c r="AP90" s="12" t="s">
        <v>176</v>
      </c>
      <c r="AQ90" s="12" t="s">
        <v>175</v>
      </c>
      <c r="AR90" s="12" t="s">
        <v>175</v>
      </c>
      <c r="AS90" s="12" t="s">
        <v>285</v>
      </c>
      <c r="AT90" s="12" t="s">
        <v>175</v>
      </c>
      <c r="AU90" s="12" t="s">
        <v>176</v>
      </c>
      <c r="AV90" s="12" t="s">
        <v>175</v>
      </c>
      <c r="AW90" s="5">
        <f t="shared" si="17"/>
        <v>1</v>
      </c>
      <c r="AX90" s="20" t="s">
        <v>179</v>
      </c>
      <c r="AY90" s="5">
        <f t="shared" si="18"/>
        <v>0</v>
      </c>
      <c r="AZ90" s="20" t="s">
        <v>179</v>
      </c>
      <c r="BA90" s="5">
        <f t="shared" si="19"/>
        <v>0</v>
      </c>
      <c r="BB90" s="20" t="s">
        <v>179</v>
      </c>
      <c r="BC90" s="5">
        <f t="shared" si="20"/>
        <v>0</v>
      </c>
      <c r="BD90" s="20" t="s">
        <v>179</v>
      </c>
      <c r="BE90" s="5">
        <f t="shared" si="21"/>
        <v>0</v>
      </c>
      <c r="BF90" s="20" t="s">
        <v>179</v>
      </c>
      <c r="BG90" s="5">
        <f t="shared" si="22"/>
        <v>0</v>
      </c>
      <c r="BH90" s="20" t="s">
        <v>179</v>
      </c>
      <c r="BI90" s="5">
        <f t="shared" si="23"/>
        <v>0</v>
      </c>
      <c r="BJ90" s="20" t="s">
        <v>179</v>
      </c>
      <c r="BK90" s="5">
        <f t="shared" si="24"/>
        <v>0</v>
      </c>
      <c r="BL90" s="20" t="s">
        <v>179</v>
      </c>
      <c r="BM90" s="5">
        <f t="shared" si="25"/>
        <v>0</v>
      </c>
      <c r="BN90" s="20" t="s">
        <v>179</v>
      </c>
      <c r="BO90" s="5">
        <f t="shared" si="26"/>
        <v>0</v>
      </c>
      <c r="BP90" s="20" t="s">
        <v>179</v>
      </c>
      <c r="BQ90" s="5">
        <f t="shared" si="27"/>
        <v>0</v>
      </c>
      <c r="BR90" s="20" t="s">
        <v>179</v>
      </c>
      <c r="BS90" s="5">
        <f t="shared" si="28"/>
        <v>0</v>
      </c>
      <c r="BT90" s="20" t="s">
        <v>178</v>
      </c>
      <c r="BU90" s="5">
        <f t="shared" si="29"/>
        <v>1</v>
      </c>
      <c r="BV90" s="24" t="s">
        <v>175</v>
      </c>
      <c r="BW90" s="24" t="s">
        <v>175</v>
      </c>
      <c r="BX90" s="24" t="s">
        <v>175</v>
      </c>
      <c r="BY90" s="24" t="s">
        <v>175</v>
      </c>
      <c r="BZ90" s="24" t="s">
        <v>175</v>
      </c>
      <c r="CA90" s="24" t="s">
        <v>165</v>
      </c>
      <c r="CB90" s="24"/>
      <c r="CC90" t="s">
        <v>164</v>
      </c>
      <c r="CD90" t="s">
        <v>180</v>
      </c>
      <c r="CE90" t="s">
        <v>181</v>
      </c>
      <c r="CF90" t="s">
        <v>182</v>
      </c>
      <c r="CG90" t="s">
        <v>183</v>
      </c>
      <c r="CH90" t="s">
        <v>184</v>
      </c>
      <c r="CI90" t="s">
        <v>185</v>
      </c>
      <c r="CJ90" t="s">
        <v>186</v>
      </c>
      <c r="CK90" t="s">
        <v>187</v>
      </c>
      <c r="CL90" t="s">
        <v>188</v>
      </c>
      <c r="CM90" t="s">
        <v>189</v>
      </c>
      <c r="CO90" t="s">
        <v>442</v>
      </c>
      <c r="CP90" t="s">
        <v>172</v>
      </c>
      <c r="CQ90" t="s">
        <v>170</v>
      </c>
      <c r="CR90" t="s">
        <v>172</v>
      </c>
      <c r="CS90" t="s">
        <v>170</v>
      </c>
      <c r="CT90" t="s">
        <v>172</v>
      </c>
      <c r="CU90" t="s">
        <v>172</v>
      </c>
      <c r="CV90" t="s">
        <v>172</v>
      </c>
      <c r="CW90" t="s">
        <v>424</v>
      </c>
      <c r="CX90" t="s">
        <v>170</v>
      </c>
      <c r="CY90" t="s">
        <v>172</v>
      </c>
      <c r="CZ90" t="s">
        <v>172</v>
      </c>
      <c r="DA90" t="s">
        <v>170</v>
      </c>
      <c r="DB90" t="s">
        <v>172</v>
      </c>
      <c r="DD90" t="s">
        <v>193</v>
      </c>
      <c r="DE90" t="s">
        <v>173</v>
      </c>
      <c r="DF90" t="s">
        <v>173</v>
      </c>
      <c r="DG90" t="s">
        <v>173</v>
      </c>
      <c r="DH90" t="s">
        <v>173</v>
      </c>
      <c r="DI90" t="s">
        <v>173</v>
      </c>
      <c r="DJ90" t="s">
        <v>193</v>
      </c>
      <c r="DK90" t="s">
        <v>173</v>
      </c>
      <c r="DL90" t="s">
        <v>173</v>
      </c>
      <c r="DN90" t="s">
        <v>194</v>
      </c>
      <c r="DO90" t="s">
        <v>287</v>
      </c>
      <c r="DP90" t="s">
        <v>194</v>
      </c>
      <c r="DQ90" t="s">
        <v>194</v>
      </c>
      <c r="DR90" t="s">
        <v>336</v>
      </c>
      <c r="DS90" t="s">
        <v>1821</v>
      </c>
      <c r="DT90" t="s">
        <v>164</v>
      </c>
      <c r="DU90" t="s">
        <v>173</v>
      </c>
      <c r="DV90" t="s">
        <v>165</v>
      </c>
      <c r="ED90" t="s">
        <v>165</v>
      </c>
      <c r="EE90" t="s">
        <v>165</v>
      </c>
      <c r="EF90" t="s">
        <v>198</v>
      </c>
      <c r="EH90" t="s">
        <v>1822</v>
      </c>
      <c r="EI90" t="s">
        <v>200</v>
      </c>
      <c r="EJ90" t="s">
        <v>522</v>
      </c>
      <c r="EK90" t="s">
        <v>265</v>
      </c>
      <c r="EL90" t="s">
        <v>164</v>
      </c>
      <c r="EM90" t="s">
        <v>164</v>
      </c>
      <c r="EN90" t="s">
        <v>164</v>
      </c>
      <c r="EO90" t="s">
        <v>387</v>
      </c>
      <c r="EP90" t="s">
        <v>204</v>
      </c>
      <c r="EQ90" t="s">
        <v>205</v>
      </c>
      <c r="ER90" t="s">
        <v>164</v>
      </c>
      <c r="ES90" t="s">
        <v>164</v>
      </c>
      <c r="ET90" t="s">
        <v>1823</v>
      </c>
      <c r="EV90" t="s">
        <v>207</v>
      </c>
      <c r="EW90" t="s">
        <v>208</v>
      </c>
      <c r="EX90" t="s">
        <v>209</v>
      </c>
      <c r="EY90" t="s">
        <v>210</v>
      </c>
      <c r="EZ90" t="s">
        <v>211</v>
      </c>
      <c r="FA90" t="s">
        <v>212</v>
      </c>
      <c r="FB90">
        <v>97679284</v>
      </c>
      <c r="FC90" t="s">
        <v>1824</v>
      </c>
      <c r="FD90" t="s">
        <v>1825</v>
      </c>
      <c r="FF90" t="s">
        <v>215</v>
      </c>
      <c r="FG90" t="s">
        <v>216</v>
      </c>
      <c r="FJ90">
        <v>90</v>
      </c>
    </row>
    <row r="91" spans="1:166" x14ac:dyDescent="0.35">
      <c r="A91" t="s">
        <v>1826</v>
      </c>
      <c r="B91" t="s">
        <v>1827</v>
      </c>
      <c r="C91" s="4" t="s">
        <v>972</v>
      </c>
      <c r="D91" s="4" t="s">
        <v>1723</v>
      </c>
      <c r="E91" s="4" t="s">
        <v>1828</v>
      </c>
      <c r="F91" s="4" t="s">
        <v>154</v>
      </c>
      <c r="G91" s="4" t="s">
        <v>1829</v>
      </c>
      <c r="H91" s="4" t="s">
        <v>248</v>
      </c>
      <c r="I91" s="4" t="s">
        <v>1830</v>
      </c>
      <c r="J91" s="4" t="s">
        <v>1831</v>
      </c>
      <c r="K91" s="4" t="s">
        <v>1832</v>
      </c>
      <c r="L91" s="4" t="s">
        <v>1833</v>
      </c>
      <c r="M91" s="4" t="s">
        <v>1834</v>
      </c>
      <c r="N91" s="4" t="s">
        <v>1835</v>
      </c>
      <c r="O91" s="4" t="s">
        <v>874</v>
      </c>
      <c r="P91" s="4"/>
      <c r="Q91" s="4" t="s">
        <v>164</v>
      </c>
      <c r="R91" s="4" t="s">
        <v>165</v>
      </c>
      <c r="S91" s="4" t="s">
        <v>165</v>
      </c>
      <c r="T91" s="4" t="s">
        <v>165</v>
      </c>
      <c r="U91" s="4" t="s">
        <v>172</v>
      </c>
      <c r="V91" s="4" t="s">
        <v>1836</v>
      </c>
      <c r="W91" s="4" t="s">
        <v>306</v>
      </c>
      <c r="X91" s="4" t="s">
        <v>698</v>
      </c>
      <c r="Y91" s="5">
        <f t="shared" si="15"/>
        <v>2018</v>
      </c>
      <c r="Z91" s="4">
        <v>0</v>
      </c>
      <c r="AA91" s="4">
        <v>1</v>
      </c>
      <c r="AB91" s="310">
        <v>1</v>
      </c>
      <c r="AC91" s="4"/>
      <c r="AD91" s="5">
        <f t="shared" si="16"/>
        <v>1</v>
      </c>
      <c r="AE91" s="6" t="s">
        <v>171</v>
      </c>
      <c r="AF91" s="6" t="s">
        <v>175</v>
      </c>
      <c r="AG91" s="6" t="s">
        <v>175</v>
      </c>
      <c r="AH91" s="6" t="s">
        <v>233</v>
      </c>
      <c r="AI91" s="6" t="s">
        <v>170</v>
      </c>
      <c r="AJ91" s="6" t="s">
        <v>170</v>
      </c>
      <c r="AK91" s="6" t="s">
        <v>172</v>
      </c>
      <c r="AL91" s="6" t="s">
        <v>284</v>
      </c>
      <c r="AM91" s="12" t="s">
        <v>175</v>
      </c>
      <c r="AN91" s="12" t="s">
        <v>262</v>
      </c>
      <c r="AO91" s="12" t="s">
        <v>175</v>
      </c>
      <c r="AP91" s="12" t="s">
        <v>262</v>
      </c>
      <c r="AQ91" s="12" t="s">
        <v>175</v>
      </c>
      <c r="AR91" s="12" t="s">
        <v>175</v>
      </c>
      <c r="AS91" s="12" t="s">
        <v>262</v>
      </c>
      <c r="AT91" s="12" t="s">
        <v>175</v>
      </c>
      <c r="AU91" s="12" t="s">
        <v>262</v>
      </c>
      <c r="AV91" s="12" t="s">
        <v>285</v>
      </c>
      <c r="AW91" s="5">
        <f t="shared" si="17"/>
        <v>0</v>
      </c>
      <c r="AX91" s="20" t="s">
        <v>179</v>
      </c>
      <c r="AY91" s="5">
        <f t="shared" si="18"/>
        <v>0</v>
      </c>
      <c r="AZ91" s="20" t="s">
        <v>179</v>
      </c>
      <c r="BA91" s="5">
        <f t="shared" si="19"/>
        <v>0</v>
      </c>
      <c r="BB91" s="20" t="s">
        <v>179</v>
      </c>
      <c r="BC91" s="5">
        <f t="shared" si="20"/>
        <v>0</v>
      </c>
      <c r="BD91" s="20" t="s">
        <v>179</v>
      </c>
      <c r="BE91" s="5">
        <f t="shared" si="21"/>
        <v>0</v>
      </c>
      <c r="BF91" s="20" t="s">
        <v>179</v>
      </c>
      <c r="BG91" s="5">
        <f t="shared" si="22"/>
        <v>0</v>
      </c>
      <c r="BH91" s="20" t="s">
        <v>179</v>
      </c>
      <c r="BI91" s="5">
        <f t="shared" si="23"/>
        <v>0</v>
      </c>
      <c r="BJ91" s="20" t="s">
        <v>179</v>
      </c>
      <c r="BK91" s="5">
        <f t="shared" si="24"/>
        <v>0</v>
      </c>
      <c r="BL91" s="20" t="s">
        <v>179</v>
      </c>
      <c r="BM91" s="5">
        <f t="shared" si="25"/>
        <v>0</v>
      </c>
      <c r="BN91" s="20" t="s">
        <v>179</v>
      </c>
      <c r="BO91" s="5">
        <f t="shared" si="26"/>
        <v>0</v>
      </c>
      <c r="BP91" s="20" t="s">
        <v>179</v>
      </c>
      <c r="BQ91" s="5">
        <f t="shared" si="27"/>
        <v>0</v>
      </c>
      <c r="BR91" s="20" t="s">
        <v>179</v>
      </c>
      <c r="BS91" s="5">
        <f t="shared" si="28"/>
        <v>0</v>
      </c>
      <c r="BT91" s="20" t="s">
        <v>179</v>
      </c>
      <c r="BU91" s="5">
        <f t="shared" si="29"/>
        <v>0</v>
      </c>
      <c r="BV91" s="24" t="s">
        <v>175</v>
      </c>
      <c r="BW91" s="24" t="s">
        <v>175</v>
      </c>
      <c r="BX91" s="24" t="s">
        <v>175</v>
      </c>
      <c r="BY91" s="24" t="s">
        <v>175</v>
      </c>
      <c r="BZ91" s="24" t="s">
        <v>175</v>
      </c>
      <c r="CA91" s="24" t="s">
        <v>165</v>
      </c>
      <c r="CB91" s="24"/>
      <c r="CC91" t="s">
        <v>165</v>
      </c>
      <c r="CD91" t="s">
        <v>180</v>
      </c>
      <c r="CE91" t="s">
        <v>181</v>
      </c>
      <c r="CF91" t="s">
        <v>182</v>
      </c>
      <c r="CG91" t="s">
        <v>183</v>
      </c>
      <c r="CH91" t="s">
        <v>184</v>
      </c>
      <c r="CI91" t="s">
        <v>185</v>
      </c>
      <c r="CJ91" t="s">
        <v>186</v>
      </c>
      <c r="CK91" t="s">
        <v>187</v>
      </c>
      <c r="CL91" t="s">
        <v>188</v>
      </c>
      <c r="CM91" t="s">
        <v>189</v>
      </c>
      <c r="CO91" t="s">
        <v>190</v>
      </c>
      <c r="CP91" t="s">
        <v>172</v>
      </c>
      <c r="CQ91" t="s">
        <v>170</v>
      </c>
      <c r="CR91" t="s">
        <v>172</v>
      </c>
      <c r="CS91" t="s">
        <v>172</v>
      </c>
      <c r="CT91" t="s">
        <v>172</v>
      </c>
      <c r="CU91" t="s">
        <v>172</v>
      </c>
      <c r="CV91" t="s">
        <v>172</v>
      </c>
      <c r="CW91" t="s">
        <v>191</v>
      </c>
      <c r="CX91" t="s">
        <v>170</v>
      </c>
      <c r="CY91" t="s">
        <v>172</v>
      </c>
      <c r="CZ91" t="s">
        <v>172</v>
      </c>
      <c r="DA91" t="s">
        <v>172</v>
      </c>
      <c r="DB91" t="s">
        <v>172</v>
      </c>
      <c r="DD91" t="s">
        <v>193</v>
      </c>
      <c r="DE91" t="s">
        <v>173</v>
      </c>
      <c r="DF91" t="s">
        <v>193</v>
      </c>
      <c r="DG91" t="s">
        <v>193</v>
      </c>
      <c r="DH91" t="s">
        <v>193</v>
      </c>
      <c r="DI91" t="s">
        <v>193</v>
      </c>
      <c r="DJ91" t="s">
        <v>193</v>
      </c>
      <c r="DK91" t="s">
        <v>173</v>
      </c>
      <c r="DL91" t="s">
        <v>193</v>
      </c>
      <c r="DN91" t="s">
        <v>194</v>
      </c>
      <c r="DO91" t="s">
        <v>194</v>
      </c>
      <c r="DP91" t="s">
        <v>195</v>
      </c>
      <c r="DQ91" t="s">
        <v>194</v>
      </c>
      <c r="DR91" t="s">
        <v>1837</v>
      </c>
      <c r="DT91" t="s">
        <v>164</v>
      </c>
      <c r="DU91" t="s">
        <v>193</v>
      </c>
      <c r="DV91" t="s">
        <v>165</v>
      </c>
      <c r="ED91" t="s">
        <v>165</v>
      </c>
      <c r="EE91" t="s">
        <v>165</v>
      </c>
      <c r="EF91" t="s">
        <v>1156</v>
      </c>
      <c r="EH91" t="s">
        <v>1838</v>
      </c>
      <c r="EI91" t="s">
        <v>200</v>
      </c>
      <c r="EJ91" t="s">
        <v>201</v>
      </c>
      <c r="EK91" t="s">
        <v>202</v>
      </c>
      <c r="EL91" t="s">
        <v>164</v>
      </c>
      <c r="EM91" t="s">
        <v>164</v>
      </c>
      <c r="EN91" t="s">
        <v>314</v>
      </c>
      <c r="EO91" t="s">
        <v>387</v>
      </c>
      <c r="EP91" t="s">
        <v>204</v>
      </c>
      <c r="EQ91" t="s">
        <v>205</v>
      </c>
      <c r="ER91" t="s">
        <v>164</v>
      </c>
      <c r="ES91" t="s">
        <v>164</v>
      </c>
      <c r="ET91" t="s">
        <v>1839</v>
      </c>
      <c r="EV91" t="s">
        <v>207</v>
      </c>
      <c r="EW91" t="s">
        <v>208</v>
      </c>
      <c r="EX91" t="s">
        <v>209</v>
      </c>
      <c r="EY91" t="s">
        <v>210</v>
      </c>
      <c r="EZ91" t="s">
        <v>211</v>
      </c>
      <c r="FA91" t="s">
        <v>212</v>
      </c>
      <c r="FB91">
        <v>97681964</v>
      </c>
      <c r="FC91" t="s">
        <v>1840</v>
      </c>
      <c r="FD91" t="s">
        <v>1841</v>
      </c>
      <c r="FF91" t="s">
        <v>215</v>
      </c>
      <c r="FG91" t="s">
        <v>216</v>
      </c>
      <c r="FJ91">
        <v>91</v>
      </c>
    </row>
    <row r="92" spans="1:166" x14ac:dyDescent="0.35">
      <c r="A92" t="s">
        <v>1842</v>
      </c>
      <c r="B92" t="s">
        <v>1843</v>
      </c>
      <c r="C92" s="4" t="s">
        <v>608</v>
      </c>
      <c r="D92" s="4" t="s">
        <v>1723</v>
      </c>
      <c r="E92" s="4" t="s">
        <v>1844</v>
      </c>
      <c r="F92" s="4" t="s">
        <v>154</v>
      </c>
      <c r="G92" s="4" t="s">
        <v>1845</v>
      </c>
      <c r="H92" s="4" t="s">
        <v>1846</v>
      </c>
      <c r="I92" s="4" t="s">
        <v>1847</v>
      </c>
      <c r="J92" s="4" t="s">
        <v>1848</v>
      </c>
      <c r="K92" s="4" t="s">
        <v>1849</v>
      </c>
      <c r="L92" s="4" t="s">
        <v>1850</v>
      </c>
      <c r="M92" s="4" t="s">
        <v>1851</v>
      </c>
      <c r="N92" s="4" t="s">
        <v>1852</v>
      </c>
      <c r="O92" s="4" t="s">
        <v>1853</v>
      </c>
      <c r="P92" s="4"/>
      <c r="Q92" s="4" t="s">
        <v>165</v>
      </c>
      <c r="R92" s="4" t="s">
        <v>165</v>
      </c>
      <c r="S92" s="4" t="s">
        <v>165</v>
      </c>
      <c r="T92" s="4" t="s">
        <v>165</v>
      </c>
      <c r="U92" s="4" t="s">
        <v>1854</v>
      </c>
      <c r="V92" s="4" t="s">
        <v>1855</v>
      </c>
      <c r="W92" s="4" t="s">
        <v>168</v>
      </c>
      <c r="X92" s="4" t="s">
        <v>698</v>
      </c>
      <c r="Y92" s="5">
        <f t="shared" si="15"/>
        <v>2018</v>
      </c>
      <c r="Z92" s="4">
        <v>0</v>
      </c>
      <c r="AA92" s="4">
        <v>1</v>
      </c>
      <c r="AB92" s="310">
        <v>1</v>
      </c>
      <c r="AC92" s="4"/>
      <c r="AD92" s="5">
        <f t="shared" si="16"/>
        <v>1</v>
      </c>
      <c r="AE92" s="6" t="s">
        <v>171</v>
      </c>
      <c r="AF92" s="6" t="s">
        <v>238</v>
      </c>
      <c r="AG92" s="6" t="s">
        <v>171</v>
      </c>
      <c r="AH92" s="6" t="s">
        <v>170</v>
      </c>
      <c r="AI92" s="6" t="s">
        <v>193</v>
      </c>
      <c r="AJ92" s="6" t="s">
        <v>233</v>
      </c>
      <c r="AK92" s="6" t="s">
        <v>172</v>
      </c>
      <c r="AL92" s="6" t="s">
        <v>1856</v>
      </c>
      <c r="AM92" s="12" t="s">
        <v>175</v>
      </c>
      <c r="AN92" s="12" t="s">
        <v>176</v>
      </c>
      <c r="AO92" s="12" t="s">
        <v>175</v>
      </c>
      <c r="AP92" s="12" t="s">
        <v>175</v>
      </c>
      <c r="AQ92" s="12" t="s">
        <v>175</v>
      </c>
      <c r="AR92" s="12" t="s">
        <v>175</v>
      </c>
      <c r="AS92" s="12" t="s">
        <v>262</v>
      </c>
      <c r="AT92" s="12" t="s">
        <v>175</v>
      </c>
      <c r="AU92" s="12" t="s">
        <v>176</v>
      </c>
      <c r="AV92" s="12" t="s">
        <v>175</v>
      </c>
      <c r="AW92" s="5">
        <f t="shared" si="17"/>
        <v>1</v>
      </c>
      <c r="AX92" s="20" t="s">
        <v>179</v>
      </c>
      <c r="AY92" s="5">
        <f t="shared" si="18"/>
        <v>0</v>
      </c>
      <c r="AZ92" s="20" t="s">
        <v>179</v>
      </c>
      <c r="BA92" s="5">
        <f t="shared" si="19"/>
        <v>0</v>
      </c>
      <c r="BB92" s="20" t="s">
        <v>179</v>
      </c>
      <c r="BC92" s="5">
        <f t="shared" si="20"/>
        <v>0</v>
      </c>
      <c r="BD92" s="20" t="s">
        <v>179</v>
      </c>
      <c r="BE92" s="5">
        <f t="shared" si="21"/>
        <v>0</v>
      </c>
      <c r="BF92" s="20" t="s">
        <v>179</v>
      </c>
      <c r="BG92" s="5">
        <f t="shared" si="22"/>
        <v>0</v>
      </c>
      <c r="BH92" s="20" t="s">
        <v>179</v>
      </c>
      <c r="BI92" s="5">
        <f t="shared" si="23"/>
        <v>0</v>
      </c>
      <c r="BJ92" s="20" t="s">
        <v>179</v>
      </c>
      <c r="BK92" s="5">
        <f t="shared" si="24"/>
        <v>0</v>
      </c>
      <c r="BL92" s="20" t="s">
        <v>178</v>
      </c>
      <c r="BM92" s="5">
        <f t="shared" si="25"/>
        <v>1</v>
      </c>
      <c r="BN92" s="20" t="s">
        <v>179</v>
      </c>
      <c r="BO92" s="5">
        <f t="shared" si="26"/>
        <v>0</v>
      </c>
      <c r="BP92" s="20" t="s">
        <v>179</v>
      </c>
      <c r="BQ92" s="5">
        <f t="shared" si="27"/>
        <v>0</v>
      </c>
      <c r="BR92" s="20" t="s">
        <v>178</v>
      </c>
      <c r="BS92" s="5">
        <f t="shared" si="28"/>
        <v>1</v>
      </c>
      <c r="BT92" s="20" t="s">
        <v>178</v>
      </c>
      <c r="BU92" s="5">
        <f t="shared" si="29"/>
        <v>1</v>
      </c>
      <c r="BV92" s="24" t="s">
        <v>175</v>
      </c>
      <c r="BW92" s="24" t="s">
        <v>175</v>
      </c>
      <c r="BX92" s="24" t="s">
        <v>175</v>
      </c>
      <c r="BY92" s="24" t="s">
        <v>175</v>
      </c>
      <c r="BZ92" s="24" t="s">
        <v>175</v>
      </c>
      <c r="CA92" s="24" t="s">
        <v>165</v>
      </c>
      <c r="CB92" s="24"/>
      <c r="CC92" t="s">
        <v>164</v>
      </c>
      <c r="CD92" t="s">
        <v>180</v>
      </c>
      <c r="CE92" t="s">
        <v>181</v>
      </c>
      <c r="CF92" t="s">
        <v>182</v>
      </c>
      <c r="CG92" t="s">
        <v>183</v>
      </c>
      <c r="CH92" t="s">
        <v>184</v>
      </c>
      <c r="CI92" t="s">
        <v>185</v>
      </c>
      <c r="CJ92" t="s">
        <v>186</v>
      </c>
      <c r="CK92" t="s">
        <v>187</v>
      </c>
      <c r="CL92" t="s">
        <v>188</v>
      </c>
      <c r="CM92" t="s">
        <v>189</v>
      </c>
      <c r="CO92" t="s">
        <v>190</v>
      </c>
      <c r="CP92" t="s">
        <v>172</v>
      </c>
      <c r="CQ92" t="s">
        <v>170</v>
      </c>
      <c r="CR92" t="s">
        <v>172</v>
      </c>
      <c r="CS92" t="s">
        <v>172</v>
      </c>
      <c r="CT92" t="s">
        <v>172</v>
      </c>
      <c r="CU92" t="s">
        <v>172</v>
      </c>
      <c r="CV92" t="s">
        <v>172</v>
      </c>
      <c r="CW92" t="s">
        <v>485</v>
      </c>
      <c r="CX92" t="s">
        <v>170</v>
      </c>
      <c r="CY92" t="s">
        <v>170</v>
      </c>
      <c r="CZ92" t="s">
        <v>172</v>
      </c>
      <c r="DA92" t="s">
        <v>172</v>
      </c>
      <c r="DB92" t="s">
        <v>172</v>
      </c>
      <c r="DD92" t="s">
        <v>193</v>
      </c>
      <c r="DE92" t="s">
        <v>193</v>
      </c>
      <c r="DF92" t="s">
        <v>193</v>
      </c>
      <c r="DG92" t="s">
        <v>193</v>
      </c>
      <c r="DH92" t="s">
        <v>193</v>
      </c>
      <c r="DI92" t="s">
        <v>193</v>
      </c>
      <c r="DJ92" t="s">
        <v>193</v>
      </c>
      <c r="DK92" t="s">
        <v>193</v>
      </c>
      <c r="DL92" t="s">
        <v>193</v>
      </c>
      <c r="DN92" t="s">
        <v>194</v>
      </c>
      <c r="DO92" t="s">
        <v>194</v>
      </c>
      <c r="DP92" t="s">
        <v>194</v>
      </c>
      <c r="DQ92" t="s">
        <v>194</v>
      </c>
      <c r="DR92" t="s">
        <v>196</v>
      </c>
      <c r="DT92" t="s">
        <v>165</v>
      </c>
      <c r="EF92" t="s">
        <v>384</v>
      </c>
      <c r="EG92" t="s">
        <v>1857</v>
      </c>
      <c r="EH92" t="s">
        <v>1858</v>
      </c>
      <c r="EI92" t="s">
        <v>200</v>
      </c>
      <c r="EJ92" t="s">
        <v>676</v>
      </c>
      <c r="EK92" t="s">
        <v>265</v>
      </c>
      <c r="EL92" t="s">
        <v>164</v>
      </c>
      <c r="EM92" t="s">
        <v>164</v>
      </c>
      <c r="EN92" t="s">
        <v>164</v>
      </c>
      <c r="EO92" t="s">
        <v>387</v>
      </c>
      <c r="EP92" t="s">
        <v>204</v>
      </c>
      <c r="EQ92" t="s">
        <v>205</v>
      </c>
      <c r="ER92" t="s">
        <v>164</v>
      </c>
      <c r="ES92" t="s">
        <v>164</v>
      </c>
      <c r="ET92" t="s">
        <v>1859</v>
      </c>
      <c r="EV92" t="s">
        <v>207</v>
      </c>
      <c r="EW92" t="s">
        <v>208</v>
      </c>
      <c r="EX92" t="s">
        <v>209</v>
      </c>
      <c r="EY92" t="s">
        <v>210</v>
      </c>
      <c r="EZ92" t="s">
        <v>211</v>
      </c>
      <c r="FA92" t="s">
        <v>212</v>
      </c>
      <c r="FB92">
        <v>97683827</v>
      </c>
      <c r="FC92" t="s">
        <v>1860</v>
      </c>
      <c r="FD92" t="s">
        <v>1861</v>
      </c>
      <c r="FF92" t="s">
        <v>215</v>
      </c>
      <c r="FG92" t="s">
        <v>216</v>
      </c>
      <c r="FJ92">
        <v>92</v>
      </c>
    </row>
    <row r="93" spans="1:166" x14ac:dyDescent="0.35">
      <c r="A93" t="s">
        <v>1862</v>
      </c>
      <c r="B93" t="s">
        <v>1863</v>
      </c>
      <c r="C93" s="4" t="s">
        <v>452</v>
      </c>
      <c r="D93" s="4" t="s">
        <v>1723</v>
      </c>
      <c r="E93" s="4" t="s">
        <v>1864</v>
      </c>
      <c r="F93" s="4" t="s">
        <v>154</v>
      </c>
      <c r="G93" s="4" t="s">
        <v>1199</v>
      </c>
      <c r="H93" s="4" t="s">
        <v>1865</v>
      </c>
      <c r="I93" s="4" t="s">
        <v>1866</v>
      </c>
      <c r="J93" s="4" t="s">
        <v>1867</v>
      </c>
      <c r="K93" s="4" t="s">
        <v>1868</v>
      </c>
      <c r="L93" s="4" t="s">
        <v>1869</v>
      </c>
      <c r="M93" s="4" t="s">
        <v>1870</v>
      </c>
      <c r="N93" s="4" t="s">
        <v>1871</v>
      </c>
      <c r="O93" s="4" t="s">
        <v>421</v>
      </c>
      <c r="P93" s="4"/>
      <c r="Q93" s="4" t="s">
        <v>165</v>
      </c>
      <c r="R93" s="4" t="s">
        <v>165</v>
      </c>
      <c r="S93" s="4" t="s">
        <v>165</v>
      </c>
      <c r="T93" s="4" t="s">
        <v>165</v>
      </c>
      <c r="U93" s="4" t="s">
        <v>172</v>
      </c>
      <c r="V93" s="4" t="s">
        <v>1872</v>
      </c>
      <c r="W93" s="4" t="s">
        <v>306</v>
      </c>
      <c r="X93" s="4" t="s">
        <v>519</v>
      </c>
      <c r="Y93" s="5">
        <f t="shared" si="15"/>
        <v>2019</v>
      </c>
      <c r="Z93" s="4">
        <v>0</v>
      </c>
      <c r="AA93" s="4">
        <v>1</v>
      </c>
      <c r="AB93" s="310">
        <v>1</v>
      </c>
      <c r="AC93" s="4"/>
      <c r="AD93" s="5">
        <f t="shared" si="16"/>
        <v>1</v>
      </c>
      <c r="AE93" s="6" t="s">
        <v>234</v>
      </c>
      <c r="AF93" s="6" t="s">
        <v>234</v>
      </c>
      <c r="AG93" s="6" t="s">
        <v>234</v>
      </c>
      <c r="AH93" s="6" t="s">
        <v>170</v>
      </c>
      <c r="AI93" s="6" t="s">
        <v>170</v>
      </c>
      <c r="AJ93" s="6" t="s">
        <v>170</v>
      </c>
      <c r="AK93" s="6" t="s">
        <v>172</v>
      </c>
      <c r="AL93" s="6" t="s">
        <v>405</v>
      </c>
      <c r="AM93" s="12" t="s">
        <v>175</v>
      </c>
      <c r="AN93" s="12" t="s">
        <v>176</v>
      </c>
      <c r="AO93" s="12" t="s">
        <v>285</v>
      </c>
      <c r="AP93" s="12" t="s">
        <v>175</v>
      </c>
      <c r="AQ93" s="12" t="s">
        <v>175</v>
      </c>
      <c r="AR93" s="12" t="s">
        <v>175</v>
      </c>
      <c r="AS93" s="12" t="s">
        <v>285</v>
      </c>
      <c r="AT93" s="12" t="s">
        <v>175</v>
      </c>
      <c r="AU93" s="12" t="s">
        <v>176</v>
      </c>
      <c r="AV93" s="12" t="s">
        <v>175</v>
      </c>
      <c r="AW93" s="5">
        <f t="shared" si="17"/>
        <v>1</v>
      </c>
      <c r="AX93" s="20" t="s">
        <v>179</v>
      </c>
      <c r="AY93" s="5">
        <f t="shared" si="18"/>
        <v>0</v>
      </c>
      <c r="AZ93" s="20" t="s">
        <v>179</v>
      </c>
      <c r="BA93" s="5">
        <f t="shared" si="19"/>
        <v>0</v>
      </c>
      <c r="BB93" s="20" t="s">
        <v>179</v>
      </c>
      <c r="BC93" s="5">
        <f t="shared" si="20"/>
        <v>0</v>
      </c>
      <c r="BD93" s="20" t="s">
        <v>179</v>
      </c>
      <c r="BE93" s="5">
        <f t="shared" si="21"/>
        <v>0</v>
      </c>
      <c r="BF93" s="20" t="s">
        <v>179</v>
      </c>
      <c r="BG93" s="5">
        <f t="shared" si="22"/>
        <v>0</v>
      </c>
      <c r="BH93" s="20" t="s">
        <v>179</v>
      </c>
      <c r="BI93" s="5">
        <f t="shared" si="23"/>
        <v>0</v>
      </c>
      <c r="BJ93" s="20" t="s">
        <v>179</v>
      </c>
      <c r="BK93" s="5">
        <f t="shared" si="24"/>
        <v>0</v>
      </c>
      <c r="BL93" s="20" t="s">
        <v>179</v>
      </c>
      <c r="BM93" s="5">
        <f t="shared" si="25"/>
        <v>0</v>
      </c>
      <c r="BN93" s="20" t="s">
        <v>179</v>
      </c>
      <c r="BO93" s="5">
        <f t="shared" si="26"/>
        <v>0</v>
      </c>
      <c r="BP93" s="20" t="s">
        <v>179</v>
      </c>
      <c r="BQ93" s="5">
        <f t="shared" si="27"/>
        <v>0</v>
      </c>
      <c r="BR93" s="20" t="s">
        <v>179</v>
      </c>
      <c r="BS93" s="5">
        <f t="shared" si="28"/>
        <v>0</v>
      </c>
      <c r="BT93" s="20" t="s">
        <v>179</v>
      </c>
      <c r="BU93" s="5">
        <f t="shared" si="29"/>
        <v>0</v>
      </c>
      <c r="BV93" s="24" t="s">
        <v>175</v>
      </c>
      <c r="BW93" s="24" t="s">
        <v>175</v>
      </c>
      <c r="BX93" s="24" t="s">
        <v>175</v>
      </c>
      <c r="BY93" s="24" t="s">
        <v>175</v>
      </c>
      <c r="BZ93" s="24" t="s">
        <v>175</v>
      </c>
      <c r="CA93" s="24" t="s">
        <v>165</v>
      </c>
      <c r="CB93" s="24"/>
      <c r="CC93" t="s">
        <v>164</v>
      </c>
      <c r="CD93" t="s">
        <v>180</v>
      </c>
      <c r="CE93" t="s">
        <v>181</v>
      </c>
      <c r="CF93" t="s">
        <v>182</v>
      </c>
      <c r="CG93" t="s">
        <v>183</v>
      </c>
      <c r="CH93" t="s">
        <v>184</v>
      </c>
      <c r="CI93" t="s">
        <v>185</v>
      </c>
      <c r="CJ93" t="s">
        <v>186</v>
      </c>
      <c r="CK93" t="s">
        <v>187</v>
      </c>
      <c r="CL93" t="s">
        <v>188</v>
      </c>
      <c r="CM93" t="s">
        <v>189</v>
      </c>
      <c r="CO93" t="s">
        <v>190</v>
      </c>
      <c r="CP93" t="s">
        <v>172</v>
      </c>
      <c r="CQ93" t="s">
        <v>170</v>
      </c>
      <c r="CR93" t="s">
        <v>172</v>
      </c>
      <c r="CS93" t="s">
        <v>172</v>
      </c>
      <c r="CT93" t="s">
        <v>172</v>
      </c>
      <c r="CU93" t="s">
        <v>172</v>
      </c>
      <c r="CV93" t="s">
        <v>172</v>
      </c>
      <c r="CW93" t="s">
        <v>191</v>
      </c>
      <c r="CX93" t="s">
        <v>170</v>
      </c>
      <c r="CY93" t="s">
        <v>172</v>
      </c>
      <c r="CZ93" t="s">
        <v>172</v>
      </c>
      <c r="DA93" t="s">
        <v>172</v>
      </c>
      <c r="DB93" t="s">
        <v>172</v>
      </c>
      <c r="DD93" t="s">
        <v>193</v>
      </c>
      <c r="DE93" t="s">
        <v>193</v>
      </c>
      <c r="DF93" t="s">
        <v>173</v>
      </c>
      <c r="DG93" t="s">
        <v>193</v>
      </c>
      <c r="DH93" t="s">
        <v>192</v>
      </c>
      <c r="DI93" t="s">
        <v>193</v>
      </c>
      <c r="DJ93" t="s">
        <v>193</v>
      </c>
      <c r="DK93" t="s">
        <v>173</v>
      </c>
      <c r="DL93" t="s">
        <v>193</v>
      </c>
      <c r="DN93" t="s">
        <v>194</v>
      </c>
      <c r="DO93" t="s">
        <v>195</v>
      </c>
      <c r="DP93" t="s">
        <v>194</v>
      </c>
      <c r="DQ93" t="s">
        <v>194</v>
      </c>
      <c r="DR93" t="s">
        <v>288</v>
      </c>
      <c r="DT93" t="s">
        <v>164</v>
      </c>
      <c r="DU93" t="s">
        <v>193</v>
      </c>
      <c r="DV93" t="s">
        <v>165</v>
      </c>
      <c r="ED93" t="s">
        <v>165</v>
      </c>
      <c r="EE93" t="s">
        <v>165</v>
      </c>
      <c r="EF93" t="s">
        <v>384</v>
      </c>
      <c r="EG93" t="s">
        <v>1873</v>
      </c>
      <c r="EH93" t="s">
        <v>1874</v>
      </c>
      <c r="EI93" t="s">
        <v>200</v>
      </c>
      <c r="EJ93" t="s">
        <v>361</v>
      </c>
      <c r="EK93" t="s">
        <v>202</v>
      </c>
      <c r="EL93" t="s">
        <v>164</v>
      </c>
      <c r="EM93" t="s">
        <v>164</v>
      </c>
      <c r="EN93" t="s">
        <v>164</v>
      </c>
      <c r="EO93" t="s">
        <v>387</v>
      </c>
      <c r="EP93" t="s">
        <v>204</v>
      </c>
      <c r="EQ93" t="s">
        <v>205</v>
      </c>
      <c r="ER93" t="s">
        <v>164</v>
      </c>
      <c r="ES93" t="s">
        <v>165</v>
      </c>
      <c r="ET93" t="s">
        <v>1875</v>
      </c>
      <c r="EV93" t="s">
        <v>207</v>
      </c>
      <c r="EW93" t="s">
        <v>208</v>
      </c>
      <c r="EX93" t="s">
        <v>209</v>
      </c>
      <c r="EY93" t="s">
        <v>210</v>
      </c>
      <c r="EZ93" t="s">
        <v>211</v>
      </c>
      <c r="FA93" t="s">
        <v>212</v>
      </c>
      <c r="FB93">
        <v>97685356</v>
      </c>
      <c r="FC93" t="s">
        <v>1876</v>
      </c>
      <c r="FD93" t="s">
        <v>1877</v>
      </c>
      <c r="FF93" t="s">
        <v>215</v>
      </c>
      <c r="FG93" t="s">
        <v>216</v>
      </c>
      <c r="FJ93">
        <v>93</v>
      </c>
    </row>
    <row r="94" spans="1:166" x14ac:dyDescent="0.35">
      <c r="A94" t="s">
        <v>1878</v>
      </c>
      <c r="B94" t="s">
        <v>1879</v>
      </c>
      <c r="C94" s="4" t="s">
        <v>452</v>
      </c>
      <c r="D94" s="4" t="s">
        <v>1723</v>
      </c>
      <c r="E94" s="4" t="s">
        <v>1880</v>
      </c>
      <c r="F94" s="4" t="s">
        <v>154</v>
      </c>
      <c r="G94" s="4" t="s">
        <v>1881</v>
      </c>
      <c r="H94" s="4" t="s">
        <v>1882</v>
      </c>
      <c r="I94" s="4" t="s">
        <v>1883</v>
      </c>
      <c r="J94" s="4" t="s">
        <v>1884</v>
      </c>
      <c r="K94" s="4" t="s">
        <v>1885</v>
      </c>
      <c r="L94" s="4" t="s">
        <v>1886</v>
      </c>
      <c r="M94" s="4" t="s">
        <v>1887</v>
      </c>
      <c r="N94" s="4" t="s">
        <v>1888</v>
      </c>
      <c r="O94" s="4" t="s">
        <v>1889</v>
      </c>
      <c r="P94" s="4"/>
      <c r="Q94" s="4" t="s">
        <v>165</v>
      </c>
      <c r="R94" s="4" t="s">
        <v>165</v>
      </c>
      <c r="S94" s="4" t="s">
        <v>164</v>
      </c>
      <c r="T94" s="4" t="s">
        <v>165</v>
      </c>
      <c r="U94" s="4" t="s">
        <v>172</v>
      </c>
      <c r="V94" s="4" t="s">
        <v>1890</v>
      </c>
      <c r="W94" s="4" t="s">
        <v>306</v>
      </c>
      <c r="X94" s="4" t="s">
        <v>519</v>
      </c>
      <c r="Y94" s="5">
        <f t="shared" si="15"/>
        <v>2019</v>
      </c>
      <c r="Z94" s="4">
        <v>0</v>
      </c>
      <c r="AA94" s="4">
        <v>1</v>
      </c>
      <c r="AB94" s="310">
        <v>1</v>
      </c>
      <c r="AC94" s="4"/>
      <c r="AD94" s="5">
        <f t="shared" si="16"/>
        <v>1</v>
      </c>
      <c r="AE94" s="6" t="s">
        <v>234</v>
      </c>
      <c r="AF94" s="6" t="s">
        <v>234</v>
      </c>
      <c r="AG94" s="6" t="s">
        <v>238</v>
      </c>
      <c r="AH94" s="6" t="s">
        <v>170</v>
      </c>
      <c r="AI94" s="6" t="s">
        <v>193</v>
      </c>
      <c r="AJ94" s="6" t="s">
        <v>233</v>
      </c>
      <c r="AK94" s="6" t="s">
        <v>172</v>
      </c>
      <c r="AL94" s="6" t="s">
        <v>1856</v>
      </c>
      <c r="AM94" s="12" t="s">
        <v>177</v>
      </c>
      <c r="AN94" s="12" t="s">
        <v>176</v>
      </c>
      <c r="AO94" s="12" t="s">
        <v>177</v>
      </c>
      <c r="AP94" s="12" t="s">
        <v>175</v>
      </c>
      <c r="AQ94" s="12" t="s">
        <v>175</v>
      </c>
      <c r="AR94" s="12" t="s">
        <v>175</v>
      </c>
      <c r="AS94" s="12" t="s">
        <v>285</v>
      </c>
      <c r="AT94" s="12" t="s">
        <v>175</v>
      </c>
      <c r="AU94" s="12" t="s">
        <v>176</v>
      </c>
      <c r="AV94" s="12" t="s">
        <v>175</v>
      </c>
      <c r="AW94" s="5">
        <f t="shared" si="17"/>
        <v>1</v>
      </c>
      <c r="AX94" s="20" t="s">
        <v>178</v>
      </c>
      <c r="AY94" s="5">
        <f t="shared" si="18"/>
        <v>1</v>
      </c>
      <c r="AZ94" s="20" t="s">
        <v>179</v>
      </c>
      <c r="BA94" s="5">
        <f t="shared" si="19"/>
        <v>0</v>
      </c>
      <c r="BB94" s="20" t="s">
        <v>179</v>
      </c>
      <c r="BC94" s="5">
        <f t="shared" si="20"/>
        <v>0</v>
      </c>
      <c r="BD94" s="20" t="s">
        <v>179</v>
      </c>
      <c r="BE94" s="5">
        <f t="shared" si="21"/>
        <v>0</v>
      </c>
      <c r="BF94" s="20" t="s">
        <v>178</v>
      </c>
      <c r="BG94" s="5">
        <f t="shared" si="22"/>
        <v>1</v>
      </c>
      <c r="BH94" s="20" t="s">
        <v>179</v>
      </c>
      <c r="BI94" s="5">
        <f t="shared" si="23"/>
        <v>0</v>
      </c>
      <c r="BJ94" s="20" t="s">
        <v>179</v>
      </c>
      <c r="BK94" s="5">
        <f t="shared" si="24"/>
        <v>0</v>
      </c>
      <c r="BL94" s="20" t="s">
        <v>179</v>
      </c>
      <c r="BM94" s="5">
        <f t="shared" si="25"/>
        <v>0</v>
      </c>
      <c r="BN94" s="20" t="s">
        <v>179</v>
      </c>
      <c r="BO94" s="5">
        <f t="shared" si="26"/>
        <v>0</v>
      </c>
      <c r="BP94" s="20" t="s">
        <v>179</v>
      </c>
      <c r="BQ94" s="5">
        <f t="shared" si="27"/>
        <v>0</v>
      </c>
      <c r="BR94" s="20" t="s">
        <v>179</v>
      </c>
      <c r="BS94" s="5">
        <f t="shared" si="28"/>
        <v>0</v>
      </c>
      <c r="BT94" s="20" t="s">
        <v>178</v>
      </c>
      <c r="BU94" s="5">
        <f t="shared" si="29"/>
        <v>1</v>
      </c>
      <c r="BV94" s="24" t="s">
        <v>175</v>
      </c>
      <c r="BW94" s="24" t="s">
        <v>175</v>
      </c>
      <c r="BX94" s="24" t="s">
        <v>175</v>
      </c>
      <c r="BY94" s="24" t="s">
        <v>175</v>
      </c>
      <c r="BZ94" s="24" t="s">
        <v>175</v>
      </c>
      <c r="CA94" s="24" t="s">
        <v>165</v>
      </c>
      <c r="CB94" s="24"/>
      <c r="CC94" t="s">
        <v>164</v>
      </c>
      <c r="CD94" t="s">
        <v>180</v>
      </c>
      <c r="CE94" t="s">
        <v>181</v>
      </c>
      <c r="CF94" t="s">
        <v>182</v>
      </c>
      <c r="CG94" t="s">
        <v>183</v>
      </c>
      <c r="CH94" t="s">
        <v>184</v>
      </c>
      <c r="CI94" t="s">
        <v>185</v>
      </c>
      <c r="CJ94" t="s">
        <v>186</v>
      </c>
      <c r="CK94" t="s">
        <v>187</v>
      </c>
      <c r="CL94" t="s">
        <v>188</v>
      </c>
      <c r="CM94" t="s">
        <v>189</v>
      </c>
      <c r="CO94" t="s">
        <v>190</v>
      </c>
      <c r="CP94" t="s">
        <v>172</v>
      </c>
      <c r="CQ94" t="s">
        <v>170</v>
      </c>
      <c r="CR94" t="s">
        <v>172</v>
      </c>
      <c r="CS94" t="s">
        <v>172</v>
      </c>
      <c r="CT94" t="s">
        <v>172</v>
      </c>
      <c r="CU94" t="s">
        <v>172</v>
      </c>
      <c r="CV94" t="s">
        <v>172</v>
      </c>
      <c r="CW94" t="s">
        <v>191</v>
      </c>
      <c r="CX94" t="s">
        <v>170</v>
      </c>
      <c r="CY94" t="s">
        <v>172</v>
      </c>
      <c r="CZ94" t="s">
        <v>172</v>
      </c>
      <c r="DA94" t="s">
        <v>172</v>
      </c>
      <c r="DB94" t="s">
        <v>172</v>
      </c>
      <c r="DD94" t="s">
        <v>192</v>
      </c>
      <c r="DE94" t="s">
        <v>193</v>
      </c>
      <c r="DF94" t="s">
        <v>193</v>
      </c>
      <c r="DG94" t="s">
        <v>193</v>
      </c>
      <c r="DH94" t="s">
        <v>193</v>
      </c>
      <c r="DI94" t="s">
        <v>193</v>
      </c>
      <c r="DJ94" t="s">
        <v>193</v>
      </c>
      <c r="DK94" t="s">
        <v>193</v>
      </c>
      <c r="DL94" t="s">
        <v>193</v>
      </c>
      <c r="DN94" t="s">
        <v>194</v>
      </c>
      <c r="DO94" t="s">
        <v>194</v>
      </c>
      <c r="DP94" t="s">
        <v>194</v>
      </c>
      <c r="DQ94" t="s">
        <v>194</v>
      </c>
      <c r="DR94" t="s">
        <v>336</v>
      </c>
      <c r="DS94" t="s">
        <v>1891</v>
      </c>
      <c r="DT94" t="s">
        <v>164</v>
      </c>
      <c r="DU94" t="s">
        <v>192</v>
      </c>
      <c r="DV94" t="s">
        <v>165</v>
      </c>
      <c r="ED94" t="s">
        <v>165</v>
      </c>
      <c r="EE94" t="s">
        <v>165</v>
      </c>
      <c r="EF94" t="s">
        <v>198</v>
      </c>
      <c r="EH94" t="s">
        <v>1892</v>
      </c>
      <c r="EI94" t="s">
        <v>200</v>
      </c>
      <c r="EJ94" t="s">
        <v>676</v>
      </c>
      <c r="EK94" t="s">
        <v>202</v>
      </c>
      <c r="EL94" t="s">
        <v>164</v>
      </c>
      <c r="EM94" t="s">
        <v>164</v>
      </c>
      <c r="EN94" t="s">
        <v>314</v>
      </c>
      <c r="EO94" t="s">
        <v>387</v>
      </c>
      <c r="EP94" t="s">
        <v>204</v>
      </c>
      <c r="EQ94" t="s">
        <v>205</v>
      </c>
      <c r="ER94" t="s">
        <v>164</v>
      </c>
      <c r="ES94" t="s">
        <v>164</v>
      </c>
      <c r="ET94" t="s">
        <v>1893</v>
      </c>
      <c r="EV94" t="s">
        <v>207</v>
      </c>
      <c r="EW94" t="s">
        <v>208</v>
      </c>
      <c r="EX94" t="s">
        <v>209</v>
      </c>
      <c r="EY94" t="s">
        <v>210</v>
      </c>
      <c r="EZ94" t="s">
        <v>211</v>
      </c>
      <c r="FA94" t="s">
        <v>212</v>
      </c>
      <c r="FB94">
        <v>97686303</v>
      </c>
      <c r="FC94" t="s">
        <v>1894</v>
      </c>
      <c r="FD94" t="s">
        <v>1895</v>
      </c>
      <c r="FF94" t="s">
        <v>215</v>
      </c>
      <c r="FG94" t="s">
        <v>216</v>
      </c>
      <c r="FJ94">
        <v>94</v>
      </c>
    </row>
    <row r="95" spans="1:166" x14ac:dyDescent="0.35">
      <c r="A95" t="s">
        <v>1896</v>
      </c>
      <c r="B95" t="s">
        <v>1897</v>
      </c>
      <c r="C95" s="4" t="s">
        <v>972</v>
      </c>
      <c r="D95" s="4" t="s">
        <v>1723</v>
      </c>
      <c r="E95" s="4" t="s">
        <v>1898</v>
      </c>
      <c r="F95" s="4" t="s">
        <v>154</v>
      </c>
      <c r="G95" s="4" t="s">
        <v>723</v>
      </c>
      <c r="H95" s="4" t="s">
        <v>1899</v>
      </c>
      <c r="I95" s="4" t="s">
        <v>1900</v>
      </c>
      <c r="J95" s="4" t="s">
        <v>1901</v>
      </c>
      <c r="K95" s="4"/>
      <c r="L95" s="4"/>
      <c r="M95" s="4"/>
      <c r="N95" s="4"/>
      <c r="O95" s="4"/>
      <c r="P95" s="4"/>
      <c r="Q95" s="4" t="s">
        <v>165</v>
      </c>
      <c r="R95" s="4" t="s">
        <v>165</v>
      </c>
      <c r="S95" s="4" t="s">
        <v>165</v>
      </c>
      <c r="T95" s="4" t="s">
        <v>164</v>
      </c>
      <c r="U95" s="4" t="s">
        <v>172</v>
      </c>
      <c r="V95" s="4" t="s">
        <v>1902</v>
      </c>
      <c r="W95" s="4" t="s">
        <v>306</v>
      </c>
      <c r="X95" s="4" t="s">
        <v>503</v>
      </c>
      <c r="Y95" s="5">
        <f t="shared" si="15"/>
        <v>2019</v>
      </c>
      <c r="Z95" s="4">
        <v>0</v>
      </c>
      <c r="AA95" s="4">
        <v>1</v>
      </c>
      <c r="AB95" s="310">
        <v>2</v>
      </c>
      <c r="AC95" s="4" t="s">
        <v>164</v>
      </c>
      <c r="AD95" s="5">
        <f t="shared" si="16"/>
        <v>1</v>
      </c>
      <c r="AE95" s="6" t="s">
        <v>234</v>
      </c>
      <c r="AF95" s="6" t="s">
        <v>175</v>
      </c>
      <c r="AG95" s="6" t="s">
        <v>234</v>
      </c>
      <c r="AH95" s="6" t="s">
        <v>172</v>
      </c>
      <c r="AI95" s="6" t="s">
        <v>233</v>
      </c>
      <c r="AJ95" s="6" t="s">
        <v>170</v>
      </c>
      <c r="AK95" s="6" t="s">
        <v>172</v>
      </c>
      <c r="AL95" s="6" t="s">
        <v>357</v>
      </c>
      <c r="AM95" s="12" t="s">
        <v>175</v>
      </c>
      <c r="AN95" s="12" t="s">
        <v>176</v>
      </c>
      <c r="AO95" s="12" t="s">
        <v>175</v>
      </c>
      <c r="AP95" s="12" t="s">
        <v>175</v>
      </c>
      <c r="AQ95" s="12" t="s">
        <v>175</v>
      </c>
      <c r="AR95" s="12" t="s">
        <v>175</v>
      </c>
      <c r="AS95" s="12" t="s">
        <v>177</v>
      </c>
      <c r="AT95" s="12" t="s">
        <v>175</v>
      </c>
      <c r="AU95" s="12" t="s">
        <v>176</v>
      </c>
      <c r="AV95" s="12" t="s">
        <v>175</v>
      </c>
      <c r="AW95" s="5">
        <f t="shared" si="17"/>
        <v>1</v>
      </c>
      <c r="AX95" s="20" t="s">
        <v>179</v>
      </c>
      <c r="AY95" s="5">
        <f t="shared" si="18"/>
        <v>0</v>
      </c>
      <c r="AZ95" s="20" t="s">
        <v>179</v>
      </c>
      <c r="BA95" s="5">
        <f t="shared" si="19"/>
        <v>0</v>
      </c>
      <c r="BB95" s="20" t="s">
        <v>179</v>
      </c>
      <c r="BC95" s="5">
        <f t="shared" si="20"/>
        <v>0</v>
      </c>
      <c r="BD95" s="20" t="s">
        <v>179</v>
      </c>
      <c r="BE95" s="5">
        <f t="shared" si="21"/>
        <v>0</v>
      </c>
      <c r="BF95" s="20" t="s">
        <v>179</v>
      </c>
      <c r="BG95" s="5">
        <f t="shared" si="22"/>
        <v>0</v>
      </c>
      <c r="BH95" s="20" t="s">
        <v>179</v>
      </c>
      <c r="BI95" s="5">
        <f t="shared" si="23"/>
        <v>0</v>
      </c>
      <c r="BJ95" s="20" t="s">
        <v>179</v>
      </c>
      <c r="BK95" s="5">
        <f t="shared" si="24"/>
        <v>0</v>
      </c>
      <c r="BL95" s="20" t="s">
        <v>179</v>
      </c>
      <c r="BM95" s="5">
        <f t="shared" si="25"/>
        <v>0</v>
      </c>
      <c r="BN95" s="20" t="s">
        <v>179</v>
      </c>
      <c r="BO95" s="5">
        <f t="shared" si="26"/>
        <v>0</v>
      </c>
      <c r="BP95" s="20" t="s">
        <v>179</v>
      </c>
      <c r="BQ95" s="5">
        <f t="shared" si="27"/>
        <v>0</v>
      </c>
      <c r="BR95" s="20" t="s">
        <v>179</v>
      </c>
      <c r="BS95" s="5">
        <f t="shared" si="28"/>
        <v>0</v>
      </c>
      <c r="BT95" s="20" t="s">
        <v>179</v>
      </c>
      <c r="BU95" s="5">
        <f t="shared" si="29"/>
        <v>0</v>
      </c>
      <c r="BV95" s="24" t="s">
        <v>175</v>
      </c>
      <c r="BW95" s="24" t="s">
        <v>175</v>
      </c>
      <c r="BX95" s="24" t="s">
        <v>175</v>
      </c>
      <c r="BY95" s="24" t="s">
        <v>175</v>
      </c>
      <c r="BZ95" s="24" t="s">
        <v>175</v>
      </c>
      <c r="CA95" s="24" t="s">
        <v>165</v>
      </c>
      <c r="CB95" s="24"/>
      <c r="CC95" t="s">
        <v>164</v>
      </c>
      <c r="CD95" t="s">
        <v>180</v>
      </c>
      <c r="CE95" t="s">
        <v>181</v>
      </c>
      <c r="CF95" t="s">
        <v>182</v>
      </c>
      <c r="CG95" t="s">
        <v>183</v>
      </c>
      <c r="CH95" t="s">
        <v>184</v>
      </c>
      <c r="CI95" t="s">
        <v>185</v>
      </c>
      <c r="CJ95" t="s">
        <v>186</v>
      </c>
      <c r="CK95" t="s">
        <v>187</v>
      </c>
      <c r="CL95" t="s">
        <v>188</v>
      </c>
      <c r="CM95" t="s">
        <v>189</v>
      </c>
      <c r="CO95" t="s">
        <v>190</v>
      </c>
      <c r="CP95" t="s">
        <v>172</v>
      </c>
      <c r="CQ95" t="s">
        <v>170</v>
      </c>
      <c r="CR95" t="s">
        <v>172</v>
      </c>
      <c r="CS95" t="s">
        <v>172</v>
      </c>
      <c r="CT95" t="s">
        <v>172</v>
      </c>
      <c r="CU95" t="s">
        <v>172</v>
      </c>
      <c r="CV95" t="s">
        <v>172</v>
      </c>
      <c r="CW95" t="s">
        <v>191</v>
      </c>
      <c r="CX95" t="s">
        <v>170</v>
      </c>
      <c r="CY95" t="s">
        <v>172</v>
      </c>
      <c r="CZ95" t="s">
        <v>172</v>
      </c>
      <c r="DA95" t="s">
        <v>172</v>
      </c>
      <c r="DB95" t="s">
        <v>172</v>
      </c>
      <c r="DD95" t="s">
        <v>193</v>
      </c>
      <c r="DE95" t="s">
        <v>173</v>
      </c>
      <c r="DF95" t="s">
        <v>193</v>
      </c>
      <c r="DG95" t="s">
        <v>193</v>
      </c>
      <c r="DH95" t="s">
        <v>193</v>
      </c>
      <c r="DI95" t="s">
        <v>193</v>
      </c>
      <c r="DJ95" t="s">
        <v>193</v>
      </c>
      <c r="DK95" t="s">
        <v>193</v>
      </c>
      <c r="DL95" t="s">
        <v>193</v>
      </c>
      <c r="DN95" t="s">
        <v>194</v>
      </c>
      <c r="DO95" t="s">
        <v>195</v>
      </c>
      <c r="DP95" t="s">
        <v>194</v>
      </c>
      <c r="DQ95" t="s">
        <v>194</v>
      </c>
      <c r="DR95" t="s">
        <v>288</v>
      </c>
      <c r="DT95" t="s">
        <v>164</v>
      </c>
      <c r="DU95" t="s">
        <v>173</v>
      </c>
      <c r="DV95" t="s">
        <v>165</v>
      </c>
      <c r="ED95" t="s">
        <v>165</v>
      </c>
      <c r="EE95" t="s">
        <v>165</v>
      </c>
      <c r="EF95" t="s">
        <v>239</v>
      </c>
      <c r="EH95" t="s">
        <v>1903</v>
      </c>
      <c r="EI95" t="s">
        <v>200</v>
      </c>
      <c r="EJ95" t="s">
        <v>361</v>
      </c>
      <c r="EK95" t="s">
        <v>265</v>
      </c>
      <c r="EL95" t="s">
        <v>164</v>
      </c>
      <c r="EM95" t="s">
        <v>164</v>
      </c>
      <c r="EN95" t="s">
        <v>164</v>
      </c>
      <c r="EO95" t="s">
        <v>387</v>
      </c>
      <c r="EP95" t="s">
        <v>204</v>
      </c>
      <c r="EQ95" t="s">
        <v>205</v>
      </c>
      <c r="ER95" t="s">
        <v>164</v>
      </c>
      <c r="ES95" t="s">
        <v>164</v>
      </c>
      <c r="ET95" t="s">
        <v>1904</v>
      </c>
      <c r="EV95" t="s">
        <v>207</v>
      </c>
      <c r="EW95" t="s">
        <v>208</v>
      </c>
      <c r="EX95" t="s">
        <v>209</v>
      </c>
      <c r="EY95" t="s">
        <v>210</v>
      </c>
      <c r="EZ95" t="s">
        <v>211</v>
      </c>
      <c r="FA95" t="s">
        <v>212</v>
      </c>
      <c r="FB95">
        <v>97811019</v>
      </c>
      <c r="FC95" t="s">
        <v>1905</v>
      </c>
      <c r="FD95" t="s">
        <v>1906</v>
      </c>
      <c r="FF95" t="s">
        <v>215</v>
      </c>
      <c r="FG95" t="s">
        <v>216</v>
      </c>
      <c r="FJ95">
        <v>95</v>
      </c>
    </row>
    <row r="96" spans="1:166" x14ac:dyDescent="0.35">
      <c r="A96" t="s">
        <v>1907</v>
      </c>
      <c r="B96" t="s">
        <v>1908</v>
      </c>
      <c r="C96" s="4" t="s">
        <v>608</v>
      </c>
      <c r="D96" s="4" t="s">
        <v>1723</v>
      </c>
      <c r="E96" s="4" t="s">
        <v>1909</v>
      </c>
      <c r="F96" s="4" t="s">
        <v>154</v>
      </c>
      <c r="G96" s="4" t="s">
        <v>271</v>
      </c>
      <c r="H96" s="4" t="s">
        <v>1910</v>
      </c>
      <c r="I96" s="4" t="s">
        <v>1911</v>
      </c>
      <c r="J96" s="4" t="s">
        <v>1912</v>
      </c>
      <c r="K96" s="4" t="s">
        <v>1913</v>
      </c>
      <c r="L96" s="4" t="s">
        <v>1914</v>
      </c>
      <c r="M96" s="4" t="s">
        <v>1915</v>
      </c>
      <c r="N96" s="4" t="s">
        <v>1916</v>
      </c>
      <c r="O96" s="4" t="s">
        <v>1917</v>
      </c>
      <c r="P96" s="4"/>
      <c r="Q96" s="4" t="s">
        <v>165</v>
      </c>
      <c r="R96" s="4" t="s">
        <v>165</v>
      </c>
      <c r="S96" s="4" t="s">
        <v>165</v>
      </c>
      <c r="T96" s="4" t="s">
        <v>165</v>
      </c>
      <c r="U96" s="4" t="s">
        <v>172</v>
      </c>
      <c r="V96" s="4" t="s">
        <v>1918</v>
      </c>
      <c r="W96" s="4" t="s">
        <v>306</v>
      </c>
      <c r="X96" s="4" t="s">
        <v>503</v>
      </c>
      <c r="Y96" s="5">
        <f t="shared" si="15"/>
        <v>2019</v>
      </c>
      <c r="Z96" s="4">
        <v>0</v>
      </c>
      <c r="AA96" s="4">
        <v>1</v>
      </c>
      <c r="AB96" s="310">
        <v>1</v>
      </c>
      <c r="AC96" s="4"/>
      <c r="AD96" s="5">
        <f t="shared" si="16"/>
        <v>1</v>
      </c>
      <c r="AE96" s="6" t="s">
        <v>234</v>
      </c>
      <c r="AF96" s="6" t="s">
        <v>234</v>
      </c>
      <c r="AG96" s="6" t="s">
        <v>234</v>
      </c>
      <c r="AH96" s="6" t="s">
        <v>172</v>
      </c>
      <c r="AI96" s="6" t="s">
        <v>173</v>
      </c>
      <c r="AJ96" s="6" t="s">
        <v>193</v>
      </c>
      <c r="AK96" s="6" t="s">
        <v>172</v>
      </c>
      <c r="AL96" s="6" t="s">
        <v>483</v>
      </c>
      <c r="AM96" s="12" t="s">
        <v>175</v>
      </c>
      <c r="AN96" s="12" t="s">
        <v>262</v>
      </c>
      <c r="AO96" s="12" t="s">
        <v>285</v>
      </c>
      <c r="AP96" s="12" t="s">
        <v>176</v>
      </c>
      <c r="AQ96" s="12" t="s">
        <v>175</v>
      </c>
      <c r="AR96" s="12" t="s">
        <v>175</v>
      </c>
      <c r="AS96" s="12" t="s">
        <v>262</v>
      </c>
      <c r="AT96" s="12" t="s">
        <v>175</v>
      </c>
      <c r="AU96" s="12" t="s">
        <v>176</v>
      </c>
      <c r="AV96" s="12" t="s">
        <v>175</v>
      </c>
      <c r="AW96" s="5">
        <f t="shared" si="17"/>
        <v>1</v>
      </c>
      <c r="AX96" s="20" t="s">
        <v>179</v>
      </c>
      <c r="AY96" s="5">
        <f t="shared" si="18"/>
        <v>0</v>
      </c>
      <c r="AZ96" s="20" t="s">
        <v>179</v>
      </c>
      <c r="BA96" s="5">
        <f t="shared" si="19"/>
        <v>0</v>
      </c>
      <c r="BB96" s="20" t="s">
        <v>179</v>
      </c>
      <c r="BC96" s="5">
        <f t="shared" si="20"/>
        <v>0</v>
      </c>
      <c r="BD96" s="20" t="s">
        <v>179</v>
      </c>
      <c r="BE96" s="5">
        <f t="shared" si="21"/>
        <v>0</v>
      </c>
      <c r="BF96" s="20" t="s">
        <v>179</v>
      </c>
      <c r="BG96" s="5">
        <f t="shared" si="22"/>
        <v>0</v>
      </c>
      <c r="BH96" s="20" t="s">
        <v>179</v>
      </c>
      <c r="BI96" s="5">
        <f t="shared" si="23"/>
        <v>0</v>
      </c>
      <c r="BJ96" s="20" t="s">
        <v>179</v>
      </c>
      <c r="BK96" s="5">
        <f t="shared" si="24"/>
        <v>0</v>
      </c>
      <c r="BL96" s="20" t="s">
        <v>179</v>
      </c>
      <c r="BM96" s="5">
        <f t="shared" si="25"/>
        <v>0</v>
      </c>
      <c r="BN96" s="20" t="s">
        <v>179</v>
      </c>
      <c r="BO96" s="5">
        <f t="shared" si="26"/>
        <v>0</v>
      </c>
      <c r="BP96" s="20" t="s">
        <v>179</v>
      </c>
      <c r="BQ96" s="5">
        <f t="shared" si="27"/>
        <v>0</v>
      </c>
      <c r="BR96" s="20" t="s">
        <v>179</v>
      </c>
      <c r="BS96" s="5">
        <f t="shared" si="28"/>
        <v>0</v>
      </c>
      <c r="BT96" s="20" t="s">
        <v>179</v>
      </c>
      <c r="BU96" s="5">
        <f t="shared" si="29"/>
        <v>0</v>
      </c>
      <c r="BV96" s="24" t="s">
        <v>175</v>
      </c>
      <c r="BW96" s="24" t="s">
        <v>175</v>
      </c>
      <c r="BX96" s="24" t="s">
        <v>175</v>
      </c>
      <c r="BY96" s="24" t="s">
        <v>175</v>
      </c>
      <c r="BZ96" s="24" t="s">
        <v>175</v>
      </c>
      <c r="CA96" s="24" t="s">
        <v>165</v>
      </c>
      <c r="CB96" s="24"/>
      <c r="CC96" t="s">
        <v>164</v>
      </c>
      <c r="CD96" t="s">
        <v>180</v>
      </c>
      <c r="CE96" t="s">
        <v>181</v>
      </c>
      <c r="CF96" t="s">
        <v>182</v>
      </c>
      <c r="CG96" t="s">
        <v>183</v>
      </c>
      <c r="CH96" t="s">
        <v>184</v>
      </c>
      <c r="CI96" t="s">
        <v>185</v>
      </c>
      <c r="CJ96" t="s">
        <v>186</v>
      </c>
      <c r="CK96" t="s">
        <v>187</v>
      </c>
      <c r="CL96" t="s">
        <v>188</v>
      </c>
      <c r="CM96" t="s">
        <v>189</v>
      </c>
      <c r="CO96" t="s">
        <v>190</v>
      </c>
      <c r="CP96" t="s">
        <v>172</v>
      </c>
      <c r="CQ96" t="s">
        <v>170</v>
      </c>
      <c r="CR96" t="s">
        <v>172</v>
      </c>
      <c r="CS96" t="s">
        <v>172</v>
      </c>
      <c r="CT96" t="s">
        <v>172</v>
      </c>
      <c r="CU96" t="s">
        <v>172</v>
      </c>
      <c r="CV96" t="s">
        <v>172</v>
      </c>
      <c r="CW96" t="s">
        <v>191</v>
      </c>
      <c r="CX96" t="s">
        <v>170</v>
      </c>
      <c r="CY96" t="s">
        <v>172</v>
      </c>
      <c r="CZ96" t="s">
        <v>172</v>
      </c>
      <c r="DA96" t="s">
        <v>172</v>
      </c>
      <c r="DB96" t="s">
        <v>172</v>
      </c>
      <c r="DD96" t="s">
        <v>193</v>
      </c>
      <c r="DE96" t="s">
        <v>173</v>
      </c>
      <c r="DF96" t="s">
        <v>193</v>
      </c>
      <c r="DG96" t="s">
        <v>193</v>
      </c>
      <c r="DH96" t="s">
        <v>193</v>
      </c>
      <c r="DI96" t="s">
        <v>193</v>
      </c>
      <c r="DJ96" t="s">
        <v>193</v>
      </c>
      <c r="DK96" t="s">
        <v>173</v>
      </c>
      <c r="DL96" t="s">
        <v>193</v>
      </c>
      <c r="DN96" t="s">
        <v>194</v>
      </c>
      <c r="DO96" t="s">
        <v>195</v>
      </c>
      <c r="DP96" t="s">
        <v>194</v>
      </c>
      <c r="DQ96" t="s">
        <v>194</v>
      </c>
      <c r="DR96" t="s">
        <v>288</v>
      </c>
      <c r="DT96" t="s">
        <v>164</v>
      </c>
      <c r="DU96" t="s">
        <v>173</v>
      </c>
      <c r="DV96" t="s">
        <v>165</v>
      </c>
      <c r="ED96" t="s">
        <v>165</v>
      </c>
      <c r="EE96" t="s">
        <v>165</v>
      </c>
      <c r="EF96" t="s">
        <v>359</v>
      </c>
      <c r="EH96" t="s">
        <v>1919</v>
      </c>
      <c r="EI96" t="s">
        <v>200</v>
      </c>
      <c r="EJ96" t="s">
        <v>676</v>
      </c>
      <c r="EK96" t="s">
        <v>265</v>
      </c>
      <c r="EL96" t="s">
        <v>164</v>
      </c>
      <c r="EM96" t="s">
        <v>164</v>
      </c>
      <c r="EN96" t="s">
        <v>164</v>
      </c>
      <c r="EO96" t="s">
        <v>387</v>
      </c>
      <c r="EP96" t="s">
        <v>204</v>
      </c>
      <c r="EQ96" t="s">
        <v>205</v>
      </c>
      <c r="ER96" t="s">
        <v>164</v>
      </c>
      <c r="ES96" t="s">
        <v>164</v>
      </c>
      <c r="ET96" t="s">
        <v>1920</v>
      </c>
      <c r="EV96" t="s">
        <v>207</v>
      </c>
      <c r="EW96" t="s">
        <v>208</v>
      </c>
      <c r="EX96" t="s">
        <v>209</v>
      </c>
      <c r="EY96" t="s">
        <v>210</v>
      </c>
      <c r="EZ96" t="s">
        <v>211</v>
      </c>
      <c r="FA96" t="s">
        <v>212</v>
      </c>
      <c r="FB96">
        <v>97812276</v>
      </c>
      <c r="FC96" t="s">
        <v>1921</v>
      </c>
      <c r="FD96" t="s">
        <v>1922</v>
      </c>
      <c r="FF96" t="s">
        <v>215</v>
      </c>
      <c r="FG96" t="s">
        <v>216</v>
      </c>
      <c r="FJ96">
        <v>96</v>
      </c>
    </row>
    <row r="97" spans="27:80" x14ac:dyDescent="0.35">
      <c r="AY97" s="21">
        <f>AVERAGE(AY2:AY96)</f>
        <v>0.1368421052631579</v>
      </c>
      <c r="BA97" s="21">
        <f>AVERAGE(BA2:BA96)</f>
        <v>0.12631578947368421</v>
      </c>
      <c r="BC97" s="21">
        <f>AVERAGE(BC2:BC96)</f>
        <v>0.16842105263157894</v>
      </c>
      <c r="BE97" s="21">
        <f>AVERAGE(BE2:BE96)</f>
        <v>0.2</v>
      </c>
      <c r="BG97" s="21">
        <f>AVERAGE(BG2:BG96)</f>
        <v>0.18947368421052632</v>
      </c>
      <c r="BI97" s="21">
        <f>AVERAGE(BI2:BI96)</f>
        <v>0.11578947368421053</v>
      </c>
      <c r="BK97" s="21">
        <f>AVERAGE(BK2:BK96)</f>
        <v>0.11578947368421053</v>
      </c>
      <c r="BM97" s="21">
        <f>AVERAGE(BM2:BM96)</f>
        <v>0.11578947368421053</v>
      </c>
      <c r="BO97" s="21">
        <f>AVERAGE(BO2:BO96)</f>
        <v>0.12631578947368421</v>
      </c>
      <c r="BQ97" s="21">
        <f>AVERAGE(BQ2:BQ96)</f>
        <v>0.11578947368421053</v>
      </c>
      <c r="BS97" s="21">
        <f>AVERAGE(BS2:BS96)</f>
        <v>0.15789473684210525</v>
      </c>
      <c r="BU97" s="21">
        <f>AVERAGE(BU2:BU96)</f>
        <v>0.4</v>
      </c>
    </row>
    <row r="98" spans="27:80" ht="43.5" x14ac:dyDescent="0.35">
      <c r="AA98" s="2" t="s">
        <v>7139</v>
      </c>
      <c r="AB98" s="340">
        <f>SUM(AB2:AB96)</f>
        <v>115</v>
      </c>
      <c r="AM98" s="16" t="s">
        <v>1938</v>
      </c>
      <c r="AN98" s="5">
        <f>COUNTIF(AN2:AN96,AN85)</f>
        <v>11</v>
      </c>
      <c r="AO98" s="14">
        <f>AN98/AN100</f>
        <v>0.11578947368421053</v>
      </c>
      <c r="AY98" s="18"/>
    </row>
    <row r="99" spans="27:80" ht="77.400000000000006" customHeight="1" x14ac:dyDescent="0.35">
      <c r="AA99" s="2" t="s">
        <v>7140</v>
      </c>
      <c r="AB99" s="340">
        <v>95</v>
      </c>
      <c r="AM99" s="16" t="s">
        <v>1939</v>
      </c>
      <c r="AN99" s="5">
        <f>AN100-AN98</f>
        <v>84</v>
      </c>
      <c r="AO99" s="14">
        <f>AN99/AN100</f>
        <v>0.88421052631578945</v>
      </c>
      <c r="AY99" s="17"/>
      <c r="BV99" s="25" t="s">
        <v>58</v>
      </c>
      <c r="BW99" s="25" t="s">
        <v>59</v>
      </c>
      <c r="BX99" s="25" t="s">
        <v>60</v>
      </c>
      <c r="BY99" s="25" t="s">
        <v>61</v>
      </c>
      <c r="BZ99" s="25" t="s">
        <v>62</v>
      </c>
      <c r="CA99" s="25" t="s">
        <v>63</v>
      </c>
      <c r="CB99" s="25" t="s">
        <v>64</v>
      </c>
    </row>
    <row r="100" spans="27:80" ht="31.25" customHeight="1" x14ac:dyDescent="0.35">
      <c r="AA100" s="2" t="s">
        <v>7141</v>
      </c>
      <c r="AB100" s="30">
        <f>AB99/AB98</f>
        <v>0.82608695652173914</v>
      </c>
      <c r="AM100" s="16" t="s">
        <v>1940</v>
      </c>
      <c r="AN100" s="5">
        <f>SUM(AD2:AD96)</f>
        <v>95</v>
      </c>
      <c r="AO100" s="15">
        <f>AO98+AO99</f>
        <v>1</v>
      </c>
      <c r="AY100" s="17"/>
      <c r="BU100" s="26" t="s">
        <v>171</v>
      </c>
      <c r="BV100" s="2">
        <f>COUNTIF(BV$2:BV$96,"Always")</f>
        <v>0</v>
      </c>
      <c r="BW100" s="2">
        <f t="shared" ref="BW100:BZ100" si="30">COUNTIF(BW$2:BW$96,"Always")</f>
        <v>0</v>
      </c>
      <c r="BX100" s="2">
        <f t="shared" si="30"/>
        <v>0</v>
      </c>
      <c r="BY100" s="2">
        <f t="shared" si="30"/>
        <v>0</v>
      </c>
      <c r="BZ100" s="2">
        <f t="shared" si="30"/>
        <v>0</v>
      </c>
      <c r="CA100" s="2"/>
      <c r="CB100" s="2"/>
    </row>
    <row r="101" spans="27:80" x14ac:dyDescent="0.35">
      <c r="AY101" s="17"/>
      <c r="BU101" s="26" t="s">
        <v>234</v>
      </c>
      <c r="BV101" s="2">
        <f>COUNTIF(BV$2:BV$96,"Often")</f>
        <v>0</v>
      </c>
      <c r="BW101" s="2">
        <f t="shared" ref="BW101:BZ101" si="31">COUNTIF(BW$2:BW$96,"Often")</f>
        <v>0</v>
      </c>
      <c r="BX101" s="2">
        <f t="shared" si="31"/>
        <v>0</v>
      </c>
      <c r="BY101" s="2">
        <f t="shared" si="31"/>
        <v>0</v>
      </c>
      <c r="BZ101" s="2">
        <f t="shared" si="31"/>
        <v>1</v>
      </c>
      <c r="CA101" s="2"/>
      <c r="CB101" s="2"/>
    </row>
    <row r="102" spans="27:80" ht="13.25" customHeight="1" x14ac:dyDescent="0.35">
      <c r="AY102" s="17"/>
      <c r="BU102" s="26" t="s">
        <v>238</v>
      </c>
      <c r="BV102" s="2">
        <f>COUNTIF(BV$2:BV$96,"Sometimes")</f>
        <v>0</v>
      </c>
      <c r="BW102" s="2">
        <f t="shared" ref="BW102:BZ102" si="32">COUNTIF(BW$2:BW$96,"Sometimes")</f>
        <v>4</v>
      </c>
      <c r="BX102" s="2">
        <f t="shared" si="32"/>
        <v>1</v>
      </c>
      <c r="BY102" s="2">
        <f t="shared" si="32"/>
        <v>0</v>
      </c>
      <c r="BZ102" s="2">
        <f t="shared" si="32"/>
        <v>2</v>
      </c>
      <c r="CA102" s="2"/>
      <c r="CB102" s="2"/>
    </row>
    <row r="103" spans="27:80" x14ac:dyDescent="0.35">
      <c r="AY103" s="17"/>
      <c r="BU103" s="26" t="s">
        <v>175</v>
      </c>
      <c r="BV103" s="2">
        <f>COUNTIF(BV$2:BV$96,"Never")</f>
        <v>95</v>
      </c>
      <c r="BW103" s="2">
        <f t="shared" ref="BW103:BZ103" si="33">COUNTIF(BW$2:BW$96,"Never")</f>
        <v>91</v>
      </c>
      <c r="BX103" s="2">
        <f t="shared" si="33"/>
        <v>94</v>
      </c>
      <c r="BY103" s="2">
        <f t="shared" si="33"/>
        <v>95</v>
      </c>
      <c r="BZ103" s="2">
        <f t="shared" si="33"/>
        <v>92</v>
      </c>
      <c r="CA103" s="2"/>
      <c r="CB103" s="2"/>
    </row>
    <row r="104" spans="27:80" x14ac:dyDescent="0.35">
      <c r="AY104" s="17"/>
      <c r="BU104" s="27" t="s">
        <v>164</v>
      </c>
      <c r="BV104" s="2"/>
      <c r="BW104" s="2"/>
      <c r="BX104" s="2"/>
      <c r="BY104" s="2"/>
      <c r="BZ104" s="2"/>
      <c r="CA104" s="2">
        <f>COUNTIF(CA$2:CA$96,"Yes")</f>
        <v>8</v>
      </c>
      <c r="CB104" s="2"/>
    </row>
    <row r="105" spans="27:80" x14ac:dyDescent="0.35">
      <c r="BU105" s="28" t="s">
        <v>165</v>
      </c>
      <c r="BV105" s="2"/>
      <c r="BW105" s="2"/>
      <c r="BX105" s="2"/>
      <c r="BY105" s="2"/>
      <c r="BZ105" s="2"/>
      <c r="CA105" s="2">
        <f>COUNTIF(CA$2:CA$96,"No")</f>
        <v>87</v>
      </c>
      <c r="CB105" s="2"/>
    </row>
    <row r="106" spans="27:80" x14ac:dyDescent="0.35">
      <c r="BU106" s="3" t="s">
        <v>309</v>
      </c>
      <c r="BV106" s="2"/>
      <c r="BW106" s="2"/>
      <c r="BX106" s="2"/>
      <c r="BY106" s="2"/>
      <c r="BZ106" s="2"/>
      <c r="CA106" s="2"/>
      <c r="CB106" s="2">
        <f>COUNTIF(CB$2:CB$96,"Not a lot of smoke")</f>
        <v>7</v>
      </c>
    </row>
    <row r="107" spans="27:80" x14ac:dyDescent="0.35">
      <c r="AY107" s="3" t="s">
        <v>1954</v>
      </c>
      <c r="AZ107" s="3" t="s">
        <v>1955</v>
      </c>
      <c r="BA107" s="3" t="s">
        <v>1956</v>
      </c>
      <c r="BB107" s="3" t="s">
        <v>1957</v>
      </c>
      <c r="BC107" s="3" t="s">
        <v>1958</v>
      </c>
      <c r="BD107" s="3" t="s">
        <v>1959</v>
      </c>
      <c r="BE107" s="3" t="s">
        <v>1947</v>
      </c>
      <c r="BF107" s="3" t="s">
        <v>1960</v>
      </c>
      <c r="BG107" s="3" t="s">
        <v>1961</v>
      </c>
      <c r="BH107" s="3" t="s">
        <v>1962</v>
      </c>
      <c r="BI107" s="3" t="s">
        <v>1963</v>
      </c>
      <c r="BJ107" s="3" t="s">
        <v>1964</v>
      </c>
      <c r="BU107" s="3" t="s">
        <v>843</v>
      </c>
      <c r="BV107" s="2"/>
      <c r="BW107" s="2"/>
      <c r="BX107" s="2"/>
      <c r="BY107" s="2"/>
      <c r="BZ107" s="2"/>
      <c r="CA107" s="2"/>
      <c r="CB107" s="2">
        <f>COUNTIF(CB$2:CB$96,"A lot of smoke")</f>
        <v>1</v>
      </c>
    </row>
    <row r="108" spans="27:80" x14ac:dyDescent="0.35">
      <c r="AY108" s="22">
        <f>AY97</f>
        <v>0.1368421052631579</v>
      </c>
      <c r="AZ108" s="22">
        <f>BA97</f>
        <v>0.12631578947368421</v>
      </c>
      <c r="BA108" s="22">
        <f>BC97</f>
        <v>0.16842105263157894</v>
      </c>
      <c r="BB108" s="22">
        <f>BE97</f>
        <v>0.2</v>
      </c>
      <c r="BC108" s="22">
        <f>BG97</f>
        <v>0.18947368421052632</v>
      </c>
      <c r="BD108" s="22">
        <f>BI97</f>
        <v>0.11578947368421053</v>
      </c>
      <c r="BE108" s="22">
        <f>BK97</f>
        <v>0.11578947368421053</v>
      </c>
      <c r="BF108" s="22">
        <f>BM97</f>
        <v>0.11578947368421053</v>
      </c>
      <c r="BG108" s="22">
        <f>BO97</f>
        <v>0.12631578947368421</v>
      </c>
      <c r="BH108" s="22">
        <f>BQ97</f>
        <v>0.11578947368421053</v>
      </c>
      <c r="BI108" s="22">
        <f>BS97</f>
        <v>0.15789473684210525</v>
      </c>
      <c r="BJ108" s="22">
        <f>BU97</f>
        <v>0.4</v>
      </c>
      <c r="BU108" s="3" t="s">
        <v>1965</v>
      </c>
      <c r="BV108" s="2">
        <f>SUM(BV100:BV107)</f>
        <v>95</v>
      </c>
      <c r="BW108" s="2">
        <f t="shared" ref="BW108:CB108" si="34">SUM(BW100:BW107)</f>
        <v>95</v>
      </c>
      <c r="BX108" s="2">
        <f t="shared" si="34"/>
        <v>95</v>
      </c>
      <c r="BY108" s="2">
        <f t="shared" si="34"/>
        <v>95</v>
      </c>
      <c r="BZ108" s="2">
        <f t="shared" si="34"/>
        <v>95</v>
      </c>
      <c r="CA108" s="2">
        <f t="shared" si="34"/>
        <v>95</v>
      </c>
      <c r="CB108" s="2">
        <f t="shared" si="34"/>
        <v>8</v>
      </c>
    </row>
    <row r="111" spans="27:80" x14ac:dyDescent="0.35">
      <c r="BU111" s="407" t="s">
        <v>1966</v>
      </c>
      <c r="BV111" s="407"/>
      <c r="BW111" s="407"/>
      <c r="BX111" s="407"/>
      <c r="BY111" s="407"/>
      <c r="BZ111" s="407"/>
      <c r="CA111" s="407"/>
      <c r="CB111" s="408"/>
    </row>
    <row r="112" spans="27:80" ht="54" customHeight="1" x14ac:dyDescent="0.35">
      <c r="BV112" s="25" t="s">
        <v>58</v>
      </c>
      <c r="BW112" s="25" t="s">
        <v>59</v>
      </c>
      <c r="BX112" s="25" t="s">
        <v>60</v>
      </c>
      <c r="BY112" s="25" t="s">
        <v>61</v>
      </c>
      <c r="BZ112" s="25" t="s">
        <v>62</v>
      </c>
      <c r="CA112" s="25" t="s">
        <v>63</v>
      </c>
      <c r="CB112" s="25" t="s">
        <v>64</v>
      </c>
    </row>
    <row r="113" spans="44:80" x14ac:dyDescent="0.35">
      <c r="AR113" s="2" t="s">
        <v>7171</v>
      </c>
      <c r="AS113" s="2" t="s">
        <v>7188</v>
      </c>
      <c r="AT113" s="2" t="s">
        <v>7170</v>
      </c>
      <c r="AU113" s="2" t="s">
        <v>7169</v>
      </c>
      <c r="AV113" s="2" t="s">
        <v>7144</v>
      </c>
      <c r="BU113" s="26" t="s">
        <v>171</v>
      </c>
      <c r="BV113" s="30">
        <f>BV100/$BV$108</f>
        <v>0</v>
      </c>
      <c r="BW113" s="30">
        <f t="shared" ref="BW113:BZ113" si="35">BW100/$BV$108</f>
        <v>0</v>
      </c>
      <c r="BX113" s="30">
        <f t="shared" si="35"/>
        <v>0</v>
      </c>
      <c r="BY113" s="30">
        <f t="shared" si="35"/>
        <v>0</v>
      </c>
      <c r="BZ113" s="30">
        <f t="shared" si="35"/>
        <v>0</v>
      </c>
      <c r="CA113" s="30"/>
      <c r="CB113" s="30"/>
    </row>
    <row r="114" spans="44:80" x14ac:dyDescent="0.35">
      <c r="AR114" s="357" t="s">
        <v>7172</v>
      </c>
      <c r="AS114" s="2">
        <f>COUNTIF($Y$2:$Y$96,AT114)</f>
        <v>16</v>
      </c>
      <c r="AT114" s="2">
        <v>2016</v>
      </c>
      <c r="AU114" s="2">
        <f>'Project Database'!J1473</f>
        <v>362</v>
      </c>
      <c r="AV114" s="355">
        <f>COUNTIFS(Y2:Y96,2016,AW2:AW96,1)/COUNTIF($Y$2:$Y$96,2016)</f>
        <v>0.8125</v>
      </c>
      <c r="BU114" s="26" t="s">
        <v>234</v>
      </c>
      <c r="BV114" s="30">
        <f t="shared" ref="BV114:CB120" si="36">BV101/$BV$108</f>
        <v>0</v>
      </c>
      <c r="BW114" s="30">
        <f t="shared" si="36"/>
        <v>0</v>
      </c>
      <c r="BX114" s="30">
        <f t="shared" si="36"/>
        <v>0</v>
      </c>
      <c r="BY114" s="30">
        <f t="shared" si="36"/>
        <v>0</v>
      </c>
      <c r="BZ114" s="30">
        <f t="shared" si="36"/>
        <v>1.0526315789473684E-2</v>
      </c>
      <c r="CA114" s="30"/>
      <c r="CB114" s="30"/>
    </row>
    <row r="115" spans="44:80" x14ac:dyDescent="0.35">
      <c r="AR115" s="2" t="s">
        <v>7173</v>
      </c>
      <c r="AS115" s="2">
        <f t="shared" ref="AS115:AS118" si="37">COUNTIF($Y$2:$Y$96,AT115)</f>
        <v>16</v>
      </c>
      <c r="AT115" s="2">
        <v>2017</v>
      </c>
      <c r="AU115" s="2">
        <f>'Project Database'!J1474</f>
        <v>1686</v>
      </c>
      <c r="AV115" s="355">
        <f>COUNTIFS(Y2:Y96,2017,AW2:AW96,1)/COUNTIF($Y$2:$Y$96,2017)</f>
        <v>0.8125</v>
      </c>
      <c r="BU115" s="26" t="s">
        <v>238</v>
      </c>
      <c r="BV115" s="30">
        <f t="shared" si="36"/>
        <v>0</v>
      </c>
      <c r="BW115" s="30">
        <f t="shared" si="36"/>
        <v>4.2105263157894736E-2</v>
      </c>
      <c r="BX115" s="30">
        <f t="shared" si="36"/>
        <v>1.0526315789473684E-2</v>
      </c>
      <c r="BY115" s="30">
        <f t="shared" si="36"/>
        <v>0</v>
      </c>
      <c r="BZ115" s="30">
        <f t="shared" si="36"/>
        <v>2.1052631578947368E-2</v>
      </c>
      <c r="CA115" s="30"/>
      <c r="CB115" s="30"/>
    </row>
    <row r="116" spans="44:80" x14ac:dyDescent="0.35">
      <c r="AR116" s="2" t="s">
        <v>7174</v>
      </c>
      <c r="AS116" s="2">
        <f t="shared" si="37"/>
        <v>21</v>
      </c>
      <c r="AT116" s="2">
        <v>2018</v>
      </c>
      <c r="AU116" s="2">
        <f>'Project Database'!J1475</f>
        <v>1150</v>
      </c>
      <c r="AV116" s="355">
        <f>COUNTIFS(Y2:Y96,2018,AW2:AW96,1)/COUNTIF($Y$2:$Y$96,2018)</f>
        <v>0.90476190476190477</v>
      </c>
      <c r="BU116" s="26" t="s">
        <v>175</v>
      </c>
      <c r="BV116" s="30">
        <f t="shared" si="36"/>
        <v>1</v>
      </c>
      <c r="BW116" s="30">
        <f t="shared" si="36"/>
        <v>0.95789473684210524</v>
      </c>
      <c r="BX116" s="30">
        <f t="shared" si="36"/>
        <v>0.98947368421052628</v>
      </c>
      <c r="BY116" s="30">
        <f t="shared" si="36"/>
        <v>1</v>
      </c>
      <c r="BZ116" s="30">
        <f t="shared" si="36"/>
        <v>0.96842105263157896</v>
      </c>
      <c r="CA116" s="30"/>
      <c r="CB116" s="30"/>
    </row>
    <row r="117" spans="44:80" x14ac:dyDescent="0.35">
      <c r="AR117" s="2" t="s">
        <v>7175</v>
      </c>
      <c r="AS117" s="2">
        <f t="shared" si="37"/>
        <v>24</v>
      </c>
      <c r="AT117" s="2">
        <v>2019</v>
      </c>
      <c r="AU117" s="2">
        <f>'Project Database'!J1476</f>
        <v>847</v>
      </c>
      <c r="AV117" s="30">
        <f>COUNTIFS(Y2:Y96,2019,AW2:AW96,1)/COUNTIF($Y$2:$Y$96,2019)</f>
        <v>0.83333333333333337</v>
      </c>
      <c r="BU117" s="27" t="s">
        <v>164</v>
      </c>
      <c r="BV117" s="30">
        <f>SUM(BV113:BV115)</f>
        <v>0</v>
      </c>
      <c r="BW117" s="30">
        <f t="shared" ref="BW117:BZ117" si="38">SUM(BW113:BW115)</f>
        <v>4.2105263157894736E-2</v>
      </c>
      <c r="BX117" s="30">
        <f t="shared" si="38"/>
        <v>1.0526315789473684E-2</v>
      </c>
      <c r="BY117" s="30">
        <f t="shared" si="38"/>
        <v>0</v>
      </c>
      <c r="BZ117" s="30">
        <f t="shared" si="38"/>
        <v>3.1578947368421054E-2</v>
      </c>
      <c r="CA117" s="373">
        <f t="shared" si="36"/>
        <v>8.4210526315789472E-2</v>
      </c>
      <c r="CB117" s="30"/>
    </row>
    <row r="118" spans="44:80" x14ac:dyDescent="0.35">
      <c r="AR118" s="2" t="s">
        <v>7176</v>
      </c>
      <c r="AS118" s="2">
        <f t="shared" si="37"/>
        <v>18</v>
      </c>
      <c r="AT118" s="2">
        <v>2020</v>
      </c>
      <c r="AU118" s="2">
        <f>'Project Database'!J1477</f>
        <v>334</v>
      </c>
      <c r="AV118" s="30">
        <f>COUNTIFS(Y2:Y96,2020,AW2:AW96,1)/COUNTIF($Y$2:$Y$96,2020)</f>
        <v>0.88888888888888884</v>
      </c>
      <c r="BU118" s="29" t="s">
        <v>165</v>
      </c>
      <c r="BV118" s="30">
        <f>SUM(BV116)</f>
        <v>1</v>
      </c>
      <c r="BW118" s="30">
        <f t="shared" ref="BW118:BZ118" si="39">SUM(BW116)</f>
        <v>0.95789473684210524</v>
      </c>
      <c r="BX118" s="30">
        <f t="shared" si="39"/>
        <v>0.98947368421052628</v>
      </c>
      <c r="BY118" s="30">
        <f t="shared" si="39"/>
        <v>1</v>
      </c>
      <c r="BZ118" s="30">
        <f t="shared" si="39"/>
        <v>0.96842105263157896</v>
      </c>
      <c r="CA118" s="30">
        <f t="shared" si="36"/>
        <v>0.91578947368421049</v>
      </c>
      <c r="CB118" s="30"/>
    </row>
    <row r="119" spans="44:80" x14ac:dyDescent="0.35">
      <c r="BU119" s="26" t="s">
        <v>309</v>
      </c>
      <c r="BV119" s="30"/>
      <c r="BW119" s="30"/>
      <c r="BX119" s="30"/>
      <c r="BY119" s="30"/>
      <c r="BZ119" s="30"/>
      <c r="CA119" s="30"/>
      <c r="CB119" s="30">
        <f t="shared" si="36"/>
        <v>7.3684210526315783E-2</v>
      </c>
    </row>
    <row r="120" spans="44:80" x14ac:dyDescent="0.35">
      <c r="AU120" t="s">
        <v>7178</v>
      </c>
      <c r="AV120" s="359">
        <f>(AV114*AU114+AV115*AU115+AV116*AU116+AV117*AU117)/SUM(AU114:AU117)</f>
        <v>0.84309258932250297</v>
      </c>
      <c r="BU120" s="26" t="s">
        <v>843</v>
      </c>
      <c r="BV120" s="30"/>
      <c r="BW120" s="30"/>
      <c r="BX120" s="30"/>
      <c r="BY120" s="30"/>
      <c r="BZ120" s="30"/>
      <c r="CA120" s="30"/>
      <c r="CB120" s="30">
        <f t="shared" si="36"/>
        <v>1.0526315789473684E-2</v>
      </c>
    </row>
    <row r="121" spans="44:80" x14ac:dyDescent="0.35">
      <c r="AU121" t="s">
        <v>7177</v>
      </c>
      <c r="AV121" s="359">
        <f>(AV114*AU114+AV115*AU115+AV116*AU116+AV117*AU117+AV118*AU118)/SUM(AU114:AU118)</f>
        <v>0.84658561605353122</v>
      </c>
    </row>
    <row r="123" spans="44:80" ht="15.5" x14ac:dyDescent="0.35">
      <c r="AV123" s="356"/>
      <c r="BU123" s="409" t="s">
        <v>1967</v>
      </c>
      <c r="BV123" s="410"/>
      <c r="BW123" s="410"/>
      <c r="BX123" s="410"/>
      <c r="BY123" s="410"/>
      <c r="BZ123" s="410"/>
      <c r="CA123" s="411"/>
    </row>
    <row r="124" spans="44:80" ht="65" x14ac:dyDescent="0.35">
      <c r="BU124" s="31"/>
      <c r="BV124" s="32" t="s">
        <v>59</v>
      </c>
      <c r="BW124" s="32" t="s">
        <v>58</v>
      </c>
      <c r="BX124" s="32" t="s">
        <v>61</v>
      </c>
      <c r="BY124" s="32" t="s">
        <v>62</v>
      </c>
      <c r="BZ124" s="32" t="s">
        <v>60</v>
      </c>
      <c r="CA124" s="347" t="str">
        <f>CA135</f>
        <v>Do you notice smoke inside the cooking area?</v>
      </c>
    </row>
    <row r="125" spans="44:80" x14ac:dyDescent="0.35">
      <c r="BU125" s="33" t="s">
        <v>1973</v>
      </c>
      <c r="BV125" s="352">
        <v>0.40112994350282488</v>
      </c>
      <c r="BW125" s="34">
        <v>0.7344632768361582</v>
      </c>
      <c r="BX125" s="34">
        <v>0.58192090395480223</v>
      </c>
      <c r="BY125" s="34">
        <v>0.49152542372881358</v>
      </c>
      <c r="BZ125" s="34">
        <v>0.72881355932203384</v>
      </c>
      <c r="CA125" s="22">
        <f>'Baseline Survey'!KP190</f>
        <v>0.33333333333333331</v>
      </c>
    </row>
    <row r="126" spans="44:80" x14ac:dyDescent="0.35">
      <c r="BU126" s="33" t="s">
        <v>1974</v>
      </c>
      <c r="BV126" s="352">
        <v>0.3728813559322034</v>
      </c>
      <c r="BW126" s="34">
        <v>0.20338983050847459</v>
      </c>
      <c r="BX126" s="34">
        <v>0.32203389830508472</v>
      </c>
      <c r="BY126" s="34">
        <v>0.40112994350282488</v>
      </c>
      <c r="BZ126" s="34">
        <v>0.24858757062146894</v>
      </c>
      <c r="CA126" s="22">
        <f>'Baseline Survey'!KP191</f>
        <v>0.5536723163841808</v>
      </c>
    </row>
    <row r="127" spans="44:80" x14ac:dyDescent="0.35">
      <c r="BU127" s="33" t="s">
        <v>1975</v>
      </c>
      <c r="BV127" s="34">
        <v>0.22598870056497175</v>
      </c>
      <c r="BW127" s="34">
        <v>6.2146892655367235E-2</v>
      </c>
      <c r="BX127" s="34">
        <v>9.6045197740112997E-2</v>
      </c>
      <c r="BY127" s="34">
        <v>0.10734463276836158</v>
      </c>
      <c r="BZ127" s="34">
        <v>2.2598870056497175E-2</v>
      </c>
      <c r="CA127" s="22">
        <f>'Baseline Survey'!KP192</f>
        <v>0.11299435028248588</v>
      </c>
    </row>
    <row r="128" spans="44:80" x14ac:dyDescent="0.35">
      <c r="BU128" s="33" t="s">
        <v>1976</v>
      </c>
      <c r="BV128" s="34">
        <v>0</v>
      </c>
      <c r="BW128" s="34">
        <v>0</v>
      </c>
      <c r="BX128" s="34">
        <v>0</v>
      </c>
      <c r="BY128" s="34">
        <v>0</v>
      </c>
      <c r="BZ128" s="34">
        <v>0</v>
      </c>
      <c r="CA128" s="22">
        <f>'Baseline Survey'!KP193</f>
        <v>0</v>
      </c>
    </row>
    <row r="129" spans="73:79" x14ac:dyDescent="0.35">
      <c r="BU129" s="33" t="s">
        <v>7147</v>
      </c>
      <c r="BV129" s="22">
        <f>SUM(BV126:BV128)</f>
        <v>0.59887005649717517</v>
      </c>
      <c r="BW129" s="22">
        <f t="shared" ref="BW129:BZ129" si="40">SUM(BW126:BW128)</f>
        <v>0.2655367231638418</v>
      </c>
      <c r="BX129" s="22">
        <f t="shared" si="40"/>
        <v>0.41807909604519772</v>
      </c>
      <c r="BY129" s="22">
        <f t="shared" si="40"/>
        <v>0.50847457627118642</v>
      </c>
      <c r="BZ129" s="22">
        <f t="shared" si="40"/>
        <v>0.2711864406779661</v>
      </c>
      <c r="CA129" s="372">
        <f>SUM(CA126:CA127)</f>
        <v>0.66666666666666663</v>
      </c>
    </row>
    <row r="130" spans="73:79" x14ac:dyDescent="0.35">
      <c r="BU130" s="33" t="s">
        <v>7148</v>
      </c>
      <c r="BV130" s="22">
        <f>BV125</f>
        <v>0.40112994350282488</v>
      </c>
      <c r="BW130" s="22">
        <f t="shared" ref="BW130:BZ130" si="41">BW125</f>
        <v>0.7344632768361582</v>
      </c>
      <c r="BX130" s="22">
        <f t="shared" si="41"/>
        <v>0.58192090395480223</v>
      </c>
      <c r="BY130" s="22">
        <f t="shared" si="41"/>
        <v>0.49152542372881358</v>
      </c>
      <c r="BZ130" s="22">
        <f t="shared" si="41"/>
        <v>0.72881355932203384</v>
      </c>
      <c r="CA130" s="22">
        <f>CA125</f>
        <v>0.33333333333333331</v>
      </c>
    </row>
    <row r="134" spans="73:79" x14ac:dyDescent="0.35">
      <c r="BV134" t="s">
        <v>7149</v>
      </c>
    </row>
    <row r="135" spans="73:79" ht="65" x14ac:dyDescent="0.35">
      <c r="BU135" t="s">
        <v>7150</v>
      </c>
      <c r="BV135" s="348" t="s">
        <v>59</v>
      </c>
      <c r="BW135" s="348" t="s">
        <v>58</v>
      </c>
      <c r="BX135" s="348" t="s">
        <v>61</v>
      </c>
      <c r="BY135" s="348" t="s">
        <v>62</v>
      </c>
      <c r="BZ135" s="348" t="s">
        <v>60</v>
      </c>
      <c r="CA135" s="348" t="str">
        <f>CA112</f>
        <v>Do you notice smoke inside the cooking area?</v>
      </c>
    </row>
    <row r="136" spans="73:79" x14ac:dyDescent="0.35">
      <c r="BU136" s="2" t="s">
        <v>7149</v>
      </c>
      <c r="BV136" s="22">
        <f t="shared" ref="BV136:CA136" si="42">BV137/BV129</f>
        <v>1</v>
      </c>
      <c r="BW136" s="22">
        <f t="shared" si="42"/>
        <v>0.84143337066069435</v>
      </c>
      <c r="BX136" s="22">
        <f t="shared" si="42"/>
        <v>0.97482219061166431</v>
      </c>
      <c r="BY136" s="22">
        <f t="shared" si="42"/>
        <v>1</v>
      </c>
      <c r="BZ136" s="22">
        <f t="shared" si="42"/>
        <v>0.88355263157894737</v>
      </c>
      <c r="CA136" s="22">
        <f t="shared" si="42"/>
        <v>0.87368421052631573</v>
      </c>
    </row>
    <row r="137" spans="73:79" x14ac:dyDescent="0.35">
      <c r="BU137" s="2"/>
      <c r="BV137" s="22">
        <f t="shared" ref="BV137:CA137" si="43">BV129-BV117</f>
        <v>0.59887005649717517</v>
      </c>
      <c r="BW137" s="22">
        <f t="shared" si="43"/>
        <v>0.22343146000594707</v>
      </c>
      <c r="BX137" s="22">
        <f t="shared" si="43"/>
        <v>0.40755278025572406</v>
      </c>
      <c r="BY137" s="22">
        <f t="shared" si="43"/>
        <v>0.50847457627118642</v>
      </c>
      <c r="BZ137" s="22">
        <f t="shared" si="43"/>
        <v>0.23960749330954506</v>
      </c>
      <c r="CA137" s="372">
        <f t="shared" si="43"/>
        <v>0.58245614035087712</v>
      </c>
    </row>
  </sheetData>
  <autoFilter ref="A1:FJ120" xr:uid="{00000000-0009-0000-0000-000009000000}"/>
  <mergeCells count="2">
    <mergeCell ref="BU111:CB111"/>
    <mergeCell ref="BU123:CA123"/>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Survey Summary</vt:lpstr>
      <vt:lpstr>Resale time</vt:lpstr>
      <vt:lpstr>Project KPT Detailled Data</vt:lpstr>
      <vt:lpstr>KPT_Summary</vt:lpstr>
      <vt:lpstr>KPT_Summary_Cleaned</vt:lpstr>
      <vt:lpstr>Energy Savings</vt:lpstr>
      <vt:lpstr>VER CALCULATIONS</vt:lpstr>
      <vt:lpstr>Project Database</vt:lpstr>
      <vt:lpstr>Usage_Monitoring_Survey_2021 </vt:lpstr>
      <vt:lpstr>Baseline Survey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Barbara</dc:creator>
  <cp:lastModifiedBy>ASUS</cp:lastModifiedBy>
  <dcterms:created xsi:type="dcterms:W3CDTF">2021-07-12T09:24:36Z</dcterms:created>
  <dcterms:modified xsi:type="dcterms:W3CDTF">2022-09-09T23:11:16Z</dcterms:modified>
</cp:coreProperties>
</file>