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035" windowHeight="9720"/>
  </bookViews>
  <sheets>
    <sheet name="Overview" sheetId="32" r:id="rId1"/>
    <sheet name="CERs aggregated by month" sheetId="13" state="hidden" r:id="rId2"/>
    <sheet name="2012" sheetId="85" r:id="rId3"/>
    <sheet name="2013" sheetId="84" r:id="rId4"/>
    <sheet name="2014" sheetId="83" r:id="rId5"/>
    <sheet name="2015" sheetId="75" r:id="rId6"/>
    <sheet name="2016" sheetId="76" r:id="rId7"/>
    <sheet name="2017" sheetId="77" r:id="rId8"/>
    <sheet name="2018" sheetId="78" r:id="rId9"/>
    <sheet name="2019" sheetId="80" r:id="rId10"/>
    <sheet name="2020" sheetId="82" r:id="rId11"/>
  </sheets>
  <calcPr calcId="125725"/>
</workbook>
</file>

<file path=xl/calcChain.xml><?xml version="1.0" encoding="utf-8"?>
<calcChain xmlns="http://schemas.openxmlformats.org/spreadsheetml/2006/main">
  <c r="L6" i="32"/>
  <c r="D16" i="82"/>
  <c r="D16" i="85"/>
  <c r="D17" i="80"/>
  <c r="D17" i="82"/>
  <c r="M28" i="32"/>
  <c r="P11" l="1"/>
  <c r="M24" l="1"/>
  <c r="D26"/>
  <c r="M26" s="1"/>
  <c r="D24"/>
  <c r="K6" l="1"/>
  <c r="J6" l="1"/>
  <c r="F9" l="1"/>
  <c r="F8"/>
  <c r="F7"/>
  <c r="E9"/>
  <c r="E8"/>
  <c r="E7"/>
  <c r="D8"/>
  <c r="D7"/>
  <c r="D17" i="83"/>
  <c r="D18" s="1"/>
  <c r="D16"/>
  <c r="D17" i="84"/>
  <c r="D16"/>
  <c r="D18" s="1"/>
  <c r="D17" i="85"/>
  <c r="D18" s="1"/>
  <c r="D9" i="32" s="1"/>
  <c r="D12" s="1"/>
  <c r="F12" l="1"/>
  <c r="F13" s="1"/>
  <c r="E12"/>
  <c r="E13" s="1"/>
  <c r="D13"/>
  <c r="L8"/>
  <c r="L7"/>
  <c r="D18" i="82" l="1"/>
  <c r="L9" i="32" s="1"/>
  <c r="L12" s="1"/>
  <c r="L13" s="1"/>
  <c r="K8" l="1"/>
  <c r="K7"/>
  <c r="D16" i="80"/>
  <c r="J9" i="32"/>
  <c r="J12" s="1"/>
  <c r="I9"/>
  <c r="I12" s="1"/>
  <c r="H9"/>
  <c r="H12" s="1"/>
  <c r="G9"/>
  <c r="G12" s="1"/>
  <c r="J8"/>
  <c r="I8"/>
  <c r="H8"/>
  <c r="G8"/>
  <c r="J7"/>
  <c r="I7"/>
  <c r="H7"/>
  <c r="G7"/>
  <c r="D17" i="78"/>
  <c r="D16"/>
  <c r="D18" s="1"/>
  <c r="D18" i="77"/>
  <c r="D17"/>
  <c r="D16"/>
  <c r="D18" i="76"/>
  <c r="D17"/>
  <c r="D16"/>
  <c r="D18" i="75"/>
  <c r="D17"/>
  <c r="D16"/>
  <c r="D18" i="80" l="1"/>
  <c r="K9" i="32" s="1"/>
  <c r="K12" s="1"/>
  <c r="K13" s="1"/>
  <c r="A10" i="13" l="1"/>
  <c r="O10"/>
  <c r="O3"/>
  <c r="P3"/>
  <c r="Q3"/>
  <c r="R3"/>
  <c r="S3"/>
  <c r="U3"/>
  <c r="V3"/>
  <c r="W3"/>
  <c r="X3"/>
  <c r="Y3"/>
  <c r="Z3"/>
  <c r="T3"/>
  <c r="K3"/>
  <c r="J13" i="32" l="1"/>
  <c r="G3" i="13"/>
  <c r="H3"/>
  <c r="L3"/>
  <c r="D3"/>
  <c r="F3"/>
  <c r="I3"/>
  <c r="E3"/>
  <c r="J3"/>
  <c r="AA3"/>
  <c r="M3" l="1"/>
  <c r="H13" i="32" l="1"/>
  <c r="O7" i="13"/>
  <c r="I13" i="32" l="1"/>
  <c r="A7" i="13"/>
  <c r="G13" i="32" l="1"/>
  <c r="M13" s="1"/>
  <c r="O13" i="13"/>
  <c r="A13"/>
  <c r="C17" l="1"/>
  <c r="G17"/>
  <c r="K17"/>
  <c r="B17"/>
  <c r="F17"/>
  <c r="J17"/>
  <c r="A17"/>
  <c r="E17"/>
  <c r="I17"/>
  <c r="D17"/>
  <c r="H17"/>
  <c r="L17"/>
  <c r="T17"/>
  <c r="Y17"/>
  <c r="V17"/>
  <c r="O17"/>
  <c r="X17"/>
  <c r="Z17"/>
  <c r="Q17"/>
  <c r="S17"/>
  <c r="P17"/>
  <c r="U17"/>
  <c r="R17"/>
  <c r="W17"/>
  <c r="M17" l="1"/>
  <c r="AA17"/>
  <c r="A20" l="1"/>
</calcChain>
</file>

<file path=xl/comments1.xml><?xml version="1.0" encoding="utf-8"?>
<comments xmlns="http://schemas.openxmlformats.org/spreadsheetml/2006/main">
  <authors>
    <author>Carbotrader6</author>
    <author>Arthur</author>
  </authors>
  <commentList>
    <comment ref="A5" authorId="0">
      <text>
        <r>
          <rPr>
            <b/>
            <sz val="8"/>
            <color indexed="81"/>
            <rFont val="Tahoma"/>
            <family val="2"/>
          </rPr>
          <t>Total eletricity generated inpputed into the grid by project activity.</t>
        </r>
      </text>
    </comment>
    <comment ref="D6" authorId="1">
      <text>
        <r>
          <rPr>
            <sz val="9"/>
            <color indexed="81"/>
            <rFont val="Tahoma"/>
            <family val="2"/>
          </rPr>
          <t xml:space="preserve">
from 01/07/2012</t>
        </r>
      </text>
    </comment>
    <comment ref="J6" authorId="1">
      <text>
        <r>
          <rPr>
            <sz val="9"/>
            <color indexed="81"/>
            <rFont val="Tahoma"/>
            <family val="2"/>
          </rPr>
          <t xml:space="preserve">
401.848 MW average (from January until December)</t>
        </r>
      </text>
    </comment>
    <comment ref="K6" authorId="1">
      <text>
        <r>
          <rPr>
            <sz val="9"/>
            <color indexed="81"/>
            <rFont val="Tahoma"/>
            <family val="2"/>
          </rPr>
          <t>423.411 MW average (from January until December)</t>
        </r>
      </text>
    </comment>
    <comment ref="L6" authorId="1">
      <text>
        <r>
          <rPr>
            <sz val="9"/>
            <color indexed="81"/>
            <rFont val="Tahoma"/>
            <family val="2"/>
          </rPr>
          <t>264.513 MW average (from January until October)
14/10/2020 Final CP</t>
        </r>
      </text>
    </comment>
    <comment ref="A7" authorId="0">
      <text>
        <r>
          <rPr>
            <b/>
            <sz val="8"/>
            <color indexed="81"/>
            <rFont val="Tahoma"/>
            <family val="2"/>
          </rPr>
          <t>Emission factor of Build Margin calculated and made available annualy by ONS and Science and Technology Ministry</t>
        </r>
      </text>
    </comment>
    <comment ref="A8" authorId="0">
      <text>
        <r>
          <rPr>
            <b/>
            <sz val="8"/>
            <color indexed="81"/>
            <rFont val="Tahoma"/>
            <family val="2"/>
          </rPr>
          <t>Emission factor of Operating Margin calculated and made available annualy by ONS and Science and Technology Ministry</t>
        </r>
      </text>
    </comment>
    <comment ref="A9" authorId="0">
      <text>
        <r>
          <rPr>
            <b/>
            <sz val="8"/>
            <color indexed="81"/>
            <rFont val="Tahoma"/>
            <family val="2"/>
          </rPr>
          <t>Emission factor of Combined Margin calculated and made available annualy by ONS and Science and Technology Ministry</t>
        </r>
      </text>
    </comment>
    <comment ref="A12" authorId="0">
      <text>
        <r>
          <rPr>
            <b/>
            <sz val="8"/>
            <color indexed="81"/>
            <rFont val="Tahoma"/>
            <family val="2"/>
          </rPr>
          <t>Baseline Emissions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3" authorId="0">
      <text>
        <r>
          <rPr>
            <b/>
            <sz val="8"/>
            <color indexed="81"/>
            <rFont val="Tahoma"/>
            <family val="2"/>
          </rPr>
          <t>GHG Verified Reduction Units</t>
        </r>
      </text>
    </comment>
  </commentList>
</comments>
</file>

<file path=xl/sharedStrings.xml><?xml version="1.0" encoding="utf-8"?>
<sst xmlns="http://schemas.openxmlformats.org/spreadsheetml/2006/main" count="308" uniqueCount="104">
  <si>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</si>
  <si>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</si>
  <si>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</si>
  <si>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</si>
  <si>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</si>
  <si>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</si>
  <si>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</si>
  <si>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</si>
  <si>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</si>
  <si>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</si>
  <si>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</si>
  <si>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</si>
  <si>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</si>
  <si>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r>
      <t>ER 2012 (</t>
    </r>
    <r>
      <rPr>
        <sz val="11"/>
        <rFont val="Times New Roman"/>
        <family val="1"/>
      </rPr>
      <t>tCO</t>
    </r>
    <r>
      <rPr>
        <vertAlign val="subscript"/>
        <sz val="11"/>
        <rFont val="Times New Roman"/>
        <family val="1"/>
      </rPr>
      <t>2</t>
    </r>
    <r>
      <rPr>
        <sz val="11"/>
        <rFont val="Times New Roman"/>
        <family val="1"/>
      </rPr>
      <t>)</t>
    </r>
  </si>
  <si>
    <t>Total CERs</t>
  </si>
  <si>
    <t>2012 SHP Santana I Power Generation (MWh)</t>
  </si>
  <si>
    <t>2013 SHP Santana I Power Generation (MWh)</t>
  </si>
  <si>
    <r>
      <t>EF</t>
    </r>
    <r>
      <rPr>
        <sz val="6"/>
        <rFont val="Arial"/>
        <family val="2"/>
      </rPr>
      <t>BM</t>
    </r>
    <r>
      <rPr>
        <sz val="8"/>
        <rFont val="Arial"/>
        <family val="2"/>
      </rPr>
      <t xml:space="preserve"> 2012</t>
    </r>
  </si>
  <si>
    <r>
      <t>ER 2013 (</t>
    </r>
    <r>
      <rPr>
        <sz val="11"/>
        <rFont val="Times New Roman"/>
        <family val="1"/>
      </rPr>
      <t>tCO</t>
    </r>
    <r>
      <rPr>
        <vertAlign val="subscript"/>
        <sz val="11"/>
        <rFont val="Times New Roman"/>
        <family val="1"/>
      </rPr>
      <t>2</t>
    </r>
    <r>
      <rPr>
        <sz val="11"/>
        <rFont val="Times New Roman"/>
        <family val="1"/>
      </rPr>
      <t>)</t>
    </r>
  </si>
  <si>
    <r>
      <t>EF</t>
    </r>
    <r>
      <rPr>
        <sz val="6"/>
        <rFont val="Arial"/>
        <family val="2"/>
      </rPr>
      <t>OM</t>
    </r>
    <r>
      <rPr>
        <sz val="8"/>
        <rFont val="Arial"/>
        <family val="2"/>
      </rPr>
      <t xml:space="preserve"> 2012</t>
    </r>
  </si>
  <si>
    <r>
      <t>EF</t>
    </r>
    <r>
      <rPr>
        <sz val="6"/>
        <rFont val="Arial"/>
        <family val="2"/>
      </rPr>
      <t>CM</t>
    </r>
    <r>
      <rPr>
        <sz val="8"/>
        <rFont val="Arial"/>
        <family val="2"/>
      </rPr>
      <t xml:space="preserve"> 2012</t>
    </r>
  </si>
  <si>
    <r>
      <t>EF</t>
    </r>
    <r>
      <rPr>
        <sz val="6"/>
        <rFont val="Arial"/>
        <family val="2"/>
      </rPr>
      <t>OM</t>
    </r>
    <r>
      <rPr>
        <sz val="8"/>
        <rFont val="Arial"/>
        <family val="2"/>
      </rPr>
      <t xml:space="preserve"> 2013</t>
    </r>
  </si>
  <si>
    <r>
      <t>EF</t>
    </r>
    <r>
      <rPr>
        <sz val="6"/>
        <rFont val="Arial"/>
        <family val="2"/>
      </rPr>
      <t>BM</t>
    </r>
    <r>
      <rPr>
        <sz val="8"/>
        <rFont val="Arial"/>
        <family val="2"/>
      </rPr>
      <t xml:space="preserve"> 2013</t>
    </r>
  </si>
  <si>
    <r>
      <t>EF</t>
    </r>
    <r>
      <rPr>
        <sz val="6"/>
        <rFont val="Arial"/>
        <family val="2"/>
      </rPr>
      <t>CM</t>
    </r>
    <r>
      <rPr>
        <sz val="8"/>
        <rFont val="Arial"/>
        <family val="2"/>
      </rPr>
      <t xml:space="preserve"> 2013</t>
    </r>
  </si>
  <si>
    <t>Monitored Parameter</t>
  </si>
  <si>
    <t>Monitoring frequency</t>
  </si>
  <si>
    <t>Monthly</t>
  </si>
  <si>
    <r>
      <t>EF grid, BM, y (tCO</t>
    </r>
    <r>
      <rPr>
        <b/>
        <sz val="6"/>
        <rFont val="Arial"/>
        <family val="2"/>
      </rPr>
      <t>2</t>
    </r>
    <r>
      <rPr>
        <b/>
        <sz val="8"/>
        <rFont val="Arial"/>
        <family val="2"/>
      </rPr>
      <t xml:space="preserve"> / MWh)</t>
    </r>
  </si>
  <si>
    <t>Annualy</t>
  </si>
  <si>
    <t>EF grid, OM, y (tCO2 / MWh)</t>
  </si>
  <si>
    <t>EF grid, CM, y (tCO2 / MWh)</t>
  </si>
  <si>
    <r>
      <t>Cap</t>
    </r>
    <r>
      <rPr>
        <b/>
        <vertAlign val="subscript"/>
        <sz val="8"/>
        <rFont val="Arial"/>
        <family val="2"/>
      </rPr>
      <t>PJ</t>
    </r>
    <r>
      <rPr>
        <b/>
        <sz val="8"/>
        <rFont val="Arial"/>
        <family val="2"/>
      </rPr>
      <t xml:space="preserve"> (MW) </t>
    </r>
  </si>
  <si>
    <r>
      <t>A</t>
    </r>
    <r>
      <rPr>
        <b/>
        <vertAlign val="subscript"/>
        <sz val="8"/>
        <rFont val="Arial"/>
        <family val="2"/>
      </rPr>
      <t>PJ</t>
    </r>
    <r>
      <rPr>
        <b/>
        <sz val="8"/>
        <rFont val="Arial"/>
        <family val="2"/>
      </rPr>
      <t xml:space="preserve"> (km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>)</t>
    </r>
  </si>
  <si>
    <r>
      <t>BE y (t CO</t>
    </r>
    <r>
      <rPr>
        <b/>
        <sz val="6"/>
        <rFont val="Arial"/>
        <family val="2"/>
      </rPr>
      <t>2</t>
    </r>
    <r>
      <rPr>
        <b/>
        <sz val="8"/>
        <rFont val="Arial"/>
        <family val="2"/>
      </rPr>
      <t>)</t>
    </r>
  </si>
  <si>
    <t>Review History</t>
  </si>
  <si>
    <t>Project Link:</t>
  </si>
  <si>
    <t>ex-ante</t>
  </si>
  <si>
    <r>
      <t>EF</t>
    </r>
    <r>
      <rPr>
        <sz val="8"/>
        <rFont val="Arial"/>
        <family val="2"/>
      </rPr>
      <t>grid,CM,2015</t>
    </r>
  </si>
  <si>
    <t>OPERATING MARGIN</t>
  </si>
  <si>
    <t>BUILDING MARGIN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</si>
  <si>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</si>
  <si>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</si>
  <si>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</si>
  <si>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</si>
  <si>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</si>
  <si>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</si>
  <si>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</si>
  <si>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</si>
  <si>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</si>
  <si>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</si>
  <si>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</si>
  <si>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</si>
  <si>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 Annual Build Margin Emission Factor (tCO2/MWh)</t>
  </si>
  <si>
    <t xml:space="preserve">Average Monthly Operating Emission Factor (tCO2/MWh)
/MWh) </t>
  </si>
  <si>
    <t>Month</t>
  </si>
  <si>
    <r>
      <t>EF</t>
    </r>
    <r>
      <rPr>
        <sz val="8"/>
        <rFont val="Arial"/>
        <family val="2"/>
      </rPr>
      <t>grid,CM,2018</t>
    </r>
  </si>
  <si>
    <r>
      <t>EF</t>
    </r>
    <r>
      <rPr>
        <sz val="8"/>
        <rFont val="Arial"/>
        <family val="2"/>
      </rPr>
      <t>grid,CM,2017</t>
    </r>
  </si>
  <si>
    <r>
      <t>EF</t>
    </r>
    <r>
      <rPr>
        <sz val="8"/>
        <rFont val="Arial"/>
        <family val="2"/>
      </rPr>
      <t>grid,CM,2016</t>
    </r>
  </si>
  <si>
    <t>tCO2/MWh</t>
  </si>
  <si>
    <r>
      <t>EF</t>
    </r>
    <r>
      <rPr>
        <sz val="8"/>
        <rFont val="Arial"/>
        <family val="2"/>
      </rPr>
      <t>grid,OM,2016</t>
    </r>
  </si>
  <si>
    <r>
      <t>EF</t>
    </r>
    <r>
      <rPr>
        <sz val="8"/>
        <rFont val="Arial"/>
        <family val="2"/>
      </rPr>
      <t>grid,BM,2016</t>
    </r>
  </si>
  <si>
    <r>
      <t>EF</t>
    </r>
    <r>
      <rPr>
        <sz val="8"/>
        <rFont val="Arial"/>
        <family val="2"/>
      </rPr>
      <t>grid,OM,2017</t>
    </r>
  </si>
  <si>
    <r>
      <t>EF</t>
    </r>
    <r>
      <rPr>
        <sz val="8"/>
        <rFont val="Arial"/>
        <family val="2"/>
      </rPr>
      <t>grid,BM,2017</t>
    </r>
  </si>
  <si>
    <r>
      <t>EF</t>
    </r>
    <r>
      <rPr>
        <sz val="8"/>
        <rFont val="Arial"/>
        <family val="2"/>
      </rPr>
      <t>grid,OM,2018</t>
    </r>
  </si>
  <si>
    <r>
      <t>EF</t>
    </r>
    <r>
      <rPr>
        <sz val="8"/>
        <rFont val="Arial"/>
        <family val="2"/>
      </rPr>
      <t>grid,BM,2018</t>
    </r>
  </si>
  <si>
    <r>
      <t>EF</t>
    </r>
    <r>
      <rPr>
        <sz val="8"/>
        <rFont val="Arial"/>
        <family val="2"/>
      </rPr>
      <t>grid,OM,2015</t>
    </r>
  </si>
  <si>
    <r>
      <t>EF</t>
    </r>
    <r>
      <rPr>
        <sz val="8"/>
        <rFont val="Arial"/>
        <family val="2"/>
      </rPr>
      <t>grid,BM,2015</t>
    </r>
  </si>
  <si>
    <r>
      <t>Egy</t>
    </r>
    <r>
      <rPr>
        <b/>
        <vertAlign val="subscript"/>
        <sz val="8"/>
        <rFont val="Arial"/>
        <family val="2"/>
      </rPr>
      <t>total</t>
    </r>
    <r>
      <rPr>
        <b/>
        <sz val="8"/>
        <rFont val="Arial"/>
        <family val="2"/>
      </rPr>
      <t xml:space="preserve"> (MWh) Infomercado</t>
    </r>
  </si>
  <si>
    <t>Source:</t>
  </si>
  <si>
    <t>https://www.ccee.org.br/portal/faces/pages_publico/o-que-fazemos/infomercado?_afrLoop=302323257728553&amp;_adf.ctrl-state=1ae2d19njv_1#!%40%40%3F_afrLoop%3D302323257728553%26_adf.ctrl-state%3D1ae2d19njv_5</t>
  </si>
  <si>
    <t>Methodology: ACM0002 Version 13</t>
  </si>
  <si>
    <t>EGy</t>
  </si>
  <si>
    <t>EF grid,CM,y</t>
  </si>
  <si>
    <t>month</t>
  </si>
  <si>
    <r>
      <t>EF</t>
    </r>
    <r>
      <rPr>
        <sz val="8"/>
        <rFont val="Arial"/>
        <family val="2"/>
      </rPr>
      <t>grid,OM,2020</t>
    </r>
  </si>
  <si>
    <r>
      <t>EF</t>
    </r>
    <r>
      <rPr>
        <sz val="8"/>
        <rFont val="Arial"/>
        <family val="2"/>
      </rPr>
      <t>grid,BM,2020</t>
    </r>
  </si>
  <si>
    <r>
      <t>EF</t>
    </r>
    <r>
      <rPr>
        <sz val="8"/>
        <rFont val="Arial"/>
        <family val="2"/>
      </rPr>
      <t>grid,CM,2020</t>
    </r>
  </si>
  <si>
    <r>
      <t>EF</t>
    </r>
    <r>
      <rPr>
        <sz val="8"/>
        <rFont val="Arial"/>
        <family val="2"/>
      </rPr>
      <t>grid,OM,2019</t>
    </r>
  </si>
  <si>
    <r>
      <t>EF</t>
    </r>
    <r>
      <rPr>
        <sz val="8"/>
        <rFont val="Arial"/>
        <family val="2"/>
      </rPr>
      <t>grid,BM,2019</t>
    </r>
  </si>
  <si>
    <r>
      <t>EF</t>
    </r>
    <r>
      <rPr>
        <sz val="8"/>
        <rFont val="Arial"/>
        <family val="2"/>
      </rPr>
      <t>grid,CM,2019</t>
    </r>
  </si>
  <si>
    <r>
      <t>EF</t>
    </r>
    <r>
      <rPr>
        <sz val="8"/>
        <rFont val="Arial"/>
        <family val="2"/>
      </rPr>
      <t>grid,OM,2012</t>
    </r>
  </si>
  <si>
    <r>
      <t>EF</t>
    </r>
    <r>
      <rPr>
        <sz val="8"/>
        <rFont val="Arial"/>
        <family val="2"/>
      </rPr>
      <t>grid,BM,2012</t>
    </r>
  </si>
  <si>
    <r>
      <t>EF</t>
    </r>
    <r>
      <rPr>
        <sz val="8"/>
        <rFont val="Arial"/>
        <family val="2"/>
      </rPr>
      <t>grid,CM,2012</t>
    </r>
  </si>
  <si>
    <r>
      <t>EF</t>
    </r>
    <r>
      <rPr>
        <sz val="8"/>
        <rFont val="Arial"/>
        <family val="2"/>
      </rPr>
      <t>grid,OM,2013</t>
    </r>
  </si>
  <si>
    <r>
      <t>EF</t>
    </r>
    <r>
      <rPr>
        <sz val="8"/>
        <rFont val="Arial"/>
        <family val="2"/>
      </rPr>
      <t>grid,BM,2013</t>
    </r>
  </si>
  <si>
    <r>
      <t>EF</t>
    </r>
    <r>
      <rPr>
        <sz val="8"/>
        <rFont val="Arial"/>
        <family val="2"/>
      </rPr>
      <t>grid,CM,2013</t>
    </r>
  </si>
  <si>
    <r>
      <t>EF</t>
    </r>
    <r>
      <rPr>
        <sz val="8"/>
        <rFont val="Arial"/>
        <family val="2"/>
      </rPr>
      <t>grid,OM,2014</t>
    </r>
  </si>
  <si>
    <r>
      <t>EF</t>
    </r>
    <r>
      <rPr>
        <sz val="8"/>
        <rFont val="Arial"/>
        <family val="2"/>
      </rPr>
      <t>grid,BM,2014</t>
    </r>
  </si>
  <si>
    <r>
      <t>EF</t>
    </r>
    <r>
      <rPr>
        <sz val="8"/>
        <rFont val="Arial"/>
        <family val="2"/>
      </rPr>
      <t>grid,CM,2014</t>
    </r>
  </si>
  <si>
    <t>14/10/2010 to 14/10/2020 (Renewable)</t>
  </si>
  <si>
    <t>1st MR 14/10/2010 to 30/06/2012</t>
  </si>
  <si>
    <t>Overview of monitoring plan of the Foz do Chapecó: 2012 - 2020</t>
  </si>
  <si>
    <t>https://registry.verra.org/app/projectDetail/VCS/896</t>
  </si>
  <si>
    <r>
      <t>VCUs (t CO</t>
    </r>
    <r>
      <rPr>
        <b/>
        <sz val="6"/>
        <rFont val="Arial"/>
        <family val="2"/>
      </rPr>
      <t>2</t>
    </r>
    <r>
      <rPr>
        <b/>
        <sz val="8"/>
        <rFont val="Arial"/>
        <family val="2"/>
      </rPr>
      <t>)</t>
    </r>
  </si>
  <si>
    <t>VCUs</t>
  </si>
  <si>
    <r>
      <t>Egy</t>
    </r>
    <r>
      <rPr>
        <b/>
        <vertAlign val="subscript"/>
        <sz val="8"/>
        <rFont val="Arial"/>
        <family val="2"/>
      </rPr>
      <t>total</t>
    </r>
    <r>
      <rPr>
        <b/>
        <sz val="8"/>
        <rFont val="Arial"/>
        <family val="2"/>
      </rPr>
      <t xml:space="preserve"> (MWh) </t>
    </r>
  </si>
  <si>
    <t>ex-ante (PD)</t>
  </si>
  <si>
    <t>2nd MR 01/07/2012 to 14/10/2020</t>
  </si>
  <si>
    <t>ex-post</t>
  </si>
  <si>
    <t>https://antigo.mctic.gov.br/mctic/opencms/ciencia/SEPED/clima/textogeral/emissao_despacho.html</t>
  </si>
  <si>
    <t>OPERATION MARGIN</t>
  </si>
  <si>
    <r>
      <t>Average Emission Factor (tCO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/MWh) - </t>
    </r>
    <r>
      <rPr>
        <b/>
        <sz val="10"/>
        <rFont val="Arial"/>
        <family val="2"/>
      </rPr>
      <t>ANNUAL</t>
    </r>
  </si>
  <si>
    <r>
      <t>Average Emission Factor (tCO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/MWh) - </t>
    </r>
    <r>
      <rPr>
        <b/>
        <sz val="10"/>
        <rFont val="Arial"/>
        <family val="2"/>
      </rPr>
      <t>MONTHLY</t>
    </r>
  </si>
  <si>
    <t>MONTH</t>
  </si>
</sst>
</file>

<file path=xl/styles.xml><?xml version="1.0" encoding="utf-8"?>
<styleSheet xmlns="http://schemas.openxmlformats.org/spreadsheetml/2006/main">
  <numFmts count="12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00"/>
    <numFmt numFmtId="165" formatCode="0.0000"/>
    <numFmt numFmtId="166" formatCode="_(* #,##0.00_);_(* \(#,##0.00\);_(* &quot;-&quot;??_);_(@_)"/>
    <numFmt numFmtId="167" formatCode="[$€-2]\ #,##0.00_);[Red]\([$€-2]\ #,##0.00\)"/>
    <numFmt numFmtId="168" formatCode="_-* #,##0_-;\-* #,##0_-;_-* &quot;-&quot;??_-;_-@_-"/>
    <numFmt numFmtId="169" formatCode="0.00000"/>
    <numFmt numFmtId="170" formatCode="#,##0.0000_);\(#,##0.0000\)"/>
    <numFmt numFmtId="171" formatCode="#,##0.00_);\(#,##0.00\)"/>
    <numFmt numFmtId="172" formatCode="#,##0.0000"/>
    <numFmt numFmtId="173" formatCode="#,##0_);\(#,##0\)"/>
  </numFmts>
  <fonts count="45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vertAlign val="subscript"/>
      <sz val="11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14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vertAlign val="subscript"/>
      <sz val="8"/>
      <name val="Arial"/>
      <family val="2"/>
    </font>
    <font>
      <b/>
      <sz val="6"/>
      <name val="Arial"/>
      <family val="2"/>
    </font>
    <font>
      <b/>
      <vertAlign val="superscript"/>
      <sz val="8"/>
      <name val="Arial"/>
      <family val="2"/>
    </font>
    <font>
      <b/>
      <u/>
      <sz val="10"/>
      <name val="Arial"/>
      <family val="2"/>
    </font>
    <font>
      <i/>
      <sz val="9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9"/>
      <color theme="10"/>
      <name val="Arial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Arial"/>
      <family val="2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9"/>
      <color indexed="81"/>
      <name val="Tahoma"/>
      <family val="2"/>
    </font>
    <font>
      <sz val="8"/>
      <color rgb="FFFF0000"/>
      <name val="Arial"/>
      <family val="2"/>
    </font>
    <font>
      <vertAlign val="subscript"/>
      <sz val="1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00FF0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</borders>
  <cellStyleXfs count="56">
    <xf numFmtId="0" fontId="0" fillId="0" borderId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1" fillId="21" borderId="0" applyNumberFormat="0" applyBorder="0" applyAlignment="0" applyProtection="0"/>
    <xf numFmtId="0" fontId="22" fillId="22" borderId="36" applyNumberFormat="0" applyAlignment="0" applyProtection="0"/>
    <xf numFmtId="0" fontId="23" fillId="23" borderId="37" applyNumberFormat="0" applyAlignment="0" applyProtection="0"/>
    <xf numFmtId="0" fontId="24" fillId="0" borderId="38" applyNumberFormat="0" applyFill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5" fillId="30" borderId="36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27" fillId="31" borderId="0" applyNumberFormat="0" applyBorder="0" applyAlignment="0" applyProtection="0"/>
    <xf numFmtId="0" fontId="28" fillId="32" borderId="0" applyNumberFormat="0" applyBorder="0" applyAlignment="0" applyProtection="0"/>
    <xf numFmtId="0" fontId="1" fillId="0" borderId="0"/>
    <xf numFmtId="0" fontId="19" fillId="0" borderId="0"/>
    <xf numFmtId="0" fontId="1" fillId="0" borderId="0"/>
    <xf numFmtId="0" fontId="29" fillId="0" borderId="0"/>
    <xf numFmtId="0" fontId="19" fillId="33" borderId="39" applyNumberFormat="0" applyFont="0" applyAlignment="0" applyProtection="0"/>
    <xf numFmtId="9" fontId="18" fillId="0" borderId="0" applyFont="0" applyFill="0" applyBorder="0" applyAlignment="0" applyProtection="0"/>
    <xf numFmtId="0" fontId="30" fillId="22" borderId="40" applyNumberFormat="0" applyAlignment="0" applyProtection="0"/>
    <xf numFmtId="43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41" applyNumberFormat="0" applyFill="0" applyAlignment="0" applyProtection="0"/>
    <xf numFmtId="0" fontId="35" fillId="0" borderId="42" applyNumberFormat="0" applyFill="0" applyAlignment="0" applyProtection="0"/>
    <xf numFmtId="0" fontId="36" fillId="0" borderId="43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44" applyNumberFormat="0" applyFill="0" applyAlignment="0" applyProtection="0"/>
    <xf numFmtId="9" fontId="38" fillId="0" borderId="0" applyFont="0" applyFill="0" applyBorder="0" applyAlignment="0" applyProtection="0"/>
    <xf numFmtId="44" fontId="44" fillId="0" borderId="0" applyFont="0" applyFill="0" applyBorder="0" applyAlignment="0" applyProtection="0"/>
  </cellStyleXfs>
  <cellXfs count="156"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34" applyFont="1" applyAlignment="1">
      <alignment horizontal="left"/>
    </xf>
    <xf numFmtId="0" fontId="1" fillId="0" borderId="0" xfId="34"/>
    <xf numFmtId="0" fontId="1" fillId="0" borderId="0" xfId="34" applyFill="1"/>
    <xf numFmtId="0" fontId="5" fillId="34" borderId="1" xfId="34" applyFont="1" applyFill="1" applyBorder="1" applyAlignment="1">
      <alignment horizontal="center" vertical="center" wrapText="1"/>
    </xf>
    <xf numFmtId="0" fontId="5" fillId="34" borderId="11" xfId="34" applyFont="1" applyFill="1" applyBorder="1" applyAlignment="1">
      <alignment horizontal="center" vertical="center" wrapText="1"/>
    </xf>
    <xf numFmtId="0" fontId="5" fillId="0" borderId="12" xfId="34" applyFont="1" applyFill="1" applyBorder="1" applyAlignment="1">
      <alignment horizontal="center" vertical="center" wrapText="1"/>
    </xf>
    <xf numFmtId="2" fontId="6" fillId="34" borderId="1" xfId="34" applyNumberFormat="1" applyFont="1" applyFill="1" applyBorder="1" applyAlignment="1">
      <alignment horizontal="center" vertical="center" wrapText="1"/>
    </xf>
    <xf numFmtId="2" fontId="5" fillId="34" borderId="11" xfId="34" applyNumberFormat="1" applyFont="1" applyFill="1" applyBorder="1" applyAlignment="1">
      <alignment horizontal="center" vertical="center" wrapText="1"/>
    </xf>
    <xf numFmtId="164" fontId="6" fillId="0" borderId="12" xfId="34" applyNumberFormat="1" applyFont="1" applyFill="1" applyBorder="1" applyAlignment="1">
      <alignment horizontal="center" vertical="center" wrapText="1"/>
    </xf>
    <xf numFmtId="2" fontId="6" fillId="34" borderId="13" xfId="34" applyNumberFormat="1" applyFont="1" applyFill="1" applyBorder="1" applyAlignment="1">
      <alignment horizontal="center" vertical="center" wrapText="1"/>
    </xf>
    <xf numFmtId="2" fontId="5" fillId="34" borderId="1" xfId="34" applyNumberFormat="1" applyFont="1" applyFill="1" applyBorder="1" applyAlignment="1">
      <alignment horizontal="center" vertical="center" wrapText="1"/>
    </xf>
    <xf numFmtId="0" fontId="1" fillId="0" borderId="0" xfId="34" applyAlignment="1">
      <alignment horizontal="left"/>
    </xf>
    <xf numFmtId="165" fontId="6" fillId="0" borderId="0" xfId="34" applyNumberFormat="1" applyFont="1" applyFill="1" applyBorder="1" applyAlignment="1">
      <alignment horizontal="center" vertical="center" wrapText="1"/>
    </xf>
    <xf numFmtId="165" fontId="6" fillId="0" borderId="0" xfId="0" applyNumberFormat="1" applyFont="1" applyFill="1" applyBorder="1" applyAlignment="1">
      <alignment horizontal="center" vertical="center" wrapText="1"/>
    </xf>
    <xf numFmtId="165" fontId="6" fillId="34" borderId="1" xfId="34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34" applyAlignment="1">
      <alignment horizontal="center"/>
    </xf>
    <xf numFmtId="0" fontId="1" fillId="0" borderId="0" xfId="34" applyFill="1" applyBorder="1" applyAlignment="1">
      <alignment horizontal="center"/>
    </xf>
    <xf numFmtId="0" fontId="1" fillId="0" borderId="0" xfId="34" applyFill="1" applyAlignment="1">
      <alignment horizontal="center"/>
    </xf>
    <xf numFmtId="165" fontId="5" fillId="34" borderId="1" xfId="34" applyNumberFormat="1" applyFont="1" applyFill="1" applyBorder="1" applyAlignment="1">
      <alignment horizontal="center" vertical="center" wrapText="1"/>
    </xf>
    <xf numFmtId="0" fontId="1" fillId="0" borderId="0" xfId="34" applyFill="1" applyBorder="1"/>
    <xf numFmtId="0" fontId="5" fillId="0" borderId="14" xfId="34" applyFont="1" applyFill="1" applyBorder="1" applyAlignment="1">
      <alignment horizontal="center" vertical="center" wrapText="1"/>
    </xf>
    <xf numFmtId="1" fontId="6" fillId="34" borderId="1" xfId="34" applyNumberFormat="1" applyFont="1" applyFill="1" applyBorder="1" applyAlignment="1">
      <alignment horizontal="center" vertical="center" wrapText="1"/>
    </xf>
    <xf numFmtId="1" fontId="5" fillId="34" borderId="1" xfId="34" applyNumberFormat="1" applyFont="1" applyFill="1" applyBorder="1" applyAlignment="1">
      <alignment horizontal="center" vertical="center" wrapText="1"/>
    </xf>
    <xf numFmtId="165" fontId="6" fillId="0" borderId="14" xfId="34" applyNumberFormat="1" applyFont="1" applyFill="1" applyBorder="1" applyAlignment="1">
      <alignment horizontal="center" vertical="center" wrapText="1"/>
    </xf>
    <xf numFmtId="1" fontId="6" fillId="34" borderId="13" xfId="34" applyNumberFormat="1" applyFont="1" applyFill="1" applyBorder="1" applyAlignment="1">
      <alignment horizontal="center" vertical="center" wrapText="1"/>
    </xf>
    <xf numFmtId="168" fontId="5" fillId="34" borderId="1" xfId="43" applyNumberFormat="1" applyFont="1" applyFill="1" applyBorder="1" applyAlignment="1">
      <alignment vertical="center" wrapText="1"/>
    </xf>
    <xf numFmtId="165" fontId="1" fillId="0" borderId="0" xfId="34" applyNumberFormat="1" applyAlignment="1">
      <alignment horizontal="center"/>
    </xf>
    <xf numFmtId="169" fontId="1" fillId="0" borderId="0" xfId="34" applyNumberFormat="1" applyAlignment="1">
      <alignment horizontal="center"/>
    </xf>
    <xf numFmtId="0" fontId="9" fillId="34" borderId="16" xfId="31" applyFont="1" applyFill="1" applyBorder="1" applyAlignment="1" applyProtection="1">
      <alignment horizontal="center" vertical="center" wrapText="1"/>
    </xf>
    <xf numFmtId="0" fontId="5" fillId="2" borderId="11" xfId="36" applyFont="1" applyFill="1" applyBorder="1" applyAlignment="1">
      <alignment horizontal="center" vertical="center" wrapText="1"/>
    </xf>
    <xf numFmtId="4" fontId="6" fillId="2" borderId="1" xfId="45" applyNumberFormat="1" applyFont="1" applyFill="1" applyBorder="1" applyAlignment="1">
      <alignment horizontal="center" vertical="center" wrapText="1"/>
    </xf>
    <xf numFmtId="170" fontId="6" fillId="2" borderId="1" xfId="45" applyNumberFormat="1" applyFont="1" applyFill="1" applyBorder="1" applyAlignment="1">
      <alignment horizontal="center" vertical="center" wrapText="1"/>
    </xf>
    <xf numFmtId="3" fontId="6" fillId="2" borderId="1" xfId="45" applyNumberFormat="1" applyFont="1" applyFill="1" applyBorder="1" applyAlignment="1">
      <alignment horizontal="center" vertical="center" wrapText="1"/>
    </xf>
    <xf numFmtId="0" fontId="1" fillId="2" borderId="2" xfId="36" applyFill="1" applyBorder="1" applyAlignment="1">
      <alignment vertical="center" wrapText="1"/>
    </xf>
    <xf numFmtId="0" fontId="1" fillId="2" borderId="0" xfId="36" applyFill="1" applyBorder="1" applyAlignment="1">
      <alignment vertical="center" wrapText="1"/>
    </xf>
    <xf numFmtId="0" fontId="10" fillId="34" borderId="16" xfId="36" applyFont="1" applyFill="1" applyBorder="1" applyAlignment="1">
      <alignment horizontal="center" vertical="center" wrapText="1"/>
    </xf>
    <xf numFmtId="171" fontId="6" fillId="35" borderId="20" xfId="45" applyNumberFormat="1" applyFont="1" applyFill="1" applyBorder="1" applyAlignment="1">
      <alignment horizontal="center" vertical="center" wrapText="1"/>
    </xf>
    <xf numFmtId="0" fontId="5" fillId="2" borderId="24" xfId="36" applyFont="1" applyFill="1" applyBorder="1" applyAlignment="1">
      <alignment horizontal="center" vertical="center" wrapText="1"/>
    </xf>
    <xf numFmtId="3" fontId="6" fillId="2" borderId="22" xfId="45" applyNumberFormat="1" applyFont="1" applyFill="1" applyBorder="1" applyAlignment="1">
      <alignment horizontal="center" vertical="center" wrapText="1"/>
    </xf>
    <xf numFmtId="3" fontId="6" fillId="2" borderId="23" xfId="45" applyNumberFormat="1" applyFont="1" applyFill="1" applyBorder="1" applyAlignment="1">
      <alignment horizontal="center" vertical="center" wrapText="1"/>
    </xf>
    <xf numFmtId="9" fontId="1" fillId="0" borderId="0" xfId="54" applyFont="1"/>
    <xf numFmtId="170" fontId="6" fillId="35" borderId="20" xfId="45" applyNumberFormat="1" applyFont="1" applyFill="1" applyBorder="1" applyAlignment="1">
      <alignment horizontal="center" vertical="center" wrapText="1"/>
    </xf>
    <xf numFmtId="3" fontId="1" fillId="0" borderId="0" xfId="0" applyNumberFormat="1" applyFont="1"/>
    <xf numFmtId="172" fontId="1" fillId="0" borderId="0" xfId="0" applyNumberFormat="1" applyFont="1"/>
    <xf numFmtId="173" fontId="6" fillId="35" borderId="20" xfId="45" applyNumberFormat="1" applyFont="1" applyFill="1" applyBorder="1" applyAlignment="1">
      <alignment horizontal="center" vertical="center" wrapText="1"/>
    </xf>
    <xf numFmtId="0" fontId="1" fillId="2" borderId="7" xfId="36" applyFill="1" applyBorder="1" applyAlignment="1">
      <alignment horizontal="left" vertical="center" wrapText="1"/>
    </xf>
    <xf numFmtId="0" fontId="10" fillId="36" borderId="0" xfId="0" applyFont="1" applyFill="1" applyBorder="1" applyAlignment="1"/>
    <xf numFmtId="0" fontId="1" fillId="35" borderId="0" xfId="0" applyFont="1" applyFill="1" applyBorder="1"/>
    <xf numFmtId="0" fontId="1" fillId="35" borderId="45" xfId="0" applyFont="1" applyFill="1" applyBorder="1" applyAlignment="1"/>
    <xf numFmtId="0" fontId="1" fillId="35" borderId="46" xfId="0" applyFont="1" applyFill="1" applyBorder="1" applyAlignment="1"/>
    <xf numFmtId="0" fontId="1" fillId="35" borderId="47" xfId="0" applyFont="1" applyFill="1" applyBorder="1" applyAlignment="1"/>
    <xf numFmtId="0" fontId="1" fillId="35" borderId="50" xfId="0" applyFont="1" applyFill="1" applyBorder="1" applyAlignment="1"/>
    <xf numFmtId="0" fontId="1" fillId="35" borderId="51" xfId="0" applyFont="1" applyFill="1" applyBorder="1" applyAlignment="1"/>
    <xf numFmtId="0" fontId="0" fillId="35" borderId="0" xfId="0" applyFill="1"/>
    <xf numFmtId="0" fontId="1" fillId="35" borderId="0" xfId="0" applyFont="1" applyFill="1"/>
    <xf numFmtId="0" fontId="10" fillId="38" borderId="0" xfId="0" applyFont="1" applyFill="1" applyBorder="1" applyAlignment="1"/>
    <xf numFmtId="0" fontId="1" fillId="35" borderId="53" xfId="0" applyFont="1" applyFill="1" applyBorder="1" applyAlignment="1"/>
    <xf numFmtId="0" fontId="1" fillId="35" borderId="54" xfId="0" applyFont="1" applyFill="1" applyBorder="1" applyAlignment="1"/>
    <xf numFmtId="0" fontId="1" fillId="35" borderId="55" xfId="0" applyFont="1" applyFill="1" applyBorder="1" applyAlignment="1"/>
    <xf numFmtId="0" fontId="1" fillId="39" borderId="2" xfId="0" applyFont="1" applyFill="1" applyBorder="1" applyAlignment="1">
      <alignment horizontal="center"/>
    </xf>
    <xf numFmtId="0" fontId="1" fillId="39" borderId="56" xfId="0" applyFont="1" applyFill="1" applyBorder="1" applyAlignment="1">
      <alignment horizontal="center"/>
    </xf>
    <xf numFmtId="0" fontId="1" fillId="40" borderId="0" xfId="0" applyFont="1" applyFill="1" applyBorder="1" applyAlignment="1">
      <alignment horizontal="center"/>
    </xf>
    <xf numFmtId="0" fontId="1" fillId="40" borderId="5" xfId="0" applyFont="1" applyFill="1" applyBorder="1" applyAlignment="1">
      <alignment horizontal="center"/>
    </xf>
    <xf numFmtId="0" fontId="1" fillId="39" borderId="3" xfId="0" applyFont="1" applyFill="1" applyBorder="1" applyAlignment="1">
      <alignment horizontal="center"/>
    </xf>
    <xf numFmtId="0" fontId="1" fillId="39" borderId="57" xfId="0" applyFont="1" applyFill="1" applyBorder="1" applyAlignment="1">
      <alignment horizontal="center"/>
    </xf>
    <xf numFmtId="165" fontId="1" fillId="0" borderId="4" xfId="0" applyNumberFormat="1" applyFont="1" applyBorder="1" applyAlignment="1">
      <alignment horizontal="right"/>
    </xf>
    <xf numFmtId="165" fontId="1" fillId="0" borderId="10" xfId="0" applyNumberFormat="1" applyFont="1" applyBorder="1" applyAlignment="1">
      <alignment horizontal="right"/>
    </xf>
    <xf numFmtId="165" fontId="1" fillId="0" borderId="50" xfId="0" applyNumberFormat="1" applyFont="1" applyBorder="1"/>
    <xf numFmtId="165" fontId="1" fillId="35" borderId="50" xfId="0" applyNumberFormat="1" applyFont="1" applyFill="1" applyBorder="1" applyAlignment="1"/>
    <xf numFmtId="165" fontId="39" fillId="35" borderId="4" xfId="0" applyNumberFormat="1" applyFont="1" applyFill="1" applyBorder="1" applyAlignment="1"/>
    <xf numFmtId="165" fontId="39" fillId="35" borderId="10" xfId="0" applyNumberFormat="1" applyFont="1" applyFill="1" applyBorder="1" applyAlignment="1"/>
    <xf numFmtId="165" fontId="1" fillId="0" borderId="0" xfId="0" applyNumberFormat="1" applyFont="1"/>
    <xf numFmtId="0" fontId="1" fillId="0" borderId="11" xfId="0" applyFont="1" applyBorder="1"/>
    <xf numFmtId="0" fontId="1" fillId="0" borderId="13" xfId="0" applyFont="1" applyBorder="1"/>
    <xf numFmtId="165" fontId="1" fillId="0" borderId="1" xfId="0" applyNumberFormat="1" applyFont="1" applyBorder="1" applyAlignment="1">
      <alignment horizontal="center"/>
    </xf>
    <xf numFmtId="165" fontId="10" fillId="0" borderId="58" xfId="0" applyNumberFormat="1" applyFont="1" applyBorder="1" applyAlignment="1">
      <alignment horizontal="center"/>
    </xf>
    <xf numFmtId="0" fontId="1" fillId="35" borderId="53" xfId="0" applyFont="1" applyFill="1" applyBorder="1"/>
    <xf numFmtId="0" fontId="1" fillId="35" borderId="54" xfId="0" applyFont="1" applyFill="1" applyBorder="1"/>
    <xf numFmtId="0" fontId="1" fillId="35" borderId="55" xfId="0" applyFont="1" applyFill="1" applyBorder="1"/>
    <xf numFmtId="14" fontId="1" fillId="0" borderId="0" xfId="0" applyNumberFormat="1" applyFont="1"/>
    <xf numFmtId="3" fontId="10" fillId="0" borderId="0" xfId="0" applyNumberFormat="1" applyFont="1" applyAlignment="1">
      <alignment horizontal="center"/>
    </xf>
    <xf numFmtId="0" fontId="26" fillId="0" borderId="0" xfId="30" applyAlignment="1" applyProtection="1"/>
    <xf numFmtId="171" fontId="6" fillId="0" borderId="1" xfId="45" applyNumberFormat="1" applyFont="1" applyFill="1" applyBorder="1" applyAlignment="1">
      <alignment horizontal="center" vertical="center" wrapText="1"/>
    </xf>
    <xf numFmtId="173" fontId="6" fillId="0" borderId="1" xfId="45" applyNumberFormat="1" applyFont="1" applyFill="1" applyBorder="1" applyAlignment="1">
      <alignment horizontal="center" vertical="center" wrapText="1"/>
    </xf>
    <xf numFmtId="4" fontId="41" fillId="2" borderId="1" xfId="45" applyNumberFormat="1" applyFont="1" applyFill="1" applyBorder="1" applyAlignment="1">
      <alignment horizontal="center" vertical="center" wrapText="1"/>
    </xf>
    <xf numFmtId="171" fontId="41" fillId="35" borderId="20" xfId="45" applyNumberFormat="1" applyFont="1" applyFill="1" applyBorder="1" applyAlignment="1">
      <alignment horizontal="center" vertical="center" wrapText="1"/>
    </xf>
    <xf numFmtId="3" fontId="6" fillId="2" borderId="20" xfId="45" applyNumberFormat="1" applyFont="1" applyFill="1" applyBorder="1" applyAlignment="1">
      <alignment horizontal="center" vertical="center" wrapText="1"/>
    </xf>
    <xf numFmtId="172" fontId="6" fillId="2" borderId="1" xfId="45" applyNumberFormat="1" applyFont="1" applyFill="1" applyBorder="1" applyAlignment="1">
      <alignment horizontal="center" vertical="center" wrapText="1"/>
    </xf>
    <xf numFmtId="3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3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39" fillId="35" borderId="50" xfId="0" applyFont="1" applyFill="1" applyBorder="1" applyAlignment="1"/>
    <xf numFmtId="0" fontId="39" fillId="35" borderId="51" xfId="0" applyFont="1" applyFill="1" applyBorder="1" applyAlignment="1"/>
    <xf numFmtId="43" fontId="1" fillId="0" borderId="0" xfId="41" applyFont="1" applyAlignment="1">
      <alignment horizontal="center"/>
    </xf>
    <xf numFmtId="43" fontId="1" fillId="2" borderId="0" xfId="41" applyFont="1" applyFill="1" applyBorder="1" applyAlignment="1">
      <alignment horizontal="center" vertical="center" wrapText="1"/>
    </xf>
    <xf numFmtId="168" fontId="1" fillId="0" borderId="0" xfId="0" applyNumberFormat="1" applyFont="1"/>
    <xf numFmtId="171" fontId="43" fillId="35" borderId="20" xfId="45" applyNumberFormat="1" applyFont="1" applyFill="1" applyBorder="1" applyAlignment="1">
      <alignment horizontal="center" vertical="center" wrapText="1"/>
    </xf>
    <xf numFmtId="4" fontId="43" fillId="0" borderId="1" xfId="45" applyNumberFormat="1" applyFont="1" applyFill="1" applyBorder="1" applyAlignment="1">
      <alignment horizontal="center" vertical="center" wrapText="1"/>
    </xf>
    <xf numFmtId="44" fontId="1" fillId="0" borderId="0" xfId="55" applyFont="1"/>
    <xf numFmtId="0" fontId="5" fillId="2" borderId="19" xfId="36" applyFont="1" applyFill="1" applyBorder="1" applyAlignment="1">
      <alignment horizontal="left" vertical="center" wrapText="1"/>
    </xf>
    <xf numFmtId="0" fontId="5" fillId="2" borderId="1" xfId="36" applyFont="1" applyFill="1" applyBorder="1" applyAlignment="1">
      <alignment horizontal="left" vertical="center" wrapText="1"/>
    </xf>
    <xf numFmtId="0" fontId="8" fillId="34" borderId="8" xfId="36" applyFont="1" applyFill="1" applyBorder="1" applyAlignment="1">
      <alignment horizontal="center" vertical="center" wrapText="1"/>
    </xf>
    <xf numFmtId="0" fontId="8" fillId="34" borderId="18" xfId="36" applyFont="1" applyFill="1" applyBorder="1" applyAlignment="1">
      <alignment horizontal="center" vertical="center" wrapText="1"/>
    </xf>
    <xf numFmtId="0" fontId="8" fillId="34" borderId="9" xfId="36" applyFont="1" applyFill="1" applyBorder="1" applyAlignment="1">
      <alignment horizontal="center" vertical="center" wrapText="1"/>
    </xf>
    <xf numFmtId="0" fontId="8" fillId="34" borderId="3" xfId="36" applyFont="1" applyFill="1" applyBorder="1" applyAlignment="1">
      <alignment horizontal="center" vertical="center" wrapText="1"/>
    </xf>
    <xf numFmtId="0" fontId="8" fillId="34" borderId="4" xfId="36" applyFont="1" applyFill="1" applyBorder="1" applyAlignment="1">
      <alignment horizontal="center" vertical="center" wrapText="1"/>
    </xf>
    <xf numFmtId="0" fontId="8" fillId="34" borderId="10" xfId="36" applyFont="1" applyFill="1" applyBorder="1" applyAlignment="1">
      <alignment horizontal="center" vertical="center" wrapText="1"/>
    </xf>
    <xf numFmtId="0" fontId="1" fillId="34" borderId="25" xfId="36" applyFont="1" applyFill="1" applyBorder="1" applyAlignment="1">
      <alignment horizontal="center" vertical="center" wrapText="1"/>
    </xf>
    <xf numFmtId="0" fontId="1" fillId="34" borderId="15" xfId="36" applyFill="1" applyBorder="1" applyAlignment="1">
      <alignment horizontal="center" vertical="center" wrapText="1"/>
    </xf>
    <xf numFmtId="0" fontId="1" fillId="2" borderId="7" xfId="36" applyFill="1" applyBorder="1" applyAlignment="1">
      <alignment horizontal="right" vertical="center" wrapText="1"/>
    </xf>
    <xf numFmtId="0" fontId="26" fillId="2" borderId="7" xfId="30" applyFill="1" applyBorder="1" applyAlignment="1" applyProtection="1">
      <alignment horizontal="left" vertical="center" wrapText="1"/>
    </xf>
    <xf numFmtId="0" fontId="1" fillId="2" borderId="6" xfId="36" applyFill="1" applyBorder="1" applyAlignment="1">
      <alignment horizontal="left" vertical="center" wrapText="1"/>
    </xf>
    <xf numFmtId="0" fontId="1" fillId="2" borderId="7" xfId="36" applyFill="1" applyBorder="1" applyAlignment="1">
      <alignment horizontal="left" vertical="center" wrapText="1"/>
    </xf>
    <xf numFmtId="0" fontId="15" fillId="2" borderId="30" xfId="36" applyFont="1" applyFill="1" applyBorder="1" applyAlignment="1">
      <alignment horizontal="left" vertical="center" wrapText="1"/>
    </xf>
    <xf numFmtId="0" fontId="15" fillId="2" borderId="31" xfId="36" applyFont="1" applyFill="1" applyBorder="1" applyAlignment="1">
      <alignment horizontal="left" vertical="center" wrapText="1"/>
    </xf>
    <xf numFmtId="0" fontId="15" fillId="2" borderId="32" xfId="36" applyFont="1" applyFill="1" applyBorder="1" applyAlignment="1">
      <alignment horizontal="left" vertical="center" wrapText="1"/>
    </xf>
    <xf numFmtId="0" fontId="15" fillId="2" borderId="3" xfId="36" applyFont="1" applyFill="1" applyBorder="1" applyAlignment="1">
      <alignment horizontal="left" vertical="center" wrapText="1"/>
    </xf>
    <xf numFmtId="0" fontId="15" fillId="2" borderId="4" xfId="36" applyFont="1" applyFill="1" applyBorder="1" applyAlignment="1">
      <alignment horizontal="left" vertical="center" wrapText="1"/>
    </xf>
    <xf numFmtId="0" fontId="15" fillId="2" borderId="10" xfId="36" applyFont="1" applyFill="1" applyBorder="1" applyAlignment="1">
      <alignment horizontal="left" vertical="center" wrapText="1"/>
    </xf>
    <xf numFmtId="0" fontId="10" fillId="34" borderId="17" xfId="36" applyFont="1" applyFill="1" applyBorder="1" applyAlignment="1">
      <alignment horizontal="center" vertical="center" wrapText="1"/>
    </xf>
    <xf numFmtId="0" fontId="10" fillId="34" borderId="16" xfId="36" applyFont="1" applyFill="1" applyBorder="1" applyAlignment="1">
      <alignment horizontal="center" vertical="center" wrapText="1"/>
    </xf>
    <xf numFmtId="0" fontId="15" fillId="2" borderId="26" xfId="36" applyFont="1" applyFill="1" applyBorder="1" applyAlignment="1">
      <alignment horizontal="left" vertical="center" wrapText="1"/>
    </xf>
    <xf numFmtId="0" fontId="15" fillId="2" borderId="27" xfId="36" applyFont="1" applyFill="1" applyBorder="1" applyAlignment="1">
      <alignment horizontal="left" vertical="center" wrapText="1"/>
    </xf>
    <xf numFmtId="0" fontId="15" fillId="2" borderId="28" xfId="36" applyFont="1" applyFill="1" applyBorder="1" applyAlignment="1">
      <alignment horizontal="left" vertical="center" wrapText="1"/>
    </xf>
    <xf numFmtId="0" fontId="5" fillId="2" borderId="29" xfId="36" applyFont="1" applyFill="1" applyBorder="1" applyAlignment="1">
      <alignment horizontal="left" vertical="center" wrapText="1"/>
    </xf>
    <xf numFmtId="0" fontId="5" fillId="2" borderId="13" xfId="36" applyFont="1" applyFill="1" applyBorder="1" applyAlignment="1">
      <alignment horizontal="left" vertical="center" wrapText="1"/>
    </xf>
    <xf numFmtId="0" fontId="5" fillId="2" borderId="21" xfId="36" applyFont="1" applyFill="1" applyBorder="1" applyAlignment="1">
      <alignment horizontal="left" vertical="center" wrapText="1"/>
    </xf>
    <xf numFmtId="0" fontId="5" fillId="2" borderId="22" xfId="36" applyFont="1" applyFill="1" applyBorder="1" applyAlignment="1">
      <alignment horizontal="left" vertical="center" wrapText="1"/>
    </xf>
    <xf numFmtId="0" fontId="14" fillId="34" borderId="8" xfId="36" applyFont="1" applyFill="1" applyBorder="1" applyAlignment="1">
      <alignment horizontal="center" vertical="center" wrapText="1"/>
    </xf>
    <xf numFmtId="0" fontId="14" fillId="34" borderId="18" xfId="36" applyFont="1" applyFill="1" applyBorder="1" applyAlignment="1">
      <alignment horizontal="center" vertical="center" wrapText="1"/>
    </xf>
    <xf numFmtId="0" fontId="14" fillId="34" borderId="9" xfId="36" applyFont="1" applyFill="1" applyBorder="1" applyAlignment="1">
      <alignment horizontal="center" vertical="center" wrapText="1"/>
    </xf>
    <xf numFmtId="0" fontId="15" fillId="2" borderId="33" xfId="36" applyFont="1" applyFill="1" applyBorder="1" applyAlignment="1">
      <alignment horizontal="left" vertical="center" wrapText="1"/>
    </xf>
    <xf numFmtId="0" fontId="15" fillId="2" borderId="34" xfId="36" applyFont="1" applyFill="1" applyBorder="1" applyAlignment="1">
      <alignment horizontal="left" vertical="center" wrapText="1"/>
    </xf>
    <xf numFmtId="0" fontId="15" fillId="2" borderId="35" xfId="36" applyFont="1" applyFill="1" applyBorder="1" applyAlignment="1">
      <alignment horizontal="left" vertical="center" wrapText="1"/>
    </xf>
    <xf numFmtId="0" fontId="1" fillId="37" borderId="29" xfId="0" applyFont="1" applyFill="1" applyBorder="1" applyAlignment="1">
      <alignment horizontal="center"/>
    </xf>
    <xf numFmtId="0" fontId="1" fillId="37" borderId="52" xfId="0" applyFont="1" applyFill="1" applyBorder="1" applyAlignment="1">
      <alignment horizontal="center"/>
    </xf>
    <xf numFmtId="0" fontId="1" fillId="0" borderId="59" xfId="0" applyFont="1" applyBorder="1" applyAlignment="1">
      <alignment horizontal="center"/>
    </xf>
    <xf numFmtId="0" fontId="1" fillId="0" borderId="54" xfId="0" applyFont="1" applyBorder="1" applyAlignment="1">
      <alignment horizontal="center"/>
    </xf>
    <xf numFmtId="0" fontId="1" fillId="0" borderId="55" xfId="0" applyFont="1" applyBorder="1" applyAlignment="1">
      <alignment horizontal="center"/>
    </xf>
    <xf numFmtId="0" fontId="10" fillId="36" borderId="0" xfId="0" applyFont="1" applyFill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37" borderId="48" xfId="0" applyFont="1" applyFill="1" applyBorder="1" applyAlignment="1">
      <alignment horizontal="center"/>
    </xf>
    <xf numFmtId="0" fontId="1" fillId="37" borderId="49" xfId="0" applyFont="1" applyFill="1" applyBorder="1" applyAlignment="1">
      <alignment horizontal="center"/>
    </xf>
    <xf numFmtId="165" fontId="1" fillId="0" borderId="50" xfId="0" applyNumberFormat="1" applyFont="1" applyBorder="1" applyAlignment="1">
      <alignment horizontal="center"/>
    </xf>
    <xf numFmtId="165" fontId="1" fillId="0" borderId="51" xfId="0" applyNumberFormat="1" applyFont="1" applyBorder="1" applyAlignment="1">
      <alignment horizontal="center"/>
    </xf>
    <xf numFmtId="0" fontId="10" fillId="38" borderId="0" xfId="0" applyFont="1" applyFill="1" applyBorder="1" applyAlignment="1">
      <alignment horizontal="center"/>
    </xf>
    <xf numFmtId="0" fontId="1" fillId="35" borderId="45" xfId="0" applyFont="1" applyFill="1" applyBorder="1" applyAlignment="1">
      <alignment horizontal="center" wrapText="1"/>
    </xf>
    <xf numFmtId="0" fontId="1" fillId="35" borderId="46" xfId="0" applyFont="1" applyFill="1" applyBorder="1" applyAlignment="1">
      <alignment horizontal="center" wrapText="1"/>
    </xf>
    <xf numFmtId="0" fontId="1" fillId="35" borderId="47" xfId="0" applyFont="1" applyFill="1" applyBorder="1" applyAlignment="1">
      <alignment horizontal="center" wrapText="1"/>
    </xf>
  </cellXfs>
  <cellStyles count="56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yperlink" xfId="30" builtinId="8"/>
    <cellStyle name="Hyperlink 2" xfId="31"/>
    <cellStyle name="Incorreto" xfId="32" builtinId="27" customBuiltin="1"/>
    <cellStyle name="Moeda" xfId="55" builtinId="4"/>
    <cellStyle name="Neutra" xfId="33" builtinId="28" customBuiltin="1"/>
    <cellStyle name="Normal" xfId="0" builtinId="0"/>
    <cellStyle name="Normal 2" xfId="34"/>
    <cellStyle name="Normal 3" xfId="35"/>
    <cellStyle name="Normal 4" xfId="36"/>
    <cellStyle name="Normal 5" xfId="37"/>
    <cellStyle name="Nota" xfId="38" builtinId="10" customBuiltin="1"/>
    <cellStyle name="Porcentagem" xfId="54" builtinId="5"/>
    <cellStyle name="Porcentagem 2" xfId="39"/>
    <cellStyle name="Saída" xfId="40" builtinId="21" customBuiltin="1"/>
    <cellStyle name="Separador de milhares" xfId="41" builtinId="3"/>
    <cellStyle name="Separador de milhares 2" xfId="42"/>
    <cellStyle name="Separador de milhares 3" xfId="43"/>
    <cellStyle name="Separador de milhares 4" xfId="44"/>
    <cellStyle name="Separador de milhares 4 2" xfId="45"/>
    <cellStyle name="Texto de Aviso" xfId="46" builtinId="11" customBuiltin="1"/>
    <cellStyle name="Texto Explicativo" xfId="47" builtinId="53" customBuiltin="1"/>
    <cellStyle name="Título" xfId="48" builtinId="15" customBuiltin="1"/>
    <cellStyle name="Título 1" xfId="49" builtinId="16" customBuiltin="1"/>
    <cellStyle name="Título 2" xfId="50" builtinId="17" customBuiltin="1"/>
    <cellStyle name="Título 3" xfId="51" builtinId="18" customBuiltin="1"/>
    <cellStyle name="Título 4" xfId="52" builtinId="19" customBuiltin="1"/>
    <cellStyle name="Total" xfId="53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ntigo.mctic.gov.br/mctic/opencms/ciencia/SEPED/clima/textogeral/emissao_despacho.html" TargetMode="External"/><Relationship Id="rId2" Type="http://schemas.openxmlformats.org/officeDocument/2006/relationships/hyperlink" Target="https://registry.verra.org/app/projectDetail/VCS/896" TargetMode="External"/><Relationship Id="rId1" Type="http://schemas.openxmlformats.org/officeDocument/2006/relationships/hyperlink" Target="https://www.ccee.org.br/portal/faces/pages_publico/o-que-fazemos/infomercado?_afrLoop=302323257728553&amp;_adf.ctrl-state=1ae2d19njv_1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8"/>
  <sheetViews>
    <sheetView showGridLines="0" tabSelected="1" topLeftCell="A4" workbookViewId="0">
      <selection activeCell="L29" sqref="L29"/>
    </sheetView>
  </sheetViews>
  <sheetFormatPr defaultRowHeight="12.75"/>
  <cols>
    <col min="1" max="1" width="11" customWidth="1"/>
    <col min="2" max="2" width="12.42578125" customWidth="1"/>
    <col min="3" max="3" width="12.28515625" customWidth="1"/>
    <col min="4" max="11" width="12.7109375" customWidth="1"/>
    <col min="12" max="12" width="12.42578125" bestFit="1" customWidth="1"/>
    <col min="13" max="13" width="16.7109375" customWidth="1"/>
    <col min="14" max="14" width="10.140625" bestFit="1" customWidth="1"/>
    <col min="15" max="15" width="10.28515625" customWidth="1"/>
    <col min="16" max="16" width="10.140625" bestFit="1" customWidth="1"/>
  </cols>
  <sheetData>
    <row r="1" spans="1:21" ht="12.75" customHeight="1">
      <c r="A1" s="106" t="s">
        <v>91</v>
      </c>
      <c r="B1" s="107"/>
      <c r="C1" s="107"/>
      <c r="D1" s="107"/>
      <c r="E1" s="107"/>
      <c r="F1" s="107"/>
      <c r="G1" s="107"/>
      <c r="H1" s="107"/>
      <c r="I1" s="107"/>
      <c r="J1" s="108"/>
      <c r="K1" s="112" t="s">
        <v>70</v>
      </c>
    </row>
    <row r="2" spans="1:21" ht="24.75" customHeight="1" thickBot="1">
      <c r="A2" s="109"/>
      <c r="B2" s="110"/>
      <c r="C2" s="110"/>
      <c r="D2" s="110"/>
      <c r="E2" s="110"/>
      <c r="F2" s="110"/>
      <c r="G2" s="110"/>
      <c r="H2" s="110"/>
      <c r="I2" s="110"/>
      <c r="J2" s="111"/>
      <c r="K2" s="113"/>
    </row>
    <row r="3" spans="1:21" ht="13.5" customHeight="1" thickBot="1">
      <c r="A3" s="116"/>
      <c r="B3" s="117"/>
      <c r="C3" s="117"/>
      <c r="D3" s="49"/>
      <c r="E3" s="49"/>
      <c r="F3" s="114" t="s">
        <v>35</v>
      </c>
      <c r="G3" s="114"/>
      <c r="H3" s="115" t="s">
        <v>92</v>
      </c>
      <c r="I3" s="115"/>
      <c r="J3" s="115"/>
      <c r="K3" s="115"/>
    </row>
    <row r="4" spans="1:21" ht="25.5">
      <c r="A4" s="124" t="s">
        <v>24</v>
      </c>
      <c r="B4" s="125"/>
      <c r="C4" s="39" t="s">
        <v>25</v>
      </c>
      <c r="D4" s="32">
        <v>2012</v>
      </c>
      <c r="E4" s="32">
        <v>2013</v>
      </c>
      <c r="F4" s="32">
        <v>2014</v>
      </c>
      <c r="G4" s="32">
        <v>2015</v>
      </c>
      <c r="H4" s="32">
        <v>2016</v>
      </c>
      <c r="I4" s="32">
        <v>2017</v>
      </c>
      <c r="J4" s="32">
        <v>2018</v>
      </c>
      <c r="K4" s="32">
        <v>2019</v>
      </c>
      <c r="L4" s="32">
        <v>2020</v>
      </c>
    </row>
    <row r="5" spans="1:21">
      <c r="A5" s="104" t="s">
        <v>95</v>
      </c>
      <c r="B5" s="105"/>
      <c r="C5" s="33" t="s">
        <v>26</v>
      </c>
      <c r="D5" s="88">
        <v>1491444.1484790002</v>
      </c>
      <c r="E5" s="34">
        <v>4217886.2312439978</v>
      </c>
      <c r="F5" s="34">
        <v>5197816.2238930017</v>
      </c>
      <c r="G5" s="34">
        <v>5533064.0645029908</v>
      </c>
      <c r="H5" s="34">
        <v>4828500.4087600075</v>
      </c>
      <c r="I5" s="34">
        <v>3457736.6028310014</v>
      </c>
      <c r="J5" s="34">
        <v>3605875.2031139974</v>
      </c>
      <c r="K5" s="34">
        <v>3808950.4799199947</v>
      </c>
      <c r="L5" s="101">
        <v>1887492.5288799978</v>
      </c>
    </row>
    <row r="6" spans="1:21">
      <c r="A6" s="104" t="s">
        <v>67</v>
      </c>
      <c r="B6" s="105"/>
      <c r="C6" s="33" t="s">
        <v>26</v>
      </c>
      <c r="D6" s="102">
        <v>1730054.57</v>
      </c>
      <c r="E6" s="88">
        <v>4130870.3539999998</v>
      </c>
      <c r="F6" s="88">
        <v>5086805.7659999998</v>
      </c>
      <c r="G6" s="88">
        <v>5387312.0659999996</v>
      </c>
      <c r="H6" s="88">
        <v>4682993</v>
      </c>
      <c r="I6" s="88">
        <v>3376820</v>
      </c>
      <c r="J6" s="88">
        <f>401.848*8760</f>
        <v>3520188.48</v>
      </c>
      <c r="K6" s="88">
        <f>423.411*8760</f>
        <v>3709080.36</v>
      </c>
      <c r="L6" s="89">
        <f>1838898.23</f>
        <v>1838898.23</v>
      </c>
      <c r="M6" s="95" t="s">
        <v>68</v>
      </c>
      <c r="N6" s="85" t="s">
        <v>69</v>
      </c>
    </row>
    <row r="7" spans="1:21">
      <c r="A7" s="104" t="s">
        <v>27</v>
      </c>
      <c r="B7" s="105"/>
      <c r="C7" s="33" t="s">
        <v>28</v>
      </c>
      <c r="D7" s="35">
        <f>'2012'!D17</f>
        <v>0.20100000000000001</v>
      </c>
      <c r="E7" s="35">
        <f>'2013'!D17</f>
        <v>0.27129999999999999</v>
      </c>
      <c r="F7" s="35">
        <f>'2014'!D17</f>
        <v>0.29630000000000001</v>
      </c>
      <c r="G7" s="35">
        <f>'2015'!D17</f>
        <v>0.25530000000000003</v>
      </c>
      <c r="H7" s="35">
        <f>'2016'!D17</f>
        <v>0.15809999999999999</v>
      </c>
      <c r="I7" s="35">
        <f>'2017'!D17</f>
        <v>2.8E-3</v>
      </c>
      <c r="J7" s="35">
        <f>'2018'!D17</f>
        <v>0.13700000000000001</v>
      </c>
      <c r="K7" s="35">
        <f>'2019'!D17</f>
        <v>0.10199999999999999</v>
      </c>
      <c r="L7" s="45">
        <f>'2020'!D17</f>
        <v>9.7900000000000001E-2</v>
      </c>
      <c r="M7" s="95" t="s">
        <v>68</v>
      </c>
      <c r="N7" s="85" t="s">
        <v>99</v>
      </c>
      <c r="O7" s="47"/>
      <c r="P7" s="47"/>
      <c r="R7" s="47"/>
      <c r="S7" s="47"/>
      <c r="T7" s="47"/>
      <c r="U7" s="47"/>
    </row>
    <row r="8" spans="1:21">
      <c r="A8" s="104" t="s">
        <v>29</v>
      </c>
      <c r="B8" s="105"/>
      <c r="C8" s="33" t="s">
        <v>26</v>
      </c>
      <c r="D8" s="35">
        <f>'2012'!D16</f>
        <v>0.5779333333333333</v>
      </c>
      <c r="E8" s="35">
        <f>'2013'!D16</f>
        <v>0.59319166666666667</v>
      </c>
      <c r="F8" s="35">
        <f>'2014'!D16</f>
        <v>0.58365833333333328</v>
      </c>
      <c r="G8" s="35">
        <f>'2015'!D16</f>
        <v>0.55965833333333337</v>
      </c>
      <c r="H8" s="35">
        <f>'2016'!D16</f>
        <v>0.62278333333333336</v>
      </c>
      <c r="I8" s="35">
        <f>'2017'!D16</f>
        <v>0.58815833333333334</v>
      </c>
      <c r="J8" s="35">
        <f>'2018'!D16</f>
        <v>0.53904166666666664</v>
      </c>
      <c r="K8" s="35">
        <f>'2019'!D16</f>
        <v>0.51809166666666673</v>
      </c>
      <c r="L8" s="45">
        <f>'2020'!D16</f>
        <v>0.42960999999999999</v>
      </c>
      <c r="O8" s="46"/>
    </row>
    <row r="9" spans="1:21">
      <c r="A9" s="104" t="s">
        <v>30</v>
      </c>
      <c r="B9" s="105"/>
      <c r="C9" s="33" t="s">
        <v>26</v>
      </c>
      <c r="D9" s="35">
        <f>'2012'!D18</f>
        <v>0.38946666666666663</v>
      </c>
      <c r="E9" s="35">
        <f>'2013'!D18</f>
        <v>0.43224583333333333</v>
      </c>
      <c r="F9" s="35">
        <f>'2014'!D18</f>
        <v>0.43997916666666664</v>
      </c>
      <c r="G9" s="35">
        <f>'2015'!D18</f>
        <v>0.40747916666666673</v>
      </c>
      <c r="H9" s="35">
        <f>'2016'!D18</f>
        <v>0.39044166666666669</v>
      </c>
      <c r="I9" s="35">
        <f>'2017'!D18</f>
        <v>0.29547916666666668</v>
      </c>
      <c r="J9" s="35">
        <f>'2018'!D18</f>
        <v>0.33802083333333333</v>
      </c>
      <c r="K9" s="35">
        <f>'2019'!D18</f>
        <v>0.31004583333333335</v>
      </c>
      <c r="L9" s="45">
        <f>'2020'!D18</f>
        <v>0.26375500000000002</v>
      </c>
      <c r="N9" s="83"/>
      <c r="O9" s="44"/>
    </row>
    <row r="10" spans="1:21">
      <c r="A10" s="104" t="s">
        <v>31</v>
      </c>
      <c r="B10" s="105"/>
      <c r="C10" s="33" t="s">
        <v>36</v>
      </c>
      <c r="D10" s="87">
        <v>855</v>
      </c>
      <c r="E10" s="87">
        <v>855</v>
      </c>
      <c r="F10" s="87">
        <v>855</v>
      </c>
      <c r="G10" s="87">
        <v>855</v>
      </c>
      <c r="H10" s="87">
        <v>855</v>
      </c>
      <c r="I10" s="87">
        <v>855</v>
      </c>
      <c r="J10" s="87">
        <v>855</v>
      </c>
      <c r="K10" s="87">
        <v>855</v>
      </c>
      <c r="L10" s="48">
        <v>855</v>
      </c>
      <c r="N10" s="83"/>
      <c r="O10" s="46"/>
      <c r="P10" s="83"/>
    </row>
    <row r="11" spans="1:21">
      <c r="A11" s="129" t="s">
        <v>32</v>
      </c>
      <c r="B11" s="130"/>
      <c r="C11" s="33" t="s">
        <v>36</v>
      </c>
      <c r="D11" s="86">
        <v>80.02</v>
      </c>
      <c r="E11" s="86">
        <v>80.02</v>
      </c>
      <c r="F11" s="86">
        <v>80.02</v>
      </c>
      <c r="G11" s="86">
        <v>80.02</v>
      </c>
      <c r="H11" s="86">
        <v>80.02</v>
      </c>
      <c r="I11" s="86">
        <v>80.02</v>
      </c>
      <c r="J11" s="86">
        <v>80.02</v>
      </c>
      <c r="K11" s="86">
        <v>80.02</v>
      </c>
      <c r="L11" s="40">
        <v>80.02</v>
      </c>
      <c r="O11" s="46"/>
      <c r="P11" s="46">
        <f>N11*O11</f>
        <v>0</v>
      </c>
    </row>
    <row r="12" spans="1:21">
      <c r="A12" s="104" t="s">
        <v>33</v>
      </c>
      <c r="B12" s="105"/>
      <c r="C12" s="33" t="s">
        <v>26</v>
      </c>
      <c r="D12" s="36">
        <f>ROUNDDOWN(D9*D5,0)</f>
        <v>580867</v>
      </c>
      <c r="E12" s="36">
        <f t="shared" ref="E12:F12" si="0">ROUNDDOWN(E9*E6,0)</f>
        <v>1785551</v>
      </c>
      <c r="F12" s="36">
        <f t="shared" si="0"/>
        <v>2238088</v>
      </c>
      <c r="G12" s="36">
        <f>ROUNDDOWN(G9*G6,0)</f>
        <v>2195217</v>
      </c>
      <c r="H12" s="36">
        <f t="shared" ref="H12:K12" si="1">ROUNDDOWN(H9*H6,0)</f>
        <v>1828435</v>
      </c>
      <c r="I12" s="36">
        <f t="shared" si="1"/>
        <v>997779</v>
      </c>
      <c r="J12" s="36">
        <f t="shared" si="1"/>
        <v>1189897</v>
      </c>
      <c r="K12" s="36">
        <f t="shared" si="1"/>
        <v>1149984</v>
      </c>
      <c r="L12" s="90">
        <f>ROUNDDOWN(L9*L6,0)</f>
        <v>485018</v>
      </c>
      <c r="O12" s="46"/>
    </row>
    <row r="13" spans="1:21" ht="13.5" thickBot="1">
      <c r="A13" s="131" t="s">
        <v>93</v>
      </c>
      <c r="B13" s="132"/>
      <c r="C13" s="41" t="s">
        <v>26</v>
      </c>
      <c r="D13" s="42">
        <f>D12</f>
        <v>580867</v>
      </c>
      <c r="E13" s="42">
        <f t="shared" ref="E13:F13" si="2">E12</f>
        <v>1785551</v>
      </c>
      <c r="F13" s="42">
        <f t="shared" si="2"/>
        <v>2238088</v>
      </c>
      <c r="G13" s="42">
        <f>G12</f>
        <v>2195217</v>
      </c>
      <c r="H13" s="42">
        <f t="shared" ref="H13:I13" si="3">H12</f>
        <v>1828435</v>
      </c>
      <c r="I13" s="42">
        <f t="shared" si="3"/>
        <v>997779</v>
      </c>
      <c r="J13" s="42">
        <f>J12</f>
        <v>1189897</v>
      </c>
      <c r="K13" s="42">
        <f>K12</f>
        <v>1149984</v>
      </c>
      <c r="L13" s="43">
        <f>L12</f>
        <v>485018</v>
      </c>
      <c r="M13" s="84">
        <f>SUM(D13:L13)</f>
        <v>12450836</v>
      </c>
      <c r="O13" s="46"/>
    </row>
    <row r="14" spans="1:21" ht="13.5" thickBot="1">
      <c r="A14" s="37"/>
      <c r="B14" s="38"/>
      <c r="C14" s="38"/>
      <c r="D14" s="98"/>
      <c r="E14" s="98"/>
      <c r="F14" s="98"/>
      <c r="G14" s="98"/>
      <c r="H14" s="98"/>
      <c r="I14" s="98"/>
      <c r="J14" s="98"/>
      <c r="K14" s="98"/>
      <c r="L14" s="99"/>
      <c r="M14" s="100"/>
      <c r="N14" s="46"/>
    </row>
    <row r="15" spans="1:21">
      <c r="A15" s="133" t="s">
        <v>34</v>
      </c>
      <c r="B15" s="134"/>
      <c r="C15" s="134"/>
      <c r="D15" s="134"/>
      <c r="E15" s="134"/>
      <c r="F15" s="134"/>
      <c r="G15" s="134"/>
      <c r="H15" s="134"/>
      <c r="I15" s="134"/>
      <c r="J15" s="134"/>
      <c r="K15" s="135"/>
      <c r="M15" s="46"/>
    </row>
    <row r="16" spans="1:21">
      <c r="A16" s="136" t="s">
        <v>89</v>
      </c>
      <c r="B16" s="137"/>
      <c r="C16" s="137"/>
      <c r="D16" s="137"/>
      <c r="E16" s="137"/>
      <c r="F16" s="137"/>
      <c r="G16" s="137"/>
      <c r="H16" s="137"/>
      <c r="I16" s="137"/>
      <c r="J16" s="137"/>
      <c r="K16" s="138"/>
      <c r="M16" s="46"/>
    </row>
    <row r="17" spans="1:14">
      <c r="A17" s="118" t="s">
        <v>90</v>
      </c>
      <c r="B17" s="119"/>
      <c r="C17" s="119"/>
      <c r="D17" s="119"/>
      <c r="E17" s="119"/>
      <c r="F17" s="119"/>
      <c r="G17" s="119"/>
      <c r="H17" s="119"/>
      <c r="I17" s="119"/>
      <c r="J17" s="119"/>
      <c r="K17" s="120"/>
    </row>
    <row r="18" spans="1:14">
      <c r="A18" s="126" t="s">
        <v>97</v>
      </c>
      <c r="B18" s="127"/>
      <c r="C18" s="127"/>
      <c r="D18" s="127"/>
      <c r="E18" s="127"/>
      <c r="F18" s="127"/>
      <c r="G18" s="127"/>
      <c r="H18" s="127"/>
      <c r="I18" s="127"/>
      <c r="J18" s="127"/>
      <c r="K18" s="128"/>
      <c r="M18" s="103"/>
    </row>
    <row r="19" spans="1:14">
      <c r="A19" s="118"/>
      <c r="B19" s="119"/>
      <c r="C19" s="119"/>
      <c r="D19" s="119"/>
      <c r="E19" s="119"/>
      <c r="F19" s="119"/>
      <c r="G19" s="119"/>
      <c r="H19" s="119"/>
      <c r="I19" s="119"/>
      <c r="J19" s="119"/>
      <c r="K19" s="120"/>
      <c r="M19" s="103"/>
      <c r="N19" s="83"/>
    </row>
    <row r="20" spans="1:14">
      <c r="A20" s="118"/>
      <c r="B20" s="119"/>
      <c r="C20" s="119"/>
      <c r="D20" s="119"/>
      <c r="E20" s="119"/>
      <c r="F20" s="119"/>
      <c r="G20" s="119"/>
      <c r="H20" s="119"/>
      <c r="I20" s="119"/>
      <c r="J20" s="119"/>
      <c r="K20" s="120"/>
    </row>
    <row r="21" spans="1:14" ht="13.5" thickBot="1">
      <c r="A21" s="121"/>
      <c r="B21" s="122"/>
      <c r="C21" s="122"/>
      <c r="D21" s="122"/>
      <c r="E21" s="122"/>
      <c r="F21" s="122"/>
      <c r="G21" s="122"/>
      <c r="H21" s="122"/>
      <c r="I21" s="122"/>
      <c r="J21" s="122"/>
      <c r="K21" s="123"/>
    </row>
    <row r="23" spans="1:14">
      <c r="C23" t="s">
        <v>96</v>
      </c>
      <c r="D23" s="1">
        <v>2012</v>
      </c>
      <c r="E23" s="1">
        <v>2013</v>
      </c>
      <c r="F23" s="1">
        <v>2014</v>
      </c>
      <c r="G23" s="1">
        <v>2015</v>
      </c>
      <c r="H23" s="1">
        <v>2016</v>
      </c>
      <c r="I23" s="1">
        <v>2017</v>
      </c>
      <c r="J23" s="1">
        <v>2018</v>
      </c>
      <c r="K23" s="1">
        <v>2019</v>
      </c>
      <c r="L23" s="1">
        <v>2020</v>
      </c>
    </row>
    <row r="24" spans="1:14">
      <c r="C24" s="92" t="s">
        <v>71</v>
      </c>
      <c r="D24" s="36">
        <f>3784320/2</f>
        <v>1892160</v>
      </c>
      <c r="E24" s="36">
        <v>3784320</v>
      </c>
      <c r="F24" s="36">
        <v>3784320</v>
      </c>
      <c r="G24" s="36">
        <v>3784320</v>
      </c>
      <c r="H24" s="36">
        <v>3784320</v>
      </c>
      <c r="I24" s="36">
        <v>3784320</v>
      </c>
      <c r="J24" s="36">
        <v>3784320</v>
      </c>
      <c r="K24" s="36">
        <v>3784320</v>
      </c>
      <c r="L24" s="36">
        <v>2838240</v>
      </c>
      <c r="M24" s="94">
        <f>SUM(D24:L24)</f>
        <v>31220640</v>
      </c>
    </row>
    <row r="25" spans="1:14">
      <c r="C25" s="92" t="s">
        <v>72</v>
      </c>
      <c r="D25" s="91">
        <v>0.1988</v>
      </c>
      <c r="E25" s="91">
        <v>0.1988</v>
      </c>
      <c r="F25" s="91">
        <v>0.1988</v>
      </c>
      <c r="G25" s="91">
        <v>0.1988</v>
      </c>
      <c r="H25" s="91">
        <v>0.1988</v>
      </c>
      <c r="I25" s="91">
        <v>0.1988</v>
      </c>
      <c r="J25" s="91">
        <v>0.1988</v>
      </c>
      <c r="K25" s="91">
        <v>0.1988</v>
      </c>
      <c r="L25" s="91">
        <v>0.1988</v>
      </c>
    </row>
    <row r="26" spans="1:14">
      <c r="C26" s="93" t="s">
        <v>94</v>
      </c>
      <c r="D26" s="36">
        <f>752243/2</f>
        <v>376121.5</v>
      </c>
      <c r="E26" s="36">
        <v>752243</v>
      </c>
      <c r="F26" s="36">
        <v>752243</v>
      </c>
      <c r="G26" s="36">
        <v>752243</v>
      </c>
      <c r="H26" s="36">
        <v>752243</v>
      </c>
      <c r="I26" s="36">
        <v>752243</v>
      </c>
      <c r="J26" s="36">
        <v>752243</v>
      </c>
      <c r="K26" s="36">
        <v>752243</v>
      </c>
      <c r="L26" s="36">
        <v>564182</v>
      </c>
      <c r="M26" s="84">
        <f>SUM(D26:L26)</f>
        <v>6206004.5</v>
      </c>
      <c r="N26" t="s">
        <v>36</v>
      </c>
    </row>
    <row r="27" spans="1:14">
      <c r="M27" s="84"/>
    </row>
    <row r="28" spans="1:14" ht="13.5" thickBot="1">
      <c r="D28" s="42">
        <v>580867</v>
      </c>
      <c r="E28" s="42">
        <v>1785551</v>
      </c>
      <c r="F28" s="42">
        <v>2238088</v>
      </c>
      <c r="G28" s="42">
        <v>2195217</v>
      </c>
      <c r="H28" s="42">
        <v>1828435</v>
      </c>
      <c r="I28" s="42">
        <v>997779</v>
      </c>
      <c r="J28" s="42">
        <v>1189897</v>
      </c>
      <c r="K28" s="42">
        <v>1149984</v>
      </c>
      <c r="L28" s="43">
        <v>485018</v>
      </c>
      <c r="M28" s="84">
        <f t="shared" ref="M28" si="4">SUM(D28:L28)</f>
        <v>12450836</v>
      </c>
      <c r="N28" t="s">
        <v>98</v>
      </c>
    </row>
  </sheetData>
  <mergeCells count="22">
    <mergeCell ref="A19:K19"/>
    <mergeCell ref="A20:K20"/>
    <mergeCell ref="A21:K21"/>
    <mergeCell ref="A4:B4"/>
    <mergeCell ref="A18:K18"/>
    <mergeCell ref="A5:B5"/>
    <mergeCell ref="A7:B7"/>
    <mergeCell ref="A8:B8"/>
    <mergeCell ref="A9:B9"/>
    <mergeCell ref="A10:B10"/>
    <mergeCell ref="A11:B11"/>
    <mergeCell ref="A12:B12"/>
    <mergeCell ref="A13:B13"/>
    <mergeCell ref="A15:K15"/>
    <mergeCell ref="A16:K16"/>
    <mergeCell ref="A17:K17"/>
    <mergeCell ref="A6:B6"/>
    <mergeCell ref="A1:J2"/>
    <mergeCell ref="K1:K2"/>
    <mergeCell ref="F3:G3"/>
    <mergeCell ref="H3:K3"/>
    <mergeCell ref="A3:C3"/>
  </mergeCells>
  <hyperlinks>
    <hyperlink ref="N6" r:id="rId1" location="!%40%40%3F_afrLoop%3D302323257728553%26_adf.ctrl-state%3D1ae2d19njv_5"/>
    <hyperlink ref="H3" r:id="rId2"/>
    <hyperlink ref="N7" r:id="rId3"/>
  </hyperlinks>
  <pageMargins left="0.511811024" right="0.511811024" top="0.78740157499999996" bottom="0.78740157499999996" header="0.31496062000000002" footer="0.31496062000000002"/>
  <pageSetup paperSize="9" orientation="portrait" horizontalDpi="4294967293" verticalDpi="0" r:id="rId4"/>
  <legacyDrawing r:id="rId5"/>
</worksheet>
</file>

<file path=xl/worksheets/sheet10.xml><?xml version="1.0" encoding="utf-8"?>
<worksheet xmlns="http://schemas.openxmlformats.org/spreadsheetml/2006/main" xmlns:r="http://schemas.openxmlformats.org/officeDocument/2006/relationships">
  <dimension ref="A2:N18"/>
  <sheetViews>
    <sheetView showGridLines="0" workbookViewId="0">
      <selection activeCell="D18" sqref="D18"/>
    </sheetView>
  </sheetViews>
  <sheetFormatPr defaultRowHeight="12.75"/>
  <sheetData>
    <row r="2" spans="1:14">
      <c r="A2" s="50"/>
      <c r="B2" s="50"/>
      <c r="C2" s="50"/>
      <c r="D2" s="50"/>
      <c r="E2" s="50"/>
      <c r="F2" s="50" t="s">
        <v>39</v>
      </c>
      <c r="G2" s="50"/>
      <c r="H2" s="50"/>
      <c r="I2" s="50"/>
      <c r="J2" s="50"/>
      <c r="K2" s="50"/>
      <c r="L2" s="50"/>
      <c r="M2" s="50"/>
      <c r="N2" s="50"/>
    </row>
    <row r="3" spans="1:14" ht="13.5" thickBot="1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4" spans="1:14">
      <c r="A4" s="52"/>
      <c r="B4" s="53"/>
      <c r="C4" s="53"/>
      <c r="D4" s="53"/>
      <c r="E4" s="53" t="s">
        <v>52</v>
      </c>
      <c r="F4" s="53"/>
      <c r="G4" s="53"/>
      <c r="H4" s="53"/>
      <c r="I4" s="53"/>
      <c r="J4" s="53"/>
      <c r="K4" s="53"/>
      <c r="L4" s="53"/>
      <c r="M4" s="53"/>
      <c r="N4" s="54"/>
    </row>
    <row r="5" spans="1:14" ht="13.5" thickBot="1">
      <c r="A5" s="148">
        <v>2019</v>
      </c>
      <c r="B5" s="149"/>
      <c r="C5" s="55"/>
      <c r="D5" s="55"/>
      <c r="E5" s="55"/>
      <c r="F5" s="55"/>
      <c r="G5" s="72">
        <v>0.10199999999999999</v>
      </c>
      <c r="H5" s="55"/>
      <c r="I5" s="55"/>
      <c r="J5" s="55"/>
      <c r="K5" s="55"/>
      <c r="L5" s="55"/>
      <c r="M5" s="55"/>
      <c r="N5" s="56"/>
    </row>
    <row r="6" spans="1:14">
      <c r="A6" s="51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</row>
    <row r="7" spans="1:14">
      <c r="A7" s="58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</row>
    <row r="8" spans="1:14">
      <c r="A8" s="59"/>
      <c r="B8" s="59"/>
      <c r="C8" s="59"/>
      <c r="D8" s="59"/>
      <c r="E8" s="59"/>
      <c r="F8" s="59" t="s">
        <v>38</v>
      </c>
      <c r="G8" s="59"/>
      <c r="H8" s="59"/>
      <c r="I8" s="59"/>
      <c r="J8" s="59"/>
      <c r="K8" s="59"/>
      <c r="L8" s="59"/>
      <c r="M8" s="59"/>
      <c r="N8" s="59"/>
    </row>
    <row r="9" spans="1:14" ht="13.5" thickBot="1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</row>
    <row r="10" spans="1:14">
      <c r="A10" s="153" t="s">
        <v>53</v>
      </c>
      <c r="B10" s="154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5"/>
    </row>
    <row r="11" spans="1:14">
      <c r="A11" s="139">
        <v>2019</v>
      </c>
      <c r="B11" s="140"/>
      <c r="C11" s="80"/>
      <c r="D11" s="81"/>
      <c r="E11" s="81"/>
      <c r="F11" s="81"/>
      <c r="G11" s="81"/>
      <c r="H11" s="81" t="s">
        <v>73</v>
      </c>
      <c r="I11" s="81"/>
      <c r="J11" s="81"/>
      <c r="K11" s="81"/>
      <c r="L11" s="81"/>
      <c r="M11" s="81"/>
      <c r="N11" s="82"/>
    </row>
    <row r="12" spans="1:14">
      <c r="A12" s="63"/>
      <c r="B12" s="64"/>
      <c r="C12" s="65" t="s">
        <v>40</v>
      </c>
      <c r="D12" s="65" t="s">
        <v>41</v>
      </c>
      <c r="E12" s="65" t="s">
        <v>42</v>
      </c>
      <c r="F12" s="65" t="s">
        <v>43</v>
      </c>
      <c r="G12" s="65" t="s">
        <v>44</v>
      </c>
      <c r="H12" s="65" t="s">
        <v>45</v>
      </c>
      <c r="I12" s="65" t="s">
        <v>46</v>
      </c>
      <c r="J12" s="65" t="s">
        <v>47</v>
      </c>
      <c r="K12" s="65" t="s">
        <v>48</v>
      </c>
      <c r="L12" s="65" t="s">
        <v>49</v>
      </c>
      <c r="M12" s="65" t="s">
        <v>50</v>
      </c>
      <c r="N12" s="66" t="s">
        <v>51</v>
      </c>
    </row>
    <row r="13" spans="1:14" ht="13.5" thickBot="1">
      <c r="A13" s="67"/>
      <c r="B13" s="68"/>
      <c r="C13" s="69">
        <v>0.35399999999999998</v>
      </c>
      <c r="D13" s="69">
        <v>0.55730000000000002</v>
      </c>
      <c r="E13" s="69">
        <v>0.50749999999999995</v>
      </c>
      <c r="F13" s="69">
        <v>0.50949999999999995</v>
      </c>
      <c r="G13" s="69">
        <v>0.47939999999999999</v>
      </c>
      <c r="H13" s="69">
        <v>0.41749999999999998</v>
      </c>
      <c r="I13" s="69">
        <v>0.59140000000000004</v>
      </c>
      <c r="J13" s="69">
        <v>0.53120000000000001</v>
      </c>
      <c r="K13" s="69">
        <v>0.56059999999999999</v>
      </c>
      <c r="L13" s="69">
        <v>0.53700000000000003</v>
      </c>
      <c r="M13" s="69">
        <v>0.57199999999999995</v>
      </c>
      <c r="N13" s="70">
        <v>0.59970000000000001</v>
      </c>
    </row>
    <row r="16" spans="1:14">
      <c r="B16" s="76" t="s">
        <v>77</v>
      </c>
      <c r="C16" s="77"/>
      <c r="D16" s="78">
        <f>AVERAGE(C13:N13)</f>
        <v>0.51809166666666673</v>
      </c>
      <c r="E16" t="s">
        <v>58</v>
      </c>
    </row>
    <row r="17" spans="2:5">
      <c r="B17" s="76" t="s">
        <v>78</v>
      </c>
      <c r="C17" s="77"/>
      <c r="D17" s="78">
        <f>G5</f>
        <v>0.10199999999999999</v>
      </c>
      <c r="E17" t="s">
        <v>58</v>
      </c>
    </row>
    <row r="18" spans="2:5">
      <c r="B18" s="76" t="s">
        <v>79</v>
      </c>
      <c r="C18" s="77"/>
      <c r="D18" s="79">
        <f>0.5*D16+0.5*D17</f>
        <v>0.31004583333333335</v>
      </c>
      <c r="E18" t="s">
        <v>58</v>
      </c>
    </row>
  </sheetData>
  <mergeCells count="3">
    <mergeCell ref="A5:B5"/>
    <mergeCell ref="A11:B11"/>
    <mergeCell ref="A10:N10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>
  <dimension ref="A2:N18"/>
  <sheetViews>
    <sheetView showGridLines="0" workbookViewId="0">
      <selection activeCell="F22" sqref="F22"/>
    </sheetView>
  </sheetViews>
  <sheetFormatPr defaultRowHeight="12.75"/>
  <sheetData>
    <row r="2" spans="1:14">
      <c r="A2" s="50"/>
      <c r="B2" s="50"/>
      <c r="C2" s="50"/>
      <c r="D2" s="50"/>
      <c r="E2" s="50"/>
      <c r="F2" s="50" t="s">
        <v>39</v>
      </c>
      <c r="G2" s="50"/>
      <c r="H2" s="50"/>
      <c r="I2" s="50"/>
      <c r="J2" s="50"/>
      <c r="K2" s="50"/>
      <c r="L2" s="50"/>
      <c r="M2" s="50"/>
      <c r="N2" s="50"/>
    </row>
    <row r="3" spans="1:14" ht="13.5" thickBot="1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4" spans="1:14">
      <c r="A4" s="52"/>
      <c r="B4" s="53"/>
      <c r="C4" s="53"/>
      <c r="D4" s="53"/>
      <c r="E4" s="53" t="s">
        <v>52</v>
      </c>
      <c r="F4" s="53"/>
      <c r="G4" s="53"/>
      <c r="H4" s="53"/>
      <c r="I4" s="53"/>
      <c r="J4" s="53"/>
      <c r="K4" s="53"/>
      <c r="L4" s="53"/>
      <c r="M4" s="53"/>
      <c r="N4" s="54"/>
    </row>
    <row r="5" spans="1:14" ht="13.5" thickBot="1">
      <c r="A5" s="148">
        <v>2020</v>
      </c>
      <c r="B5" s="149"/>
      <c r="C5" s="55"/>
      <c r="D5" s="55"/>
      <c r="E5" s="55"/>
      <c r="F5" s="55"/>
      <c r="G5" s="72">
        <v>9.7900000000000001E-2</v>
      </c>
      <c r="H5" s="55"/>
      <c r="I5" s="55"/>
      <c r="J5" s="55"/>
      <c r="K5" s="55"/>
      <c r="L5" s="55"/>
      <c r="M5" s="55"/>
      <c r="N5" s="56"/>
    </row>
    <row r="6" spans="1:14">
      <c r="A6" s="51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</row>
    <row r="7" spans="1:14">
      <c r="A7" s="58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</row>
    <row r="8" spans="1:14">
      <c r="A8" s="59"/>
      <c r="B8" s="59"/>
      <c r="C8" s="59"/>
      <c r="D8" s="59"/>
      <c r="E8" s="59"/>
      <c r="F8" s="59" t="s">
        <v>38</v>
      </c>
      <c r="G8" s="59"/>
      <c r="H8" s="59"/>
      <c r="I8" s="59"/>
      <c r="J8" s="59"/>
      <c r="K8" s="59"/>
      <c r="L8" s="59"/>
      <c r="M8" s="59"/>
      <c r="N8" s="59"/>
    </row>
    <row r="9" spans="1:14" ht="13.5" thickBot="1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</row>
    <row r="10" spans="1:14">
      <c r="A10" s="153" t="s">
        <v>53</v>
      </c>
      <c r="B10" s="154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5"/>
    </row>
    <row r="11" spans="1:14">
      <c r="A11" s="139">
        <v>2020</v>
      </c>
      <c r="B11" s="140"/>
      <c r="C11" s="80"/>
      <c r="D11" s="81"/>
      <c r="E11" s="81"/>
      <c r="F11" s="81"/>
      <c r="G11" s="81"/>
      <c r="H11" s="81" t="s">
        <v>73</v>
      </c>
      <c r="I11" s="81"/>
      <c r="J11" s="81"/>
      <c r="K11" s="81"/>
      <c r="L11" s="81"/>
      <c r="M11" s="81"/>
      <c r="N11" s="82"/>
    </row>
    <row r="12" spans="1:14">
      <c r="A12" s="63"/>
      <c r="B12" s="64"/>
      <c r="C12" s="65" t="s">
        <v>40</v>
      </c>
      <c r="D12" s="65" t="s">
        <v>41</v>
      </c>
      <c r="E12" s="65" t="s">
        <v>42</v>
      </c>
      <c r="F12" s="65" t="s">
        <v>43</v>
      </c>
      <c r="G12" s="65" t="s">
        <v>44</v>
      </c>
      <c r="H12" s="65" t="s">
        <v>45</v>
      </c>
      <c r="I12" s="65" t="s">
        <v>46</v>
      </c>
      <c r="J12" s="65" t="s">
        <v>47</v>
      </c>
      <c r="K12" s="65" t="s">
        <v>48</v>
      </c>
      <c r="L12" s="65" t="s">
        <v>49</v>
      </c>
      <c r="M12" s="65" t="s">
        <v>50</v>
      </c>
      <c r="N12" s="66" t="s">
        <v>51</v>
      </c>
    </row>
    <row r="13" spans="1:14" ht="13.5" thickBot="1">
      <c r="A13" s="67"/>
      <c r="B13" s="68"/>
      <c r="C13" s="69">
        <v>0.56269999999999998</v>
      </c>
      <c r="D13" s="69">
        <v>0.52580000000000005</v>
      </c>
      <c r="E13" s="69">
        <v>0.38429999999999997</v>
      </c>
      <c r="F13" s="69">
        <v>0.2964</v>
      </c>
      <c r="G13" s="69">
        <v>0.35749999999999998</v>
      </c>
      <c r="H13" s="69">
        <v>0.4758</v>
      </c>
      <c r="I13" s="69">
        <v>0.39319999999999999</v>
      </c>
      <c r="J13" s="69">
        <v>0.39939999999999998</v>
      </c>
      <c r="K13" s="69">
        <v>0.32869999999999999</v>
      </c>
      <c r="L13" s="69">
        <v>0.57230000000000003</v>
      </c>
      <c r="M13" s="69">
        <v>0.54010000000000002</v>
      </c>
      <c r="N13" s="70">
        <v>0.61060000000000003</v>
      </c>
    </row>
    <row r="16" spans="1:14">
      <c r="B16" s="76" t="s">
        <v>74</v>
      </c>
      <c r="C16" s="77"/>
      <c r="D16" s="78">
        <f>AVERAGE(C13:L13)</f>
        <v>0.42960999999999999</v>
      </c>
      <c r="E16" t="s">
        <v>58</v>
      </c>
    </row>
    <row r="17" spans="2:5">
      <c r="B17" s="76" t="s">
        <v>75</v>
      </c>
      <c r="C17" s="77"/>
      <c r="D17" s="78">
        <f>G5</f>
        <v>9.7900000000000001E-2</v>
      </c>
      <c r="E17" t="s">
        <v>58</v>
      </c>
    </row>
    <row r="18" spans="2:5">
      <c r="B18" s="76" t="s">
        <v>76</v>
      </c>
      <c r="C18" s="77"/>
      <c r="D18" s="79">
        <f>0.5*D16+0.5*D17</f>
        <v>0.26375500000000002</v>
      </c>
      <c r="E18" t="s">
        <v>58</v>
      </c>
    </row>
  </sheetData>
  <mergeCells count="3">
    <mergeCell ref="A5:B5"/>
    <mergeCell ref="A10:N10"/>
    <mergeCell ref="A11:B1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28"/>
  <sheetViews>
    <sheetView showGridLines="0" topLeftCell="C1" zoomScale="90" zoomScaleNormal="90" workbookViewId="0">
      <selection activeCell="O17" sqref="O17"/>
    </sheetView>
  </sheetViews>
  <sheetFormatPr defaultColWidth="7.28515625" defaultRowHeight="12.75"/>
  <cols>
    <col min="1" max="1" width="12.140625" style="19" customWidth="1"/>
    <col min="2" max="12" width="7.28515625" style="3" customWidth="1"/>
    <col min="13" max="13" width="9.85546875" style="3" bestFit="1" customWidth="1"/>
    <col min="14" max="14" width="7.28515625" style="4" customWidth="1"/>
    <col min="15" max="15" width="10" style="3" customWidth="1"/>
    <col min="16" max="26" width="7.28515625" style="3" customWidth="1"/>
    <col min="27" max="27" width="9.85546875" style="3" bestFit="1" customWidth="1"/>
    <col min="28" max="16384" width="7.28515625" style="3"/>
  </cols>
  <sheetData>
    <row r="1" spans="1:27">
      <c r="A1" s="2" t="s">
        <v>15</v>
      </c>
      <c r="O1" s="2" t="s">
        <v>16</v>
      </c>
    </row>
    <row r="2" spans="1:27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6" t="s">
        <v>12</v>
      </c>
      <c r="N2" s="7"/>
      <c r="O2" s="5" t="s">
        <v>0</v>
      </c>
      <c r="P2" s="5" t="s">
        <v>1</v>
      </c>
      <c r="Q2" s="5" t="s">
        <v>2</v>
      </c>
      <c r="R2" s="5" t="s">
        <v>3</v>
      </c>
      <c r="S2" s="5" t="s">
        <v>4</v>
      </c>
      <c r="T2" s="5" t="s">
        <v>5</v>
      </c>
      <c r="U2" s="5" t="s">
        <v>6</v>
      </c>
      <c r="V2" s="5" t="s">
        <v>7</v>
      </c>
      <c r="W2" s="5" t="s">
        <v>8</v>
      </c>
      <c r="X2" s="5" t="s">
        <v>9</v>
      </c>
      <c r="Y2" s="5" t="s">
        <v>10</v>
      </c>
      <c r="Z2" s="5" t="s">
        <v>11</v>
      </c>
      <c r="AA2" s="5" t="s">
        <v>12</v>
      </c>
    </row>
    <row r="3" spans="1:27">
      <c r="A3" s="8">
        <v>0</v>
      </c>
      <c r="B3" s="8">
        <v>0</v>
      </c>
      <c r="C3" s="8">
        <v>0</v>
      </c>
      <c r="D3" s="8" t="e">
        <f>#REF!/1000</f>
        <v>#REF!</v>
      </c>
      <c r="E3" s="8" t="e">
        <f>#REF!/1000</f>
        <v>#REF!</v>
      </c>
      <c r="F3" s="8" t="e">
        <f>#REF!/1000</f>
        <v>#REF!</v>
      </c>
      <c r="G3" s="8" t="e">
        <f>#REF!/1000</f>
        <v>#REF!</v>
      </c>
      <c r="H3" s="8" t="e">
        <f>#REF!/1000</f>
        <v>#REF!</v>
      </c>
      <c r="I3" s="8" t="e">
        <f>#REF!/1000</f>
        <v>#REF!</v>
      </c>
      <c r="J3" s="8" t="e">
        <f>#REF!/1000</f>
        <v>#REF!</v>
      </c>
      <c r="K3" s="8" t="e">
        <f>#REF!/1000</f>
        <v>#REF!</v>
      </c>
      <c r="L3" s="8" t="e">
        <f>#REF!/1000</f>
        <v>#REF!</v>
      </c>
      <c r="M3" s="9" t="e">
        <f>SUM(A3:L3)</f>
        <v>#REF!</v>
      </c>
      <c r="N3" s="10"/>
      <c r="O3" s="11" t="e">
        <f>#REF!/1000</f>
        <v>#REF!</v>
      </c>
      <c r="P3" s="11" t="e">
        <f>#REF!/1000</f>
        <v>#REF!</v>
      </c>
      <c r="Q3" s="11" t="e">
        <f>#REF!/1000</f>
        <v>#REF!</v>
      </c>
      <c r="R3" s="11" t="e">
        <f>#REF!/1000</f>
        <v>#REF!</v>
      </c>
      <c r="S3" s="11" t="e">
        <f>#REF!/1000</f>
        <v>#REF!</v>
      </c>
      <c r="T3" s="11" t="e">
        <f>#REF!/1000</f>
        <v>#REF!</v>
      </c>
      <c r="U3" s="11" t="e">
        <f>#REF!/1000</f>
        <v>#REF!</v>
      </c>
      <c r="V3" s="11" t="e">
        <f>#REF!/1000</f>
        <v>#REF!</v>
      </c>
      <c r="W3" s="11" t="e">
        <f>#REF!/1000</f>
        <v>#REF!</v>
      </c>
      <c r="X3" s="11" t="e">
        <f>#REF!/1000</f>
        <v>#REF!</v>
      </c>
      <c r="Y3" s="11" t="e">
        <f>#REF!/1000</f>
        <v>#REF!</v>
      </c>
      <c r="Z3" s="11" t="e">
        <f>#REF!/1000</f>
        <v>#REF!</v>
      </c>
      <c r="AA3" s="12" t="e">
        <f>SUM(O3:Z3)</f>
        <v>#REF!</v>
      </c>
    </row>
    <row r="4" spans="1:27">
      <c r="A4" s="13"/>
    </row>
    <row r="5" spans="1:27" s="4" customFormat="1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</row>
    <row r="6" spans="1:27" s="4" customFormat="1">
      <c r="A6" s="15" t="s">
        <v>19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 t="s">
        <v>21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</row>
    <row r="7" spans="1:27" s="4" customFormat="1">
      <c r="A7" s="16" t="e">
        <f>#REF!</f>
        <v>#REF!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6" t="e">
        <f>#REF!</f>
        <v>#REF!</v>
      </c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</row>
    <row r="8" spans="1:27" s="4" customFormat="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</row>
    <row r="9" spans="1:27">
      <c r="A9" s="15" t="s">
        <v>17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8"/>
      <c r="N9" s="18"/>
      <c r="O9" s="15" t="s">
        <v>22</v>
      </c>
      <c r="P9" s="19"/>
      <c r="Q9" s="19"/>
      <c r="AA9" s="20"/>
    </row>
    <row r="10" spans="1:27">
      <c r="A10" s="16" t="e">
        <f>#REF!</f>
        <v>#REF!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21"/>
      <c r="N10" s="21"/>
      <c r="O10" s="16" t="e">
        <f>#REF!</f>
        <v>#REF!</v>
      </c>
      <c r="P10" s="19"/>
      <c r="Q10" s="19"/>
      <c r="AA10" s="20"/>
    </row>
    <row r="11" spans="1:27">
      <c r="A11" s="14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21"/>
      <c r="N11" s="21"/>
      <c r="O11" s="14"/>
      <c r="P11" s="19"/>
      <c r="Q11" s="19"/>
      <c r="AA11" s="20"/>
    </row>
    <row r="12" spans="1:27">
      <c r="A12" s="15" t="s">
        <v>20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8"/>
      <c r="N12" s="18"/>
      <c r="O12" s="15" t="s">
        <v>23</v>
      </c>
      <c r="P12" s="19"/>
      <c r="Q12" s="19"/>
      <c r="AA12" s="20"/>
    </row>
    <row r="13" spans="1:27">
      <c r="A13" s="22" t="e">
        <f>#REF!</f>
        <v>#REF!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21"/>
      <c r="N13" s="21"/>
      <c r="O13" s="22" t="e">
        <f>#REF!</f>
        <v>#REF!</v>
      </c>
      <c r="P13" s="19"/>
      <c r="Q13" s="19"/>
      <c r="AA13" s="20"/>
    </row>
    <row r="14" spans="1:27">
      <c r="M14" s="4"/>
      <c r="AA14" s="23"/>
    </row>
    <row r="15" spans="1:27" ht="16.5">
      <c r="A15" t="s">
        <v>13</v>
      </c>
      <c r="M15" s="4"/>
      <c r="O15" t="s">
        <v>18</v>
      </c>
      <c r="AA15" s="23"/>
    </row>
    <row r="16" spans="1:27">
      <c r="A16" s="5" t="s">
        <v>0</v>
      </c>
      <c r="B16" s="5" t="s">
        <v>1</v>
      </c>
      <c r="C16" s="5" t="s">
        <v>2</v>
      </c>
      <c r="D16" s="5" t="s">
        <v>3</v>
      </c>
      <c r="E16" s="5" t="s">
        <v>4</v>
      </c>
      <c r="F16" s="5" t="s">
        <v>5</v>
      </c>
      <c r="G16" s="5" t="s">
        <v>6</v>
      </c>
      <c r="H16" s="5" t="s">
        <v>7</v>
      </c>
      <c r="I16" s="5" t="s">
        <v>8</v>
      </c>
      <c r="J16" s="5" t="s">
        <v>9</v>
      </c>
      <c r="K16" s="5" t="s">
        <v>10</v>
      </c>
      <c r="L16" s="6" t="s">
        <v>11</v>
      </c>
      <c r="M16" s="5" t="s">
        <v>12</v>
      </c>
      <c r="N16" s="24"/>
      <c r="O16" s="5" t="s">
        <v>0</v>
      </c>
      <c r="P16" s="5" t="s">
        <v>1</v>
      </c>
      <c r="Q16" s="5" t="s">
        <v>2</v>
      </c>
      <c r="R16" s="5" t="s">
        <v>3</v>
      </c>
      <c r="S16" s="5" t="s">
        <v>4</v>
      </c>
      <c r="T16" s="5" t="s">
        <v>5</v>
      </c>
      <c r="U16" s="5" t="s">
        <v>6</v>
      </c>
      <c r="V16" s="5" t="s">
        <v>7</v>
      </c>
      <c r="W16" s="5" t="s">
        <v>8</v>
      </c>
      <c r="X16" s="5" t="s">
        <v>9</v>
      </c>
      <c r="Y16" s="5" t="s">
        <v>10</v>
      </c>
      <c r="Z16" s="5" t="s">
        <v>11</v>
      </c>
      <c r="AA16" s="5" t="s">
        <v>12</v>
      </c>
    </row>
    <row r="17" spans="1:27">
      <c r="A17" s="25" t="e">
        <f>$A$13*A3</f>
        <v>#REF!</v>
      </c>
      <c r="B17" s="25" t="e">
        <f>$A$13*B3</f>
        <v>#REF!</v>
      </c>
      <c r="C17" s="25" t="e">
        <f>$A$13*C3</f>
        <v>#REF!</v>
      </c>
      <c r="D17" s="25" t="e">
        <f>$A$13*D3</f>
        <v>#REF!</v>
      </c>
      <c r="E17" s="25" t="e">
        <f>$A$13*E3</f>
        <v>#REF!</v>
      </c>
      <c r="F17" s="25" t="e">
        <f>ROUNDDOWN($A$13*F3,0)</f>
        <v>#REF!</v>
      </c>
      <c r="G17" s="25" t="e">
        <f t="shared" ref="G17:L17" si="0">ROUNDDOWN($A$13*G3,0)</f>
        <v>#REF!</v>
      </c>
      <c r="H17" s="25" t="e">
        <f t="shared" si="0"/>
        <v>#REF!</v>
      </c>
      <c r="I17" s="25" t="e">
        <f t="shared" si="0"/>
        <v>#REF!</v>
      </c>
      <c r="J17" s="25" t="e">
        <f t="shared" si="0"/>
        <v>#REF!</v>
      </c>
      <c r="K17" s="25" t="e">
        <f t="shared" si="0"/>
        <v>#REF!</v>
      </c>
      <c r="L17" s="25" t="e">
        <f t="shared" si="0"/>
        <v>#REF!</v>
      </c>
      <c r="M17" s="26" t="e">
        <f>ROUNDDOWN(SUM(A17:L17),0)</f>
        <v>#REF!</v>
      </c>
      <c r="N17" s="27"/>
      <c r="O17" s="28" t="e">
        <f>ROUNDDOWN(O3*$A$13,0)</f>
        <v>#REF!</v>
      </c>
      <c r="P17" s="28" t="e">
        <f t="shared" ref="P17:Z17" si="1">ROUNDDOWN(P3*$A$13,0)</f>
        <v>#REF!</v>
      </c>
      <c r="Q17" s="28" t="e">
        <f t="shared" si="1"/>
        <v>#REF!</v>
      </c>
      <c r="R17" s="28" t="e">
        <f t="shared" si="1"/>
        <v>#REF!</v>
      </c>
      <c r="S17" s="28" t="e">
        <f t="shared" si="1"/>
        <v>#REF!</v>
      </c>
      <c r="T17" s="28" t="e">
        <f t="shared" si="1"/>
        <v>#REF!</v>
      </c>
      <c r="U17" s="28" t="e">
        <f t="shared" si="1"/>
        <v>#REF!</v>
      </c>
      <c r="V17" s="28" t="e">
        <f t="shared" si="1"/>
        <v>#REF!</v>
      </c>
      <c r="W17" s="28" t="e">
        <f t="shared" si="1"/>
        <v>#REF!</v>
      </c>
      <c r="X17" s="28" t="e">
        <f t="shared" si="1"/>
        <v>#REF!</v>
      </c>
      <c r="Y17" s="28" t="e">
        <f t="shared" si="1"/>
        <v>#REF!</v>
      </c>
      <c r="Z17" s="28" t="e">
        <f t="shared" si="1"/>
        <v>#REF!</v>
      </c>
      <c r="AA17" s="26" t="e">
        <f>ROUNDDOWN(SUM(O17:Z17),0)</f>
        <v>#REF!</v>
      </c>
    </row>
    <row r="19" spans="1:27">
      <c r="A19" s="5" t="s">
        <v>14</v>
      </c>
    </row>
    <row r="20" spans="1:27">
      <c r="A20" s="29" t="e">
        <f>ROUNDDOWN(M17+AA17,0)</f>
        <v>#REF!</v>
      </c>
      <c r="B20" s="30"/>
    </row>
    <row r="21" spans="1:27">
      <c r="B21" s="30"/>
    </row>
    <row r="22" spans="1:27">
      <c r="A22" s="31"/>
      <c r="B22" s="30"/>
    </row>
    <row r="26" spans="1:27">
      <c r="B26" s="30"/>
    </row>
    <row r="27" spans="1:27">
      <c r="B27" s="30"/>
    </row>
    <row r="28" spans="1:27">
      <c r="B28" s="30"/>
    </row>
  </sheetData>
  <pageMargins left="0.511811024" right="0.511811024" top="0.78740157499999996" bottom="0.78740157499999996" header="0.31496062000000002" footer="0.31496062000000002"/>
  <pageSetup paperSize="9" orientation="portrait" horizontalDpi="4294967295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N18"/>
  <sheetViews>
    <sheetView showGridLines="0" workbookViewId="0">
      <selection activeCell="K19" sqref="K19"/>
    </sheetView>
  </sheetViews>
  <sheetFormatPr defaultRowHeight="12.75"/>
  <sheetData>
    <row r="2" spans="1:14">
      <c r="A2" s="144" t="s">
        <v>39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</row>
    <row r="3" spans="1:14" ht="13.5" thickBot="1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4" spans="1:14" ht="15.75">
      <c r="A4" s="145" t="s">
        <v>101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7"/>
    </row>
    <row r="5" spans="1:14" ht="13.5" thickBot="1">
      <c r="A5" s="148">
        <v>2012</v>
      </c>
      <c r="B5" s="149"/>
      <c r="C5" s="150">
        <v>0.20100000000000001</v>
      </c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1"/>
    </row>
    <row r="6" spans="1:14">
      <c r="A6" s="51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</row>
    <row r="7" spans="1:14">
      <c r="A7" s="58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</row>
    <row r="8" spans="1:14">
      <c r="A8" s="152" t="s">
        <v>100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</row>
    <row r="9" spans="1:14" ht="13.5" thickBot="1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</row>
    <row r="10" spans="1:14" ht="15.75">
      <c r="A10" s="145" t="s">
        <v>102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7"/>
    </row>
    <row r="11" spans="1:14">
      <c r="A11" s="139">
        <v>2012</v>
      </c>
      <c r="B11" s="140"/>
      <c r="C11" s="141" t="s">
        <v>103</v>
      </c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3"/>
    </row>
    <row r="12" spans="1:14">
      <c r="A12" s="63"/>
      <c r="B12" s="64"/>
      <c r="C12" s="65" t="s">
        <v>40</v>
      </c>
      <c r="D12" s="65" t="s">
        <v>41</v>
      </c>
      <c r="E12" s="65" t="s">
        <v>42</v>
      </c>
      <c r="F12" s="65" t="s">
        <v>43</v>
      </c>
      <c r="G12" s="65" t="s">
        <v>44</v>
      </c>
      <c r="H12" s="65" t="s">
        <v>45</v>
      </c>
      <c r="I12" s="65" t="s">
        <v>46</v>
      </c>
      <c r="J12" s="65" t="s">
        <v>47</v>
      </c>
      <c r="K12" s="65" t="s">
        <v>48</v>
      </c>
      <c r="L12" s="65" t="s">
        <v>49</v>
      </c>
      <c r="M12" s="65" t="s">
        <v>50</v>
      </c>
      <c r="N12" s="66" t="s">
        <v>51</v>
      </c>
    </row>
    <row r="13" spans="1:14" ht="13.5" thickBot="1">
      <c r="A13" s="67"/>
      <c r="B13" s="68"/>
      <c r="C13" s="69">
        <v>0.29349999999999998</v>
      </c>
      <c r="D13" s="69">
        <v>0.32179999999999997</v>
      </c>
      <c r="E13" s="69">
        <v>0.40500000000000003</v>
      </c>
      <c r="F13" s="69">
        <v>0.62360000000000004</v>
      </c>
      <c r="G13" s="69">
        <v>0.59430000000000005</v>
      </c>
      <c r="H13" s="69">
        <v>0.50560000000000005</v>
      </c>
      <c r="I13" s="69">
        <v>0.39419999999999999</v>
      </c>
      <c r="J13" s="69">
        <v>0.44900000000000001</v>
      </c>
      <c r="K13" s="69">
        <v>0.64329999999999998</v>
      </c>
      <c r="L13" s="69">
        <v>0.6573</v>
      </c>
      <c r="M13" s="69">
        <v>0.66410000000000002</v>
      </c>
      <c r="N13" s="70">
        <v>0.65969999999999995</v>
      </c>
    </row>
    <row r="16" spans="1:14">
      <c r="B16" s="76" t="s">
        <v>80</v>
      </c>
      <c r="C16" s="77"/>
      <c r="D16" s="78">
        <f>AVERAGE(I13:N13)</f>
        <v>0.5779333333333333</v>
      </c>
      <c r="E16" t="s">
        <v>58</v>
      </c>
    </row>
    <row r="17" spans="2:5">
      <c r="B17" s="76" t="s">
        <v>81</v>
      </c>
      <c r="C17" s="77"/>
      <c r="D17" s="78">
        <f>C5</f>
        <v>0.20100000000000001</v>
      </c>
      <c r="E17" t="s">
        <v>58</v>
      </c>
    </row>
    <row r="18" spans="2:5">
      <c r="B18" s="76" t="s">
        <v>82</v>
      </c>
      <c r="C18" s="77"/>
      <c r="D18" s="79">
        <f>0.5*D16+0.5*D17</f>
        <v>0.38946666666666663</v>
      </c>
      <c r="E18" t="s">
        <v>58</v>
      </c>
    </row>
  </sheetData>
  <mergeCells count="8">
    <mergeCell ref="A11:B11"/>
    <mergeCell ref="C11:N11"/>
    <mergeCell ref="A2:N2"/>
    <mergeCell ref="A4:N4"/>
    <mergeCell ref="A5:B5"/>
    <mergeCell ref="C5:N5"/>
    <mergeCell ref="A8:N8"/>
    <mergeCell ref="A10:N10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>
  <dimension ref="A2:N18"/>
  <sheetViews>
    <sheetView showGridLines="0" workbookViewId="0">
      <selection activeCell="D16" sqref="D16"/>
    </sheetView>
  </sheetViews>
  <sheetFormatPr defaultRowHeight="12.75"/>
  <sheetData>
    <row r="2" spans="1:14">
      <c r="A2" s="144" t="s">
        <v>39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</row>
    <row r="3" spans="1:14" ht="13.5" thickBot="1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4" spans="1:14" ht="15.75">
      <c r="A4" s="145" t="s">
        <v>101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7"/>
    </row>
    <row r="5" spans="1:14" ht="13.5" thickBot="1">
      <c r="A5" s="148">
        <v>2013</v>
      </c>
      <c r="B5" s="149"/>
      <c r="C5" s="150">
        <v>0.27129999999999999</v>
      </c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1"/>
    </row>
    <row r="6" spans="1:14">
      <c r="A6" s="51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</row>
    <row r="7" spans="1:14">
      <c r="A7" s="58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</row>
    <row r="8" spans="1:14">
      <c r="A8" s="152" t="s">
        <v>100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</row>
    <row r="9" spans="1:14" ht="13.5" thickBot="1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</row>
    <row r="10" spans="1:14" ht="15.75">
      <c r="A10" s="145" t="s">
        <v>102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7"/>
    </row>
    <row r="11" spans="1:14">
      <c r="A11" s="139">
        <v>2013</v>
      </c>
      <c r="B11" s="140"/>
      <c r="C11" s="141" t="s">
        <v>103</v>
      </c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3"/>
    </row>
    <row r="12" spans="1:14">
      <c r="A12" s="63"/>
      <c r="B12" s="64"/>
      <c r="C12" s="65" t="s">
        <v>40</v>
      </c>
      <c r="D12" s="65" t="s">
        <v>41</v>
      </c>
      <c r="E12" s="65" t="s">
        <v>42</v>
      </c>
      <c r="F12" s="65" t="s">
        <v>43</v>
      </c>
      <c r="G12" s="65" t="s">
        <v>44</v>
      </c>
      <c r="H12" s="65" t="s">
        <v>45</v>
      </c>
      <c r="I12" s="65" t="s">
        <v>46</v>
      </c>
      <c r="J12" s="65" t="s">
        <v>47</v>
      </c>
      <c r="K12" s="65" t="s">
        <v>48</v>
      </c>
      <c r="L12" s="65" t="s">
        <v>49</v>
      </c>
      <c r="M12" s="65" t="s">
        <v>50</v>
      </c>
      <c r="N12" s="66" t="s">
        <v>51</v>
      </c>
    </row>
    <row r="13" spans="1:14" ht="13.5" thickBot="1">
      <c r="A13" s="67"/>
      <c r="B13" s="68"/>
      <c r="C13" s="69">
        <v>0.6079</v>
      </c>
      <c r="D13" s="69">
        <v>0.5958</v>
      </c>
      <c r="E13" s="69">
        <v>0.58960000000000001</v>
      </c>
      <c r="F13" s="69">
        <v>0.60099999999999998</v>
      </c>
      <c r="G13" s="69">
        <v>0.58299999999999996</v>
      </c>
      <c r="H13" s="69">
        <v>0.60799999999999998</v>
      </c>
      <c r="I13" s="69">
        <v>0.57769999999999999</v>
      </c>
      <c r="J13" s="69">
        <v>0.55679999999999996</v>
      </c>
      <c r="K13" s="69">
        <v>0.59099999999999997</v>
      </c>
      <c r="L13" s="69">
        <v>0.58909999999999996</v>
      </c>
      <c r="M13" s="69">
        <v>0.60819999999999996</v>
      </c>
      <c r="N13" s="70">
        <v>0.61019999999999996</v>
      </c>
    </row>
    <row r="16" spans="1:14">
      <c r="B16" s="76" t="s">
        <v>83</v>
      </c>
      <c r="C16" s="77"/>
      <c r="D16" s="78">
        <f>AVERAGE(C13:N13)</f>
        <v>0.59319166666666667</v>
      </c>
      <c r="E16" t="s">
        <v>58</v>
      </c>
    </row>
    <row r="17" spans="2:5">
      <c r="B17" s="76" t="s">
        <v>84</v>
      </c>
      <c r="C17" s="77"/>
      <c r="D17" s="78">
        <f>C5</f>
        <v>0.27129999999999999</v>
      </c>
      <c r="E17" t="s">
        <v>58</v>
      </c>
    </row>
    <row r="18" spans="2:5">
      <c r="B18" s="76" t="s">
        <v>85</v>
      </c>
      <c r="C18" s="77"/>
      <c r="D18" s="79">
        <f>0.5*D16+0.5*D17</f>
        <v>0.43224583333333333</v>
      </c>
      <c r="E18" t="s">
        <v>58</v>
      </c>
    </row>
  </sheetData>
  <mergeCells count="8">
    <mergeCell ref="A11:B11"/>
    <mergeCell ref="C11:N11"/>
    <mergeCell ref="A2:N2"/>
    <mergeCell ref="A4:N4"/>
    <mergeCell ref="A5:B5"/>
    <mergeCell ref="C5:N5"/>
    <mergeCell ref="A8:N8"/>
    <mergeCell ref="A10:N10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>
  <dimension ref="A2:N18"/>
  <sheetViews>
    <sheetView showGridLines="0" workbookViewId="0">
      <selection activeCell="D16" sqref="D16"/>
    </sheetView>
  </sheetViews>
  <sheetFormatPr defaultRowHeight="12.75"/>
  <sheetData>
    <row r="2" spans="1:14">
      <c r="A2" s="144" t="s">
        <v>39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</row>
    <row r="3" spans="1:14" ht="13.5" thickBot="1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4" spans="1:14" ht="15.75">
      <c r="A4" s="145" t="s">
        <v>101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7"/>
    </row>
    <row r="5" spans="1:14" ht="13.5" thickBot="1">
      <c r="A5" s="148">
        <v>2014</v>
      </c>
      <c r="B5" s="149"/>
      <c r="C5" s="96"/>
      <c r="D5" s="96"/>
      <c r="E5" s="96"/>
      <c r="F5" s="96"/>
      <c r="G5" s="55">
        <v>0.29630000000000001</v>
      </c>
      <c r="H5" s="96"/>
      <c r="I5" s="96"/>
      <c r="J5" s="96"/>
      <c r="K5" s="96"/>
      <c r="L5" s="96"/>
      <c r="M5" s="96"/>
      <c r="N5" s="97"/>
    </row>
    <row r="6" spans="1:14">
      <c r="A6" s="51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</row>
    <row r="7" spans="1:14">
      <c r="A7" s="58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</row>
    <row r="8" spans="1:14">
      <c r="A8" s="152" t="s">
        <v>100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</row>
    <row r="9" spans="1:14" ht="13.5" thickBot="1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</row>
    <row r="10" spans="1:14" ht="15.75">
      <c r="A10" s="145" t="s">
        <v>102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7"/>
    </row>
    <row r="11" spans="1:14">
      <c r="A11" s="139">
        <v>2014</v>
      </c>
      <c r="B11" s="140"/>
      <c r="C11" s="60"/>
      <c r="D11" s="61"/>
      <c r="E11" s="61"/>
      <c r="F11" s="61"/>
      <c r="G11" s="61"/>
      <c r="H11" s="61" t="s">
        <v>103</v>
      </c>
      <c r="I11" s="61"/>
      <c r="J11" s="61"/>
      <c r="K11" s="61"/>
      <c r="L11" s="61"/>
      <c r="M11" s="61"/>
      <c r="N11" s="62"/>
    </row>
    <row r="12" spans="1:14">
      <c r="A12" s="63"/>
      <c r="B12" s="64"/>
      <c r="C12" s="65" t="s">
        <v>40</v>
      </c>
      <c r="D12" s="65" t="s">
        <v>41</v>
      </c>
      <c r="E12" s="65" t="s">
        <v>42</v>
      </c>
      <c r="F12" s="65" t="s">
        <v>43</v>
      </c>
      <c r="G12" s="65" t="s">
        <v>44</v>
      </c>
      <c r="H12" s="65" t="s">
        <v>45</v>
      </c>
      <c r="I12" s="65" t="s">
        <v>46</v>
      </c>
      <c r="J12" s="65" t="s">
        <v>47</v>
      </c>
      <c r="K12" s="65" t="s">
        <v>48</v>
      </c>
      <c r="L12" s="65" t="s">
        <v>49</v>
      </c>
      <c r="M12" s="65" t="s">
        <v>50</v>
      </c>
      <c r="N12" s="66" t="s">
        <v>51</v>
      </c>
    </row>
    <row r="13" spans="1:14" ht="13.5" thickBot="1">
      <c r="A13" s="67"/>
      <c r="B13" s="68"/>
      <c r="C13" s="69">
        <v>0.61550000000000005</v>
      </c>
      <c r="D13" s="69">
        <v>0.59889999999999999</v>
      </c>
      <c r="E13" s="69">
        <v>0.56989999999999996</v>
      </c>
      <c r="F13" s="69">
        <v>0.57720000000000005</v>
      </c>
      <c r="G13" s="69">
        <v>0.5605</v>
      </c>
      <c r="H13" s="69">
        <v>0.56779999999999997</v>
      </c>
      <c r="I13" s="69">
        <v>0.56740000000000002</v>
      </c>
      <c r="J13" s="69">
        <v>0.58620000000000005</v>
      </c>
      <c r="K13" s="69">
        <v>0.59940000000000004</v>
      </c>
      <c r="L13" s="69">
        <v>0.59009999999999996</v>
      </c>
      <c r="M13" s="69">
        <v>0.58850000000000002</v>
      </c>
      <c r="N13" s="70">
        <v>0.58250000000000002</v>
      </c>
    </row>
    <row r="16" spans="1:14">
      <c r="B16" s="76" t="s">
        <v>86</v>
      </c>
      <c r="C16" s="77"/>
      <c r="D16" s="78">
        <f>AVERAGE(C13:N13)</f>
        <v>0.58365833333333328</v>
      </c>
      <c r="E16" t="s">
        <v>58</v>
      </c>
    </row>
    <row r="17" spans="2:5">
      <c r="B17" s="76" t="s">
        <v>87</v>
      </c>
      <c r="C17" s="77"/>
      <c r="D17" s="78">
        <f>G5</f>
        <v>0.29630000000000001</v>
      </c>
      <c r="E17" t="s">
        <v>58</v>
      </c>
    </row>
    <row r="18" spans="2:5">
      <c r="B18" s="76" t="s">
        <v>88</v>
      </c>
      <c r="C18" s="77"/>
      <c r="D18" s="79">
        <f>0.5*D16+0.5*D17</f>
        <v>0.43997916666666664</v>
      </c>
      <c r="E18" t="s">
        <v>58</v>
      </c>
    </row>
  </sheetData>
  <mergeCells count="6">
    <mergeCell ref="A5:B5"/>
    <mergeCell ref="A11:B11"/>
    <mergeCell ref="A2:N2"/>
    <mergeCell ref="A8:N8"/>
    <mergeCell ref="A4:N4"/>
    <mergeCell ref="A10:N10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>
  <dimension ref="A2:O18"/>
  <sheetViews>
    <sheetView showGridLines="0" workbookViewId="0">
      <selection activeCell="E26" sqref="E26"/>
    </sheetView>
  </sheetViews>
  <sheetFormatPr defaultRowHeight="12.75"/>
  <cols>
    <col min="4" max="4" width="10.28515625" bestFit="1" customWidth="1"/>
  </cols>
  <sheetData>
    <row r="2" spans="1:15">
      <c r="A2" s="50"/>
      <c r="B2" s="50"/>
      <c r="C2" s="50"/>
      <c r="D2" s="50"/>
      <c r="E2" s="50"/>
      <c r="F2" s="50" t="s">
        <v>39</v>
      </c>
      <c r="G2" s="50"/>
      <c r="H2" s="50"/>
      <c r="I2" s="50"/>
      <c r="J2" s="50"/>
      <c r="K2" s="50"/>
      <c r="L2" s="50"/>
      <c r="M2" s="50"/>
      <c r="N2" s="50"/>
    </row>
    <row r="3" spans="1:15" ht="13.5" thickBot="1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4" spans="1:15">
      <c r="A4" s="52"/>
      <c r="B4" s="53"/>
      <c r="C4" s="53"/>
      <c r="D4" s="53"/>
      <c r="E4" s="53" t="s">
        <v>52</v>
      </c>
      <c r="F4" s="53"/>
      <c r="G4" s="53"/>
      <c r="H4" s="53"/>
      <c r="I4" s="53"/>
      <c r="J4" s="53"/>
      <c r="K4" s="53"/>
      <c r="L4" s="53"/>
      <c r="M4" s="53"/>
      <c r="N4" s="54"/>
    </row>
    <row r="5" spans="1:15" ht="13.5" thickBot="1">
      <c r="A5" s="148">
        <v>2015</v>
      </c>
      <c r="B5" s="149"/>
      <c r="C5" s="55"/>
      <c r="D5" s="55"/>
      <c r="E5" s="55"/>
      <c r="F5" s="55"/>
      <c r="G5" s="71">
        <v>0.25530000000000003</v>
      </c>
      <c r="H5" s="55"/>
      <c r="I5" s="55"/>
      <c r="J5" s="55"/>
      <c r="K5" s="55"/>
      <c r="L5" s="55"/>
      <c r="M5" s="55"/>
      <c r="N5" s="56"/>
    </row>
    <row r="6" spans="1:15">
      <c r="A6" s="51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</row>
    <row r="7" spans="1:15">
      <c r="A7" s="58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</row>
    <row r="8" spans="1:15">
      <c r="A8" s="152" t="s">
        <v>100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</row>
    <row r="9" spans="1:15" ht="13.5" thickBot="1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</row>
    <row r="10" spans="1:15">
      <c r="A10" s="153" t="s">
        <v>53</v>
      </c>
      <c r="B10" s="154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5"/>
    </row>
    <row r="11" spans="1:15">
      <c r="A11" s="139">
        <v>2015</v>
      </c>
      <c r="B11" s="140"/>
      <c r="C11" s="60"/>
      <c r="D11" s="61"/>
      <c r="E11" s="61"/>
      <c r="F11" s="61"/>
      <c r="G11" s="61"/>
      <c r="H11" s="61" t="s">
        <v>54</v>
      </c>
      <c r="I11" s="61"/>
      <c r="J11" s="61"/>
      <c r="K11" s="61"/>
      <c r="L11" s="61"/>
      <c r="M11" s="61"/>
      <c r="N11" s="62"/>
    </row>
    <row r="12" spans="1:15">
      <c r="A12" s="63"/>
      <c r="B12" s="64"/>
      <c r="C12" s="65" t="s">
        <v>40</v>
      </c>
      <c r="D12" s="65" t="s">
        <v>41</v>
      </c>
      <c r="E12" s="65" t="s">
        <v>42</v>
      </c>
      <c r="F12" s="65" t="s">
        <v>43</v>
      </c>
      <c r="G12" s="65" t="s">
        <v>44</v>
      </c>
      <c r="H12" s="65" t="s">
        <v>45</v>
      </c>
      <c r="I12" s="65" t="s">
        <v>46</v>
      </c>
      <c r="J12" s="65" t="s">
        <v>47</v>
      </c>
      <c r="K12" s="65" t="s">
        <v>48</v>
      </c>
      <c r="L12" s="65" t="s">
        <v>49</v>
      </c>
      <c r="M12" s="65" t="s">
        <v>50</v>
      </c>
      <c r="N12" s="66" t="s">
        <v>51</v>
      </c>
    </row>
    <row r="13" spans="1:15" ht="13.5" thickBot="1">
      <c r="A13" s="67"/>
      <c r="B13" s="68"/>
      <c r="C13" s="69">
        <v>0.59530000000000005</v>
      </c>
      <c r="D13" s="69">
        <v>0.57840000000000003</v>
      </c>
      <c r="E13" s="69">
        <v>0.57669999999999999</v>
      </c>
      <c r="F13" s="69">
        <v>0.54649999999999999</v>
      </c>
      <c r="G13" s="69">
        <v>0.54690000000000005</v>
      </c>
      <c r="H13" s="69">
        <v>0.57850000000000001</v>
      </c>
      <c r="I13" s="69">
        <v>0.56859999999999999</v>
      </c>
      <c r="J13" s="69">
        <v>0.55449999999999999</v>
      </c>
      <c r="K13" s="69">
        <v>0.53080000000000005</v>
      </c>
      <c r="L13" s="69">
        <v>0.54339999999999999</v>
      </c>
      <c r="M13" s="69">
        <v>0.55130000000000001</v>
      </c>
      <c r="N13" s="70">
        <v>0.54500000000000004</v>
      </c>
      <c r="O13" s="75"/>
    </row>
    <row r="16" spans="1:15">
      <c r="B16" s="76" t="s">
        <v>65</v>
      </c>
      <c r="C16" s="77"/>
      <c r="D16" s="78">
        <f>AVERAGE(C13:N13)</f>
        <v>0.55965833333333337</v>
      </c>
      <c r="E16" t="s">
        <v>58</v>
      </c>
    </row>
    <row r="17" spans="2:5">
      <c r="B17" s="76" t="s">
        <v>66</v>
      </c>
      <c r="C17" s="77"/>
      <c r="D17" s="78">
        <f>G5</f>
        <v>0.25530000000000003</v>
      </c>
      <c r="E17" t="s">
        <v>58</v>
      </c>
    </row>
    <row r="18" spans="2:5">
      <c r="B18" s="76" t="s">
        <v>37</v>
      </c>
      <c r="C18" s="77"/>
      <c r="D18" s="79">
        <f>0.5*D16+0.5*D17</f>
        <v>0.40747916666666673</v>
      </c>
      <c r="E18" t="s">
        <v>58</v>
      </c>
    </row>
  </sheetData>
  <mergeCells count="4">
    <mergeCell ref="A5:B5"/>
    <mergeCell ref="A11:B11"/>
    <mergeCell ref="A10:N10"/>
    <mergeCell ref="A8:N8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>
  <dimension ref="A2:O18"/>
  <sheetViews>
    <sheetView showGridLines="0" workbookViewId="0">
      <selection sqref="A1:N18"/>
    </sheetView>
  </sheetViews>
  <sheetFormatPr defaultRowHeight="12.75"/>
  <sheetData>
    <row r="2" spans="1:15">
      <c r="A2" s="50"/>
      <c r="B2" s="50"/>
      <c r="C2" s="50"/>
      <c r="D2" s="50"/>
      <c r="E2" s="50"/>
      <c r="F2" s="50" t="s">
        <v>39</v>
      </c>
      <c r="G2" s="50"/>
      <c r="H2" s="50"/>
      <c r="I2" s="50"/>
      <c r="J2" s="50"/>
      <c r="K2" s="50"/>
      <c r="L2" s="50"/>
      <c r="M2" s="50"/>
      <c r="N2" s="50"/>
    </row>
    <row r="3" spans="1:15" ht="13.5" thickBot="1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4" spans="1:15">
      <c r="A4" s="52"/>
      <c r="B4" s="53"/>
      <c r="C4" s="53"/>
      <c r="D4" s="53"/>
      <c r="E4" s="53" t="s">
        <v>52</v>
      </c>
      <c r="F4" s="53"/>
      <c r="G4" s="53"/>
      <c r="H4" s="53"/>
      <c r="I4" s="53"/>
      <c r="J4" s="53"/>
      <c r="K4" s="53"/>
      <c r="L4" s="53"/>
      <c r="M4" s="53"/>
      <c r="N4" s="54"/>
    </row>
    <row r="5" spans="1:15" ht="13.5" thickBot="1">
      <c r="A5" s="148">
        <v>2016</v>
      </c>
      <c r="B5" s="149"/>
      <c r="C5" s="55"/>
      <c r="D5" s="55"/>
      <c r="E5" s="55"/>
      <c r="F5" s="55"/>
      <c r="G5" s="71">
        <v>0.15809999999999999</v>
      </c>
      <c r="H5" s="55"/>
      <c r="I5" s="55"/>
      <c r="J5" s="55"/>
      <c r="K5" s="55"/>
      <c r="L5" s="55"/>
      <c r="M5" s="55"/>
      <c r="N5" s="56"/>
    </row>
    <row r="6" spans="1:15">
      <c r="A6" s="51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</row>
    <row r="7" spans="1:15">
      <c r="A7" s="58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</row>
    <row r="8" spans="1:15">
      <c r="A8" s="59"/>
      <c r="B8" s="59"/>
      <c r="C8" s="59"/>
      <c r="D8" s="59"/>
      <c r="E8" s="59"/>
      <c r="F8" s="59" t="s">
        <v>38</v>
      </c>
      <c r="G8" s="59"/>
      <c r="H8" s="59"/>
      <c r="I8" s="59"/>
      <c r="J8" s="59"/>
      <c r="K8" s="59"/>
      <c r="L8" s="59"/>
      <c r="M8" s="59"/>
      <c r="N8" s="59"/>
    </row>
    <row r="9" spans="1:15" ht="13.5" thickBot="1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</row>
    <row r="10" spans="1:15" ht="12.75" customHeight="1">
      <c r="A10" s="153" t="s">
        <v>53</v>
      </c>
      <c r="B10" s="154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5"/>
    </row>
    <row r="11" spans="1:15">
      <c r="A11" s="139">
        <v>2016</v>
      </c>
      <c r="B11" s="140"/>
      <c r="C11" s="60"/>
      <c r="D11" s="61"/>
      <c r="E11" s="61"/>
      <c r="F11" s="61"/>
      <c r="G11" s="61"/>
      <c r="H11" s="61" t="s">
        <v>54</v>
      </c>
      <c r="I11" s="61"/>
      <c r="J11" s="61"/>
      <c r="K11" s="61"/>
      <c r="L11" s="61"/>
      <c r="M11" s="61"/>
      <c r="N11" s="62"/>
    </row>
    <row r="12" spans="1:15">
      <c r="A12" s="63"/>
      <c r="B12" s="64"/>
      <c r="C12" s="65" t="s">
        <v>40</v>
      </c>
      <c r="D12" s="65" t="s">
        <v>41</v>
      </c>
      <c r="E12" s="65" t="s">
        <v>42</v>
      </c>
      <c r="F12" s="65" t="s">
        <v>43</v>
      </c>
      <c r="G12" s="65" t="s">
        <v>44</v>
      </c>
      <c r="H12" s="65" t="s">
        <v>45</v>
      </c>
      <c r="I12" s="65" t="s">
        <v>46</v>
      </c>
      <c r="J12" s="65" t="s">
        <v>47</v>
      </c>
      <c r="K12" s="65" t="s">
        <v>48</v>
      </c>
      <c r="L12" s="65" t="s">
        <v>49</v>
      </c>
      <c r="M12" s="65" t="s">
        <v>50</v>
      </c>
      <c r="N12" s="66" t="s">
        <v>51</v>
      </c>
    </row>
    <row r="13" spans="1:15" ht="13.5" thickBot="1">
      <c r="A13" s="67"/>
      <c r="B13" s="68"/>
      <c r="C13" s="69">
        <v>0.59530000000000005</v>
      </c>
      <c r="D13" s="69">
        <v>0.60319999999999996</v>
      </c>
      <c r="E13" s="69">
        <v>0.62809999999999999</v>
      </c>
      <c r="F13" s="69">
        <v>0.62909999999999999</v>
      </c>
      <c r="G13" s="69">
        <v>0.63560000000000005</v>
      </c>
      <c r="H13" s="69">
        <v>0.63680000000000003</v>
      </c>
      <c r="I13" s="69">
        <v>0.62880000000000003</v>
      </c>
      <c r="J13" s="69">
        <v>0.63439999999999996</v>
      </c>
      <c r="K13" s="69">
        <v>0.64019999999999999</v>
      </c>
      <c r="L13" s="69">
        <v>0.61799999999999999</v>
      </c>
      <c r="M13" s="69">
        <v>0.62170000000000003</v>
      </c>
      <c r="N13" s="70">
        <v>0.60219999999999996</v>
      </c>
      <c r="O13" s="75"/>
    </row>
    <row r="16" spans="1:15">
      <c r="B16" s="76" t="s">
        <v>59</v>
      </c>
      <c r="C16" s="77"/>
      <c r="D16" s="78">
        <f>AVERAGE(C13:N13)</f>
        <v>0.62278333333333336</v>
      </c>
      <c r="E16" t="s">
        <v>58</v>
      </c>
    </row>
    <row r="17" spans="2:5">
      <c r="B17" s="76" t="s">
        <v>60</v>
      </c>
      <c r="C17" s="77"/>
      <c r="D17" s="78">
        <f>G5</f>
        <v>0.15809999999999999</v>
      </c>
      <c r="E17" t="s">
        <v>58</v>
      </c>
    </row>
    <row r="18" spans="2:5">
      <c r="B18" s="76" t="s">
        <v>57</v>
      </c>
      <c r="C18" s="77"/>
      <c r="D18" s="79">
        <f>0.5*D16+0.5*D17</f>
        <v>0.39044166666666669</v>
      </c>
      <c r="E18" t="s">
        <v>58</v>
      </c>
    </row>
  </sheetData>
  <mergeCells count="3">
    <mergeCell ref="A5:B5"/>
    <mergeCell ref="A11:B11"/>
    <mergeCell ref="A10:N10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>
  <dimension ref="A2:N18"/>
  <sheetViews>
    <sheetView showGridLines="0" workbookViewId="0">
      <selection activeCell="F26" sqref="F26"/>
    </sheetView>
  </sheetViews>
  <sheetFormatPr defaultRowHeight="12.75"/>
  <sheetData>
    <row r="2" spans="1:14">
      <c r="A2" s="50"/>
      <c r="B2" s="50"/>
      <c r="C2" s="50"/>
      <c r="D2" s="50"/>
      <c r="E2" s="50"/>
      <c r="F2" s="50" t="s">
        <v>39</v>
      </c>
      <c r="G2" s="50"/>
      <c r="H2" s="50"/>
      <c r="I2" s="50"/>
      <c r="J2" s="50"/>
      <c r="K2" s="50"/>
      <c r="L2" s="50"/>
      <c r="M2" s="50"/>
      <c r="N2" s="50"/>
    </row>
    <row r="3" spans="1:14" ht="13.5" thickBot="1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4" spans="1:14">
      <c r="A4" s="52"/>
      <c r="B4" s="53"/>
      <c r="C4" s="53"/>
      <c r="D4" s="53"/>
      <c r="E4" s="53" t="s">
        <v>52</v>
      </c>
      <c r="F4" s="53"/>
      <c r="G4" s="53"/>
      <c r="H4" s="53"/>
      <c r="I4" s="53"/>
      <c r="J4" s="53"/>
      <c r="K4" s="53"/>
      <c r="L4" s="53"/>
      <c r="M4" s="53"/>
      <c r="N4" s="54"/>
    </row>
    <row r="5" spans="1:14" ht="13.5" thickBot="1">
      <c r="A5" s="148">
        <v>2017</v>
      </c>
      <c r="B5" s="149"/>
      <c r="C5" s="73"/>
      <c r="D5" s="73"/>
      <c r="E5" s="73"/>
      <c r="F5" s="73"/>
      <c r="G5" s="55">
        <v>2.8E-3</v>
      </c>
      <c r="H5" s="73"/>
      <c r="I5" s="73"/>
      <c r="J5" s="73"/>
      <c r="K5" s="73"/>
      <c r="L5" s="73"/>
      <c r="M5" s="73"/>
      <c r="N5" s="74"/>
    </row>
    <row r="6" spans="1:14">
      <c r="A6" s="51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</row>
    <row r="7" spans="1:14">
      <c r="A7" s="58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</row>
    <row r="8" spans="1:14">
      <c r="A8" s="59"/>
      <c r="B8" s="59"/>
      <c r="C8" s="59"/>
      <c r="D8" s="59"/>
      <c r="E8" s="59"/>
      <c r="F8" s="59" t="s">
        <v>38</v>
      </c>
      <c r="G8" s="59"/>
      <c r="H8" s="59"/>
      <c r="I8" s="59"/>
      <c r="J8" s="59"/>
      <c r="K8" s="59"/>
      <c r="L8" s="59"/>
      <c r="M8" s="59"/>
      <c r="N8" s="59"/>
    </row>
    <row r="9" spans="1:14" ht="13.5" thickBot="1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</row>
    <row r="10" spans="1:14">
      <c r="A10" s="153" t="s">
        <v>53</v>
      </c>
      <c r="B10" s="154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5"/>
    </row>
    <row r="11" spans="1:14">
      <c r="A11" s="139">
        <v>2017</v>
      </c>
      <c r="B11" s="140"/>
      <c r="C11" s="60"/>
      <c r="D11" s="61"/>
      <c r="E11" s="61"/>
      <c r="F11" s="61"/>
      <c r="G11" s="61"/>
      <c r="H11" s="61" t="s">
        <v>54</v>
      </c>
      <c r="I11" s="61"/>
      <c r="J11" s="61"/>
      <c r="K11" s="61"/>
      <c r="L11" s="61"/>
      <c r="M11" s="61"/>
      <c r="N11" s="62"/>
    </row>
    <row r="12" spans="1:14">
      <c r="A12" s="63"/>
      <c r="B12" s="64"/>
      <c r="C12" s="65" t="s">
        <v>40</v>
      </c>
      <c r="D12" s="65" t="s">
        <v>41</v>
      </c>
      <c r="E12" s="65" t="s">
        <v>42</v>
      </c>
      <c r="F12" s="65" t="s">
        <v>43</v>
      </c>
      <c r="G12" s="65" t="s">
        <v>44</v>
      </c>
      <c r="H12" s="65" t="s">
        <v>45</v>
      </c>
      <c r="I12" s="65" t="s">
        <v>46</v>
      </c>
      <c r="J12" s="65" t="s">
        <v>47</v>
      </c>
      <c r="K12" s="65" t="s">
        <v>48</v>
      </c>
      <c r="L12" s="65" t="s">
        <v>49</v>
      </c>
      <c r="M12" s="65" t="s">
        <v>50</v>
      </c>
      <c r="N12" s="66" t="s">
        <v>51</v>
      </c>
    </row>
    <row r="13" spans="1:14" ht="13.5" thickBot="1">
      <c r="A13" s="67"/>
      <c r="B13" s="68"/>
      <c r="C13" s="69">
        <v>0.54190000000000005</v>
      </c>
      <c r="D13" s="69">
        <v>0.51480000000000004</v>
      </c>
      <c r="E13" s="69">
        <v>0.5867</v>
      </c>
      <c r="F13" s="69">
        <v>0.59050000000000002</v>
      </c>
      <c r="G13" s="69">
        <v>0.60860000000000003</v>
      </c>
      <c r="H13" s="69">
        <v>0.58460000000000001</v>
      </c>
      <c r="I13" s="69">
        <v>0.60519999999999996</v>
      </c>
      <c r="J13" s="69">
        <v>0.61019999999999996</v>
      </c>
      <c r="K13" s="69">
        <v>0.60599999999999998</v>
      </c>
      <c r="L13" s="69">
        <v>0.59970000000000001</v>
      </c>
      <c r="M13" s="69">
        <v>0.60189999999999999</v>
      </c>
      <c r="N13" s="70">
        <v>0.60780000000000001</v>
      </c>
    </row>
    <row r="16" spans="1:14">
      <c r="B16" s="76" t="s">
        <v>61</v>
      </c>
      <c r="C16" s="77"/>
      <c r="D16" s="78">
        <f>AVERAGE(C13:N13)</f>
        <v>0.58815833333333334</v>
      </c>
      <c r="E16" t="s">
        <v>58</v>
      </c>
    </row>
    <row r="17" spans="2:5">
      <c r="B17" s="76" t="s">
        <v>62</v>
      </c>
      <c r="C17" s="77"/>
      <c r="D17" s="78">
        <f>G5</f>
        <v>2.8E-3</v>
      </c>
      <c r="E17" t="s">
        <v>58</v>
      </c>
    </row>
    <row r="18" spans="2:5">
      <c r="B18" s="76" t="s">
        <v>56</v>
      </c>
      <c r="C18" s="77"/>
      <c r="D18" s="79">
        <f>0.5*D16+0.5*D17</f>
        <v>0.29547916666666668</v>
      </c>
      <c r="E18" t="s">
        <v>58</v>
      </c>
    </row>
  </sheetData>
  <mergeCells count="3">
    <mergeCell ref="A5:B5"/>
    <mergeCell ref="A11:B11"/>
    <mergeCell ref="A10:N10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>
  <dimension ref="A2:N18"/>
  <sheetViews>
    <sheetView showGridLines="0" workbookViewId="0">
      <selection activeCell="D16" sqref="D16"/>
    </sheetView>
  </sheetViews>
  <sheetFormatPr defaultRowHeight="12.75"/>
  <sheetData>
    <row r="2" spans="1:14">
      <c r="A2" s="50"/>
      <c r="B2" s="50"/>
      <c r="C2" s="50"/>
      <c r="D2" s="50"/>
      <c r="E2" s="50"/>
      <c r="F2" s="50" t="s">
        <v>39</v>
      </c>
      <c r="G2" s="50"/>
      <c r="H2" s="50"/>
      <c r="I2" s="50"/>
      <c r="J2" s="50"/>
      <c r="K2" s="50"/>
      <c r="L2" s="50"/>
      <c r="M2" s="50"/>
      <c r="N2" s="50"/>
    </row>
    <row r="3" spans="1:14" ht="13.5" thickBot="1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4" spans="1:14">
      <c r="A4" s="52"/>
      <c r="B4" s="53"/>
      <c r="C4" s="53"/>
      <c r="D4" s="53"/>
      <c r="E4" s="53" t="s">
        <v>52</v>
      </c>
      <c r="F4" s="53"/>
      <c r="G4" s="53"/>
      <c r="H4" s="53"/>
      <c r="I4" s="53"/>
      <c r="J4" s="53"/>
      <c r="K4" s="53"/>
      <c r="L4" s="53"/>
      <c r="M4" s="53"/>
      <c r="N4" s="54"/>
    </row>
    <row r="5" spans="1:14" ht="13.5" thickBot="1">
      <c r="A5" s="148">
        <v>2018</v>
      </c>
      <c r="B5" s="149"/>
      <c r="C5" s="55"/>
      <c r="D5" s="55"/>
      <c r="E5" s="55"/>
      <c r="F5" s="55"/>
      <c r="G5" s="72">
        <v>0.13700000000000001</v>
      </c>
      <c r="H5" s="55"/>
      <c r="I5" s="55"/>
      <c r="J5" s="55"/>
      <c r="K5" s="55"/>
      <c r="L5" s="55"/>
      <c r="M5" s="55"/>
      <c r="N5" s="56"/>
    </row>
    <row r="6" spans="1:14">
      <c r="A6" s="51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</row>
    <row r="7" spans="1:14">
      <c r="A7" s="58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</row>
    <row r="8" spans="1:14">
      <c r="A8" s="59"/>
      <c r="B8" s="59"/>
      <c r="C8" s="59"/>
      <c r="D8" s="59"/>
      <c r="E8" s="59"/>
      <c r="F8" s="59" t="s">
        <v>38</v>
      </c>
      <c r="G8" s="59"/>
      <c r="H8" s="59"/>
      <c r="I8" s="59"/>
      <c r="J8" s="59"/>
      <c r="K8" s="59"/>
      <c r="L8" s="59"/>
      <c r="M8" s="59"/>
      <c r="N8" s="59"/>
    </row>
    <row r="9" spans="1:14" ht="13.5" thickBot="1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</row>
    <row r="10" spans="1:14">
      <c r="A10" s="153" t="s">
        <v>53</v>
      </c>
      <c r="B10" s="154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5"/>
    </row>
    <row r="11" spans="1:14">
      <c r="A11" s="139">
        <v>2018</v>
      </c>
      <c r="B11" s="140"/>
      <c r="C11" s="60"/>
      <c r="D11" s="61"/>
      <c r="E11" s="61"/>
      <c r="F11" s="61"/>
      <c r="G11" s="61"/>
      <c r="H11" s="61" t="s">
        <v>54</v>
      </c>
      <c r="I11" s="61"/>
      <c r="J11" s="61"/>
      <c r="K11" s="61"/>
      <c r="L11" s="61"/>
      <c r="M11" s="61"/>
      <c r="N11" s="62"/>
    </row>
    <row r="12" spans="1:14">
      <c r="A12" s="63"/>
      <c r="B12" s="64"/>
      <c r="C12" s="65" t="s">
        <v>40</v>
      </c>
      <c r="D12" s="65" t="s">
        <v>41</v>
      </c>
      <c r="E12" s="65" t="s">
        <v>42</v>
      </c>
      <c r="F12" s="65" t="s">
        <v>43</v>
      </c>
      <c r="G12" s="65" t="s">
        <v>44</v>
      </c>
      <c r="H12" s="65" t="s">
        <v>45</v>
      </c>
      <c r="I12" s="65" t="s">
        <v>46</v>
      </c>
      <c r="J12" s="65" t="s">
        <v>47</v>
      </c>
      <c r="K12" s="65" t="s">
        <v>48</v>
      </c>
      <c r="L12" s="65" t="s">
        <v>49</v>
      </c>
      <c r="M12" s="65" t="s">
        <v>50</v>
      </c>
      <c r="N12" s="66" t="s">
        <v>51</v>
      </c>
    </row>
    <row r="13" spans="1:14" ht="13.5" thickBot="1">
      <c r="A13" s="67"/>
      <c r="B13" s="68"/>
      <c r="C13" s="69">
        <v>0.56520000000000004</v>
      </c>
      <c r="D13" s="69">
        <v>0.55589999999999995</v>
      </c>
      <c r="E13" s="69">
        <v>0.57499999999999996</v>
      </c>
      <c r="F13" s="69">
        <v>0.50580000000000003</v>
      </c>
      <c r="G13" s="69">
        <v>0.54610000000000003</v>
      </c>
      <c r="H13" s="69">
        <v>0.66910000000000003</v>
      </c>
      <c r="I13" s="69">
        <v>0.59889999999999999</v>
      </c>
      <c r="J13" s="69">
        <v>0.5948</v>
      </c>
      <c r="K13" s="69">
        <v>0.57179999999999997</v>
      </c>
      <c r="L13" s="69">
        <v>0.57820000000000005</v>
      </c>
      <c r="M13" s="69">
        <v>0.3654</v>
      </c>
      <c r="N13" s="70">
        <v>0.34229999999999999</v>
      </c>
    </row>
    <row r="16" spans="1:14">
      <c r="B16" s="76" t="s">
        <v>63</v>
      </c>
      <c r="C16" s="77"/>
      <c r="D16" s="78">
        <f>AVERAGE(C13:N13)</f>
        <v>0.53904166666666664</v>
      </c>
      <c r="E16" t="s">
        <v>58</v>
      </c>
    </row>
    <row r="17" spans="2:5">
      <c r="B17" s="76" t="s">
        <v>64</v>
      </c>
      <c r="C17" s="77"/>
      <c r="D17" s="78">
        <f>G5</f>
        <v>0.13700000000000001</v>
      </c>
      <c r="E17" t="s">
        <v>58</v>
      </c>
    </row>
    <row r="18" spans="2:5">
      <c r="B18" s="76" t="s">
        <v>55</v>
      </c>
      <c r="C18" s="77"/>
      <c r="D18" s="79">
        <f>0.5*D16+0.5*D17</f>
        <v>0.33802083333333333</v>
      </c>
      <c r="E18" t="s">
        <v>58</v>
      </c>
    </row>
  </sheetData>
  <mergeCells count="3">
    <mergeCell ref="A5:B5"/>
    <mergeCell ref="A11:B11"/>
    <mergeCell ref="A10:N1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Overview</vt:lpstr>
      <vt:lpstr>CERs aggregated by month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Arthur</cp:lastModifiedBy>
  <dcterms:created xsi:type="dcterms:W3CDTF">2012-05-29T13:40:16Z</dcterms:created>
  <dcterms:modified xsi:type="dcterms:W3CDTF">2022-01-16T14:28:28Z</dcterms:modified>
</cp:coreProperties>
</file>