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greenko365-my.sharepoint.com/personal/muraliraju_m_greenkogroup_com/Documents/Desktop/Verifications/Ghani1/DVR/TR/"/>
    </mc:Choice>
  </mc:AlternateContent>
  <xr:revisionPtr revIDLastSave="5" documentId="8_{33983C42-1CFA-40CB-B23C-45BF1675A1BC}" xr6:coauthVersionLast="47" xr6:coauthVersionMax="47" xr10:uidLastSave="{7C53154D-CA97-4BDE-BDB5-D0A2F811625A}"/>
  <bookViews>
    <workbookView xWindow="-110" yWindow="-110" windowWidth="19420" windowHeight="10420" activeTab="1" xr2:uid="{00000000-000D-0000-FFFF-FFFF00000000}"/>
  </bookViews>
  <sheets>
    <sheet name="Ghani_500Mw(Zuvan)_VCS" sheetId="1" r:id="rId1"/>
    <sheet name="Generation sheet_PSS 1" sheetId="5" r:id="rId2"/>
    <sheet name="Generation sheet_PSS 2" sheetId="6" r:id="rId3"/>
    <sheet name="Calibration Details" sheetId="7" r:id="rId4"/>
    <sheet name="Plant specifications  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6" l="1"/>
  <c r="Y19" i="5"/>
  <c r="W19" i="5"/>
  <c r="W21" i="5"/>
  <c r="Y18" i="5"/>
  <c r="Y17" i="5"/>
  <c r="W19" i="6"/>
  <c r="D29" i="5"/>
  <c r="D28" i="5"/>
  <c r="D27" i="5"/>
  <c r="D26" i="5"/>
  <c r="D25" i="5"/>
  <c r="W18" i="6"/>
  <c r="Y18" i="6"/>
  <c r="U18" i="6"/>
  <c r="Q18" i="6"/>
  <c r="M18" i="6"/>
  <c r="I18" i="6"/>
  <c r="E18" i="6"/>
  <c r="W18" i="5"/>
  <c r="U18" i="5"/>
  <c r="Q18" i="5"/>
  <c r="M18" i="5"/>
  <c r="I18" i="5"/>
  <c r="E18" i="5"/>
  <c r="W17" i="6"/>
  <c r="Y17" i="6"/>
  <c r="U17" i="6"/>
  <c r="Q17" i="6"/>
  <c r="M17" i="6"/>
  <c r="I17" i="6"/>
  <c r="E17" i="6"/>
  <c r="W16" i="5"/>
  <c r="U17" i="5"/>
  <c r="W17" i="5"/>
  <c r="Q17" i="5"/>
  <c r="M17" i="5"/>
  <c r="I17" i="5"/>
  <c r="E17" i="5"/>
  <c r="W16" i="6"/>
  <c r="Y16" i="6"/>
  <c r="U16" i="6"/>
  <c r="Q16" i="6"/>
  <c r="M16" i="6"/>
  <c r="I16" i="6"/>
  <c r="E16" i="6"/>
  <c r="D34" i="5"/>
  <c r="D33" i="5"/>
  <c r="D32" i="5"/>
  <c r="D31" i="5"/>
  <c r="D30" i="5"/>
  <c r="U16" i="5"/>
  <c r="Q16" i="5"/>
  <c r="M16" i="5"/>
  <c r="I16" i="5"/>
  <c r="E16" i="5"/>
  <c r="U10" i="5"/>
  <c r="W22" i="5"/>
  <c r="Y16" i="5"/>
  <c r="E31" i="5"/>
  <c r="E30" i="5"/>
  <c r="E29" i="5"/>
  <c r="Q10" i="5"/>
  <c r="E28" i="5"/>
  <c r="E27" i="5"/>
  <c r="E26" i="5"/>
  <c r="E33" i="5"/>
  <c r="W10" i="6"/>
  <c r="Y10" i="6"/>
  <c r="W11" i="6"/>
  <c r="Y11" i="6"/>
  <c r="W12" i="6"/>
  <c r="Y12" i="6"/>
  <c r="W13" i="6"/>
  <c r="Y13" i="6"/>
  <c r="W14" i="6"/>
  <c r="Y14" i="6"/>
  <c r="W15" i="6"/>
  <c r="Y15" i="6"/>
  <c r="W11" i="5"/>
  <c r="Y11" i="5"/>
  <c r="W10" i="5"/>
  <c r="Y10" i="5"/>
  <c r="U11" i="5"/>
  <c r="U12" i="5"/>
  <c r="W12" i="5"/>
  <c r="Y12" i="5"/>
  <c r="U13" i="5"/>
  <c r="W13" i="5"/>
  <c r="Y13" i="5"/>
  <c r="U14" i="5"/>
  <c r="W14" i="5"/>
  <c r="Y14" i="5"/>
  <c r="U15" i="5"/>
  <c r="W15" i="5"/>
  <c r="Y15" i="5"/>
  <c r="Q11" i="5"/>
  <c r="Q12" i="5"/>
  <c r="Q13" i="5"/>
  <c r="Q14" i="5"/>
  <c r="Q15" i="5"/>
  <c r="M10" i="5"/>
  <c r="M11" i="5"/>
  <c r="M12" i="5"/>
  <c r="M13" i="5"/>
  <c r="M14" i="5"/>
  <c r="M15" i="5"/>
  <c r="I10" i="5"/>
  <c r="I11" i="5"/>
  <c r="I12" i="5"/>
  <c r="I13" i="5"/>
  <c r="I14" i="5"/>
  <c r="I15" i="5"/>
  <c r="E10" i="5"/>
  <c r="E11" i="5"/>
  <c r="E12" i="5"/>
  <c r="E13" i="5"/>
  <c r="E14" i="5"/>
  <c r="E15" i="5"/>
  <c r="U10" i="6"/>
  <c r="U11" i="6"/>
  <c r="U12" i="6"/>
  <c r="U13" i="6"/>
  <c r="U14" i="6"/>
  <c r="U15" i="6"/>
  <c r="Q10" i="6"/>
  <c r="Q11" i="6"/>
  <c r="Q12" i="6"/>
  <c r="Q13" i="6"/>
  <c r="Q14" i="6"/>
  <c r="Q15" i="6"/>
  <c r="M10" i="6"/>
  <c r="M11" i="6"/>
  <c r="M12" i="6"/>
  <c r="M13" i="6"/>
  <c r="M14" i="6"/>
  <c r="M15" i="6"/>
  <c r="I10" i="6"/>
  <c r="I11" i="6"/>
  <c r="I12" i="6"/>
  <c r="I13" i="6"/>
  <c r="I14" i="6"/>
  <c r="I15" i="6"/>
  <c r="E10" i="6"/>
  <c r="E11" i="6"/>
  <c r="E12" i="6"/>
  <c r="E13" i="6"/>
  <c r="E14" i="6"/>
  <c r="E15" i="6"/>
  <c r="I4" i="5"/>
  <c r="I5" i="5"/>
  <c r="I6" i="5"/>
  <c r="I7" i="5"/>
  <c r="I8" i="5"/>
  <c r="I9" i="5"/>
  <c r="E34" i="5"/>
  <c r="E32" i="5"/>
  <c r="D6" i="1"/>
  <c r="E25" i="5"/>
  <c r="E35" i="5"/>
  <c r="U8" i="5"/>
  <c r="W5" i="6"/>
  <c r="Y5" i="6"/>
  <c r="W6" i="6"/>
  <c r="Y6" i="6"/>
  <c r="W7" i="6"/>
  <c r="Y7" i="6"/>
  <c r="W8" i="6"/>
  <c r="Y8" i="6"/>
  <c r="W9" i="6"/>
  <c r="Y9" i="6"/>
  <c r="W4" i="6"/>
  <c r="U9" i="6"/>
  <c r="Q9" i="6"/>
  <c r="M9" i="6"/>
  <c r="I9" i="6"/>
  <c r="E9" i="6"/>
  <c r="U8" i="6"/>
  <c r="Q8" i="6"/>
  <c r="M8" i="6"/>
  <c r="I8" i="6"/>
  <c r="E8" i="6"/>
  <c r="U7" i="6"/>
  <c r="Q7" i="6"/>
  <c r="M7" i="6"/>
  <c r="I7" i="6"/>
  <c r="E7" i="6"/>
  <c r="U6" i="6"/>
  <c r="Q6" i="6"/>
  <c r="M6" i="6"/>
  <c r="I6" i="6"/>
  <c r="E6" i="6"/>
  <c r="U5" i="6"/>
  <c r="Q5" i="6"/>
  <c r="M5" i="6"/>
  <c r="I5" i="6"/>
  <c r="E5" i="6"/>
  <c r="U4" i="6"/>
  <c r="Q4" i="6"/>
  <c r="M4" i="6"/>
  <c r="I4" i="6"/>
  <c r="E4" i="6"/>
  <c r="U4" i="5"/>
  <c r="W4" i="5"/>
  <c r="U5" i="5"/>
  <c r="W5" i="5"/>
  <c r="Y5" i="5"/>
  <c r="U6" i="5"/>
  <c r="W6" i="5"/>
  <c r="Y6" i="5"/>
  <c r="U7" i="5"/>
  <c r="W7" i="5"/>
  <c r="Y7" i="5"/>
  <c r="W8" i="5"/>
  <c r="Y8" i="5"/>
  <c r="U9" i="5"/>
  <c r="W9" i="5"/>
  <c r="Y9" i="5"/>
  <c r="Q4" i="5"/>
  <c r="Q5" i="5"/>
  <c r="Q6" i="5"/>
  <c r="Q7" i="5"/>
  <c r="Q8" i="5"/>
  <c r="Q9" i="5"/>
  <c r="M4" i="5"/>
  <c r="M5" i="5"/>
  <c r="M6" i="5"/>
  <c r="M7" i="5"/>
  <c r="M8" i="5"/>
  <c r="M9" i="5"/>
  <c r="E4" i="5"/>
  <c r="E5" i="5"/>
  <c r="E6" i="5"/>
  <c r="E7" i="5"/>
  <c r="E8" i="5"/>
  <c r="E9" i="5"/>
  <c r="Y4" i="5"/>
  <c r="Y4" i="6"/>
  <c r="D5" i="1"/>
  <c r="D9" i="1"/>
  <c r="D17" i="1"/>
  <c r="G17" i="1"/>
  <c r="D7" i="1"/>
  <c r="D10" i="1"/>
  <c r="D11" i="1"/>
  <c r="G18" i="1"/>
  <c r="D18" i="1"/>
</calcChain>
</file>

<file path=xl/sharedStrings.xml><?xml version="1.0" encoding="utf-8"?>
<sst xmlns="http://schemas.openxmlformats.org/spreadsheetml/2006/main" count="372" uniqueCount="145">
  <si>
    <t xml:space="preserve">Total </t>
  </si>
  <si>
    <t>Total</t>
  </si>
  <si>
    <t>Actual ERs achieved in this MP</t>
  </si>
  <si>
    <t>tCO2e</t>
  </si>
  <si>
    <t>Start Date Of MP</t>
  </si>
  <si>
    <t>End Date Of MP</t>
  </si>
  <si>
    <t>Total Days</t>
  </si>
  <si>
    <t>Annual ER Estimated in the PDD</t>
  </si>
  <si>
    <t>tCO2/year</t>
  </si>
  <si>
    <t>Estimated ER equivalent to this MP</t>
  </si>
  <si>
    <t>% Difference in ER</t>
  </si>
  <si>
    <r>
      <t>Baseline emissions or removals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</si>
  <si>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Project emissions or removals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</si>
  <si>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Leakage emissions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</si>
  <si>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Net GHG emission reductions or removals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</si>
  <si>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t>Project VCS ID</t>
  </si>
  <si>
    <t>Meter Details</t>
  </si>
  <si>
    <t>Main Meter</t>
  </si>
  <si>
    <t>Feeder Detail</t>
  </si>
  <si>
    <t>Meter Serial No</t>
  </si>
  <si>
    <t>Meter Make</t>
  </si>
  <si>
    <t>L &amp; T</t>
  </si>
  <si>
    <t>Accuracy Class</t>
  </si>
  <si>
    <t>0.2s</t>
  </si>
  <si>
    <t>Aarish Solar Power Private Limited</t>
  </si>
  <si>
    <t>Name of Investor</t>
  </si>
  <si>
    <t>Capacity in MW</t>
  </si>
  <si>
    <t>COD</t>
  </si>
  <si>
    <t>Connection with Grid</t>
  </si>
  <si>
    <t>State</t>
  </si>
  <si>
    <t>Usage</t>
  </si>
  <si>
    <t>50 MW</t>
  </si>
  <si>
    <t>Indian Grid</t>
  </si>
  <si>
    <t>Andhra Pradesh</t>
  </si>
  <si>
    <t>Sale to State DISCOM</t>
  </si>
  <si>
    <t>Aashman Energy Private Limited</t>
  </si>
  <si>
    <t>Divyesh Power Private Limited</t>
  </si>
  <si>
    <t>Elena Renewable Energy Private Limited</t>
  </si>
  <si>
    <t>Pratyash Renewable Private Limited</t>
  </si>
  <si>
    <t>SEI Baskara Power Private Limited</t>
  </si>
  <si>
    <t>SEI Enerstar Renewable Energy Private Limited</t>
  </si>
  <si>
    <t>SEI Mihir Energy PrivateLimited</t>
  </si>
  <si>
    <t>Shreyash Renewable Energy Private Limited</t>
  </si>
  <si>
    <t>Zuvan Energy Private Limited</t>
  </si>
  <si>
    <t xml:space="preserve">1)The technical specification for 50 MW solar project by Aarish Solar Power Private Limited. </t>
  </si>
  <si>
    <t>Sl. No.</t>
  </si>
  <si>
    <t>Technical details of the equipment</t>
  </si>
  <si>
    <t>Description</t>
  </si>
  <si>
    <t>Technology Used</t>
  </si>
  <si>
    <t>Solar PV technology (Poly-Crystaline)</t>
  </si>
  <si>
    <t>Module capacity</t>
  </si>
  <si>
    <t>Number of Inverters , Inverter Make &amp; Model</t>
  </si>
  <si>
    <t>56 Inverters</t>
  </si>
  <si>
    <t>SMA/Sunny Central 1000CP XT</t>
  </si>
  <si>
    <t>Modules per String</t>
  </si>
  <si>
    <t>Tilt</t>
  </si>
  <si>
    <t>Fixed Tilt</t>
  </si>
  <si>
    <t>Module capacity- 315 Wp 320 Wp &amp; 325 Wp</t>
  </si>
  <si>
    <t>8)The technical specification for 50 MW solar project by Shreyash Renewable Energy Private Limited.</t>
  </si>
  <si>
    <t>2)The technical specification for 50 MW solar project by Aashman Energy Private Limited.</t>
  </si>
  <si>
    <t>3)The technical specification for 50 MW solar project by Divyesh Power Private Limited.</t>
  </si>
  <si>
    <t>4)The technical specification for 50 MW solar project by Elena Renewable Energy Private Limited.</t>
  </si>
  <si>
    <t>5)The technical specification for 50 MW solar project by Pratyash Renewable Private Limited</t>
  </si>
  <si>
    <t>6)The technical specification for 50 MW solar project by SEI Baskara Power Private Limited.</t>
  </si>
  <si>
    <t>7)The technical specification for 50 MW solar project by SEI Enerstar Renewable Energy Private Limited.</t>
  </si>
  <si>
    <t>9)The technical specification for 50 MW solar project by Shreyash Renewable Energy Private Limited.</t>
  </si>
  <si>
    <t>10)The technical specification for 50 MW solar project by Zuvan Energy Private Limited.</t>
  </si>
  <si>
    <t>Months</t>
  </si>
  <si>
    <t>1_ Divyesh 
Power ltd.</t>
  </si>
  <si>
    <t>2_SEI Baskara 
Power Ltd.</t>
  </si>
  <si>
    <t>3_Shreyash Renewable
 Energy Pvt. Ltd.</t>
  </si>
  <si>
    <t>4_Zuvan Energy
 Pvt. Ltd.</t>
  </si>
  <si>
    <t>5_Aarish Solar 
Power Pvt. Ltd.</t>
  </si>
  <si>
    <t>6_Pratyash 
Renewable Pvt. Ltd.</t>
  </si>
  <si>
    <t>7_Elena Renewable
 Energy Pvt. Ltd.</t>
  </si>
  <si>
    <t>8_Aashman 
Energy Pvt. Ltd.</t>
  </si>
  <si>
    <t>9_SEI Mihir 
Energy Pvt. Ltd.</t>
  </si>
  <si>
    <t>10_SEI Enerstar
 Renewable Energy Pvt. Ltd.</t>
  </si>
  <si>
    <t xml:space="preserve">Export </t>
  </si>
  <si>
    <t xml:space="preserve">Import </t>
  </si>
  <si>
    <t>Net Generation as per JMR</t>
  </si>
  <si>
    <t xml:space="preserve">Net Generation as per Invoice </t>
  </si>
  <si>
    <t>Total Net Generation PSS1(MWh)</t>
  </si>
  <si>
    <t>Emission Reduction</t>
  </si>
  <si>
    <t>S.no</t>
  </si>
  <si>
    <t>Feeders</t>
  </si>
  <si>
    <t>Location</t>
  </si>
  <si>
    <t>SPDs</t>
  </si>
  <si>
    <t>Feeder -211</t>
  </si>
  <si>
    <t>Pooling Substation(PSS) -1</t>
  </si>
  <si>
    <t>1. Divyesh Power Ltd.</t>
  </si>
  <si>
    <t>2. SEI Baskara Power Ltd.</t>
  </si>
  <si>
    <t>3. Shreyash Renewable Energy Pvt Ltd.</t>
  </si>
  <si>
    <t>Feeder -212</t>
  </si>
  <si>
    <t>4.Zuvan Energy Pvt Ltd.</t>
  </si>
  <si>
    <t>5.Aarish Solar Power Ltd.</t>
  </si>
  <si>
    <t>Feeder -215</t>
  </si>
  <si>
    <t>Pooling Substation(PSS)-2</t>
  </si>
  <si>
    <t>6.Prayatash Renewables Pvt Ltd</t>
  </si>
  <si>
    <t>7.Elena Renewable Energy Pvt Ltd.</t>
  </si>
  <si>
    <t>8.Aashman Energy Pvt Ltd</t>
  </si>
  <si>
    <t>Feeder-216</t>
  </si>
  <si>
    <t>9.SEI Mihir Energy Pvt Ltd</t>
  </si>
  <si>
    <t>10.SEI Enerstar Renewable Energy Pvt Ltd</t>
  </si>
  <si>
    <t>PSS - 01 - 220 KV Side at 400 KV Substation*</t>
  </si>
  <si>
    <t>PSS - 02 - 220 KV Side at 400 KV Substation*</t>
  </si>
  <si>
    <t>Check Meter</t>
  </si>
  <si>
    <t>Standby Meter</t>
  </si>
  <si>
    <t>Main  Meter</t>
  </si>
  <si>
    <t>PSS 1</t>
  </si>
  <si>
    <t>PSS 2</t>
  </si>
  <si>
    <t>Last Calibration date</t>
  </si>
  <si>
    <t>Calibration date</t>
  </si>
  <si>
    <t>Due date</t>
  </si>
  <si>
    <t>S.No</t>
  </si>
  <si>
    <t>*PSS -1 consist 5 SPDs as follows:-</t>
  </si>
  <si>
    <t>*PSS -2 consist 5 SPDs as follows:-</t>
  </si>
  <si>
    <t>Divyesh</t>
  </si>
  <si>
    <t>Pratyash</t>
  </si>
  <si>
    <t>SEI Bhaskar</t>
  </si>
  <si>
    <t>Elena</t>
  </si>
  <si>
    <t>Shreyas</t>
  </si>
  <si>
    <t>Aashman</t>
  </si>
  <si>
    <t>Zuvan</t>
  </si>
  <si>
    <t>SEI Mihir</t>
  </si>
  <si>
    <t>Aarish</t>
  </si>
  <si>
    <t>SEI Enerstar</t>
  </si>
  <si>
    <t>Emission factor(tCO2/MWh)</t>
  </si>
  <si>
    <t>Total Net Generation PSS-2 (MWh)</t>
  </si>
  <si>
    <t>Net  Generation JMR</t>
  </si>
  <si>
    <t>Period</t>
  </si>
  <si>
    <t>Total electrcity generated in the MP</t>
  </si>
  <si>
    <t>Net Export</t>
  </si>
  <si>
    <t>Emission Reductions(VER's)</t>
  </si>
  <si>
    <t>Shreyas Renewable Energy Private Limited</t>
  </si>
  <si>
    <t>SEI Mihir Energy Private Limited</t>
  </si>
  <si>
    <t>S No.</t>
  </si>
  <si>
    <t>SPV Name</t>
  </si>
  <si>
    <t>Export</t>
  </si>
  <si>
    <t>For theVerification Period Aug'21 to Oct'22</t>
  </si>
  <si>
    <t>2021(01/08/2021   TO   31/10/2022)</t>
  </si>
  <si>
    <t>The PLF estimated  as per  Registered PD</t>
  </si>
  <si>
    <t>Actual PLF achieved during the current monitoring period</t>
  </si>
  <si>
    <t xml:space="preserve"> %  Difference in estimated PLF at the time of validation</t>
  </si>
  <si>
    <t xml:space="preserve">Difference due to greater number of sunshine hours during the monitoring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</si>
</sst>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[$-409]d/mmm/yy;@"/>
    <numFmt numFmtId="167" formatCode="[$-409]dd/mmm/yy;@"/>
    <numFmt numFmtId="168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.5"/>
      <color theme="1"/>
      <name val="Franklin Gothic Book"/>
      <family val="2"/>
    </font>
    <font>
      <i/>
      <sz val="10"/>
      <color theme="1"/>
      <name val="Franklin Gothic Book"/>
      <family val="2"/>
    </font>
    <font>
      <b/>
      <sz val="10"/>
      <color rgb="FFFF0000"/>
      <name val="Calibri"/>
      <family val="2"/>
      <scheme val="minor"/>
    </font>
    <font>
      <b/>
      <sz val="10"/>
      <color rgb="FF4F5150"/>
      <name val="Arial"/>
      <family val="2"/>
    </font>
    <font>
      <sz val="10"/>
      <color theme="1"/>
      <name val="Arial"/>
      <family val="2"/>
    </font>
    <font>
      <sz val="10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Arial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Franklin Gothic Book"/>
      <family val="2"/>
    </font>
    <font>
      <sz val="9"/>
      <color rgb="FF000000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0" fillId="0" borderId="18" xfId="0" applyFont="1" applyBorder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0" fillId="0" borderId="12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15" fontId="11" fillId="0" borderId="12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/>
    </xf>
    <xf numFmtId="1" fontId="4" fillId="2" borderId="3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9" fontId="3" fillId="2" borderId="0" xfId="2" applyFont="1" applyFill="1" applyBorder="1" applyAlignment="1">
      <alignment horizontal="right"/>
    </xf>
    <xf numFmtId="1" fontId="4" fillId="2" borderId="40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3" fillId="3" borderId="33" xfId="0" applyNumberFormat="1" applyFont="1" applyFill="1" applyBorder="1" applyAlignment="1">
      <alignment horizontal="center" vertical="center"/>
    </xf>
    <xf numFmtId="1" fontId="3" fillId="3" borderId="34" xfId="0" applyNumberFormat="1" applyFont="1" applyFill="1" applyBorder="1" applyAlignment="1">
      <alignment horizontal="center" vertical="center"/>
    </xf>
    <xf numFmtId="1" fontId="3" fillId="3" borderId="39" xfId="0" applyNumberFormat="1" applyFont="1" applyFill="1" applyBorder="1" applyAlignment="1">
      <alignment horizontal="center" vertical="center" wrapText="1"/>
    </xf>
    <xf numFmtId="1" fontId="3" fillId="3" borderId="35" xfId="0" applyNumberFormat="1" applyFont="1" applyFill="1" applyBorder="1" applyAlignment="1">
      <alignment horizontal="center" vertical="center" wrapText="1"/>
    </xf>
    <xf numFmtId="17" fontId="2" fillId="3" borderId="30" xfId="0" applyNumberFormat="1" applyFont="1" applyFill="1" applyBorder="1" applyAlignment="1">
      <alignment horizontal="center" vertical="center"/>
    </xf>
    <xf numFmtId="1" fontId="0" fillId="0" borderId="31" xfId="0" applyNumberFormat="1" applyBorder="1"/>
    <xf numFmtId="168" fontId="4" fillId="2" borderId="4" xfId="0" applyNumberFormat="1" applyFont="1" applyFill="1" applyBorder="1" applyAlignment="1">
      <alignment horizontal="center" vertical="center"/>
    </xf>
    <xf numFmtId="1" fontId="0" fillId="0" borderId="6" xfId="0" applyNumberFormat="1" applyBorder="1"/>
    <xf numFmtId="0" fontId="15" fillId="0" borderId="0" xfId="0" applyFont="1" applyAlignment="1">
      <alignment horizontal="left"/>
    </xf>
    <xf numFmtId="0" fontId="14" fillId="3" borderId="29" xfId="0" applyFont="1" applyFill="1" applyBorder="1" applyAlignment="1">
      <alignment horizontal="left" vertical="top" wrapText="1"/>
    </xf>
    <xf numFmtId="0" fontId="14" fillId="3" borderId="55" xfId="0" applyFont="1" applyFill="1" applyBorder="1" applyAlignment="1">
      <alignment horizontal="left" vertical="top" wrapText="1"/>
    </xf>
    <xf numFmtId="0" fontId="14" fillId="3" borderId="34" xfId="0" applyFont="1" applyFill="1" applyBorder="1" applyAlignment="1">
      <alignment horizontal="left" vertical="top" wrapText="1"/>
    </xf>
    <xf numFmtId="0" fontId="14" fillId="3" borderId="35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4" fillId="3" borderId="33" xfId="0" applyFont="1" applyFill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14" fontId="15" fillId="0" borderId="4" xfId="0" applyNumberFormat="1" applyFont="1" applyBorder="1" applyAlignment="1">
      <alignment horizontal="left" vertical="top"/>
    </xf>
    <xf numFmtId="14" fontId="15" fillId="0" borderId="6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6" fillId="0" borderId="7" xfId="0" applyFont="1" applyBorder="1" applyAlignment="1">
      <alignment horizontal="left" vertical="top" wrapText="1"/>
    </xf>
    <xf numFmtId="14" fontId="15" fillId="0" borderId="8" xfId="0" applyNumberFormat="1" applyFont="1" applyBorder="1" applyAlignment="1">
      <alignment horizontal="left" vertical="top"/>
    </xf>
    <xf numFmtId="0" fontId="2" fillId="3" borderId="3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8" fontId="4" fillId="2" borderId="31" xfId="0" applyNumberFormat="1" applyFont="1" applyFill="1" applyBorder="1" applyAlignment="1">
      <alignment horizontal="center" vertical="center"/>
    </xf>
    <xf numFmtId="1" fontId="0" fillId="0" borderId="32" xfId="0" applyNumberFormat="1" applyBorder="1"/>
    <xf numFmtId="1" fontId="3" fillId="3" borderId="33" xfId="0" applyNumberFormat="1" applyFont="1" applyFill="1" applyBorder="1" applyAlignment="1">
      <alignment horizontal="center" vertical="center" wrapText="1"/>
    </xf>
    <xf numFmtId="1" fontId="3" fillId="3" borderId="34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/>
    <xf numFmtId="1" fontId="0" fillId="0" borderId="4" xfId="0" applyNumberFormat="1" applyBorder="1"/>
    <xf numFmtId="0" fontId="2" fillId="3" borderId="44" xfId="0" applyFont="1" applyFill="1" applyBorder="1" applyAlignment="1">
      <alignment horizontal="center"/>
    </xf>
    <xf numFmtId="0" fontId="2" fillId="3" borderId="56" xfId="0" applyFont="1" applyFill="1" applyBorder="1"/>
    <xf numFmtId="1" fontId="2" fillId="3" borderId="59" xfId="0" applyNumberFormat="1" applyFont="1" applyFill="1" applyBorder="1"/>
    <xf numFmtId="1" fontId="2" fillId="3" borderId="56" xfId="0" applyNumberFormat="1" applyFont="1" applyFill="1" applyBorder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right" vertical="center"/>
    </xf>
    <xf numFmtId="0" fontId="4" fillId="2" borderId="3" xfId="0" applyFont="1" applyFill="1" applyBorder="1"/>
    <xf numFmtId="166" fontId="3" fillId="2" borderId="4" xfId="0" applyNumberFormat="1" applyFont="1" applyFill="1" applyBorder="1" applyAlignment="1">
      <alignment horizontal="right" vertical="center"/>
    </xf>
    <xf numFmtId="166" fontId="3" fillId="2" borderId="6" xfId="0" applyNumberFormat="1" applyFont="1" applyFill="1" applyBorder="1" applyAlignment="1">
      <alignment horizontal="left" vertical="center"/>
    </xf>
    <xf numFmtId="167" fontId="3" fillId="2" borderId="4" xfId="0" applyNumberFormat="1" applyFont="1" applyFill="1" applyBorder="1" applyAlignment="1">
      <alignment horizontal="right" vertical="center"/>
    </xf>
    <xf numFmtId="167" fontId="3" fillId="2" borderId="6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165" fontId="3" fillId="2" borderId="4" xfId="1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3" fontId="3" fillId="2" borderId="4" xfId="0" applyNumberFormat="1" applyFont="1" applyFill="1" applyBorder="1"/>
    <xf numFmtId="1" fontId="4" fillId="2" borderId="0" xfId="0" applyNumberFormat="1" applyFont="1" applyFill="1"/>
    <xf numFmtId="0" fontId="3" fillId="2" borderId="30" xfId="0" applyFont="1" applyFill="1" applyBorder="1" applyAlignment="1">
      <alignment horizontal="center" vertical="center" wrapText="1"/>
    </xf>
    <xf numFmtId="165" fontId="4" fillId="2" borderId="31" xfId="0" applyNumberFormat="1" applyFont="1" applyFill="1" applyBorder="1" applyAlignment="1">
      <alignment horizontal="center" vertical="center" wrapText="1"/>
    </xf>
    <xf numFmtId="165" fontId="4" fillId="2" borderId="32" xfId="0" applyNumberFormat="1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/>
    </xf>
    <xf numFmtId="0" fontId="3" fillId="4" borderId="7" xfId="0" applyFont="1" applyFill="1" applyBorder="1" applyAlignment="1">
      <alignment vertical="center"/>
    </xf>
    <xf numFmtId="165" fontId="3" fillId="4" borderId="34" xfId="0" applyNumberFormat="1" applyFont="1" applyFill="1" applyBorder="1" applyAlignment="1">
      <alignment horizontal="center" vertical="center"/>
    </xf>
    <xf numFmtId="165" fontId="3" fillId="4" borderId="34" xfId="0" applyNumberFormat="1" applyFont="1" applyFill="1" applyBorder="1" applyAlignment="1">
      <alignment horizontal="center" vertical="center" wrapText="1"/>
    </xf>
    <xf numFmtId="165" fontId="3" fillId="4" borderId="35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2" fillId="0" borderId="42" xfId="0" applyFont="1" applyBorder="1"/>
    <xf numFmtId="0" fontId="2" fillId="0" borderId="42" xfId="0" applyFont="1" applyBorder="1" applyAlignment="1">
      <alignment wrapText="1"/>
    </xf>
    <xf numFmtId="0" fontId="2" fillId="0" borderId="43" xfId="0" applyFont="1" applyBorder="1"/>
    <xf numFmtId="0" fontId="2" fillId="0" borderId="45" xfId="0" applyFont="1" applyBorder="1" applyAlignment="1">
      <alignment wrapText="1"/>
    </xf>
    <xf numFmtId="0" fontId="2" fillId="0" borderId="43" xfId="0" applyFont="1" applyBorder="1" applyAlignment="1">
      <alignment wrapText="1"/>
    </xf>
    <xf numFmtId="1" fontId="0" fillId="0" borderId="0" xfId="0" applyNumberFormat="1"/>
    <xf numFmtId="165" fontId="4" fillId="2" borderId="0" xfId="0" applyNumberFormat="1" applyFont="1" applyFill="1"/>
    <xf numFmtId="43" fontId="4" fillId="2" borderId="0" xfId="0" applyNumberFormat="1" applyFont="1" applyFill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1" fontId="4" fillId="2" borderId="6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1" fontId="4" fillId="2" borderId="64" xfId="0" applyNumberFormat="1" applyFont="1" applyFill="1" applyBorder="1" applyAlignment="1">
      <alignment horizontal="center" vertical="center"/>
    </xf>
    <xf numFmtId="1" fontId="4" fillId="2" borderId="65" xfId="0" applyNumberFormat="1" applyFont="1" applyFill="1" applyBorder="1" applyAlignment="1">
      <alignment horizontal="center" vertical="center"/>
    </xf>
    <xf numFmtId="1" fontId="4" fillId="2" borderId="66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/>
    </xf>
    <xf numFmtId="1" fontId="3" fillId="2" borderId="4" xfId="1" applyNumberFormat="1" applyFont="1" applyFill="1" applyBorder="1" applyAlignment="1">
      <alignment horizontal="right" vertical="center"/>
    </xf>
    <xf numFmtId="168" fontId="4" fillId="2" borderId="67" xfId="0" applyNumberFormat="1" applyFont="1" applyFill="1" applyBorder="1" applyAlignment="1">
      <alignment horizontal="center" vertical="center"/>
    </xf>
    <xf numFmtId="1" fontId="0" fillId="0" borderId="68" xfId="0" applyNumberFormat="1" applyBorder="1"/>
    <xf numFmtId="1" fontId="4" fillId="2" borderId="69" xfId="0" applyNumberFormat="1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1" fontId="2" fillId="3" borderId="44" xfId="0" applyNumberFormat="1" applyFont="1" applyFill="1" applyBorder="1" applyAlignment="1">
      <alignment horizontal="center" vertical="center"/>
    </xf>
    <xf numFmtId="17" fontId="2" fillId="3" borderId="4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8" fontId="4" fillId="2" borderId="2" xfId="0" applyNumberFormat="1" applyFont="1" applyFill="1" applyBorder="1" applyAlignment="1">
      <alignment horizontal="center" vertical="center"/>
    </xf>
    <xf numFmtId="1" fontId="0" fillId="0" borderId="3" xfId="0" applyNumberFormat="1" applyBorder="1"/>
    <xf numFmtId="1" fontId="4" fillId="2" borderId="71" xfId="0" applyNumberFormat="1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17" fontId="2" fillId="3" borderId="45" xfId="0" applyNumberFormat="1" applyFont="1" applyFill="1" applyBorder="1" applyAlignment="1">
      <alignment horizontal="center" vertical="center"/>
    </xf>
    <xf numFmtId="17" fontId="2" fillId="3" borderId="73" xfId="0" applyNumberFormat="1" applyFont="1" applyFill="1" applyBorder="1" applyAlignment="1">
      <alignment horizontal="center" vertical="center"/>
    </xf>
    <xf numFmtId="17" fontId="2" fillId="3" borderId="42" xfId="0" applyNumberFormat="1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1" fontId="0" fillId="5" borderId="0" xfId="0" applyNumberFormat="1" applyFill="1"/>
    <xf numFmtId="9" fontId="3" fillId="2" borderId="4" xfId="2" applyFont="1" applyFill="1" applyBorder="1" applyAlignment="1">
      <alignment horizontal="right"/>
    </xf>
    <xf numFmtId="10" fontId="3" fillId="2" borderId="4" xfId="2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vertical="center"/>
    </xf>
    <xf numFmtId="9" fontId="8" fillId="2" borderId="6" xfId="2" applyFont="1" applyFill="1" applyBorder="1" applyAlignment="1"/>
    <xf numFmtId="10" fontId="3" fillId="2" borderId="8" xfId="2" applyNumberFormat="1" applyFont="1" applyFill="1" applyBorder="1" applyAlignment="1">
      <alignment horizontal="right"/>
    </xf>
    <xf numFmtId="9" fontId="3" fillId="2" borderId="9" xfId="2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1" fontId="3" fillId="3" borderId="50" xfId="0" applyNumberFormat="1" applyFont="1" applyFill="1" applyBorder="1" applyAlignment="1">
      <alignment horizontal="center" vertical="center"/>
    </xf>
    <xf numFmtId="1" fontId="3" fillId="3" borderId="51" xfId="0" applyNumberFormat="1" applyFont="1" applyFill="1" applyBorder="1" applyAlignment="1">
      <alignment horizontal="center" vertical="center"/>
    </xf>
    <xf numFmtId="1" fontId="3" fillId="3" borderId="52" xfId="0" applyNumberFormat="1" applyFont="1" applyFill="1" applyBorder="1" applyAlignment="1">
      <alignment horizontal="center" vertical="center"/>
    </xf>
    <xf numFmtId="1" fontId="3" fillId="3" borderId="53" xfId="0" applyNumberFormat="1" applyFont="1" applyFill="1" applyBorder="1" applyAlignment="1">
      <alignment horizontal="center" vertical="center"/>
    </xf>
    <xf numFmtId="1" fontId="3" fillId="3" borderId="36" xfId="0" applyNumberFormat="1" applyFont="1" applyFill="1" applyBorder="1" applyAlignment="1">
      <alignment horizontal="center" vertical="center"/>
    </xf>
    <xf numFmtId="1" fontId="3" fillId="3" borderId="37" xfId="0" applyNumberFormat="1" applyFont="1" applyFill="1" applyBorder="1" applyAlignment="1">
      <alignment horizontal="center" vertical="center"/>
    </xf>
    <xf numFmtId="1" fontId="3" fillId="3" borderId="38" xfId="0" applyNumberFormat="1" applyFont="1" applyFill="1" applyBorder="1" applyAlignment="1">
      <alignment horizontal="center" vertical="center"/>
    </xf>
    <xf numFmtId="1" fontId="3" fillId="3" borderId="54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45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/>
    </xf>
    <xf numFmtId="0" fontId="14" fillId="3" borderId="33" xfId="0" applyFont="1" applyFill="1" applyBorder="1" applyAlignment="1">
      <alignment horizontal="left" vertical="center" wrapText="1"/>
    </xf>
    <xf numFmtId="0" fontId="14" fillId="3" borderId="34" xfId="0" applyFont="1" applyFill="1" applyBorder="1" applyAlignment="1">
      <alignment horizontal="left" vertical="center" wrapText="1"/>
    </xf>
    <xf numFmtId="0" fontId="14" fillId="3" borderId="35" xfId="0" applyFont="1" applyFill="1" applyBorder="1" applyAlignment="1">
      <alignment horizontal="left" vertical="center" wrapText="1"/>
    </xf>
    <xf numFmtId="0" fontId="16" fillId="3" borderId="34" xfId="0" applyFont="1" applyFill="1" applyBorder="1" applyAlignment="1">
      <alignment horizontal="left" vertical="center" wrapText="1"/>
    </xf>
    <xf numFmtId="0" fontId="16" fillId="3" borderId="35" xfId="0" applyFont="1" applyFill="1" applyBorder="1" applyAlignment="1">
      <alignment horizontal="left" vertical="center" wrapText="1"/>
    </xf>
    <xf numFmtId="0" fontId="16" fillId="3" borderId="39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0" fillId="0" borderId="4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3" fillId="3" borderId="15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13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workbookViewId="0">
      <selection activeCell="D14" sqref="D14"/>
    </sheetView>
  </sheetViews>
  <sheetFormatPr defaultColWidth="9.36328125" defaultRowHeight="13" x14ac:dyDescent="0.3"/>
  <cols>
    <col min="1" max="2" width="9.36328125" style="68"/>
    <col min="3" max="3" width="45.36328125" style="68" bestFit="1" customWidth="1"/>
    <col min="4" max="4" width="19.36328125" style="69" bestFit="1" customWidth="1"/>
    <col min="5" max="5" width="29.453125" style="68" customWidth="1"/>
    <col min="6" max="6" width="19" style="68" customWidth="1"/>
    <col min="7" max="7" width="16.6328125" style="68" customWidth="1"/>
    <col min="8" max="16384" width="9.36328125" style="68"/>
  </cols>
  <sheetData>
    <row r="1" spans="2:7" ht="14" thickBot="1" x14ac:dyDescent="0.4">
      <c r="B1" s="67"/>
    </row>
    <row r="2" spans="2:7" x14ac:dyDescent="0.3">
      <c r="C2" s="88" t="s">
        <v>15</v>
      </c>
      <c r="D2" s="70">
        <v>1792</v>
      </c>
      <c r="E2" s="71"/>
    </row>
    <row r="3" spans="2:7" ht="15" customHeight="1" x14ac:dyDescent="0.3">
      <c r="C3" s="89" t="s">
        <v>4</v>
      </c>
      <c r="D3" s="72">
        <v>44409</v>
      </c>
      <c r="E3" s="73"/>
    </row>
    <row r="4" spans="2:7" ht="15" customHeight="1" x14ac:dyDescent="0.3">
      <c r="C4" s="90" t="s">
        <v>5</v>
      </c>
      <c r="D4" s="74">
        <v>44865</v>
      </c>
      <c r="E4" s="75"/>
    </row>
    <row r="5" spans="2:7" ht="15" customHeight="1" x14ac:dyDescent="0.3">
      <c r="C5" s="90" t="s">
        <v>131</v>
      </c>
      <c r="D5" s="78">
        <f>+SUM('Generation sheet_PSS 1'!W19,'Generation sheet_PSS 2'!W19)</f>
        <v>1456655.8000000003</v>
      </c>
      <c r="E5" s="75"/>
    </row>
    <row r="6" spans="2:7" ht="15" customHeight="1" x14ac:dyDescent="0.3">
      <c r="C6" s="89" t="s">
        <v>6</v>
      </c>
      <c r="D6" s="76">
        <f>+(D4-D3)+1</f>
        <v>457</v>
      </c>
      <c r="E6" s="77"/>
      <c r="G6" s="109"/>
    </row>
    <row r="7" spans="2:7" ht="15" customHeight="1" x14ac:dyDescent="0.3">
      <c r="C7" s="90" t="s">
        <v>2</v>
      </c>
      <c r="D7" s="78">
        <f>+SUM('Generation sheet_PSS 1'!Y19,'Generation sheet_PSS 2'!Y19)</f>
        <v>1380180</v>
      </c>
      <c r="E7" s="79" t="s">
        <v>3</v>
      </c>
    </row>
    <row r="8" spans="2:7" ht="15" customHeight="1" x14ac:dyDescent="0.3">
      <c r="C8" s="90" t="s">
        <v>7</v>
      </c>
      <c r="D8" s="80">
        <v>996010</v>
      </c>
      <c r="E8" s="77" t="s">
        <v>8</v>
      </c>
      <c r="F8" s="81"/>
      <c r="G8" s="81"/>
    </row>
    <row r="9" spans="2:7" ht="15" customHeight="1" x14ac:dyDescent="0.3">
      <c r="C9" s="89" t="s">
        <v>9</v>
      </c>
      <c r="D9" s="123">
        <f>+D8*D6/365</f>
        <v>1247059.0958904109</v>
      </c>
      <c r="E9" s="79" t="s">
        <v>3</v>
      </c>
    </row>
    <row r="10" spans="2:7" ht="15" customHeight="1" x14ac:dyDescent="0.3">
      <c r="C10" s="90" t="s">
        <v>2</v>
      </c>
      <c r="D10" s="123">
        <f>+D7</f>
        <v>1380180</v>
      </c>
      <c r="E10" s="79" t="s">
        <v>3</v>
      </c>
    </row>
    <row r="11" spans="2:7" ht="15.75" customHeight="1" x14ac:dyDescent="0.3">
      <c r="C11" s="143" t="s">
        <v>10</v>
      </c>
      <c r="D11" s="141">
        <f>+((D10-D9)/D9)</f>
        <v>0.10674787149083707</v>
      </c>
      <c r="E11" s="144"/>
      <c r="G11" s="22"/>
    </row>
    <row r="12" spans="2:7" ht="15.75" customHeight="1" x14ac:dyDescent="0.3">
      <c r="C12" s="143" t="s">
        <v>141</v>
      </c>
      <c r="D12" s="141">
        <v>0.24</v>
      </c>
      <c r="E12" s="144"/>
      <c r="G12" s="22"/>
    </row>
    <row r="13" spans="2:7" ht="15.75" customHeight="1" x14ac:dyDescent="0.3">
      <c r="C13" s="143" t="s">
        <v>142</v>
      </c>
      <c r="D13" s="142">
        <v>0.26819999999999999</v>
      </c>
      <c r="E13" s="144"/>
      <c r="G13" s="22"/>
    </row>
    <row r="14" spans="2:7" ht="39" customHeight="1" thickBot="1" x14ac:dyDescent="0.35">
      <c r="C14" s="91" t="s">
        <v>143</v>
      </c>
      <c r="D14" s="145">
        <v>0.11749999999999999</v>
      </c>
      <c r="E14" s="146" t="s">
        <v>144</v>
      </c>
      <c r="G14" s="22"/>
    </row>
    <row r="15" spans="2:7" ht="13.5" thickBot="1" x14ac:dyDescent="0.35"/>
    <row r="16" spans="2:7" ht="40.5" customHeight="1" thickBot="1" x14ac:dyDescent="0.35">
      <c r="C16" s="85" t="s">
        <v>130</v>
      </c>
      <c r="D16" s="86" t="s">
        <v>11</v>
      </c>
      <c r="E16" s="86" t="s">
        <v>12</v>
      </c>
      <c r="F16" s="86" t="s">
        <v>13</v>
      </c>
      <c r="G16" s="87" t="s">
        <v>14</v>
      </c>
    </row>
    <row r="17" spans="3:7" ht="13.5" thickBot="1" x14ac:dyDescent="0.35">
      <c r="C17" s="82" t="s">
        <v>140</v>
      </c>
      <c r="D17" s="83">
        <f>'Generation sheet_PSS 1'!Y19+'Generation sheet_PSS 2'!Y19</f>
        <v>1380180</v>
      </c>
      <c r="E17" s="83">
        <v>0</v>
      </c>
      <c r="F17" s="83">
        <v>0</v>
      </c>
      <c r="G17" s="84">
        <f t="shared" ref="G17" si="0">+(D17-E17-F17)</f>
        <v>1380180</v>
      </c>
    </row>
    <row r="18" spans="3:7" ht="13.5" thickBot="1" x14ac:dyDescent="0.35">
      <c r="C18" s="85" t="s">
        <v>0</v>
      </c>
      <c r="D18" s="92">
        <f>+SUM(D17:D17)</f>
        <v>1380180</v>
      </c>
      <c r="E18" s="93"/>
      <c r="F18" s="93"/>
      <c r="G18" s="94">
        <f>+SUM(G17:G17)</f>
        <v>1380180</v>
      </c>
    </row>
    <row r="21" spans="3:7" x14ac:dyDescent="0.3">
      <c r="D21" s="122"/>
    </row>
    <row r="22" spans="3:7" x14ac:dyDescent="0.3">
      <c r="G22" s="109"/>
    </row>
    <row r="23" spans="3:7" x14ac:dyDescent="0.3">
      <c r="G23" s="110"/>
    </row>
    <row r="24" spans="3:7" x14ac:dyDescent="0.3">
      <c r="G24" s="110"/>
    </row>
    <row r="25" spans="3:7" x14ac:dyDescent="0.3">
      <c r="G25" s="109"/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35"/>
  <sheetViews>
    <sheetView tabSelected="1" topLeftCell="A14" workbookViewId="0">
      <pane xSplit="9" topLeftCell="U1" activePane="topRight" state="frozen"/>
      <selection pane="topRight" activeCell="V24" sqref="V24"/>
    </sheetView>
  </sheetViews>
  <sheetFormatPr defaultRowHeight="14.5" x14ac:dyDescent="0.35"/>
  <cols>
    <col min="2" max="2" width="11.54296875" customWidth="1"/>
    <col min="3" max="3" width="17.90625" customWidth="1"/>
    <col min="4" max="4" width="10" customWidth="1"/>
    <col min="5" max="5" width="14.36328125" customWidth="1"/>
    <col min="6" max="6" width="11.54296875" customWidth="1"/>
    <col min="7" max="7" width="12.36328125" customWidth="1"/>
    <col min="8" max="8" width="11.6328125" customWidth="1"/>
    <col min="9" max="9" width="14.453125" customWidth="1"/>
    <col min="10" max="10" width="15.36328125" customWidth="1"/>
    <col min="11" max="11" width="9.54296875" customWidth="1"/>
    <col min="12" max="12" width="8.6328125" customWidth="1"/>
    <col min="13" max="13" width="12.54296875" customWidth="1"/>
    <col min="14" max="14" width="13.453125" customWidth="1"/>
    <col min="15" max="15" width="9" customWidth="1"/>
    <col min="16" max="16" width="9.6328125" customWidth="1"/>
    <col min="17" max="17" width="11.453125" customWidth="1"/>
    <col min="18" max="18" width="14.36328125" customWidth="1"/>
    <col min="19" max="20" width="11.36328125" customWidth="1"/>
    <col min="21" max="21" width="12" customWidth="1"/>
    <col min="22" max="22" width="10.6328125" customWidth="1"/>
    <col min="23" max="23" width="10.36328125" customWidth="1"/>
    <col min="25" max="25" width="9.36328125" bestFit="1" customWidth="1"/>
  </cols>
  <sheetData>
    <row r="1" spans="2:25" ht="15" thickBot="1" x14ac:dyDescent="0.4"/>
    <row r="2" spans="2:25" ht="30.75" customHeight="1" thickBot="1" x14ac:dyDescent="0.4">
      <c r="B2" s="1"/>
      <c r="C2" s="151" t="s">
        <v>68</v>
      </c>
      <c r="D2" s="152"/>
      <c r="E2" s="152"/>
      <c r="F2" s="152"/>
      <c r="G2" s="151" t="s">
        <v>69</v>
      </c>
      <c r="H2" s="152"/>
      <c r="I2" s="152"/>
      <c r="J2" s="153"/>
      <c r="K2" s="154" t="s">
        <v>70</v>
      </c>
      <c r="L2" s="152"/>
      <c r="M2" s="152"/>
      <c r="N2" s="153"/>
      <c r="O2" s="155" t="s">
        <v>71</v>
      </c>
      <c r="P2" s="156"/>
      <c r="Q2" s="156"/>
      <c r="R2" s="157"/>
      <c r="S2" s="158" t="s">
        <v>72</v>
      </c>
      <c r="T2" s="156"/>
      <c r="U2" s="156"/>
      <c r="V2" s="157"/>
      <c r="W2" s="148"/>
      <c r="X2" s="149"/>
      <c r="Y2" s="150"/>
    </row>
    <row r="3" spans="2:25" ht="60" customHeight="1" thickBot="1" x14ac:dyDescent="0.4">
      <c r="B3" s="95" t="s">
        <v>67</v>
      </c>
      <c r="C3" s="96" t="s">
        <v>138</v>
      </c>
      <c r="D3" s="96" t="s">
        <v>79</v>
      </c>
      <c r="E3" s="97" t="s">
        <v>80</v>
      </c>
      <c r="F3" s="97" t="s">
        <v>81</v>
      </c>
      <c r="G3" s="96" t="s">
        <v>78</v>
      </c>
      <c r="H3" s="96" t="s">
        <v>79</v>
      </c>
      <c r="I3" s="97" t="s">
        <v>80</v>
      </c>
      <c r="J3" s="97" t="s">
        <v>81</v>
      </c>
      <c r="K3" s="96" t="s">
        <v>78</v>
      </c>
      <c r="L3" s="96" t="s">
        <v>79</v>
      </c>
      <c r="M3" s="97" t="s">
        <v>80</v>
      </c>
      <c r="N3" s="97" t="s">
        <v>81</v>
      </c>
      <c r="O3" s="27" t="s">
        <v>78</v>
      </c>
      <c r="P3" s="27" t="s">
        <v>79</v>
      </c>
      <c r="Q3" s="60" t="s">
        <v>80</v>
      </c>
      <c r="R3" s="60" t="s">
        <v>81</v>
      </c>
      <c r="S3" s="27" t="s">
        <v>78</v>
      </c>
      <c r="T3" s="27" t="s">
        <v>79</v>
      </c>
      <c r="U3" s="60" t="s">
        <v>129</v>
      </c>
      <c r="V3" s="60" t="s">
        <v>81</v>
      </c>
      <c r="W3" s="60" t="s">
        <v>82</v>
      </c>
      <c r="X3" s="60" t="s">
        <v>127</v>
      </c>
      <c r="Y3" s="29" t="s">
        <v>83</v>
      </c>
    </row>
    <row r="4" spans="2:25" x14ac:dyDescent="0.35">
      <c r="B4" s="30">
        <v>44409</v>
      </c>
      <c r="C4" s="19">
        <v>9073528</v>
      </c>
      <c r="D4" s="19">
        <v>47357</v>
      </c>
      <c r="E4" s="19">
        <f t="shared" ref="E4:E8" si="0">(C4-D4)</f>
        <v>9026171</v>
      </c>
      <c r="F4" s="19">
        <v>9026171</v>
      </c>
      <c r="G4" s="19">
        <v>9085594</v>
      </c>
      <c r="H4" s="19">
        <v>45922</v>
      </c>
      <c r="I4" s="19">
        <f>G4-H4</f>
        <v>9039672</v>
      </c>
      <c r="J4" s="19">
        <v>9039671</v>
      </c>
      <c r="K4" s="19">
        <v>9055429</v>
      </c>
      <c r="L4" s="19">
        <v>63143</v>
      </c>
      <c r="M4" s="19">
        <f t="shared" ref="M4:M8" si="1">K4-L4</f>
        <v>8992286</v>
      </c>
      <c r="N4" s="19">
        <v>8992286</v>
      </c>
      <c r="O4" s="19">
        <v>8980017</v>
      </c>
      <c r="P4" s="19">
        <v>44487</v>
      </c>
      <c r="Q4" s="19">
        <f t="shared" ref="Q4:Q8" si="2">O4-P4</f>
        <v>8935530</v>
      </c>
      <c r="R4" s="19">
        <v>8935530</v>
      </c>
      <c r="S4" s="19">
        <v>9001133</v>
      </c>
      <c r="T4" s="19">
        <v>48792</v>
      </c>
      <c r="U4" s="19">
        <f t="shared" ref="U4:U8" si="3">S4-T4</f>
        <v>8952341</v>
      </c>
      <c r="V4" s="19">
        <v>8952341</v>
      </c>
      <c r="W4" s="31">
        <f t="shared" ref="W4:W8" si="4">+SUM(F4,J4,N4,R4,U4)/1000</f>
        <v>44945.999000000003</v>
      </c>
      <c r="X4" s="57">
        <v>0.94750000000000001</v>
      </c>
      <c r="Y4" s="58">
        <f>+W4*X4</f>
        <v>42586.334052500002</v>
      </c>
    </row>
    <row r="5" spans="2:25" x14ac:dyDescent="0.35">
      <c r="B5" s="30">
        <v>44440</v>
      </c>
      <c r="C5" s="21">
        <v>8953704</v>
      </c>
      <c r="D5" s="21">
        <v>43562</v>
      </c>
      <c r="E5" s="21">
        <f>(C5-D5)</f>
        <v>8910142</v>
      </c>
      <c r="F5" s="21">
        <v>8910142</v>
      </c>
      <c r="G5" s="21">
        <v>8904269</v>
      </c>
      <c r="H5" s="21">
        <v>44967</v>
      </c>
      <c r="I5" s="21">
        <f t="shared" ref="I5:I8" si="5">G5-H5</f>
        <v>8859302</v>
      </c>
      <c r="J5" s="21">
        <v>8859302</v>
      </c>
      <c r="K5" s="21">
        <v>8949749</v>
      </c>
      <c r="L5" s="21">
        <v>59020</v>
      </c>
      <c r="M5" s="21">
        <f t="shared" si="1"/>
        <v>8890729</v>
      </c>
      <c r="N5" s="21">
        <v>8890729</v>
      </c>
      <c r="O5" s="21">
        <v>8910201</v>
      </c>
      <c r="P5" s="21">
        <v>43562</v>
      </c>
      <c r="Q5" s="21">
        <f t="shared" si="2"/>
        <v>8866639</v>
      </c>
      <c r="R5" s="21">
        <v>8866639</v>
      </c>
      <c r="S5" s="21">
        <v>8912178</v>
      </c>
      <c r="T5" s="21">
        <v>50588</v>
      </c>
      <c r="U5" s="21">
        <f t="shared" si="3"/>
        <v>8861590</v>
      </c>
      <c r="V5" s="21">
        <v>8861590</v>
      </c>
      <c r="W5" s="62">
        <f t="shared" si="4"/>
        <v>44388.402000000002</v>
      </c>
      <c r="X5" s="32">
        <v>0.94750000000000001</v>
      </c>
      <c r="Y5" s="33">
        <f t="shared" ref="Y5:Y8" si="6">+W5*X5</f>
        <v>42058.010894999999</v>
      </c>
    </row>
    <row r="6" spans="2:25" x14ac:dyDescent="0.35">
      <c r="B6" s="30">
        <v>44470</v>
      </c>
      <c r="C6" s="21">
        <v>9916445</v>
      </c>
      <c r="D6" s="21">
        <v>46145</v>
      </c>
      <c r="E6" s="21">
        <f t="shared" si="0"/>
        <v>9870300</v>
      </c>
      <c r="F6" s="21">
        <v>9870300</v>
      </c>
      <c r="G6" s="21">
        <v>9887748</v>
      </c>
      <c r="H6" s="21">
        <v>47543</v>
      </c>
      <c r="I6" s="21">
        <f t="shared" si="5"/>
        <v>9840205</v>
      </c>
      <c r="J6" s="21">
        <v>9840205</v>
      </c>
      <c r="K6" s="21">
        <v>9781864</v>
      </c>
      <c r="L6" s="21">
        <v>58730</v>
      </c>
      <c r="M6" s="21">
        <f t="shared" si="1"/>
        <v>9723134</v>
      </c>
      <c r="N6" s="21">
        <v>9723134</v>
      </c>
      <c r="O6" s="21">
        <v>9780874</v>
      </c>
      <c r="P6" s="21">
        <v>44746</v>
      </c>
      <c r="Q6" s="21">
        <f t="shared" si="2"/>
        <v>9736128</v>
      </c>
      <c r="R6" s="21">
        <v>9736128</v>
      </c>
      <c r="S6" s="21">
        <v>9838269</v>
      </c>
      <c r="T6" s="21">
        <v>53136</v>
      </c>
      <c r="U6" s="21">
        <f t="shared" si="3"/>
        <v>9785133</v>
      </c>
      <c r="V6" s="21">
        <v>9785133</v>
      </c>
      <c r="W6" s="62">
        <f t="shared" si="4"/>
        <v>48954.9</v>
      </c>
      <c r="X6" s="32">
        <v>0.94750000000000001</v>
      </c>
      <c r="Y6" s="33">
        <f t="shared" si="6"/>
        <v>46384.767749999999</v>
      </c>
    </row>
    <row r="7" spans="2:25" x14ac:dyDescent="0.35">
      <c r="B7" s="30">
        <v>44501</v>
      </c>
      <c r="C7" s="21">
        <v>7345648</v>
      </c>
      <c r="D7" s="21">
        <v>47286</v>
      </c>
      <c r="E7" s="21">
        <f t="shared" si="0"/>
        <v>7298362</v>
      </c>
      <c r="F7" s="21">
        <v>7298362</v>
      </c>
      <c r="G7" s="21">
        <v>7347168</v>
      </c>
      <c r="H7" s="21">
        <v>50126</v>
      </c>
      <c r="I7" s="21">
        <f t="shared" si="5"/>
        <v>7297042</v>
      </c>
      <c r="J7" s="21">
        <v>7297042</v>
      </c>
      <c r="K7" s="21">
        <v>7222641</v>
      </c>
      <c r="L7" s="21">
        <v>60208</v>
      </c>
      <c r="M7" s="21">
        <f t="shared" si="1"/>
        <v>7162433</v>
      </c>
      <c r="N7" s="21">
        <v>7162433</v>
      </c>
      <c r="O7" s="21">
        <v>7251620</v>
      </c>
      <c r="P7" s="21">
        <v>47570</v>
      </c>
      <c r="Q7" s="21">
        <f t="shared" si="2"/>
        <v>7204050</v>
      </c>
      <c r="R7" s="21">
        <v>7204050</v>
      </c>
      <c r="S7" s="21">
        <v>7267224</v>
      </c>
      <c r="T7" s="21">
        <v>53108</v>
      </c>
      <c r="U7" s="21">
        <f t="shared" si="3"/>
        <v>7214116</v>
      </c>
      <c r="V7" s="21">
        <v>7214115</v>
      </c>
      <c r="W7" s="62">
        <f t="shared" si="4"/>
        <v>36176.002999999997</v>
      </c>
      <c r="X7" s="32">
        <v>0.94750000000000001</v>
      </c>
      <c r="Y7" s="33">
        <f t="shared" si="6"/>
        <v>34276.7628425</v>
      </c>
    </row>
    <row r="8" spans="2:25" x14ac:dyDescent="0.35">
      <c r="B8" s="30">
        <v>44531</v>
      </c>
      <c r="C8" s="21">
        <v>10448530</v>
      </c>
      <c r="D8" s="21">
        <v>220823</v>
      </c>
      <c r="E8" s="21">
        <f t="shared" si="0"/>
        <v>10227707</v>
      </c>
      <c r="F8" s="21">
        <v>10227707</v>
      </c>
      <c r="G8" s="21">
        <v>10495452</v>
      </c>
      <c r="H8" s="21">
        <v>214514</v>
      </c>
      <c r="I8" s="21">
        <f t="shared" si="5"/>
        <v>10280938</v>
      </c>
      <c r="J8" s="21">
        <v>10280938</v>
      </c>
      <c r="K8" s="21">
        <v>10529395</v>
      </c>
      <c r="L8" s="21">
        <v>264988</v>
      </c>
      <c r="M8" s="21">
        <f t="shared" si="1"/>
        <v>10264407</v>
      </c>
      <c r="N8" s="21">
        <v>10264407</v>
      </c>
      <c r="O8" s="21">
        <v>10476483</v>
      </c>
      <c r="P8" s="21">
        <v>214514</v>
      </c>
      <c r="Q8" s="21">
        <f t="shared" si="2"/>
        <v>10261969</v>
      </c>
      <c r="R8" s="21">
        <v>10261969</v>
      </c>
      <c r="S8" s="21">
        <v>10562340</v>
      </c>
      <c r="T8" s="21">
        <v>246060</v>
      </c>
      <c r="U8" s="21">
        <f t="shared" si="3"/>
        <v>10316280</v>
      </c>
      <c r="V8" s="21">
        <v>10316280</v>
      </c>
      <c r="W8" s="62">
        <f t="shared" si="4"/>
        <v>51351.300999999999</v>
      </c>
      <c r="X8" s="32">
        <v>0.94750000000000001</v>
      </c>
      <c r="Y8" s="33">
        <f t="shared" si="6"/>
        <v>48655.357697500003</v>
      </c>
    </row>
    <row r="9" spans="2:25" x14ac:dyDescent="0.35">
      <c r="B9" s="30">
        <v>44562</v>
      </c>
      <c r="C9" s="21">
        <v>10617605</v>
      </c>
      <c r="D9" s="21">
        <v>44985</v>
      </c>
      <c r="E9" s="21">
        <f>(C9-D9)</f>
        <v>10572620</v>
      </c>
      <c r="F9" s="21">
        <v>10572620</v>
      </c>
      <c r="G9" s="21">
        <v>10509353</v>
      </c>
      <c r="H9" s="21">
        <v>44985</v>
      </c>
      <c r="I9" s="21">
        <f>G9-H9</f>
        <v>10464368</v>
      </c>
      <c r="J9" s="21">
        <v>10464368</v>
      </c>
      <c r="K9" s="21">
        <v>10624557</v>
      </c>
      <c r="L9" s="21">
        <v>52923</v>
      </c>
      <c r="M9" s="21">
        <f>K9-L9</f>
        <v>10571634</v>
      </c>
      <c r="N9" s="21">
        <v>10571634</v>
      </c>
      <c r="O9" s="21">
        <v>10604694</v>
      </c>
      <c r="P9" s="21">
        <v>64831</v>
      </c>
      <c r="Q9" s="21">
        <f>O9-P9</f>
        <v>10539863</v>
      </c>
      <c r="R9" s="21">
        <v>10539863</v>
      </c>
      <c r="S9" s="21">
        <v>10749692</v>
      </c>
      <c r="T9" s="21">
        <v>50277</v>
      </c>
      <c r="U9" s="21">
        <f>S9-T9</f>
        <v>10699415</v>
      </c>
      <c r="V9" s="21">
        <v>10699415</v>
      </c>
      <c r="W9" s="62">
        <f>+SUM(F9,J9,N9,R9,U9)/1000</f>
        <v>52847.9</v>
      </c>
      <c r="X9" s="32">
        <v>0.94750000000000001</v>
      </c>
      <c r="Y9" s="33">
        <f>+W9*X9</f>
        <v>50073.385249999999</v>
      </c>
    </row>
    <row r="10" spans="2:25" x14ac:dyDescent="0.35">
      <c r="B10" s="30">
        <v>44593</v>
      </c>
      <c r="C10" s="21">
        <v>11065601</v>
      </c>
      <c r="D10" s="21">
        <v>48722</v>
      </c>
      <c r="E10" s="21">
        <f t="shared" ref="E10:E18" si="7">(C10-D10)</f>
        <v>11016879</v>
      </c>
      <c r="F10" s="21">
        <v>11016879</v>
      </c>
      <c r="G10" s="21">
        <v>11106715</v>
      </c>
      <c r="H10" s="21">
        <v>50346</v>
      </c>
      <c r="I10" s="21">
        <f t="shared" ref="I10:I18" si="8">G10-H10</f>
        <v>11056369</v>
      </c>
      <c r="J10" s="21">
        <v>11056369</v>
      </c>
      <c r="K10" s="21">
        <v>11153845</v>
      </c>
      <c r="L10" s="21">
        <v>58466</v>
      </c>
      <c r="M10" s="21">
        <f t="shared" ref="M10:M18" si="9">K10-L10</f>
        <v>11095379</v>
      </c>
      <c r="N10" s="21">
        <v>11095380</v>
      </c>
      <c r="O10" s="21">
        <v>11137801</v>
      </c>
      <c r="P10" s="21">
        <v>45473</v>
      </c>
      <c r="Q10" s="21">
        <f>O10-P10</f>
        <v>11092328</v>
      </c>
      <c r="R10" s="21">
        <v>11092328</v>
      </c>
      <c r="S10" s="21">
        <v>11150837</v>
      </c>
      <c r="T10" s="21">
        <v>53594</v>
      </c>
      <c r="U10" s="21">
        <f>S10-T10</f>
        <v>11097243</v>
      </c>
      <c r="V10" s="21">
        <v>11097243</v>
      </c>
      <c r="W10" s="62">
        <f>+SUM(F10,J10,N10,R10,U10)/1000</f>
        <v>55358.199000000001</v>
      </c>
      <c r="X10" s="32">
        <v>0.94750000000000001</v>
      </c>
      <c r="Y10" s="33">
        <f t="shared" ref="Y10:Y15" si="10">+W10*X10</f>
        <v>52451.893552499998</v>
      </c>
    </row>
    <row r="11" spans="2:25" x14ac:dyDescent="0.35">
      <c r="B11" s="30">
        <v>44621</v>
      </c>
      <c r="C11" s="21">
        <v>11778203</v>
      </c>
      <c r="D11" s="21">
        <v>47740</v>
      </c>
      <c r="E11" s="21">
        <f t="shared" si="7"/>
        <v>11730463</v>
      </c>
      <c r="F11" s="21">
        <v>11730463</v>
      </c>
      <c r="G11" s="21">
        <v>11820061</v>
      </c>
      <c r="H11" s="21">
        <v>50820</v>
      </c>
      <c r="I11" s="21">
        <f t="shared" si="8"/>
        <v>11769241</v>
      </c>
      <c r="J11" s="21">
        <v>11769241</v>
      </c>
      <c r="K11" s="21">
        <v>11872883</v>
      </c>
      <c r="L11" s="21">
        <v>67760</v>
      </c>
      <c r="M11" s="21">
        <f t="shared" si="9"/>
        <v>11805123</v>
      </c>
      <c r="N11" s="21">
        <v>11805123</v>
      </c>
      <c r="O11" s="21">
        <v>11817071</v>
      </c>
      <c r="P11" s="21">
        <v>44660</v>
      </c>
      <c r="Q11" s="21">
        <f t="shared" ref="Q11:Q18" si="11">O11-P11</f>
        <v>11772411</v>
      </c>
      <c r="R11" s="21">
        <v>11772411</v>
      </c>
      <c r="S11" s="21">
        <v>11784182</v>
      </c>
      <c r="T11" s="21">
        <v>50820</v>
      </c>
      <c r="U11" s="21">
        <f t="shared" ref="U11:U18" si="12">S11-T11</f>
        <v>11733362</v>
      </c>
      <c r="V11" s="21">
        <v>11733362</v>
      </c>
      <c r="W11" s="62">
        <f t="shared" ref="W11:W15" si="13">+SUM(F11,J11,N11,R11,U11)/1000</f>
        <v>58810.6</v>
      </c>
      <c r="X11" s="32">
        <v>0.94750000000000001</v>
      </c>
      <c r="Y11" s="33">
        <f t="shared" si="10"/>
        <v>55723.0435</v>
      </c>
    </row>
    <row r="12" spans="2:25" x14ac:dyDescent="0.35">
      <c r="B12" s="30">
        <v>44652</v>
      </c>
      <c r="C12" s="21">
        <v>11484584</v>
      </c>
      <c r="D12" s="21">
        <v>43232</v>
      </c>
      <c r="E12" s="21">
        <f t="shared" si="7"/>
        <v>11441352</v>
      </c>
      <c r="F12" s="21">
        <v>11441352</v>
      </c>
      <c r="G12" s="21">
        <v>11429824</v>
      </c>
      <c r="H12" s="21">
        <v>44673</v>
      </c>
      <c r="I12" s="21">
        <f t="shared" si="8"/>
        <v>11385151</v>
      </c>
      <c r="J12" s="21">
        <v>11385151</v>
      </c>
      <c r="K12" s="21">
        <v>11446750</v>
      </c>
      <c r="L12" s="21">
        <v>64848</v>
      </c>
      <c r="M12" s="21">
        <f t="shared" si="9"/>
        <v>11381902</v>
      </c>
      <c r="N12" s="21">
        <v>11381902</v>
      </c>
      <c r="O12" s="21">
        <v>11471641</v>
      </c>
      <c r="P12" s="21">
        <v>41791</v>
      </c>
      <c r="Q12" s="21">
        <f t="shared" si="11"/>
        <v>11429850</v>
      </c>
      <c r="R12" s="21">
        <v>11429850</v>
      </c>
      <c r="S12" s="21">
        <v>11480601</v>
      </c>
      <c r="T12" s="21">
        <v>47555</v>
      </c>
      <c r="U12" s="21">
        <f t="shared" si="12"/>
        <v>11433046</v>
      </c>
      <c r="V12" s="21">
        <v>11433046</v>
      </c>
      <c r="W12" s="62">
        <f t="shared" si="13"/>
        <v>57071.300999999999</v>
      </c>
      <c r="X12" s="32">
        <v>0.94750000000000001</v>
      </c>
      <c r="Y12" s="33">
        <f t="shared" si="10"/>
        <v>54075.0576975</v>
      </c>
    </row>
    <row r="13" spans="2:25" x14ac:dyDescent="0.35">
      <c r="B13" s="30">
        <v>44682</v>
      </c>
      <c r="C13" s="21">
        <v>10159355</v>
      </c>
      <c r="D13" s="21">
        <v>39370</v>
      </c>
      <c r="E13" s="21">
        <f t="shared" si="7"/>
        <v>10119985</v>
      </c>
      <c r="F13" s="21">
        <v>10119985</v>
      </c>
      <c r="G13" s="21">
        <v>10106270</v>
      </c>
      <c r="H13" s="21">
        <v>40776</v>
      </c>
      <c r="I13" s="21">
        <f t="shared" si="8"/>
        <v>10065494</v>
      </c>
      <c r="J13" s="21">
        <v>10065494</v>
      </c>
      <c r="K13" s="21">
        <v>10190405</v>
      </c>
      <c r="L13" s="21">
        <v>64679</v>
      </c>
      <c r="M13" s="21">
        <f t="shared" si="9"/>
        <v>10125726</v>
      </c>
      <c r="N13" s="21">
        <v>10125726</v>
      </c>
      <c r="O13" s="21">
        <v>10183394</v>
      </c>
      <c r="P13" s="21">
        <v>40776</v>
      </c>
      <c r="Q13" s="21">
        <f t="shared" si="11"/>
        <v>10142618</v>
      </c>
      <c r="R13" s="21">
        <v>10142618</v>
      </c>
      <c r="S13" s="21">
        <v>10172376</v>
      </c>
      <c r="T13" s="21">
        <v>46400</v>
      </c>
      <c r="U13" s="21">
        <f t="shared" si="12"/>
        <v>10125976</v>
      </c>
      <c r="V13" s="21">
        <v>10125976</v>
      </c>
      <c r="W13" s="62">
        <f t="shared" si="13"/>
        <v>50579.798999999999</v>
      </c>
      <c r="X13" s="32">
        <v>0.94750000000000001</v>
      </c>
      <c r="Y13" s="33">
        <f t="shared" si="10"/>
        <v>47924.359552499998</v>
      </c>
    </row>
    <row r="14" spans="2:25" x14ac:dyDescent="0.35">
      <c r="B14" s="30">
        <v>44713</v>
      </c>
      <c r="C14" s="21">
        <v>9815936</v>
      </c>
      <c r="D14" s="21">
        <v>40168</v>
      </c>
      <c r="E14" s="21">
        <f t="shared" si="7"/>
        <v>9775768</v>
      </c>
      <c r="F14" s="21">
        <v>9775768</v>
      </c>
      <c r="G14" s="21">
        <v>9767328</v>
      </c>
      <c r="H14" s="21">
        <v>41553</v>
      </c>
      <c r="I14" s="21">
        <f t="shared" si="8"/>
        <v>9725775</v>
      </c>
      <c r="J14" s="21">
        <v>9725775</v>
      </c>
      <c r="K14" s="21">
        <v>9738559</v>
      </c>
      <c r="L14" s="21">
        <v>59559</v>
      </c>
      <c r="M14" s="21">
        <f t="shared" si="9"/>
        <v>9679000</v>
      </c>
      <c r="N14" s="21">
        <v>9679001</v>
      </c>
      <c r="O14" s="21">
        <v>9627454</v>
      </c>
      <c r="P14" s="21">
        <v>38783</v>
      </c>
      <c r="Q14" s="21">
        <f t="shared" si="11"/>
        <v>9588671</v>
      </c>
      <c r="R14" s="21">
        <v>9588671</v>
      </c>
      <c r="S14" s="21">
        <v>9656223</v>
      </c>
      <c r="T14" s="21">
        <v>42938</v>
      </c>
      <c r="U14" s="21">
        <f t="shared" si="12"/>
        <v>9613285</v>
      </c>
      <c r="V14" s="21">
        <v>9613284</v>
      </c>
      <c r="W14" s="62">
        <f t="shared" si="13"/>
        <v>48382.5</v>
      </c>
      <c r="X14" s="32">
        <v>0.94750000000000001</v>
      </c>
      <c r="Y14" s="33">
        <f t="shared" si="10"/>
        <v>45842.418749999997</v>
      </c>
    </row>
    <row r="15" spans="2:25" x14ac:dyDescent="0.35">
      <c r="B15" s="30">
        <v>44743</v>
      </c>
      <c r="C15" s="21">
        <v>8070680</v>
      </c>
      <c r="D15" s="21">
        <v>46613</v>
      </c>
      <c r="E15" s="21">
        <f t="shared" si="7"/>
        <v>8024067</v>
      </c>
      <c r="F15" s="21">
        <v>8024067</v>
      </c>
      <c r="G15" s="21">
        <v>8078697</v>
      </c>
      <c r="H15" s="21">
        <v>48025</v>
      </c>
      <c r="I15" s="21">
        <f t="shared" si="8"/>
        <v>8030672</v>
      </c>
      <c r="J15" s="21">
        <v>8030672</v>
      </c>
      <c r="K15" s="21">
        <v>8102750</v>
      </c>
      <c r="L15" s="21">
        <v>62150</v>
      </c>
      <c r="M15" s="21">
        <f t="shared" si="9"/>
        <v>8040600</v>
      </c>
      <c r="N15" s="21">
        <v>8040600</v>
      </c>
      <c r="O15" s="21">
        <v>8117783</v>
      </c>
      <c r="P15" s="21">
        <v>43788</v>
      </c>
      <c r="Q15" s="21">
        <f t="shared" si="11"/>
        <v>8073995</v>
      </c>
      <c r="R15" s="21">
        <v>8073996</v>
      </c>
      <c r="S15" s="21">
        <v>8211989</v>
      </c>
      <c r="T15" s="21">
        <v>48025</v>
      </c>
      <c r="U15" s="21">
        <f t="shared" si="12"/>
        <v>8163964</v>
      </c>
      <c r="V15" s="21">
        <v>8163964</v>
      </c>
      <c r="W15" s="62">
        <f t="shared" si="13"/>
        <v>40333.298999999999</v>
      </c>
      <c r="X15" s="32">
        <v>0.94750000000000001</v>
      </c>
      <c r="Y15" s="33">
        <f t="shared" si="10"/>
        <v>38215.800802500002</v>
      </c>
    </row>
    <row r="16" spans="2:25" x14ac:dyDescent="0.35">
      <c r="B16" s="30">
        <v>44774</v>
      </c>
      <c r="C16" s="119">
        <v>9309320</v>
      </c>
      <c r="D16" s="119">
        <v>46056</v>
      </c>
      <c r="E16" s="119">
        <f t="shared" si="7"/>
        <v>9263264</v>
      </c>
      <c r="F16" s="119">
        <v>9263264</v>
      </c>
      <c r="G16" s="119">
        <v>9252501</v>
      </c>
      <c r="H16" s="119">
        <v>47451</v>
      </c>
      <c r="I16" s="119">
        <f t="shared" si="8"/>
        <v>9205050</v>
      </c>
      <c r="J16" s="119">
        <v>9205050</v>
      </c>
      <c r="K16" s="119">
        <v>9286393</v>
      </c>
      <c r="L16" s="119">
        <v>64199</v>
      </c>
      <c r="M16" s="119">
        <f t="shared" si="9"/>
        <v>9222194</v>
      </c>
      <c r="N16" s="119">
        <v>9222194</v>
      </c>
      <c r="O16" s="119">
        <v>9221599</v>
      </c>
      <c r="P16" s="119">
        <v>46056</v>
      </c>
      <c r="Q16" s="119">
        <f t="shared" si="11"/>
        <v>9175543</v>
      </c>
      <c r="R16" s="119">
        <v>9175543</v>
      </c>
      <c r="S16" s="119">
        <v>9319288</v>
      </c>
      <c r="T16" s="119">
        <v>51638</v>
      </c>
      <c r="U16" s="119">
        <f t="shared" si="12"/>
        <v>9267650</v>
      </c>
      <c r="V16" s="119">
        <v>9267650</v>
      </c>
      <c r="W16" s="62">
        <f>+SUM(F16,J16,N16,R16,U16)/1000</f>
        <v>46133.701000000001</v>
      </c>
      <c r="X16" s="124">
        <v>0.94750000000000001</v>
      </c>
      <c r="Y16" s="125">
        <f t="shared" ref="Y16" si="14">+W16*X16</f>
        <v>43711.681697500004</v>
      </c>
    </row>
    <row r="17" spans="2:26" x14ac:dyDescent="0.35">
      <c r="B17" s="130">
        <v>44805</v>
      </c>
      <c r="C17" s="21">
        <v>8859523</v>
      </c>
      <c r="D17" s="21">
        <v>84524</v>
      </c>
      <c r="E17" s="21">
        <f t="shared" si="7"/>
        <v>8774999</v>
      </c>
      <c r="F17" s="21">
        <v>8774999</v>
      </c>
      <c r="G17" s="21">
        <v>8847600</v>
      </c>
      <c r="H17" s="21">
        <v>87085</v>
      </c>
      <c r="I17" s="21">
        <f t="shared" si="8"/>
        <v>8760515</v>
      </c>
      <c r="J17" s="21">
        <v>8760515</v>
      </c>
      <c r="K17" s="21">
        <v>8854555</v>
      </c>
      <c r="L17" s="21">
        <v>115260</v>
      </c>
      <c r="M17" s="21">
        <f t="shared" si="9"/>
        <v>8739295</v>
      </c>
      <c r="N17" s="21">
        <v>8739295</v>
      </c>
      <c r="O17" s="21">
        <v>8760167</v>
      </c>
      <c r="P17" s="21">
        <v>84524</v>
      </c>
      <c r="Q17" s="21">
        <f t="shared" si="11"/>
        <v>8675643</v>
      </c>
      <c r="R17" s="21">
        <v>8675644</v>
      </c>
      <c r="S17" s="21">
        <v>8731354</v>
      </c>
      <c r="T17" s="21">
        <v>92208</v>
      </c>
      <c r="U17" s="21">
        <f t="shared" si="12"/>
        <v>8639146</v>
      </c>
      <c r="V17" s="21">
        <v>8639147</v>
      </c>
      <c r="W17" s="62">
        <f>+SUM(F17,J17,N17,R17,U17)/1000</f>
        <v>43589.599000000002</v>
      </c>
      <c r="X17" s="124">
        <v>0.94750000000000001</v>
      </c>
      <c r="Y17" s="125">
        <f>+W17*X17</f>
        <v>41301.145052500004</v>
      </c>
    </row>
    <row r="18" spans="2:26" x14ac:dyDescent="0.35">
      <c r="B18" s="130">
        <v>44835</v>
      </c>
      <c r="C18" s="21">
        <v>9767859</v>
      </c>
      <c r="D18" s="21">
        <v>87695</v>
      </c>
      <c r="E18" s="21">
        <f t="shared" si="7"/>
        <v>9680164</v>
      </c>
      <c r="F18" s="21">
        <v>9680164</v>
      </c>
      <c r="G18" s="21">
        <v>9836971</v>
      </c>
      <c r="H18" s="21">
        <v>92853</v>
      </c>
      <c r="I18" s="21">
        <f t="shared" si="8"/>
        <v>9744118</v>
      </c>
      <c r="J18" s="21">
        <v>9744118</v>
      </c>
      <c r="K18" s="21">
        <v>9670701</v>
      </c>
      <c r="L18" s="21">
        <v>113487</v>
      </c>
      <c r="M18" s="21">
        <f t="shared" si="9"/>
        <v>9557214</v>
      </c>
      <c r="N18" s="21">
        <v>9557214</v>
      </c>
      <c r="O18" s="21">
        <v>9706760</v>
      </c>
      <c r="P18" s="21">
        <v>95432</v>
      </c>
      <c r="Q18" s="21">
        <f t="shared" si="11"/>
        <v>9611328</v>
      </c>
      <c r="R18" s="21">
        <v>9611327</v>
      </c>
      <c r="S18" s="21">
        <v>9798909</v>
      </c>
      <c r="T18" s="21">
        <v>95432</v>
      </c>
      <c r="U18" s="21">
        <f t="shared" si="12"/>
        <v>9703477</v>
      </c>
      <c r="V18" s="21">
        <v>9703477</v>
      </c>
      <c r="W18" s="62">
        <f>+SUM(F18,J18,N18,R18,U18)/1000</f>
        <v>48296.3</v>
      </c>
      <c r="X18" s="124">
        <v>0.94750000000000001</v>
      </c>
      <c r="Y18" s="125">
        <f>+W18*X18</f>
        <v>45760.744250000003</v>
      </c>
    </row>
    <row r="19" spans="2:26" ht="15" thickBot="1" x14ac:dyDescent="0.4">
      <c r="B19" s="63" t="s">
        <v>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6">
        <f>+SUM(W4:W18)</f>
        <v>727219.80300000007</v>
      </c>
      <c r="X19" s="64"/>
      <c r="Y19" s="65">
        <f>ROUNDDOWN(SUM(Y4:Y18),0)</f>
        <v>689040</v>
      </c>
    </row>
    <row r="20" spans="2:26" x14ac:dyDescent="0.35">
      <c r="F20" s="108"/>
    </row>
    <row r="21" spans="2:26" x14ac:dyDescent="0.35">
      <c r="W21" s="140">
        <f>'Generation sheet_PSS 1'!W19+'Generation sheet_PSS 2'!W19</f>
        <v>1456655.8000000003</v>
      </c>
    </row>
    <row r="22" spans="2:26" x14ac:dyDescent="0.35">
      <c r="I22" s="108"/>
      <c r="W22" s="140">
        <f>Y19+'Generation sheet_PSS 2'!Y19</f>
        <v>1380180</v>
      </c>
      <c r="X22" s="108"/>
    </row>
    <row r="23" spans="2:26" x14ac:dyDescent="0.35">
      <c r="B23" s="147" t="s">
        <v>139</v>
      </c>
      <c r="C23" s="147"/>
      <c r="D23" s="147"/>
      <c r="E23" s="147"/>
      <c r="I23" s="108"/>
      <c r="W23" s="108"/>
      <c r="X23" s="108"/>
      <c r="Y23" s="108"/>
    </row>
    <row r="24" spans="2:26" ht="43.5" x14ac:dyDescent="0.35">
      <c r="B24" s="111" t="s">
        <v>136</v>
      </c>
      <c r="C24" s="111" t="s">
        <v>137</v>
      </c>
      <c r="D24" s="111" t="s">
        <v>132</v>
      </c>
      <c r="E24" s="112" t="s">
        <v>133</v>
      </c>
      <c r="W24" s="108"/>
      <c r="X24" s="108"/>
      <c r="Y24" s="108"/>
      <c r="Z24" s="108"/>
    </row>
    <row r="25" spans="2:26" ht="27.9" customHeight="1" x14ac:dyDescent="0.35">
      <c r="B25" s="113">
        <v>1</v>
      </c>
      <c r="C25" s="118" t="s">
        <v>36</v>
      </c>
      <c r="D25" s="114">
        <f>SUM(F4:F18)</f>
        <v>145732243</v>
      </c>
      <c r="E25" s="114">
        <f>(D25/1000)*0.9475</f>
        <v>138081.3002425</v>
      </c>
      <c r="V25" s="108"/>
      <c r="X25" s="108"/>
      <c r="Y25" s="108"/>
      <c r="Z25" s="108"/>
    </row>
    <row r="26" spans="2:26" ht="27" customHeight="1" x14ac:dyDescent="0.35">
      <c r="B26" s="113">
        <v>2</v>
      </c>
      <c r="C26" s="118" t="s">
        <v>39</v>
      </c>
      <c r="D26" s="114">
        <f>SUM(J4:J18)</f>
        <v>145523911</v>
      </c>
      <c r="E26" s="114">
        <f t="shared" ref="E26:E34" si="15">(D26/1000)*0.9475</f>
        <v>137883.9056725</v>
      </c>
      <c r="I26" s="108"/>
      <c r="Z26" s="108"/>
    </row>
    <row r="27" spans="2:26" ht="43.5" x14ac:dyDescent="0.35">
      <c r="B27" s="113">
        <v>3</v>
      </c>
      <c r="C27" s="118" t="s">
        <v>134</v>
      </c>
      <c r="D27" s="114">
        <f>SUM(N4:N18)</f>
        <v>145251058</v>
      </c>
      <c r="E27" s="114">
        <f t="shared" si="15"/>
        <v>137625.37745499998</v>
      </c>
      <c r="H27" s="116"/>
      <c r="I27" s="108"/>
    </row>
    <row r="28" spans="2:26" ht="29" x14ac:dyDescent="0.35">
      <c r="B28" s="113">
        <v>4</v>
      </c>
      <c r="C28" s="118" t="s">
        <v>43</v>
      </c>
      <c r="D28" s="114">
        <f>SUM(R4:R18)</f>
        <v>145106567</v>
      </c>
      <c r="E28" s="114">
        <f t="shared" si="15"/>
        <v>137488.4722325</v>
      </c>
      <c r="I28" s="108"/>
    </row>
    <row r="29" spans="2:26" ht="29" x14ac:dyDescent="0.35">
      <c r="B29" s="113">
        <v>5</v>
      </c>
      <c r="C29" s="118" t="s">
        <v>24</v>
      </c>
      <c r="D29" s="114">
        <f>SUM(V4:V18)</f>
        <v>145606023</v>
      </c>
      <c r="E29" s="114">
        <f t="shared" si="15"/>
        <v>137961.70679249999</v>
      </c>
    </row>
    <row r="30" spans="2:26" ht="29" x14ac:dyDescent="0.35">
      <c r="B30" s="113">
        <v>6</v>
      </c>
      <c r="C30" s="118" t="s">
        <v>38</v>
      </c>
      <c r="D30" s="114">
        <f>SUM('Generation sheet_PSS 2'!F4:F19)</f>
        <v>146094204</v>
      </c>
      <c r="E30" s="114">
        <f t="shared" si="15"/>
        <v>138424.25829</v>
      </c>
    </row>
    <row r="31" spans="2:26" ht="43.5" x14ac:dyDescent="0.35">
      <c r="B31" s="113">
        <v>7</v>
      </c>
      <c r="C31" s="118" t="s">
        <v>37</v>
      </c>
      <c r="D31" s="114">
        <f>SUM('Generation sheet_PSS 2'!J4:J19)</f>
        <v>145832904</v>
      </c>
      <c r="E31" s="114">
        <f t="shared" si="15"/>
        <v>138176.67654000001</v>
      </c>
    </row>
    <row r="32" spans="2:26" ht="29" x14ac:dyDescent="0.35">
      <c r="B32" s="113">
        <v>8</v>
      </c>
      <c r="C32" s="118" t="s">
        <v>35</v>
      </c>
      <c r="D32" s="114">
        <f>SUM('Generation sheet_PSS 2'!N4:N19)</f>
        <v>145811356</v>
      </c>
      <c r="E32" s="114">
        <f t="shared" si="15"/>
        <v>138156.25980999999</v>
      </c>
    </row>
    <row r="33" spans="2:5" ht="29" x14ac:dyDescent="0.35">
      <c r="B33" s="113">
        <v>9</v>
      </c>
      <c r="C33" s="118" t="s">
        <v>135</v>
      </c>
      <c r="D33" s="114">
        <f>SUM('Generation sheet_PSS 2'!R4:R19)</f>
        <v>145723406</v>
      </c>
      <c r="E33" s="114">
        <f t="shared" si="15"/>
        <v>138072.92718499998</v>
      </c>
    </row>
    <row r="34" spans="2:5" ht="43.5" x14ac:dyDescent="0.35">
      <c r="B34" s="113">
        <v>10</v>
      </c>
      <c r="C34" s="118" t="s">
        <v>40</v>
      </c>
      <c r="D34" s="114">
        <f>SUM('Generation sheet_PSS 2'!V4:V19)</f>
        <v>145974127</v>
      </c>
      <c r="E34" s="114">
        <f t="shared" si="15"/>
        <v>138310.48533250001</v>
      </c>
    </row>
    <row r="35" spans="2:5" x14ac:dyDescent="0.35">
      <c r="B35" s="113"/>
      <c r="C35" s="113"/>
      <c r="D35" s="111" t="s">
        <v>1</v>
      </c>
      <c r="E35" s="115">
        <f>SUM(E25:E34)</f>
        <v>1380181.3695524998</v>
      </c>
    </row>
  </sheetData>
  <mergeCells count="7">
    <mergeCell ref="B23:E23"/>
    <mergeCell ref="W2:Y2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23"/>
  <sheetViews>
    <sheetView topLeftCell="A10" workbookViewId="0">
      <pane xSplit="9" topLeftCell="V1" activePane="topRight" state="frozen"/>
      <selection pane="topRight" activeCell="Y19" sqref="Y19"/>
    </sheetView>
  </sheetViews>
  <sheetFormatPr defaultRowHeight="14.5" x14ac:dyDescent="0.35"/>
  <cols>
    <col min="2" max="2" width="17.54296875" bestFit="1" customWidth="1"/>
    <col min="3" max="3" width="21.54296875" bestFit="1" customWidth="1"/>
    <col min="4" max="4" width="10" customWidth="1"/>
    <col min="5" max="5" width="20.6328125" customWidth="1"/>
    <col min="6" max="6" width="15.54296875" customWidth="1"/>
    <col min="7" max="7" width="16.54296875" customWidth="1"/>
    <col min="8" max="8" width="12" customWidth="1"/>
    <col min="9" max="9" width="10.453125" customWidth="1"/>
    <col min="10" max="10" width="16.54296875" customWidth="1"/>
    <col min="11" max="11" width="10.6328125" customWidth="1"/>
    <col min="12" max="12" width="12.36328125" customWidth="1"/>
    <col min="13" max="13" width="17.54296875" customWidth="1"/>
    <col min="14" max="14" width="24.36328125" customWidth="1"/>
    <col min="15" max="15" width="12.6328125" customWidth="1"/>
    <col min="16" max="16" width="12.36328125" customWidth="1"/>
    <col min="17" max="17" width="12.453125" customWidth="1"/>
    <col min="18" max="18" width="15" customWidth="1"/>
    <col min="19" max="19" width="16.36328125" customWidth="1"/>
    <col min="20" max="20" width="14" customWidth="1"/>
    <col min="21" max="21" width="9.6328125" customWidth="1"/>
    <col min="22" max="22" width="16.453125" customWidth="1"/>
    <col min="23" max="23" width="13.453125" customWidth="1"/>
    <col min="25" max="25" width="9.36328125" bestFit="1" customWidth="1"/>
  </cols>
  <sheetData>
    <row r="1" spans="2:25" ht="15" thickBot="1" x14ac:dyDescent="0.4"/>
    <row r="2" spans="2:25" ht="30.75" customHeight="1" thickBot="1" x14ac:dyDescent="0.4">
      <c r="B2" s="1"/>
      <c r="C2" s="154" t="s">
        <v>73</v>
      </c>
      <c r="D2" s="152"/>
      <c r="E2" s="152"/>
      <c r="F2" s="152"/>
      <c r="G2" s="154" t="s">
        <v>74</v>
      </c>
      <c r="H2" s="152"/>
      <c r="I2" s="152"/>
      <c r="J2" s="153"/>
      <c r="K2" s="154" t="s">
        <v>75</v>
      </c>
      <c r="L2" s="152"/>
      <c r="M2" s="152"/>
      <c r="N2" s="152"/>
      <c r="O2" s="155" t="s">
        <v>76</v>
      </c>
      <c r="P2" s="156"/>
      <c r="Q2" s="156"/>
      <c r="R2" s="162"/>
      <c r="S2" s="155" t="s">
        <v>77</v>
      </c>
      <c r="T2" s="156"/>
      <c r="U2" s="156"/>
      <c r="V2" s="162"/>
      <c r="W2" s="159"/>
      <c r="X2" s="160"/>
      <c r="Y2" s="161"/>
    </row>
    <row r="3" spans="2:25" ht="39.5" thickBot="1" x14ac:dyDescent="0.4">
      <c r="B3" s="98" t="s">
        <v>67</v>
      </c>
      <c r="C3" s="95" t="s">
        <v>78</v>
      </c>
      <c r="D3" s="96" t="s">
        <v>79</v>
      </c>
      <c r="E3" s="99" t="s">
        <v>80</v>
      </c>
      <c r="F3" s="100" t="s">
        <v>81</v>
      </c>
      <c r="G3" s="95" t="s">
        <v>78</v>
      </c>
      <c r="H3" s="96" t="s">
        <v>79</v>
      </c>
      <c r="I3" s="97" t="s">
        <v>80</v>
      </c>
      <c r="J3" s="100" t="s">
        <v>81</v>
      </c>
      <c r="K3" s="95" t="s">
        <v>78</v>
      </c>
      <c r="L3" s="96" t="s">
        <v>79</v>
      </c>
      <c r="M3" s="101" t="s">
        <v>80</v>
      </c>
      <c r="N3" s="99" t="s">
        <v>81</v>
      </c>
      <c r="O3" s="26" t="s">
        <v>78</v>
      </c>
      <c r="P3" s="27" t="s">
        <v>79</v>
      </c>
      <c r="Q3" s="60" t="s">
        <v>80</v>
      </c>
      <c r="R3" s="28" t="s">
        <v>81</v>
      </c>
      <c r="S3" s="26" t="s">
        <v>78</v>
      </c>
      <c r="T3" s="27" t="s">
        <v>79</v>
      </c>
      <c r="U3" s="60" t="s">
        <v>80</v>
      </c>
      <c r="V3" s="28" t="s">
        <v>81</v>
      </c>
      <c r="W3" s="59" t="s">
        <v>128</v>
      </c>
      <c r="X3" s="60" t="s">
        <v>127</v>
      </c>
      <c r="Y3" s="29" t="s">
        <v>83</v>
      </c>
    </row>
    <row r="4" spans="2:25" x14ac:dyDescent="0.35">
      <c r="B4" s="136">
        <v>44409</v>
      </c>
      <c r="C4" s="134">
        <v>8974796</v>
      </c>
      <c r="D4" s="19">
        <v>50560</v>
      </c>
      <c r="E4" s="23">
        <f t="shared" ref="E4:E18" si="0">(C4-D4)</f>
        <v>8924236</v>
      </c>
      <c r="F4" s="18">
        <v>8924236</v>
      </c>
      <c r="G4" s="18">
        <v>8984848</v>
      </c>
      <c r="H4" s="19">
        <v>46460</v>
      </c>
      <c r="I4" s="19">
        <f t="shared" ref="I4:I18" si="1">G4-H4</f>
        <v>8938388</v>
      </c>
      <c r="J4" s="19">
        <v>8938388</v>
      </c>
      <c r="K4" s="18">
        <v>8907445</v>
      </c>
      <c r="L4" s="19">
        <v>46460</v>
      </c>
      <c r="M4" s="19">
        <f t="shared" ref="M4:M18" si="2">K4-L4</f>
        <v>8860985</v>
      </c>
      <c r="N4" s="19">
        <v>8860985</v>
      </c>
      <c r="O4" s="18">
        <v>8850146</v>
      </c>
      <c r="P4" s="19">
        <v>49193</v>
      </c>
      <c r="Q4" s="19">
        <f t="shared" ref="Q4:Q18" si="3">O4-P4</f>
        <v>8800953</v>
      </c>
      <c r="R4" s="19">
        <v>8800953</v>
      </c>
      <c r="S4" s="18">
        <v>8892366</v>
      </c>
      <c r="T4" s="19">
        <v>43727</v>
      </c>
      <c r="U4" s="19">
        <f t="shared" ref="U4:U18" si="4">S4-T4</f>
        <v>8848639</v>
      </c>
      <c r="V4" s="23">
        <v>8848639</v>
      </c>
      <c r="W4" s="131">
        <f>(SUM(F4,J4,N4,R4,V4))/1000</f>
        <v>44373.201000000001</v>
      </c>
      <c r="X4" s="132">
        <v>0.94750000000000001</v>
      </c>
      <c r="Y4" s="133">
        <f t="shared" ref="Y4:Y15" si="5">W4*X4</f>
        <v>42043.607947500001</v>
      </c>
    </row>
    <row r="5" spans="2:25" x14ac:dyDescent="0.35">
      <c r="B5" s="137">
        <v>44440</v>
      </c>
      <c r="C5" s="117">
        <v>9134835</v>
      </c>
      <c r="D5" s="21">
        <v>48414</v>
      </c>
      <c r="E5" s="23">
        <f t="shared" si="0"/>
        <v>9086421</v>
      </c>
      <c r="F5" s="20">
        <v>9086421</v>
      </c>
      <c r="G5" s="20">
        <v>8983067</v>
      </c>
      <c r="H5" s="21">
        <v>45724</v>
      </c>
      <c r="I5" s="21">
        <f t="shared" si="1"/>
        <v>8937343</v>
      </c>
      <c r="J5" s="21">
        <v>8937343</v>
      </c>
      <c r="K5" s="20">
        <v>9032664</v>
      </c>
      <c r="L5" s="21">
        <v>45724</v>
      </c>
      <c r="M5" s="21">
        <f t="shared" si="2"/>
        <v>8986940</v>
      </c>
      <c r="N5" s="21">
        <v>8986941</v>
      </c>
      <c r="O5" s="20">
        <v>8890816</v>
      </c>
      <c r="P5" s="21">
        <v>49759</v>
      </c>
      <c r="Q5" s="21">
        <f t="shared" si="3"/>
        <v>8841057</v>
      </c>
      <c r="R5" s="21">
        <v>8841057</v>
      </c>
      <c r="S5" s="20">
        <v>8866017</v>
      </c>
      <c r="T5" s="21">
        <v>44379</v>
      </c>
      <c r="U5" s="21">
        <f t="shared" si="4"/>
        <v>8821638</v>
      </c>
      <c r="V5" s="24">
        <v>8821638</v>
      </c>
      <c r="W5" s="20">
        <f t="shared" ref="W5:W16" si="6">(SUM(F5,J5,N5,R5,V5))/1000</f>
        <v>44673.4</v>
      </c>
      <c r="X5" s="32">
        <v>0.94750000000000001</v>
      </c>
      <c r="Y5" s="33">
        <f t="shared" si="5"/>
        <v>42328.046500000004</v>
      </c>
    </row>
    <row r="6" spans="2:25" x14ac:dyDescent="0.35">
      <c r="B6" s="137">
        <v>44470</v>
      </c>
      <c r="C6" s="117">
        <v>9769374</v>
      </c>
      <c r="D6" s="21">
        <v>50896</v>
      </c>
      <c r="E6" s="23">
        <f t="shared" si="0"/>
        <v>9718478</v>
      </c>
      <c r="F6" s="20">
        <v>9718478</v>
      </c>
      <c r="G6" s="20">
        <v>9761466</v>
      </c>
      <c r="H6" s="21">
        <v>48144</v>
      </c>
      <c r="I6" s="21">
        <f t="shared" si="1"/>
        <v>9713322</v>
      </c>
      <c r="J6" s="21">
        <v>9713321</v>
      </c>
      <c r="K6" s="20">
        <v>9761466</v>
      </c>
      <c r="L6" s="21">
        <v>52271</v>
      </c>
      <c r="M6" s="21">
        <f t="shared" si="2"/>
        <v>9709195</v>
      </c>
      <c r="N6" s="21">
        <v>9709194</v>
      </c>
      <c r="O6" s="20">
        <v>9789144</v>
      </c>
      <c r="P6" s="21">
        <v>50896</v>
      </c>
      <c r="Q6" s="21">
        <f t="shared" si="3"/>
        <v>9738248</v>
      </c>
      <c r="R6" s="21">
        <v>9738248</v>
      </c>
      <c r="S6" s="20">
        <v>9797052</v>
      </c>
      <c r="T6" s="21">
        <v>45393</v>
      </c>
      <c r="U6" s="21">
        <f t="shared" si="4"/>
        <v>9751659</v>
      </c>
      <c r="V6" s="24">
        <v>9751658</v>
      </c>
      <c r="W6" s="20">
        <f t="shared" si="6"/>
        <v>48630.898999999998</v>
      </c>
      <c r="X6" s="32">
        <v>0.94750000000000001</v>
      </c>
      <c r="Y6" s="33">
        <f t="shared" si="5"/>
        <v>46077.776802499997</v>
      </c>
    </row>
    <row r="7" spans="2:25" x14ac:dyDescent="0.35">
      <c r="B7" s="137">
        <v>44501</v>
      </c>
      <c r="C7" s="117">
        <v>7175537</v>
      </c>
      <c r="D7" s="21">
        <v>51629</v>
      </c>
      <c r="E7" s="23">
        <f t="shared" si="0"/>
        <v>7123908</v>
      </c>
      <c r="F7" s="20">
        <v>7123908</v>
      </c>
      <c r="G7" s="20">
        <v>7218907</v>
      </c>
      <c r="H7" s="21">
        <v>47780</v>
      </c>
      <c r="I7" s="21">
        <f t="shared" si="1"/>
        <v>7171127</v>
      </c>
      <c r="J7" s="21">
        <v>7171127</v>
      </c>
      <c r="K7" s="20">
        <v>7143491</v>
      </c>
      <c r="L7" s="21">
        <v>54151</v>
      </c>
      <c r="M7" s="21">
        <f t="shared" si="2"/>
        <v>7089340</v>
      </c>
      <c r="N7" s="21">
        <v>7089339</v>
      </c>
      <c r="O7" s="20">
        <v>7200912</v>
      </c>
      <c r="P7" s="21">
        <v>53620</v>
      </c>
      <c r="Q7" s="21">
        <f t="shared" si="3"/>
        <v>7147292</v>
      </c>
      <c r="R7" s="21">
        <v>7147292</v>
      </c>
      <c r="S7" s="20">
        <v>7241754</v>
      </c>
      <c r="T7" s="21">
        <v>46320</v>
      </c>
      <c r="U7" s="21">
        <f t="shared" si="4"/>
        <v>7195434</v>
      </c>
      <c r="V7" s="24">
        <v>7195434</v>
      </c>
      <c r="W7" s="20">
        <f t="shared" si="6"/>
        <v>35727.1</v>
      </c>
      <c r="X7" s="32">
        <v>0.94750000000000001</v>
      </c>
      <c r="Y7" s="33">
        <f t="shared" si="5"/>
        <v>33851.427250000001</v>
      </c>
    </row>
    <row r="8" spans="2:25" x14ac:dyDescent="0.35">
      <c r="B8" s="137">
        <v>44531</v>
      </c>
      <c r="C8" s="117">
        <v>10623136</v>
      </c>
      <c r="D8" s="21">
        <v>55752</v>
      </c>
      <c r="E8" s="23">
        <f t="shared" si="0"/>
        <v>10567384</v>
      </c>
      <c r="F8" s="20">
        <v>10567384</v>
      </c>
      <c r="G8" s="20">
        <v>10591069</v>
      </c>
      <c r="H8" s="21">
        <v>50312</v>
      </c>
      <c r="I8" s="21">
        <f t="shared" si="1"/>
        <v>10540757</v>
      </c>
      <c r="J8" s="21">
        <v>10540757</v>
      </c>
      <c r="K8" s="20">
        <v>10642176</v>
      </c>
      <c r="L8" s="21">
        <v>54392</v>
      </c>
      <c r="M8" s="21">
        <f t="shared" si="2"/>
        <v>10587784</v>
      </c>
      <c r="N8" s="21">
        <v>10587784</v>
      </c>
      <c r="O8" s="20">
        <v>10578042</v>
      </c>
      <c r="P8" s="25">
        <v>54392</v>
      </c>
      <c r="Q8" s="25">
        <f t="shared" si="3"/>
        <v>10523650</v>
      </c>
      <c r="R8" s="21">
        <v>10523650</v>
      </c>
      <c r="S8" s="20">
        <v>10546977</v>
      </c>
      <c r="T8" s="21">
        <v>48953</v>
      </c>
      <c r="U8" s="21">
        <f t="shared" si="4"/>
        <v>10498024</v>
      </c>
      <c r="V8" s="24">
        <v>10498024</v>
      </c>
      <c r="W8" s="20">
        <f t="shared" si="6"/>
        <v>52717.599000000002</v>
      </c>
      <c r="X8" s="32">
        <v>0.94750000000000001</v>
      </c>
      <c r="Y8" s="33">
        <f t="shared" si="5"/>
        <v>49949.925052500002</v>
      </c>
    </row>
    <row r="9" spans="2:25" x14ac:dyDescent="0.35">
      <c r="B9" s="137">
        <v>44562</v>
      </c>
      <c r="C9" s="117">
        <v>10801369</v>
      </c>
      <c r="D9" s="21">
        <v>53646</v>
      </c>
      <c r="E9" s="23">
        <f t="shared" si="0"/>
        <v>10747723</v>
      </c>
      <c r="F9" s="23">
        <v>10747723</v>
      </c>
      <c r="G9" s="20">
        <v>10658357</v>
      </c>
      <c r="H9" s="21">
        <v>48144</v>
      </c>
      <c r="I9" s="21">
        <f t="shared" si="1"/>
        <v>10610213</v>
      </c>
      <c r="J9" s="21">
        <v>10610213</v>
      </c>
      <c r="K9" s="20">
        <v>10638495</v>
      </c>
      <c r="L9" s="21">
        <v>50895</v>
      </c>
      <c r="M9" s="21">
        <f t="shared" si="2"/>
        <v>10587600</v>
      </c>
      <c r="N9" s="21">
        <v>10587600</v>
      </c>
      <c r="O9" s="20">
        <v>10582879</v>
      </c>
      <c r="P9" s="21">
        <v>52271</v>
      </c>
      <c r="Q9" s="21">
        <f t="shared" si="3"/>
        <v>10530608</v>
      </c>
      <c r="R9" s="21">
        <v>10530608</v>
      </c>
      <c r="S9" s="20">
        <v>10782500</v>
      </c>
      <c r="T9" s="21">
        <v>48144</v>
      </c>
      <c r="U9" s="21">
        <f t="shared" si="4"/>
        <v>10734356</v>
      </c>
      <c r="V9" s="24">
        <v>10734356</v>
      </c>
      <c r="W9" s="20">
        <f t="shared" si="6"/>
        <v>53210.5</v>
      </c>
      <c r="X9" s="32">
        <v>0.94750000000000001</v>
      </c>
      <c r="Y9" s="33">
        <f t="shared" si="5"/>
        <v>50416.948750000003</v>
      </c>
    </row>
    <row r="10" spans="2:25" x14ac:dyDescent="0.35">
      <c r="B10" s="137">
        <v>44593</v>
      </c>
      <c r="C10" s="117">
        <v>11113515</v>
      </c>
      <c r="D10" s="21">
        <v>52347</v>
      </c>
      <c r="E10" s="23">
        <f t="shared" si="0"/>
        <v>11061168</v>
      </c>
      <c r="F10" s="20">
        <v>11061168</v>
      </c>
      <c r="G10" s="117">
        <v>11172656</v>
      </c>
      <c r="H10" s="21">
        <v>46530</v>
      </c>
      <c r="I10" s="21">
        <f t="shared" si="1"/>
        <v>11126126</v>
      </c>
      <c r="J10" s="21">
        <v>11126126</v>
      </c>
      <c r="K10" s="117">
        <v>11197716</v>
      </c>
      <c r="L10" s="21">
        <v>50892</v>
      </c>
      <c r="M10" s="21">
        <f t="shared" si="2"/>
        <v>11146824</v>
      </c>
      <c r="N10" s="21">
        <v>11146824</v>
      </c>
      <c r="O10" s="117">
        <v>11132560</v>
      </c>
      <c r="P10" s="21">
        <v>52347</v>
      </c>
      <c r="Q10" s="21">
        <f t="shared" si="3"/>
        <v>11080213</v>
      </c>
      <c r="R10" s="21">
        <v>11080213</v>
      </c>
      <c r="S10" s="117">
        <v>11087453</v>
      </c>
      <c r="T10" s="21">
        <v>47984</v>
      </c>
      <c r="U10" s="21">
        <f t="shared" si="4"/>
        <v>11039469</v>
      </c>
      <c r="V10" s="24">
        <v>11039469</v>
      </c>
      <c r="W10" s="20">
        <f t="shared" si="6"/>
        <v>55453.8</v>
      </c>
      <c r="X10" s="32">
        <v>0.94750000000000001</v>
      </c>
      <c r="Y10" s="33">
        <f t="shared" si="5"/>
        <v>52542.4755</v>
      </c>
    </row>
    <row r="11" spans="2:25" x14ac:dyDescent="0.35">
      <c r="B11" s="137">
        <v>44621</v>
      </c>
      <c r="C11" s="117">
        <v>11668305</v>
      </c>
      <c r="D11" s="21">
        <v>72849</v>
      </c>
      <c r="E11" s="23">
        <f t="shared" si="0"/>
        <v>11595456</v>
      </c>
      <c r="F11" s="20">
        <v>11595456</v>
      </c>
      <c r="G11" s="117">
        <v>11764127</v>
      </c>
      <c r="H11" s="21">
        <v>66605</v>
      </c>
      <c r="I11" s="21">
        <f t="shared" si="1"/>
        <v>11697522</v>
      </c>
      <c r="J11" s="21">
        <v>11697522</v>
      </c>
      <c r="K11" s="117">
        <v>11764127</v>
      </c>
      <c r="L11" s="21">
        <v>77012</v>
      </c>
      <c r="M11" s="21">
        <f t="shared" si="2"/>
        <v>11687115</v>
      </c>
      <c r="N11" s="21">
        <v>11687115</v>
      </c>
      <c r="O11" s="117">
        <v>11827010</v>
      </c>
      <c r="P11" s="21">
        <v>72849</v>
      </c>
      <c r="Q11" s="21">
        <f t="shared" si="3"/>
        <v>11754161</v>
      </c>
      <c r="R11" s="21">
        <v>11754161</v>
      </c>
      <c r="S11" s="117">
        <v>11869930</v>
      </c>
      <c r="T11" s="21">
        <v>68686</v>
      </c>
      <c r="U11" s="21">
        <f t="shared" si="4"/>
        <v>11801244</v>
      </c>
      <c r="V11" s="24">
        <v>11801244</v>
      </c>
      <c r="W11" s="20">
        <f t="shared" si="6"/>
        <v>58535.498</v>
      </c>
      <c r="X11" s="32">
        <v>0.94750000000000001</v>
      </c>
      <c r="Y11" s="33">
        <f t="shared" si="5"/>
        <v>55462.384355000002</v>
      </c>
    </row>
    <row r="12" spans="2:25" x14ac:dyDescent="0.35">
      <c r="B12" s="137">
        <v>44652</v>
      </c>
      <c r="C12" s="117">
        <v>11426474</v>
      </c>
      <c r="D12" s="21">
        <v>68896</v>
      </c>
      <c r="E12" s="23">
        <f t="shared" si="0"/>
        <v>11357578</v>
      </c>
      <c r="F12" s="20">
        <v>11357578</v>
      </c>
      <c r="G12" s="117">
        <v>11428469</v>
      </c>
      <c r="H12" s="21">
        <v>61022</v>
      </c>
      <c r="I12" s="21">
        <f t="shared" si="1"/>
        <v>11367447</v>
      </c>
      <c r="J12" s="21">
        <v>11367447</v>
      </c>
      <c r="K12" s="117">
        <v>11399539</v>
      </c>
      <c r="L12" s="21">
        <v>70864</v>
      </c>
      <c r="M12" s="21">
        <f t="shared" si="2"/>
        <v>11328675</v>
      </c>
      <c r="N12" s="21">
        <v>11328675</v>
      </c>
      <c r="O12" s="117">
        <v>11474358</v>
      </c>
      <c r="P12" s="21">
        <v>66927</v>
      </c>
      <c r="Q12" s="21">
        <f t="shared" si="3"/>
        <v>11407431</v>
      </c>
      <c r="R12" s="21">
        <v>11407431</v>
      </c>
      <c r="S12" s="117">
        <v>11473361</v>
      </c>
      <c r="T12" s="21">
        <v>62990</v>
      </c>
      <c r="U12" s="21">
        <f t="shared" si="4"/>
        <v>11410371</v>
      </c>
      <c r="V12" s="24">
        <v>11410370</v>
      </c>
      <c r="W12" s="20">
        <f t="shared" si="6"/>
        <v>56871.500999999997</v>
      </c>
      <c r="X12" s="32">
        <v>0.94750000000000001</v>
      </c>
      <c r="Y12" s="33">
        <f t="shared" si="5"/>
        <v>53885.747197500001</v>
      </c>
    </row>
    <row r="13" spans="2:25" x14ac:dyDescent="0.35">
      <c r="B13" s="137">
        <v>44682</v>
      </c>
      <c r="C13" s="117">
        <v>10306240</v>
      </c>
      <c r="D13" s="21">
        <v>60189</v>
      </c>
      <c r="E13" s="23">
        <f t="shared" si="0"/>
        <v>10246051</v>
      </c>
      <c r="F13" s="20">
        <v>10246051</v>
      </c>
      <c r="G13" s="117">
        <v>10279171</v>
      </c>
      <c r="H13" s="21">
        <v>53502</v>
      </c>
      <c r="I13" s="21">
        <f t="shared" si="1"/>
        <v>10225669</v>
      </c>
      <c r="J13" s="21">
        <v>10225669</v>
      </c>
      <c r="K13" s="117">
        <v>10320275</v>
      </c>
      <c r="L13" s="21">
        <v>60189</v>
      </c>
      <c r="M13" s="21">
        <f t="shared" si="2"/>
        <v>10260086</v>
      </c>
      <c r="N13" s="21">
        <v>10260086</v>
      </c>
      <c r="O13" s="117">
        <v>10353360</v>
      </c>
      <c r="P13" s="21">
        <v>56846</v>
      </c>
      <c r="Q13" s="21">
        <f t="shared" si="3"/>
        <v>10296514</v>
      </c>
      <c r="R13" s="21">
        <v>10296513</v>
      </c>
      <c r="S13" s="117">
        <v>10312255</v>
      </c>
      <c r="T13" s="21">
        <v>55174</v>
      </c>
      <c r="U13" s="21">
        <f t="shared" si="4"/>
        <v>10257081</v>
      </c>
      <c r="V13" s="24">
        <v>10257081</v>
      </c>
      <c r="W13" s="20">
        <f t="shared" si="6"/>
        <v>51285.4</v>
      </c>
      <c r="X13" s="32">
        <v>0.94750000000000001</v>
      </c>
      <c r="Y13" s="33">
        <f t="shared" si="5"/>
        <v>48592.916499999999</v>
      </c>
    </row>
    <row r="14" spans="2:25" x14ac:dyDescent="0.35">
      <c r="B14" s="137">
        <v>44713</v>
      </c>
      <c r="C14" s="117">
        <v>9824881</v>
      </c>
      <c r="D14" s="21">
        <v>55701</v>
      </c>
      <c r="E14" s="23">
        <f t="shared" si="0"/>
        <v>9769180</v>
      </c>
      <c r="F14" s="20">
        <v>9769180</v>
      </c>
      <c r="G14" s="117">
        <v>9756322</v>
      </c>
      <c r="H14" s="21">
        <v>50786</v>
      </c>
      <c r="I14" s="21">
        <f t="shared" si="1"/>
        <v>9705536</v>
      </c>
      <c r="J14" s="21">
        <v>9705535</v>
      </c>
      <c r="K14" s="117">
        <v>9842766</v>
      </c>
      <c r="L14" s="21">
        <v>55701</v>
      </c>
      <c r="M14" s="21">
        <f t="shared" si="2"/>
        <v>9787065</v>
      </c>
      <c r="N14" s="21">
        <v>9787065</v>
      </c>
      <c r="O14" s="117">
        <v>9759303</v>
      </c>
      <c r="P14" s="21">
        <v>52425</v>
      </c>
      <c r="Q14" s="21">
        <f t="shared" si="3"/>
        <v>9706878</v>
      </c>
      <c r="R14" s="21">
        <v>9706877</v>
      </c>
      <c r="S14" s="117">
        <v>9755328</v>
      </c>
      <c r="T14" s="21">
        <v>50786</v>
      </c>
      <c r="U14" s="21">
        <f t="shared" si="4"/>
        <v>9704542</v>
      </c>
      <c r="V14" s="24">
        <v>9704542</v>
      </c>
      <c r="W14" s="20">
        <f t="shared" si="6"/>
        <v>48673.199000000001</v>
      </c>
      <c r="X14" s="32">
        <v>0.94750000000000001</v>
      </c>
      <c r="Y14" s="33">
        <f t="shared" si="5"/>
        <v>46117.856052499999</v>
      </c>
    </row>
    <row r="15" spans="2:25" x14ac:dyDescent="0.35">
      <c r="B15" s="137">
        <v>44743</v>
      </c>
      <c r="C15" s="117">
        <v>8254733</v>
      </c>
      <c r="D15" s="21">
        <v>59912</v>
      </c>
      <c r="E15" s="23">
        <f t="shared" si="0"/>
        <v>8194821</v>
      </c>
      <c r="F15" s="20">
        <v>8194821</v>
      </c>
      <c r="G15" s="21">
        <v>8233670</v>
      </c>
      <c r="H15" s="21">
        <v>55182</v>
      </c>
      <c r="I15" s="21">
        <f t="shared" si="1"/>
        <v>8178488</v>
      </c>
      <c r="J15" s="21">
        <v>8178488</v>
      </c>
      <c r="K15" s="21">
        <v>8299869</v>
      </c>
      <c r="L15" s="21">
        <v>59912</v>
      </c>
      <c r="M15" s="21">
        <f t="shared" si="2"/>
        <v>8239957</v>
      </c>
      <c r="N15" s="21">
        <v>8239957</v>
      </c>
      <c r="O15" s="21">
        <v>8330962</v>
      </c>
      <c r="P15" s="21">
        <v>58335</v>
      </c>
      <c r="Q15" s="21">
        <f t="shared" si="3"/>
        <v>8272627</v>
      </c>
      <c r="R15" s="21">
        <v>8272627</v>
      </c>
      <c r="S15" s="21">
        <v>8298866</v>
      </c>
      <c r="T15" s="21">
        <v>56759</v>
      </c>
      <c r="U15" s="21">
        <f t="shared" si="4"/>
        <v>8242107</v>
      </c>
      <c r="V15" s="24">
        <v>8242107</v>
      </c>
      <c r="W15" s="20">
        <f t="shared" si="6"/>
        <v>41128</v>
      </c>
      <c r="X15" s="32">
        <v>0.94750000000000001</v>
      </c>
      <c r="Y15" s="33">
        <f t="shared" si="5"/>
        <v>38968.78</v>
      </c>
    </row>
    <row r="16" spans="2:25" x14ac:dyDescent="0.35">
      <c r="B16" s="137">
        <v>44774</v>
      </c>
      <c r="C16" s="121">
        <v>9331779</v>
      </c>
      <c r="D16" s="119">
        <v>56672</v>
      </c>
      <c r="E16" s="120">
        <f t="shared" si="0"/>
        <v>9275107</v>
      </c>
      <c r="F16" s="121">
        <v>9275107</v>
      </c>
      <c r="G16" s="119">
        <v>9308902</v>
      </c>
      <c r="H16" s="119">
        <v>52313</v>
      </c>
      <c r="I16" s="119">
        <f t="shared" si="1"/>
        <v>9256589</v>
      </c>
      <c r="J16" s="119">
        <v>9256590</v>
      </c>
      <c r="K16" s="119">
        <v>9302935</v>
      </c>
      <c r="L16" s="119">
        <v>59578</v>
      </c>
      <c r="M16" s="119">
        <f t="shared" si="2"/>
        <v>9243357</v>
      </c>
      <c r="N16" s="119">
        <v>9243357</v>
      </c>
      <c r="O16" s="119">
        <v>9306913</v>
      </c>
      <c r="P16" s="119">
        <v>55219</v>
      </c>
      <c r="Q16" s="119">
        <f t="shared" si="3"/>
        <v>9251694</v>
      </c>
      <c r="R16" s="119">
        <v>9251694</v>
      </c>
      <c r="S16" s="119">
        <v>9314870</v>
      </c>
      <c r="T16" s="119">
        <v>55219</v>
      </c>
      <c r="U16" s="119">
        <f t="shared" si="4"/>
        <v>9259651</v>
      </c>
      <c r="V16" s="120">
        <v>9259651</v>
      </c>
      <c r="W16" s="126">
        <f t="shared" si="6"/>
        <v>46286.398999999998</v>
      </c>
      <c r="X16" s="124">
        <v>0.94750000000000001</v>
      </c>
      <c r="Y16" s="125">
        <f t="shared" ref="Y16" si="7">W16*X16</f>
        <v>43856.363052499997</v>
      </c>
    </row>
    <row r="17" spans="2:25" x14ac:dyDescent="0.35">
      <c r="B17" s="138">
        <v>44805</v>
      </c>
      <c r="C17" s="117">
        <v>8943419</v>
      </c>
      <c r="D17" s="21">
        <v>53239</v>
      </c>
      <c r="E17" s="21">
        <f t="shared" si="0"/>
        <v>8890180</v>
      </c>
      <c r="F17" s="21">
        <v>8890180</v>
      </c>
      <c r="G17" s="21">
        <v>8880891</v>
      </c>
      <c r="H17" s="21">
        <v>54640</v>
      </c>
      <c r="I17" s="21">
        <f t="shared" si="1"/>
        <v>8826251</v>
      </c>
      <c r="J17" s="21">
        <v>8826251</v>
      </c>
      <c r="K17" s="21">
        <v>8868981</v>
      </c>
      <c r="L17" s="21">
        <v>57442</v>
      </c>
      <c r="M17" s="21">
        <f t="shared" si="2"/>
        <v>8811539</v>
      </c>
      <c r="N17" s="21">
        <v>8811539</v>
      </c>
      <c r="O17" s="21">
        <v>8844168</v>
      </c>
      <c r="P17" s="21">
        <v>53239</v>
      </c>
      <c r="Q17" s="21">
        <f t="shared" si="3"/>
        <v>8790929</v>
      </c>
      <c r="R17" s="21">
        <v>8790930</v>
      </c>
      <c r="S17" s="21">
        <v>8821341</v>
      </c>
      <c r="T17" s="21">
        <v>54640</v>
      </c>
      <c r="U17" s="21">
        <f t="shared" si="4"/>
        <v>8766701</v>
      </c>
      <c r="V17" s="24">
        <v>8766701</v>
      </c>
      <c r="W17" s="126">
        <f t="shared" ref="W17" si="8">(SUM(F17,J17,N17,R17,V17))/1000</f>
        <v>44085.601000000002</v>
      </c>
      <c r="X17" s="124">
        <v>0.94750000000000001</v>
      </c>
      <c r="Y17" s="125">
        <f t="shared" ref="Y17" si="9">W17*X17</f>
        <v>41771.106947500004</v>
      </c>
    </row>
    <row r="18" spans="2:25" x14ac:dyDescent="0.35">
      <c r="B18" s="138">
        <v>44835</v>
      </c>
      <c r="C18" s="117">
        <v>9593018</v>
      </c>
      <c r="D18" s="21">
        <v>56504</v>
      </c>
      <c r="E18" s="21">
        <f t="shared" si="0"/>
        <v>9536514</v>
      </c>
      <c r="F18" s="21">
        <v>9536513</v>
      </c>
      <c r="G18" s="21">
        <v>9596009</v>
      </c>
      <c r="H18" s="21">
        <v>57883</v>
      </c>
      <c r="I18" s="21">
        <f t="shared" si="1"/>
        <v>9538126</v>
      </c>
      <c r="J18" s="21">
        <v>9538127</v>
      </c>
      <c r="K18" s="21">
        <v>9544155</v>
      </c>
      <c r="L18" s="21">
        <v>59261</v>
      </c>
      <c r="M18" s="21">
        <f t="shared" si="2"/>
        <v>9484894</v>
      </c>
      <c r="N18" s="21">
        <v>9484895</v>
      </c>
      <c r="O18" s="21">
        <v>9634900</v>
      </c>
      <c r="P18" s="21">
        <v>53748</v>
      </c>
      <c r="Q18" s="21">
        <f t="shared" si="3"/>
        <v>9581152</v>
      </c>
      <c r="R18" s="21">
        <v>9581152</v>
      </c>
      <c r="S18" s="21">
        <v>9699718</v>
      </c>
      <c r="T18" s="21">
        <v>56504</v>
      </c>
      <c r="U18" s="21">
        <f t="shared" si="4"/>
        <v>9643214</v>
      </c>
      <c r="V18" s="24">
        <v>9643213</v>
      </c>
      <c r="W18" s="20">
        <f t="shared" ref="W18" si="10">(SUM(F18,J18,N18,R18,V18))/1000</f>
        <v>47783.9</v>
      </c>
      <c r="X18" s="32">
        <v>0.94750000000000001</v>
      </c>
      <c r="Y18" s="125">
        <f t="shared" ref="Y18" si="11">W18*X18</f>
        <v>45275.24525</v>
      </c>
    </row>
    <row r="19" spans="2:25" ht="15" thickBot="1" x14ac:dyDescent="0.4">
      <c r="B19" s="139" t="s">
        <v>1</v>
      </c>
      <c r="C19" s="135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  <c r="W19" s="129">
        <f>SUM(W4:W18)</f>
        <v>729435.99700000009</v>
      </c>
      <c r="X19" s="127"/>
      <c r="Y19" s="65">
        <f>ROUNDDOWN(SUM(Y4:Y18),0)</f>
        <v>691140</v>
      </c>
    </row>
    <row r="22" spans="2:25" x14ac:dyDescent="0.35">
      <c r="X22" s="108"/>
      <c r="Y22" s="108"/>
    </row>
    <row r="23" spans="2:25" x14ac:dyDescent="0.35">
      <c r="Y23" s="108"/>
    </row>
  </sheetData>
  <mergeCells count="6">
    <mergeCell ref="W2:Y2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FFF1-BE2C-4C39-8628-F5020B8423B4}">
  <dimension ref="C2:Q31"/>
  <sheetViews>
    <sheetView topLeftCell="A17" workbookViewId="0">
      <selection activeCell="M20" sqref="M20"/>
    </sheetView>
  </sheetViews>
  <sheetFormatPr defaultRowHeight="14.5" x14ac:dyDescent="0.35"/>
  <cols>
    <col min="2" max="2" width="5.6328125" customWidth="1"/>
    <col min="3" max="3" width="22.453125" customWidth="1"/>
    <col min="4" max="4" width="13.36328125" customWidth="1"/>
    <col min="5" max="5" width="18.36328125" customWidth="1"/>
    <col min="6" max="6" width="24.6328125" customWidth="1"/>
    <col min="7" max="7" width="11.36328125" customWidth="1"/>
    <col min="8" max="8" width="12.36328125" customWidth="1"/>
    <col min="9" max="9" width="16.6328125" customWidth="1"/>
    <col min="11" max="11" width="19.54296875" customWidth="1"/>
    <col min="12" max="12" width="10.54296875" customWidth="1"/>
    <col min="13" max="14" width="10.6328125" customWidth="1"/>
    <col min="15" max="15" width="12.54296875" customWidth="1"/>
    <col min="16" max="16" width="11.36328125" customWidth="1"/>
    <col min="17" max="17" width="12.36328125" customWidth="1"/>
  </cols>
  <sheetData>
    <row r="2" spans="3:17" ht="15" thickBot="1" x14ac:dyDescent="0.4"/>
    <row r="3" spans="3:17" ht="15" thickBot="1" x14ac:dyDescent="0.4">
      <c r="C3" s="61" t="s">
        <v>84</v>
      </c>
      <c r="D3" s="61" t="s">
        <v>85</v>
      </c>
      <c r="E3" s="61" t="s">
        <v>86</v>
      </c>
      <c r="F3" s="61" t="s">
        <v>87</v>
      </c>
    </row>
    <row r="4" spans="3:17" x14ac:dyDescent="0.35">
      <c r="C4" s="163">
        <v>1</v>
      </c>
      <c r="D4" s="166" t="s">
        <v>88</v>
      </c>
      <c r="E4" s="168" t="s">
        <v>89</v>
      </c>
      <c r="F4" s="102" t="s">
        <v>90</v>
      </c>
    </row>
    <row r="5" spans="3:17" x14ac:dyDescent="0.35">
      <c r="C5" s="164"/>
      <c r="D5" s="167"/>
      <c r="E5" s="169"/>
      <c r="F5" s="103" t="s">
        <v>91</v>
      </c>
    </row>
    <row r="6" spans="3:17" ht="29" x14ac:dyDescent="0.35">
      <c r="C6" s="164"/>
      <c r="D6" s="167"/>
      <c r="E6" s="169"/>
      <c r="F6" s="104" t="s">
        <v>92</v>
      </c>
    </row>
    <row r="7" spans="3:17" x14ac:dyDescent="0.35">
      <c r="C7" s="164"/>
      <c r="D7" s="167" t="s">
        <v>93</v>
      </c>
      <c r="E7" s="169"/>
      <c r="F7" s="103" t="s">
        <v>94</v>
      </c>
    </row>
    <row r="8" spans="3:17" ht="15" thickBot="1" x14ac:dyDescent="0.4">
      <c r="C8" s="165"/>
      <c r="D8" s="171"/>
      <c r="E8" s="170"/>
      <c r="F8" s="105" t="s">
        <v>95</v>
      </c>
    </row>
    <row r="9" spans="3:17" ht="29" x14ac:dyDescent="0.35">
      <c r="C9" s="163">
        <v>2</v>
      </c>
      <c r="D9" s="172" t="s">
        <v>96</v>
      </c>
      <c r="E9" s="174" t="s">
        <v>97</v>
      </c>
      <c r="F9" s="106" t="s">
        <v>98</v>
      </c>
    </row>
    <row r="10" spans="3:17" ht="29" x14ac:dyDescent="0.35">
      <c r="C10" s="164"/>
      <c r="D10" s="173"/>
      <c r="E10" s="175"/>
      <c r="F10" s="104" t="s">
        <v>99</v>
      </c>
    </row>
    <row r="11" spans="3:17" x14ac:dyDescent="0.35">
      <c r="C11" s="164"/>
      <c r="D11" s="173"/>
      <c r="E11" s="175"/>
      <c r="F11" s="103" t="s">
        <v>100</v>
      </c>
    </row>
    <row r="12" spans="3:17" x14ac:dyDescent="0.35">
      <c r="C12" s="164"/>
      <c r="D12" s="173" t="s">
        <v>101</v>
      </c>
      <c r="E12" s="175"/>
      <c r="F12" s="103" t="s">
        <v>102</v>
      </c>
    </row>
    <row r="13" spans="3:17" ht="29.5" thickBot="1" x14ac:dyDescent="0.4">
      <c r="C13" s="165"/>
      <c r="D13" s="177"/>
      <c r="E13" s="176"/>
      <c r="F13" s="107" t="s">
        <v>103</v>
      </c>
    </row>
    <row r="14" spans="3:17" ht="15" thickBot="1" x14ac:dyDescent="0.4"/>
    <row r="15" spans="3:17" ht="15" thickBot="1" x14ac:dyDescent="0.4">
      <c r="C15" s="178" t="s">
        <v>104</v>
      </c>
      <c r="D15" s="179"/>
      <c r="E15" s="179"/>
      <c r="F15" s="179"/>
      <c r="G15" s="179"/>
      <c r="H15" s="179"/>
      <c r="I15" s="180"/>
      <c r="J15" s="34"/>
      <c r="K15" s="178" t="s">
        <v>105</v>
      </c>
      <c r="L15" s="179"/>
      <c r="M15" s="179"/>
      <c r="N15" s="179"/>
      <c r="O15" s="179"/>
      <c r="P15" s="179"/>
      <c r="Q15" s="180"/>
    </row>
    <row r="16" spans="3:17" ht="24.5" thickBot="1" x14ac:dyDescent="0.4">
      <c r="C16" s="35" t="s">
        <v>16</v>
      </c>
      <c r="D16" s="36" t="s">
        <v>17</v>
      </c>
      <c r="E16" s="37" t="s">
        <v>106</v>
      </c>
      <c r="F16" s="37" t="s">
        <v>107</v>
      </c>
      <c r="G16" s="37" t="s">
        <v>17</v>
      </c>
      <c r="H16" s="37" t="s">
        <v>106</v>
      </c>
      <c r="I16" s="38" t="s">
        <v>107</v>
      </c>
      <c r="J16" s="39"/>
      <c r="K16" s="40" t="s">
        <v>16</v>
      </c>
      <c r="L16" s="37" t="s">
        <v>108</v>
      </c>
      <c r="M16" s="37" t="s">
        <v>106</v>
      </c>
      <c r="N16" s="37" t="s">
        <v>107</v>
      </c>
      <c r="O16" s="37" t="s">
        <v>17</v>
      </c>
      <c r="P16" s="37" t="s">
        <v>106</v>
      </c>
      <c r="Q16" s="38" t="s">
        <v>107</v>
      </c>
    </row>
    <row r="17" spans="3:17" x14ac:dyDescent="0.35">
      <c r="C17" s="41" t="s">
        <v>18</v>
      </c>
      <c r="D17" s="42">
        <v>211</v>
      </c>
      <c r="E17" s="42">
        <v>211</v>
      </c>
      <c r="F17" s="42">
        <v>211</v>
      </c>
      <c r="G17" s="42">
        <v>212</v>
      </c>
      <c r="H17" s="42">
        <v>212</v>
      </c>
      <c r="I17" s="43">
        <v>212</v>
      </c>
      <c r="J17" s="39"/>
      <c r="K17" s="41" t="s">
        <v>18</v>
      </c>
      <c r="L17" s="42">
        <v>215</v>
      </c>
      <c r="M17" s="42">
        <v>215</v>
      </c>
      <c r="N17" s="42">
        <v>215</v>
      </c>
      <c r="O17" s="42">
        <v>216</v>
      </c>
      <c r="P17" s="42">
        <v>216</v>
      </c>
      <c r="Q17" s="43">
        <v>216</v>
      </c>
    </row>
    <row r="18" spans="3:17" x14ac:dyDescent="0.35">
      <c r="C18" s="44" t="s">
        <v>86</v>
      </c>
      <c r="D18" s="45" t="s">
        <v>109</v>
      </c>
      <c r="E18" s="45" t="s">
        <v>109</v>
      </c>
      <c r="F18" s="45" t="s">
        <v>109</v>
      </c>
      <c r="G18" s="45" t="s">
        <v>109</v>
      </c>
      <c r="H18" s="45" t="s">
        <v>109</v>
      </c>
      <c r="I18" s="46" t="s">
        <v>109</v>
      </c>
      <c r="J18" s="39"/>
      <c r="K18" s="44" t="s">
        <v>86</v>
      </c>
      <c r="L18" s="45" t="s">
        <v>110</v>
      </c>
      <c r="M18" s="45" t="s">
        <v>110</v>
      </c>
      <c r="N18" s="45" t="s">
        <v>110</v>
      </c>
      <c r="O18" s="45" t="s">
        <v>110</v>
      </c>
      <c r="P18" s="45" t="s">
        <v>110</v>
      </c>
      <c r="Q18" s="46" t="s">
        <v>110</v>
      </c>
    </row>
    <row r="19" spans="3:17" x14ac:dyDescent="0.35">
      <c r="C19" s="44" t="s">
        <v>19</v>
      </c>
      <c r="D19" s="45">
        <v>16196439</v>
      </c>
      <c r="E19" s="45">
        <v>16196441</v>
      </c>
      <c r="F19" s="45">
        <v>16196443</v>
      </c>
      <c r="G19" s="45">
        <v>16196434</v>
      </c>
      <c r="H19" s="45">
        <v>16196435</v>
      </c>
      <c r="I19" s="46">
        <v>16196437</v>
      </c>
      <c r="J19" s="39"/>
      <c r="K19" s="44" t="s">
        <v>19</v>
      </c>
      <c r="L19" s="45">
        <v>16196452</v>
      </c>
      <c r="M19" s="45">
        <v>16196456</v>
      </c>
      <c r="N19" s="45">
        <v>16196449</v>
      </c>
      <c r="O19" s="45">
        <v>16196455</v>
      </c>
      <c r="P19" s="45">
        <v>16196458</v>
      </c>
      <c r="Q19" s="46">
        <v>16196460</v>
      </c>
    </row>
    <row r="20" spans="3:17" x14ac:dyDescent="0.35">
      <c r="C20" s="44" t="s">
        <v>20</v>
      </c>
      <c r="D20" s="45" t="s">
        <v>21</v>
      </c>
      <c r="E20" s="45" t="s">
        <v>21</v>
      </c>
      <c r="F20" s="45" t="s">
        <v>21</v>
      </c>
      <c r="G20" s="45" t="s">
        <v>21</v>
      </c>
      <c r="H20" s="45" t="s">
        <v>21</v>
      </c>
      <c r="I20" s="46" t="s">
        <v>21</v>
      </c>
      <c r="J20" s="39"/>
      <c r="K20" s="44" t="s">
        <v>20</v>
      </c>
      <c r="L20" s="45" t="s">
        <v>21</v>
      </c>
      <c r="M20" s="45" t="s">
        <v>21</v>
      </c>
      <c r="N20" s="45" t="s">
        <v>21</v>
      </c>
      <c r="O20" s="45" t="s">
        <v>21</v>
      </c>
      <c r="P20" s="45" t="s">
        <v>21</v>
      </c>
      <c r="Q20" s="46" t="s">
        <v>21</v>
      </c>
    </row>
    <row r="21" spans="3:17" x14ac:dyDescent="0.35">
      <c r="C21" s="44" t="s">
        <v>22</v>
      </c>
      <c r="D21" s="45" t="s">
        <v>23</v>
      </c>
      <c r="E21" s="45" t="s">
        <v>23</v>
      </c>
      <c r="F21" s="45" t="s">
        <v>23</v>
      </c>
      <c r="G21" s="45" t="s">
        <v>23</v>
      </c>
      <c r="H21" s="45" t="s">
        <v>23</v>
      </c>
      <c r="I21" s="46" t="s">
        <v>23</v>
      </c>
      <c r="J21" s="39"/>
      <c r="K21" s="44" t="s">
        <v>22</v>
      </c>
      <c r="L21" s="45" t="s">
        <v>23</v>
      </c>
      <c r="M21" s="45" t="s">
        <v>23</v>
      </c>
      <c r="N21" s="45" t="s">
        <v>23</v>
      </c>
      <c r="O21" s="45" t="s">
        <v>23</v>
      </c>
      <c r="P21" s="45" t="s">
        <v>23</v>
      </c>
      <c r="Q21" s="46" t="s">
        <v>23</v>
      </c>
    </row>
    <row r="22" spans="3:17" x14ac:dyDescent="0.35">
      <c r="C22" s="44" t="s">
        <v>111</v>
      </c>
      <c r="D22" s="47">
        <v>44120</v>
      </c>
      <c r="E22" s="47">
        <v>44120</v>
      </c>
      <c r="F22" s="47">
        <v>44120</v>
      </c>
      <c r="G22" s="47">
        <v>44120</v>
      </c>
      <c r="H22" s="47">
        <v>44120</v>
      </c>
      <c r="I22" s="48">
        <v>44120</v>
      </c>
      <c r="J22" s="49"/>
      <c r="K22" s="44" t="s">
        <v>111</v>
      </c>
      <c r="L22" s="47">
        <v>44120</v>
      </c>
      <c r="M22" s="47">
        <v>44120</v>
      </c>
      <c r="N22" s="47">
        <v>44120</v>
      </c>
      <c r="O22" s="47">
        <v>44120</v>
      </c>
      <c r="P22" s="47">
        <v>44120</v>
      </c>
      <c r="Q22" s="48">
        <v>44120</v>
      </c>
    </row>
    <row r="23" spans="3:17" x14ac:dyDescent="0.35">
      <c r="C23" s="44" t="s">
        <v>112</v>
      </c>
      <c r="D23" s="47">
        <v>44497</v>
      </c>
      <c r="E23" s="47">
        <v>44497</v>
      </c>
      <c r="F23" s="47">
        <v>44497</v>
      </c>
      <c r="G23" s="47">
        <v>44497</v>
      </c>
      <c r="H23" s="47">
        <v>44497</v>
      </c>
      <c r="I23" s="47">
        <v>44497</v>
      </c>
      <c r="J23" s="49"/>
      <c r="K23" s="44" t="s">
        <v>112</v>
      </c>
      <c r="L23" s="47">
        <v>44497</v>
      </c>
      <c r="M23" s="47">
        <v>44497</v>
      </c>
      <c r="N23" s="47">
        <v>44497</v>
      </c>
      <c r="O23" s="47">
        <v>44497</v>
      </c>
      <c r="P23" s="47">
        <v>44497</v>
      </c>
      <c r="Q23" s="47">
        <v>44497</v>
      </c>
    </row>
    <row r="24" spans="3:17" ht="15" thickBot="1" x14ac:dyDescent="0.4">
      <c r="C24" s="50" t="s">
        <v>113</v>
      </c>
      <c r="D24" s="51">
        <v>46322</v>
      </c>
      <c r="E24" s="51">
        <v>46322</v>
      </c>
      <c r="F24" s="51">
        <v>46322</v>
      </c>
      <c r="G24" s="51">
        <v>46322</v>
      </c>
      <c r="H24" s="51">
        <v>46322</v>
      </c>
      <c r="I24" s="51">
        <v>46322</v>
      </c>
      <c r="J24" s="49"/>
      <c r="K24" s="50" t="s">
        <v>113</v>
      </c>
      <c r="L24" s="51">
        <v>46322</v>
      </c>
      <c r="M24" s="51">
        <v>46322</v>
      </c>
      <c r="N24" s="51">
        <v>46322</v>
      </c>
      <c r="O24" s="51">
        <v>46322</v>
      </c>
      <c r="P24" s="51">
        <v>46322</v>
      </c>
      <c r="Q24" s="51">
        <v>46322</v>
      </c>
    </row>
    <row r="25" spans="3:17" ht="15" thickBot="1" x14ac:dyDescent="0.4"/>
    <row r="26" spans="3:17" ht="15" thickBot="1" x14ac:dyDescent="0.4">
      <c r="C26" s="52" t="s">
        <v>114</v>
      </c>
      <c r="D26" s="181" t="s">
        <v>115</v>
      </c>
      <c r="E26" s="181"/>
      <c r="F26" s="182"/>
      <c r="G26" s="53"/>
      <c r="H26" s="53"/>
      <c r="I26" s="53"/>
      <c r="J26" s="53"/>
      <c r="K26" s="52" t="s">
        <v>114</v>
      </c>
      <c r="L26" s="181" t="s">
        <v>116</v>
      </c>
      <c r="M26" s="181"/>
      <c r="N26" s="183"/>
      <c r="O26" s="182"/>
    </row>
    <row r="27" spans="3:17" x14ac:dyDescent="0.35">
      <c r="C27" s="54">
        <v>1</v>
      </c>
      <c r="D27" s="184" t="s">
        <v>117</v>
      </c>
      <c r="E27" s="184"/>
      <c r="F27" s="185"/>
      <c r="G27" s="53"/>
      <c r="H27" s="53"/>
      <c r="I27" s="53"/>
      <c r="J27" s="53"/>
      <c r="K27" s="54">
        <v>1</v>
      </c>
      <c r="L27" s="184" t="s">
        <v>118</v>
      </c>
      <c r="M27" s="184"/>
      <c r="N27" s="186"/>
      <c r="O27" s="185"/>
    </row>
    <row r="28" spans="3:17" x14ac:dyDescent="0.35">
      <c r="C28" s="55">
        <v>2</v>
      </c>
      <c r="D28" s="190" t="s">
        <v>119</v>
      </c>
      <c r="E28" s="190"/>
      <c r="F28" s="191"/>
      <c r="G28" s="53"/>
      <c r="H28" s="53"/>
      <c r="I28" s="53"/>
      <c r="J28" s="53"/>
      <c r="K28" s="55">
        <v>2</v>
      </c>
      <c r="L28" s="190" t="s">
        <v>120</v>
      </c>
      <c r="M28" s="190"/>
      <c r="N28" s="192"/>
      <c r="O28" s="191"/>
    </row>
    <row r="29" spans="3:17" x14ac:dyDescent="0.35">
      <c r="C29" s="55">
        <v>3</v>
      </c>
      <c r="D29" s="190" t="s">
        <v>121</v>
      </c>
      <c r="E29" s="190"/>
      <c r="F29" s="191"/>
      <c r="G29" s="53"/>
      <c r="H29" s="53"/>
      <c r="I29" s="53"/>
      <c r="J29" s="53"/>
      <c r="K29" s="55">
        <v>3</v>
      </c>
      <c r="L29" s="190" t="s">
        <v>122</v>
      </c>
      <c r="M29" s="190"/>
      <c r="N29" s="192"/>
      <c r="O29" s="191"/>
    </row>
    <row r="30" spans="3:17" x14ac:dyDescent="0.35">
      <c r="C30" s="55">
        <v>4</v>
      </c>
      <c r="D30" s="193" t="s">
        <v>123</v>
      </c>
      <c r="E30" s="193"/>
      <c r="F30" s="194"/>
      <c r="G30" s="53"/>
      <c r="H30" s="53"/>
      <c r="I30" s="53"/>
      <c r="J30" s="53"/>
      <c r="K30" s="55">
        <v>4</v>
      </c>
      <c r="L30" s="193" t="s">
        <v>124</v>
      </c>
      <c r="M30" s="193"/>
      <c r="N30" s="195"/>
      <c r="O30" s="194"/>
    </row>
    <row r="31" spans="3:17" ht="15" thickBot="1" x14ac:dyDescent="0.4">
      <c r="C31" s="56">
        <v>5</v>
      </c>
      <c r="D31" s="187" t="s">
        <v>125</v>
      </c>
      <c r="E31" s="188"/>
      <c r="F31" s="189"/>
      <c r="G31" s="53"/>
      <c r="H31" s="53"/>
      <c r="I31" s="53"/>
      <c r="J31" s="53"/>
      <c r="K31" s="56">
        <v>5</v>
      </c>
      <c r="L31" s="187" t="s">
        <v>126</v>
      </c>
      <c r="M31" s="188"/>
      <c r="N31" s="188"/>
      <c r="O31" s="189"/>
    </row>
  </sheetData>
  <mergeCells count="22">
    <mergeCell ref="D31:F31"/>
    <mergeCell ref="L31:O31"/>
    <mergeCell ref="D28:F28"/>
    <mergeCell ref="L28:O28"/>
    <mergeCell ref="D29:F29"/>
    <mergeCell ref="L29:O29"/>
    <mergeCell ref="D30:F30"/>
    <mergeCell ref="L30:O30"/>
    <mergeCell ref="C15:I15"/>
    <mergeCell ref="K15:Q15"/>
    <mergeCell ref="D26:F26"/>
    <mergeCell ref="L26:O26"/>
    <mergeCell ref="D27:F27"/>
    <mergeCell ref="L27:O27"/>
    <mergeCell ref="C4:C8"/>
    <mergeCell ref="D4:D6"/>
    <mergeCell ref="E4:E8"/>
    <mergeCell ref="D7:D8"/>
    <mergeCell ref="C9:C13"/>
    <mergeCell ref="D9:D11"/>
    <mergeCell ref="E9:E13"/>
    <mergeCell ref="D12:D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68"/>
  <sheetViews>
    <sheetView zoomScaleNormal="100" workbookViewId="0">
      <selection activeCell="I15" sqref="I15"/>
    </sheetView>
  </sheetViews>
  <sheetFormatPr defaultColWidth="9.36328125" defaultRowHeight="13" x14ac:dyDescent="0.3"/>
  <cols>
    <col min="1" max="1" width="9.36328125" style="2"/>
    <col min="2" max="2" width="6.6328125" style="2" bestFit="1" customWidth="1"/>
    <col min="3" max="3" width="42.6328125" style="2" customWidth="1"/>
    <col min="4" max="4" width="33.36328125" style="2" bestFit="1" customWidth="1"/>
    <col min="5" max="5" width="39.36328125" style="2" bestFit="1" customWidth="1"/>
    <col min="6" max="6" width="15.36328125" style="2" customWidth="1"/>
    <col min="7" max="7" width="21.54296875" style="2" bestFit="1" customWidth="1"/>
    <col min="8" max="8" width="63.36328125" style="2" customWidth="1"/>
    <col min="9" max="16384" width="9.36328125" style="2"/>
  </cols>
  <sheetData>
    <row r="2" spans="2:8" ht="13.5" thickBot="1" x14ac:dyDescent="0.35"/>
    <row r="3" spans="2:8" ht="27" customHeight="1" x14ac:dyDescent="0.3">
      <c r="C3" s="210" t="s">
        <v>25</v>
      </c>
      <c r="D3" s="208" t="s">
        <v>26</v>
      </c>
      <c r="E3" s="208" t="s">
        <v>27</v>
      </c>
      <c r="F3" s="208" t="s">
        <v>28</v>
      </c>
      <c r="G3" s="208" t="s">
        <v>29</v>
      </c>
      <c r="H3" s="208" t="s">
        <v>30</v>
      </c>
    </row>
    <row r="4" spans="2:8" ht="13.5" thickBot="1" x14ac:dyDescent="0.35">
      <c r="C4" s="211"/>
      <c r="D4" s="209"/>
      <c r="E4" s="209"/>
      <c r="F4" s="209"/>
      <c r="G4" s="209"/>
      <c r="H4" s="209"/>
    </row>
    <row r="5" spans="2:8" ht="13.5" thickBot="1" x14ac:dyDescent="0.35">
      <c r="C5" s="15" t="s">
        <v>24</v>
      </c>
      <c r="D5" s="16" t="s">
        <v>31</v>
      </c>
      <c r="E5" s="17">
        <v>42825</v>
      </c>
      <c r="F5" s="205" t="s">
        <v>32</v>
      </c>
      <c r="G5" s="205" t="s">
        <v>33</v>
      </c>
      <c r="H5" s="205" t="s">
        <v>34</v>
      </c>
    </row>
    <row r="6" spans="2:8" ht="13.5" thickBot="1" x14ac:dyDescent="0.35">
      <c r="C6" s="15" t="s">
        <v>35</v>
      </c>
      <c r="D6" s="16" t="s">
        <v>31</v>
      </c>
      <c r="E6" s="17">
        <v>42825</v>
      </c>
      <c r="F6" s="206"/>
      <c r="G6" s="206"/>
      <c r="H6" s="206"/>
    </row>
    <row r="7" spans="2:8" ht="13.5" thickBot="1" x14ac:dyDescent="0.35">
      <c r="C7" s="15" t="s">
        <v>36</v>
      </c>
      <c r="D7" s="16" t="s">
        <v>31</v>
      </c>
      <c r="E7" s="17">
        <v>42825</v>
      </c>
      <c r="F7" s="206"/>
      <c r="G7" s="206"/>
      <c r="H7" s="206"/>
    </row>
    <row r="8" spans="2:8" ht="13.5" thickBot="1" x14ac:dyDescent="0.35">
      <c r="C8" s="15" t="s">
        <v>37</v>
      </c>
      <c r="D8" s="16" t="s">
        <v>31</v>
      </c>
      <c r="E8" s="17">
        <v>42825</v>
      </c>
      <c r="F8" s="206"/>
      <c r="G8" s="206"/>
      <c r="H8" s="206"/>
    </row>
    <row r="9" spans="2:8" ht="13.5" thickBot="1" x14ac:dyDescent="0.35">
      <c r="C9" s="15" t="s">
        <v>38</v>
      </c>
      <c r="D9" s="16" t="s">
        <v>31</v>
      </c>
      <c r="E9" s="17">
        <v>42825</v>
      </c>
      <c r="F9" s="206"/>
      <c r="G9" s="206"/>
      <c r="H9" s="206"/>
    </row>
    <row r="10" spans="2:8" ht="13.5" thickBot="1" x14ac:dyDescent="0.35">
      <c r="C10" s="15" t="s">
        <v>39</v>
      </c>
      <c r="D10" s="16" t="s">
        <v>31</v>
      </c>
      <c r="E10" s="17">
        <v>42825</v>
      </c>
      <c r="F10" s="206"/>
      <c r="G10" s="206"/>
      <c r="H10" s="206"/>
    </row>
    <row r="11" spans="2:8" ht="13.5" thickBot="1" x14ac:dyDescent="0.35">
      <c r="C11" s="15" t="s">
        <v>40</v>
      </c>
      <c r="D11" s="16" t="s">
        <v>31</v>
      </c>
      <c r="E11" s="17">
        <v>42825</v>
      </c>
      <c r="F11" s="206"/>
      <c r="G11" s="206"/>
      <c r="H11" s="206"/>
    </row>
    <row r="12" spans="2:8" ht="13.5" thickBot="1" x14ac:dyDescent="0.35">
      <c r="C12" s="15" t="s">
        <v>41</v>
      </c>
      <c r="D12" s="16" t="s">
        <v>31</v>
      </c>
      <c r="E12" s="17">
        <v>42825</v>
      </c>
      <c r="F12" s="206"/>
      <c r="G12" s="206"/>
      <c r="H12" s="206"/>
    </row>
    <row r="13" spans="2:8" ht="13.5" thickBot="1" x14ac:dyDescent="0.35">
      <c r="C13" s="15" t="s">
        <v>42</v>
      </c>
      <c r="D13" s="16" t="s">
        <v>31</v>
      </c>
      <c r="E13" s="17">
        <v>42825</v>
      </c>
      <c r="F13" s="206"/>
      <c r="G13" s="206"/>
      <c r="H13" s="206"/>
    </row>
    <row r="14" spans="2:8" ht="16.5" customHeight="1" thickBot="1" x14ac:dyDescent="0.35">
      <c r="C14" s="15" t="s">
        <v>43</v>
      </c>
      <c r="D14" s="16" t="s">
        <v>31</v>
      </c>
      <c r="E14" s="17">
        <v>42825</v>
      </c>
      <c r="F14" s="207"/>
      <c r="G14" s="207"/>
      <c r="H14" s="207"/>
    </row>
    <row r="15" spans="2:8" ht="13.5" thickBot="1" x14ac:dyDescent="0.35"/>
    <row r="16" spans="2:8" ht="31.5" customHeight="1" thickBot="1" x14ac:dyDescent="0.35">
      <c r="B16" s="196" t="s">
        <v>44</v>
      </c>
      <c r="C16" s="197"/>
      <c r="D16" s="198"/>
      <c r="E16" s="3"/>
      <c r="F16" s="196" t="s">
        <v>63</v>
      </c>
      <c r="G16" s="197"/>
      <c r="H16" s="198"/>
    </row>
    <row r="17" spans="2:8" ht="25.5" thickBot="1" x14ac:dyDescent="0.35">
      <c r="B17" s="4" t="s">
        <v>45</v>
      </c>
      <c r="C17" s="5" t="s">
        <v>46</v>
      </c>
      <c r="D17" s="6" t="s">
        <v>47</v>
      </c>
      <c r="F17" s="4" t="s">
        <v>45</v>
      </c>
      <c r="G17" s="5" t="s">
        <v>46</v>
      </c>
      <c r="H17" s="6" t="s">
        <v>47</v>
      </c>
    </row>
    <row r="18" spans="2:8" ht="13.5" thickBot="1" x14ac:dyDescent="0.35">
      <c r="B18" s="7">
        <v>1</v>
      </c>
      <c r="C18" s="8" t="s">
        <v>48</v>
      </c>
      <c r="D18" s="9" t="s">
        <v>49</v>
      </c>
      <c r="F18" s="7">
        <v>1</v>
      </c>
      <c r="G18" s="8" t="s">
        <v>48</v>
      </c>
      <c r="H18" s="9" t="s">
        <v>49</v>
      </c>
    </row>
    <row r="19" spans="2:8" ht="27" customHeight="1" x14ac:dyDescent="0.3">
      <c r="B19" s="199">
        <v>2</v>
      </c>
      <c r="C19" s="201" t="s">
        <v>50</v>
      </c>
      <c r="D19" s="203" t="s">
        <v>57</v>
      </c>
      <c r="F19" s="199">
        <v>2</v>
      </c>
      <c r="G19" s="201" t="s">
        <v>50</v>
      </c>
      <c r="H19" s="203" t="s">
        <v>57</v>
      </c>
    </row>
    <row r="20" spans="2:8" ht="13.5" thickBot="1" x14ac:dyDescent="0.35">
      <c r="B20" s="200"/>
      <c r="C20" s="202"/>
      <c r="D20" s="204"/>
      <c r="F20" s="200"/>
      <c r="G20" s="202"/>
      <c r="H20" s="204"/>
    </row>
    <row r="21" spans="2:8" x14ac:dyDescent="0.3">
      <c r="B21" s="199">
        <v>3</v>
      </c>
      <c r="C21" s="201" t="s">
        <v>51</v>
      </c>
      <c r="D21" s="10" t="s">
        <v>52</v>
      </c>
      <c r="F21" s="199">
        <v>3</v>
      </c>
      <c r="G21" s="201" t="s">
        <v>51</v>
      </c>
      <c r="H21" s="10" t="s">
        <v>52</v>
      </c>
    </row>
    <row r="22" spans="2:8" ht="13.5" thickBot="1" x14ac:dyDescent="0.35">
      <c r="B22" s="200"/>
      <c r="C22" s="202"/>
      <c r="D22" s="9" t="s">
        <v>53</v>
      </c>
      <c r="F22" s="200"/>
      <c r="G22" s="202"/>
      <c r="H22" s="9" t="s">
        <v>53</v>
      </c>
    </row>
    <row r="23" spans="2:8" ht="13.5" thickBot="1" x14ac:dyDescent="0.35">
      <c r="B23" s="7">
        <v>4</v>
      </c>
      <c r="C23" s="8" t="s">
        <v>54</v>
      </c>
      <c r="D23" s="11">
        <v>21</v>
      </c>
      <c r="F23" s="7">
        <v>4</v>
      </c>
      <c r="G23" s="8" t="s">
        <v>54</v>
      </c>
      <c r="H23" s="11">
        <v>21</v>
      </c>
    </row>
    <row r="24" spans="2:8" ht="13.5" thickBot="1" x14ac:dyDescent="0.35">
      <c r="B24" s="12">
        <v>5</v>
      </c>
      <c r="C24" s="13" t="s">
        <v>55</v>
      </c>
      <c r="D24" s="14" t="s">
        <v>56</v>
      </c>
      <c r="F24" s="12">
        <v>5</v>
      </c>
      <c r="G24" s="13" t="s">
        <v>55</v>
      </c>
      <c r="H24" s="14" t="s">
        <v>56</v>
      </c>
    </row>
    <row r="25" spans="2:8" ht="13.5" thickBot="1" x14ac:dyDescent="0.35"/>
    <row r="26" spans="2:8" ht="30" customHeight="1" thickBot="1" x14ac:dyDescent="0.35">
      <c r="B26" s="196" t="s">
        <v>59</v>
      </c>
      <c r="C26" s="197"/>
      <c r="D26" s="198"/>
      <c r="F26" s="196" t="s">
        <v>64</v>
      </c>
      <c r="G26" s="197"/>
      <c r="H26" s="198"/>
    </row>
    <row r="27" spans="2:8" ht="25.5" thickBot="1" x14ac:dyDescent="0.35">
      <c r="B27" s="4" t="s">
        <v>45</v>
      </c>
      <c r="C27" s="5" t="s">
        <v>46</v>
      </c>
      <c r="D27" s="6" t="s">
        <v>47</v>
      </c>
      <c r="F27" s="4" t="s">
        <v>45</v>
      </c>
      <c r="G27" s="5" t="s">
        <v>46</v>
      </c>
      <c r="H27" s="6" t="s">
        <v>47</v>
      </c>
    </row>
    <row r="28" spans="2:8" ht="13.5" thickBot="1" x14ac:dyDescent="0.35">
      <c r="B28" s="7">
        <v>1</v>
      </c>
      <c r="C28" s="8" t="s">
        <v>48</v>
      </c>
      <c r="D28" s="9" t="s">
        <v>49</v>
      </c>
      <c r="F28" s="7">
        <v>1</v>
      </c>
      <c r="G28" s="8" t="s">
        <v>48</v>
      </c>
      <c r="H28" s="9" t="s">
        <v>49</v>
      </c>
    </row>
    <row r="29" spans="2:8" x14ac:dyDescent="0.3">
      <c r="B29" s="199">
        <v>2</v>
      </c>
      <c r="C29" s="201" t="s">
        <v>50</v>
      </c>
      <c r="D29" s="203" t="s">
        <v>57</v>
      </c>
      <c r="F29" s="199">
        <v>2</v>
      </c>
      <c r="G29" s="201" t="s">
        <v>50</v>
      </c>
      <c r="H29" s="203" t="s">
        <v>57</v>
      </c>
    </row>
    <row r="30" spans="2:8" ht="13.5" thickBot="1" x14ac:dyDescent="0.35">
      <c r="B30" s="200"/>
      <c r="C30" s="202"/>
      <c r="D30" s="204"/>
      <c r="F30" s="200"/>
      <c r="G30" s="202"/>
      <c r="H30" s="204"/>
    </row>
    <row r="31" spans="2:8" x14ac:dyDescent="0.3">
      <c r="B31" s="199">
        <v>3</v>
      </c>
      <c r="C31" s="201" t="s">
        <v>51</v>
      </c>
      <c r="D31" s="10" t="s">
        <v>52</v>
      </c>
      <c r="F31" s="199">
        <v>3</v>
      </c>
      <c r="G31" s="201" t="s">
        <v>51</v>
      </c>
      <c r="H31" s="10" t="s">
        <v>52</v>
      </c>
    </row>
    <row r="32" spans="2:8" ht="13.5" thickBot="1" x14ac:dyDescent="0.35">
      <c r="B32" s="200"/>
      <c r="C32" s="202"/>
      <c r="D32" s="9" t="s">
        <v>53</v>
      </c>
      <c r="F32" s="200"/>
      <c r="G32" s="202"/>
      <c r="H32" s="9" t="s">
        <v>53</v>
      </c>
    </row>
    <row r="33" spans="2:8" ht="13.5" thickBot="1" x14ac:dyDescent="0.35">
      <c r="B33" s="7">
        <v>4</v>
      </c>
      <c r="C33" s="8" t="s">
        <v>54</v>
      </c>
      <c r="D33" s="11">
        <v>21</v>
      </c>
      <c r="F33" s="7">
        <v>4</v>
      </c>
      <c r="G33" s="8" t="s">
        <v>54</v>
      </c>
      <c r="H33" s="11">
        <v>21</v>
      </c>
    </row>
    <row r="34" spans="2:8" ht="13.5" thickBot="1" x14ac:dyDescent="0.35">
      <c r="B34" s="12">
        <v>5</v>
      </c>
      <c r="C34" s="13" t="s">
        <v>55</v>
      </c>
      <c r="D34" s="14" t="s">
        <v>56</v>
      </c>
      <c r="F34" s="12">
        <v>5</v>
      </c>
      <c r="G34" s="13" t="s">
        <v>55</v>
      </c>
      <c r="H34" s="14" t="s">
        <v>56</v>
      </c>
    </row>
    <row r="36" spans="2:8" ht="13.5" thickBot="1" x14ac:dyDescent="0.35"/>
    <row r="37" spans="2:8" ht="33" customHeight="1" thickBot="1" x14ac:dyDescent="0.35">
      <c r="B37" s="196" t="s">
        <v>60</v>
      </c>
      <c r="C37" s="197"/>
      <c r="D37" s="198"/>
      <c r="F37" s="196" t="s">
        <v>58</v>
      </c>
      <c r="G37" s="197"/>
      <c r="H37" s="198"/>
    </row>
    <row r="38" spans="2:8" ht="25.5" thickBot="1" x14ac:dyDescent="0.35">
      <c r="B38" s="4" t="s">
        <v>45</v>
      </c>
      <c r="C38" s="5" t="s">
        <v>46</v>
      </c>
      <c r="D38" s="6" t="s">
        <v>47</v>
      </c>
      <c r="F38" s="4" t="s">
        <v>45</v>
      </c>
      <c r="G38" s="5" t="s">
        <v>46</v>
      </c>
      <c r="H38" s="6" t="s">
        <v>47</v>
      </c>
    </row>
    <row r="39" spans="2:8" ht="13.5" thickBot="1" x14ac:dyDescent="0.35">
      <c r="B39" s="7">
        <v>1</v>
      </c>
      <c r="C39" s="8" t="s">
        <v>48</v>
      </c>
      <c r="D39" s="9" t="s">
        <v>49</v>
      </c>
      <c r="F39" s="7">
        <v>1</v>
      </c>
      <c r="G39" s="8" t="s">
        <v>48</v>
      </c>
      <c r="H39" s="9" t="s">
        <v>49</v>
      </c>
    </row>
    <row r="40" spans="2:8" x14ac:dyDescent="0.3">
      <c r="B40" s="199">
        <v>2</v>
      </c>
      <c r="C40" s="201" t="s">
        <v>50</v>
      </c>
      <c r="D40" s="203" t="s">
        <v>57</v>
      </c>
      <c r="F40" s="199">
        <v>2</v>
      </c>
      <c r="G40" s="201" t="s">
        <v>50</v>
      </c>
      <c r="H40" s="203" t="s">
        <v>57</v>
      </c>
    </row>
    <row r="41" spans="2:8" ht="13.5" thickBot="1" x14ac:dyDescent="0.35">
      <c r="B41" s="200"/>
      <c r="C41" s="202"/>
      <c r="D41" s="204"/>
      <c r="F41" s="200"/>
      <c r="G41" s="202"/>
      <c r="H41" s="204"/>
    </row>
    <row r="42" spans="2:8" x14ac:dyDescent="0.3">
      <c r="B42" s="199">
        <v>3</v>
      </c>
      <c r="C42" s="201" t="s">
        <v>51</v>
      </c>
      <c r="D42" s="10" t="s">
        <v>52</v>
      </c>
      <c r="F42" s="199">
        <v>3</v>
      </c>
      <c r="G42" s="201" t="s">
        <v>51</v>
      </c>
      <c r="H42" s="10" t="s">
        <v>52</v>
      </c>
    </row>
    <row r="43" spans="2:8" ht="13.5" thickBot="1" x14ac:dyDescent="0.35">
      <c r="B43" s="200"/>
      <c r="C43" s="202"/>
      <c r="D43" s="9" t="s">
        <v>53</v>
      </c>
      <c r="F43" s="200"/>
      <c r="G43" s="202"/>
      <c r="H43" s="9" t="s">
        <v>53</v>
      </c>
    </row>
    <row r="44" spans="2:8" ht="13.5" thickBot="1" x14ac:dyDescent="0.35">
      <c r="B44" s="7">
        <v>4</v>
      </c>
      <c r="C44" s="8" t="s">
        <v>54</v>
      </c>
      <c r="D44" s="11">
        <v>21</v>
      </c>
      <c r="F44" s="7">
        <v>4</v>
      </c>
      <c r="G44" s="8" t="s">
        <v>54</v>
      </c>
      <c r="H44" s="11">
        <v>21</v>
      </c>
    </row>
    <row r="45" spans="2:8" ht="13.5" thickBot="1" x14ac:dyDescent="0.35">
      <c r="B45" s="12">
        <v>5</v>
      </c>
      <c r="C45" s="13" t="s">
        <v>55</v>
      </c>
      <c r="D45" s="14" t="s">
        <v>56</v>
      </c>
      <c r="F45" s="12">
        <v>5</v>
      </c>
      <c r="G45" s="13" t="s">
        <v>55</v>
      </c>
      <c r="H45" s="14" t="s">
        <v>56</v>
      </c>
    </row>
    <row r="48" spans="2:8" ht="13.5" thickBot="1" x14ac:dyDescent="0.35"/>
    <row r="49" spans="2:8" ht="36.75" customHeight="1" thickBot="1" x14ac:dyDescent="0.35">
      <c r="B49" s="196" t="s">
        <v>61</v>
      </c>
      <c r="C49" s="197"/>
      <c r="D49" s="198"/>
      <c r="F49" s="196" t="s">
        <v>65</v>
      </c>
      <c r="G49" s="197"/>
      <c r="H49" s="198"/>
    </row>
    <row r="50" spans="2:8" ht="25.5" thickBot="1" x14ac:dyDescent="0.35">
      <c r="B50" s="4" t="s">
        <v>45</v>
      </c>
      <c r="C50" s="5" t="s">
        <v>46</v>
      </c>
      <c r="D50" s="6" t="s">
        <v>47</v>
      </c>
      <c r="F50" s="4" t="s">
        <v>45</v>
      </c>
      <c r="G50" s="5" t="s">
        <v>46</v>
      </c>
      <c r="H50" s="6" t="s">
        <v>47</v>
      </c>
    </row>
    <row r="51" spans="2:8" ht="13.5" thickBot="1" x14ac:dyDescent="0.35">
      <c r="B51" s="7">
        <v>1</v>
      </c>
      <c r="C51" s="8" t="s">
        <v>48</v>
      </c>
      <c r="D51" s="9" t="s">
        <v>49</v>
      </c>
      <c r="F51" s="7">
        <v>1</v>
      </c>
      <c r="G51" s="8" t="s">
        <v>48</v>
      </c>
      <c r="H51" s="9" t="s">
        <v>49</v>
      </c>
    </row>
    <row r="52" spans="2:8" x14ac:dyDescent="0.3">
      <c r="B52" s="199">
        <v>2</v>
      </c>
      <c r="C52" s="201" t="s">
        <v>50</v>
      </c>
      <c r="D52" s="203" t="s">
        <v>57</v>
      </c>
      <c r="F52" s="199">
        <v>2</v>
      </c>
      <c r="G52" s="201" t="s">
        <v>50</v>
      </c>
      <c r="H52" s="203" t="s">
        <v>57</v>
      </c>
    </row>
    <row r="53" spans="2:8" ht="13.5" thickBot="1" x14ac:dyDescent="0.35">
      <c r="B53" s="200"/>
      <c r="C53" s="202"/>
      <c r="D53" s="204"/>
      <c r="F53" s="200"/>
      <c r="G53" s="202"/>
      <c r="H53" s="204"/>
    </row>
    <row r="54" spans="2:8" x14ac:dyDescent="0.3">
      <c r="B54" s="199">
        <v>3</v>
      </c>
      <c r="C54" s="201" t="s">
        <v>51</v>
      </c>
      <c r="D54" s="10" t="s">
        <v>52</v>
      </c>
      <c r="F54" s="199">
        <v>3</v>
      </c>
      <c r="G54" s="201" t="s">
        <v>51</v>
      </c>
      <c r="H54" s="10" t="s">
        <v>52</v>
      </c>
    </row>
    <row r="55" spans="2:8" ht="13.5" thickBot="1" x14ac:dyDescent="0.35">
      <c r="B55" s="200"/>
      <c r="C55" s="202"/>
      <c r="D55" s="9" t="s">
        <v>53</v>
      </c>
      <c r="F55" s="200"/>
      <c r="G55" s="202"/>
      <c r="H55" s="9" t="s">
        <v>53</v>
      </c>
    </row>
    <row r="56" spans="2:8" ht="13.5" thickBot="1" x14ac:dyDescent="0.35">
      <c r="B56" s="7">
        <v>4</v>
      </c>
      <c r="C56" s="8" t="s">
        <v>54</v>
      </c>
      <c r="D56" s="11">
        <v>21</v>
      </c>
      <c r="F56" s="7">
        <v>4</v>
      </c>
      <c r="G56" s="8" t="s">
        <v>54</v>
      </c>
      <c r="H56" s="11">
        <v>21</v>
      </c>
    </row>
    <row r="57" spans="2:8" ht="13.5" thickBot="1" x14ac:dyDescent="0.35">
      <c r="B57" s="12">
        <v>5</v>
      </c>
      <c r="C57" s="13" t="s">
        <v>55</v>
      </c>
      <c r="D57" s="14" t="s">
        <v>56</v>
      </c>
      <c r="F57" s="12">
        <v>5</v>
      </c>
      <c r="G57" s="13" t="s">
        <v>55</v>
      </c>
      <c r="H57" s="14" t="s">
        <v>56</v>
      </c>
    </row>
    <row r="59" spans="2:8" ht="13.5" thickBot="1" x14ac:dyDescent="0.35"/>
    <row r="60" spans="2:8" ht="30" customHeight="1" thickBot="1" x14ac:dyDescent="0.35">
      <c r="B60" s="196" t="s">
        <v>62</v>
      </c>
      <c r="C60" s="197"/>
      <c r="D60" s="198"/>
      <c r="F60" s="196" t="s">
        <v>66</v>
      </c>
      <c r="G60" s="197"/>
      <c r="H60" s="198"/>
    </row>
    <row r="61" spans="2:8" ht="25.5" thickBot="1" x14ac:dyDescent="0.35">
      <c r="B61" s="4" t="s">
        <v>45</v>
      </c>
      <c r="C61" s="5" t="s">
        <v>46</v>
      </c>
      <c r="D61" s="6" t="s">
        <v>47</v>
      </c>
      <c r="F61" s="4" t="s">
        <v>45</v>
      </c>
      <c r="G61" s="5" t="s">
        <v>46</v>
      </c>
      <c r="H61" s="6" t="s">
        <v>47</v>
      </c>
    </row>
    <row r="62" spans="2:8" ht="13.5" thickBot="1" x14ac:dyDescent="0.35">
      <c r="B62" s="7">
        <v>1</v>
      </c>
      <c r="C62" s="8" t="s">
        <v>48</v>
      </c>
      <c r="D62" s="9" t="s">
        <v>49</v>
      </c>
      <c r="F62" s="7">
        <v>1</v>
      </c>
      <c r="G62" s="8" t="s">
        <v>48</v>
      </c>
      <c r="H62" s="9" t="s">
        <v>49</v>
      </c>
    </row>
    <row r="63" spans="2:8" x14ac:dyDescent="0.3">
      <c r="B63" s="199">
        <v>2</v>
      </c>
      <c r="C63" s="201" t="s">
        <v>50</v>
      </c>
      <c r="D63" s="203" t="s">
        <v>57</v>
      </c>
      <c r="F63" s="199">
        <v>2</v>
      </c>
      <c r="G63" s="201" t="s">
        <v>50</v>
      </c>
      <c r="H63" s="203" t="s">
        <v>57</v>
      </c>
    </row>
    <row r="64" spans="2:8" ht="13.5" thickBot="1" x14ac:dyDescent="0.35">
      <c r="B64" s="200"/>
      <c r="C64" s="202"/>
      <c r="D64" s="204"/>
      <c r="F64" s="200"/>
      <c r="G64" s="202"/>
      <c r="H64" s="204"/>
    </row>
    <row r="65" spans="2:8" x14ac:dyDescent="0.3">
      <c r="B65" s="199">
        <v>3</v>
      </c>
      <c r="C65" s="201" t="s">
        <v>51</v>
      </c>
      <c r="D65" s="10" t="s">
        <v>52</v>
      </c>
      <c r="F65" s="199">
        <v>3</v>
      </c>
      <c r="G65" s="201" t="s">
        <v>51</v>
      </c>
      <c r="H65" s="10" t="s">
        <v>52</v>
      </c>
    </row>
    <row r="66" spans="2:8" ht="13.5" thickBot="1" x14ac:dyDescent="0.35">
      <c r="B66" s="200"/>
      <c r="C66" s="202"/>
      <c r="D66" s="9" t="s">
        <v>53</v>
      </c>
      <c r="F66" s="200"/>
      <c r="G66" s="202"/>
      <c r="H66" s="9" t="s">
        <v>53</v>
      </c>
    </row>
    <row r="67" spans="2:8" ht="13.5" thickBot="1" x14ac:dyDescent="0.35">
      <c r="B67" s="7">
        <v>4</v>
      </c>
      <c r="C67" s="8" t="s">
        <v>54</v>
      </c>
      <c r="D67" s="11">
        <v>21</v>
      </c>
      <c r="F67" s="7">
        <v>4</v>
      </c>
      <c r="G67" s="8" t="s">
        <v>54</v>
      </c>
      <c r="H67" s="11">
        <v>21</v>
      </c>
    </row>
    <row r="68" spans="2:8" ht="13.5" thickBot="1" x14ac:dyDescent="0.35">
      <c r="B68" s="12">
        <v>5</v>
      </c>
      <c r="C68" s="13" t="s">
        <v>55</v>
      </c>
      <c r="D68" s="14" t="s">
        <v>56</v>
      </c>
      <c r="F68" s="12">
        <v>5</v>
      </c>
      <c r="G68" s="13" t="s">
        <v>55</v>
      </c>
      <c r="H68" s="14" t="s">
        <v>56</v>
      </c>
    </row>
  </sheetData>
  <mergeCells count="69">
    <mergeCell ref="C3:C4"/>
    <mergeCell ref="D3:D4"/>
    <mergeCell ref="F3:F4"/>
    <mergeCell ref="F5:F14"/>
    <mergeCell ref="G5:G14"/>
    <mergeCell ref="F16:H16"/>
    <mergeCell ref="H5:H14"/>
    <mergeCell ref="E3:E4"/>
    <mergeCell ref="G3:G4"/>
    <mergeCell ref="H3:H4"/>
    <mergeCell ref="B19:B20"/>
    <mergeCell ref="C19:C20"/>
    <mergeCell ref="B21:B22"/>
    <mergeCell ref="C21:C22"/>
    <mergeCell ref="B16:D16"/>
    <mergeCell ref="D19:D20"/>
    <mergeCell ref="F19:F20"/>
    <mergeCell ref="G19:G20"/>
    <mergeCell ref="H19:H20"/>
    <mergeCell ref="F21:F22"/>
    <mergeCell ref="G21:G22"/>
    <mergeCell ref="B29:B30"/>
    <mergeCell ref="C29:C30"/>
    <mergeCell ref="D29:D30"/>
    <mergeCell ref="B31:B32"/>
    <mergeCell ref="C31:C32"/>
    <mergeCell ref="B40:B41"/>
    <mergeCell ref="C40:C41"/>
    <mergeCell ref="D40:D41"/>
    <mergeCell ref="B42:B43"/>
    <mergeCell ref="C42:C43"/>
    <mergeCell ref="B52:B53"/>
    <mergeCell ref="C52:C53"/>
    <mergeCell ref="D52:D53"/>
    <mergeCell ref="B54:B55"/>
    <mergeCell ref="C54:C55"/>
    <mergeCell ref="G42:G43"/>
    <mergeCell ref="F29:F30"/>
    <mergeCell ref="G29:G30"/>
    <mergeCell ref="H29:H30"/>
    <mergeCell ref="F31:F32"/>
    <mergeCell ref="G31:G32"/>
    <mergeCell ref="F37:H37"/>
    <mergeCell ref="B63:B64"/>
    <mergeCell ref="C63:C64"/>
    <mergeCell ref="D63:D64"/>
    <mergeCell ref="B65:B66"/>
    <mergeCell ref="C65:C66"/>
    <mergeCell ref="F63:F64"/>
    <mergeCell ref="G63:G64"/>
    <mergeCell ref="H63:H64"/>
    <mergeCell ref="F65:F66"/>
    <mergeCell ref="G65:G66"/>
    <mergeCell ref="F49:H49"/>
    <mergeCell ref="F60:H60"/>
    <mergeCell ref="B26:D26"/>
    <mergeCell ref="F26:H26"/>
    <mergeCell ref="B37:D37"/>
    <mergeCell ref="B49:D49"/>
    <mergeCell ref="B60:D60"/>
    <mergeCell ref="F52:F53"/>
    <mergeCell ref="G52:G53"/>
    <mergeCell ref="H52:H53"/>
    <mergeCell ref="F54:F55"/>
    <mergeCell ref="G54:G55"/>
    <mergeCell ref="F40:F41"/>
    <mergeCell ref="G40:G41"/>
    <mergeCell ref="H40:H41"/>
    <mergeCell ref="F42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Ghani_500Mw(Zuvan)_VCS</vt:lpstr>
      <vt:lpstr>Generation sheet_PSS 1</vt:lpstr>
      <vt:lpstr>Generation sheet_PSS 2</vt:lpstr>
      <vt:lpstr>Calibration Details</vt:lpstr>
      <vt:lpstr>Plant specifications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Murali Krishnam Raju M</cp:lastModifiedBy>
  <dcterms:created xsi:type="dcterms:W3CDTF">2021-01-30T10:20:41Z</dcterms:created>
  <dcterms:modified xsi:type="dcterms:W3CDTF">2023-02-16T05:13:42Z</dcterms:modified>
</cp:coreProperties>
</file>