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Z:\Atul Takarkhede\01 Applus Work\03 VCS VALIDATIONS\27. GLOBAL COOKSTOVE PROGRAM (12)-VCS 3031_A+12123\06-Admin Review &amp; UN Review\08. PRR Round II\fNRB\"/>
    </mc:Choice>
  </mc:AlternateContent>
  <xr:revisionPtr revIDLastSave="0" documentId="13_ncr:1_{EF2B4C59-26C3-47C9-B493-0894A6DE21DB}" xr6:coauthVersionLast="47" xr6:coauthVersionMax="47" xr10:uidLastSave="{00000000-0000-0000-0000-000000000000}"/>
  <bookViews>
    <workbookView xWindow="-108" yWindow="-108" windowWidth="23256" windowHeight="12456" xr2:uid="{00000000-000D-0000-FFFF-FFFF00000000}"/>
  </bookViews>
  <sheets>
    <sheet name="Fnrb" sheetId="3" r:id="rId1"/>
    <sheet name="Consumption of Woody biomass" sheetId="2" r:id="rId2"/>
    <sheet name="Renewable Biomass" sheetId="1" r:id="rId3"/>
    <sheet name="Wood density "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3" l="1"/>
  <c r="C15" i="1" l="1"/>
  <c r="C14" i="1"/>
  <c r="C19" i="1"/>
  <c r="C20" i="1" l="1"/>
  <c r="C18" i="1" s="1"/>
  <c r="B41" i="2"/>
  <c r="B40" i="2"/>
  <c r="B39" i="2"/>
  <c r="B42" i="2" l="1"/>
  <c r="B21" i="2" s="1"/>
  <c r="C9" i="1" l="1"/>
  <c r="C11" i="1" s="1"/>
  <c r="B8" i="2"/>
  <c r="C16" i="1" l="1"/>
  <c r="C10" i="1"/>
  <c r="C12" i="1" s="1"/>
  <c r="B21" i="5"/>
  <c r="B23" i="5"/>
  <c r="B15" i="5"/>
  <c r="B25" i="5" s="1"/>
  <c r="C4" i="1" l="1"/>
  <c r="C6" i="1" s="1"/>
  <c r="B43" i="2"/>
  <c r="B7" i="5"/>
  <c r="C3" i="1" s="1"/>
  <c r="C5" i="1" s="1"/>
  <c r="B6" i="2"/>
  <c r="B13" i="2" s="1"/>
  <c r="B15" i="2" l="1"/>
  <c r="B16" i="2" s="1"/>
  <c r="B22" i="2" l="1"/>
  <c r="B26" i="2" s="1"/>
  <c r="C23" i="1" l="1"/>
  <c r="D12" i="3" s="1"/>
  <c r="D11" i="3"/>
  <c r="D13" i="3" l="1"/>
  <c r="D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tc={02C59C4C-C2AA-49F0-994B-C6931A10FFDE}</author>
  </authors>
  <commentList>
    <comment ref="F3"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Added to justify why 2011 data has been used and how it shall be considered conservative.</t>
        </r>
      </text>
    </comment>
  </commentList>
</comments>
</file>

<file path=xl/sharedStrings.xml><?xml version="1.0" encoding="utf-8"?>
<sst xmlns="http://schemas.openxmlformats.org/spreadsheetml/2006/main" count="221" uniqueCount="129">
  <si>
    <t>Parameters</t>
  </si>
  <si>
    <t>Symbol</t>
  </si>
  <si>
    <t>Unit</t>
  </si>
  <si>
    <t>Source</t>
  </si>
  <si>
    <t xml:space="preserve">Value </t>
  </si>
  <si>
    <t>RB</t>
  </si>
  <si>
    <t xml:space="preserve">Description </t>
  </si>
  <si>
    <t>tonnes</t>
  </si>
  <si>
    <t>𝑅𝐵 = ∑(𝑀𝐴𝐼𝑓𝑜𝑟𝑒𝑠𝑡,𝑖 × (𝐹𝑓𝑜𝑟𝑒𝑠𝑡,𝑖 − 𝑃𝑓𝑜𝑟𝑒𝑠𝑡,𝑖))+ ∑(𝑀𝐴𝐼𝑜𝑡ℎ𝑒𝑟,𝑖 × (𝐹𝑜𝑡ℎ𝑒𝑟,𝑖 − 𝑃𝑜𝑡ℎ𝑒𝑟,𝑖 ))</t>
  </si>
  <si>
    <t>Quantity of renewable biomass that is available on a sustainable basis in the applicable area in the relevant period (tonnes)</t>
  </si>
  <si>
    <t>H</t>
  </si>
  <si>
    <t>NRB</t>
  </si>
  <si>
    <t xml:space="preserve">Total Population </t>
  </si>
  <si>
    <t xml:space="preserve">Rural Population </t>
  </si>
  <si>
    <t>Total Household</t>
  </si>
  <si>
    <t>Rural Household</t>
  </si>
  <si>
    <t>Census 2011</t>
  </si>
  <si>
    <t xml:space="preserve">Rural Houshold using firewood </t>
  </si>
  <si>
    <t>NSS Report No. 558: Household Consumption of Various Goods and Services in India, 2011-12</t>
  </si>
  <si>
    <t>Rural Houshold  firewood usage</t>
  </si>
  <si>
    <t xml:space="preserve">tonne/annum </t>
  </si>
  <si>
    <t xml:space="preserve">Total Firewood usage </t>
  </si>
  <si>
    <t>million tonne</t>
  </si>
  <si>
    <t>million cum</t>
  </si>
  <si>
    <t xml:space="preserve">Unit </t>
  </si>
  <si>
    <t>T/m3</t>
  </si>
  <si>
    <t>https://www.fao.org/3/w4095e/w4095e0c.htm#TopOfPage</t>
  </si>
  <si>
    <t>Tectona grandis</t>
  </si>
  <si>
    <t xml:space="preserve">million tonne </t>
  </si>
  <si>
    <t xml:space="preserve">Total Consumption of wood </t>
  </si>
  <si>
    <t>Calculated</t>
  </si>
  <si>
    <t xml:space="preserve">Shorea robusta </t>
  </si>
  <si>
    <t>Deafult percapita firewood usage</t>
  </si>
  <si>
    <t>ton/capita</t>
  </si>
  <si>
    <t xml:space="preserve">Tools for FNRB calcualtion </t>
  </si>
  <si>
    <t>Total Firewood usage (rural)</t>
  </si>
  <si>
    <t>Anogeissus latifolia</t>
  </si>
  <si>
    <t>Fnrb = NRB/(NRB+RB)</t>
  </si>
  <si>
    <t>MAI</t>
  </si>
  <si>
    <t>https://censusindia.gov.in/census.website/data/census-tables</t>
  </si>
  <si>
    <t xml:space="preserve">Remarks </t>
  </si>
  <si>
    <t xml:space="preserve">Since 2011 is the last census carried out in India, 2011 population and household information is being considered </t>
  </si>
  <si>
    <t>https://www.mospi.gov.in/sites/default/files/publication_reports/Report_no558_rou68_30june14.pdf</t>
  </si>
  <si>
    <t xml:space="preserve">Since 68th round of survey for year 2011-12 was the last study carried out towards estimating the household level firewood consumption the same study is used. </t>
  </si>
  <si>
    <t>Persons/household (Rural)</t>
  </si>
  <si>
    <t>Lannea coromandelica</t>
  </si>
  <si>
    <t xml:space="preserve">Terminalia tomentosa </t>
  </si>
  <si>
    <t>Butea monosperma</t>
  </si>
  <si>
    <t>Acacia arabica</t>
  </si>
  <si>
    <t>Azadirachta indica</t>
  </si>
  <si>
    <t>Zizyphus mauritiana</t>
  </si>
  <si>
    <t xml:space="preserve">Tectona grandis </t>
  </si>
  <si>
    <t xml:space="preserve">Azadirachta indica </t>
  </si>
  <si>
    <t xml:space="preserve">Mangifera indica </t>
  </si>
  <si>
    <t>Leucaena leucocephala</t>
  </si>
  <si>
    <t xml:space="preserve">Psidium guajava </t>
  </si>
  <si>
    <t xml:space="preserve">Zizyphus mauritiana </t>
  </si>
  <si>
    <t xml:space="preserve">Average Density </t>
  </si>
  <si>
    <t>https://en.wikipedia.org/wiki/Psidium_guajava#:~:text=The%20wood%20is%20resistant%20to,for%20roof%20trusses%20in%20Nigeria.</t>
  </si>
  <si>
    <t>https://www.forests.tn.gov.in/app/webroot/img/Yield%20table%20for%20few%20tree%20species%20grown%20in%20farm%20settings.pdf</t>
  </si>
  <si>
    <t>𝐹𝑓𝑜𝑟𝑒𝑠𝑡,𝑖</t>
  </si>
  <si>
    <t>𝑀𝐴𝐼𝑓𝑜𝑟𝑒𝑠𝑡,𝑖</t>
  </si>
  <si>
    <t xml:space="preserve">𝑀𝐴𝐼𝑜𝑡ℎ𝑒𝑟,𝑖 </t>
  </si>
  <si>
    <t xml:space="preserve">Reserved Forest </t>
  </si>
  <si>
    <t>ha</t>
  </si>
  <si>
    <t>https://fsi.nic.in/isfr-2021/chapter-1.pdf</t>
  </si>
  <si>
    <t xml:space="preserve">Protected Forest </t>
  </si>
  <si>
    <t>Pforest,i</t>
  </si>
  <si>
    <t xml:space="preserve">Tree outside forest </t>
  </si>
  <si>
    <t>Forest cover outside RFA</t>
  </si>
  <si>
    <t>Fother,i</t>
  </si>
  <si>
    <t>https://fsi.nic.in/isfr-2021/chapter-13.pdf</t>
  </si>
  <si>
    <t xml:space="preserve">Tree Cover </t>
  </si>
  <si>
    <t>Extent of non-accessible area</t>
  </si>
  <si>
    <t>Pother,i</t>
  </si>
  <si>
    <t>m3/ha/yr</t>
  </si>
  <si>
    <t>t/ha/yr</t>
  </si>
  <si>
    <t xml:space="preserve">Mean Annual Increment of above ground biomass of Indian Forest </t>
  </si>
  <si>
    <t xml:space="preserve">Commercial Wood Consumption </t>
  </si>
  <si>
    <t>Quantity of wood used in house construction</t>
  </si>
  <si>
    <t>Quantity of wood used in Furniture</t>
  </si>
  <si>
    <t>Quantity of wood in agriculture implements</t>
  </si>
  <si>
    <t xml:space="preserve">Million cubic m </t>
  </si>
  <si>
    <t>https://fsi.nic.in/cover_2011/chapter7.pdf</t>
  </si>
  <si>
    <t xml:space="preserve">Average Life span </t>
  </si>
  <si>
    <t>Wood used in house construction</t>
  </si>
  <si>
    <t>Wood used in Furniture</t>
  </si>
  <si>
    <t>Wood in agriculture implements</t>
  </si>
  <si>
    <t>Years</t>
  </si>
  <si>
    <t xml:space="preserve">Annual Commercial Wood Consumption </t>
  </si>
  <si>
    <t xml:space="preserve">Cumulative wood consumption </t>
  </si>
  <si>
    <t xml:space="preserve">Fuel Wood Consumption based on secondary literature </t>
  </si>
  <si>
    <t>Since Fuel wood consumption based on secondary literature is conservative the said value is considered</t>
  </si>
  <si>
    <t xml:space="preserve">Recorded Forest Area </t>
  </si>
  <si>
    <t>Total Forest Cover</t>
  </si>
  <si>
    <t>% of Recorded Forest Area under Reserved Forest</t>
  </si>
  <si>
    <t>% of Recorded Forest Area under Protected Forest</t>
  </si>
  <si>
    <t xml:space="preserve">Extent of Non Accessible forest </t>
  </si>
  <si>
    <t xml:space="preserve">Area under open forest </t>
  </si>
  <si>
    <t xml:space="preserve">As per section 7.4.7 'Annual Consumption  of  Wood', 30% conversion loss was assumed </t>
  </si>
  <si>
    <t>fNRB</t>
  </si>
  <si>
    <t>Remark</t>
  </si>
  <si>
    <t>Table 13.14.4</t>
  </si>
  <si>
    <t>Table 1.2</t>
  </si>
  <si>
    <t xml:space="preserve">Average Density  of Major species - Tree outside Forest (Rural + Urban) </t>
  </si>
  <si>
    <t>Average Density of Major species - Forest</t>
  </si>
  <si>
    <t>Calculated (Refer "Wood density " tab)</t>
  </si>
  <si>
    <t>Since the last census conducted in India was in 2011, we are considering rural population and household information from that year. However, it's important to note that this approach is conservative because the rural population has been steadily increasing since 2011 along with the total population of India. According to World Bank data (https://data.worldbank.org/indicator/SP.RUR.TOTL?end=2022&amp;locations=IN&amp;start=1960&amp;view=chart), the rural population reached 909,384,771 in 2021. Therefore, using data from the 2011 Census can be considered conservative.</t>
  </si>
  <si>
    <t>Total consumption of woody biomass in the applicable area in the relevant period (million tonne)</t>
  </si>
  <si>
    <t>Quantity of renewable biomass that is available on a sustainable basis in the applicable area in the relevant period (million tonne)</t>
  </si>
  <si>
    <t>Quantity of non-renewable biomass consumed in the applicable area in
the relevant period (million tonne)</t>
  </si>
  <si>
    <t>As per section 7.4.7 of https://fsi.nic.in/cover_2011/chapter7.pdf "To calculate the annual consumption lifespan of wood for construction is taken as 20 years, Household furniture as 15 years, industrial furniture as 10 years and agricultural implements as 5 years". In the absence of data, a conservative approach has been taken, considering 15 years for furniture regardless of its household or industrial category.</t>
  </si>
  <si>
    <t>MAI value for other land areas is not available in a country while only the MAI value for forest areas exits. Inline with the tool 30 section 4 table 5, MAI forest is used as the MAI value for other land.</t>
  </si>
  <si>
    <t>Calcuated</t>
  </si>
  <si>
    <t>1. Although open forest area is classified under Recorded Forest of which 65.36% are reserve forest and 32.84% are protected forest but considering the canopy density of open forest between 10-40% it is considered that open forest is subjected to anthropogenic deforestation and therefore not considered as inaccessible. 
2. As per the THE INDIAN FOREST ACT, 1927 section 26, reserved forest are considered as inaccessible (Pforest,i)</t>
  </si>
  <si>
    <t># Page 373 Table 13.14.13 of India state of forest report 2021</t>
  </si>
  <si>
    <t>## Page 374 Table 13.14.14 of India state of forest report 2021</t>
  </si>
  <si>
    <r>
      <t>Major species - Forest</t>
    </r>
    <r>
      <rPr>
        <u/>
        <vertAlign val="superscript"/>
        <sz val="11"/>
        <color theme="10"/>
        <rFont val="Calibri"/>
        <family val="2"/>
        <scheme val="minor"/>
      </rPr>
      <t>#</t>
    </r>
  </si>
  <si>
    <t>$ Page 374 Table 13.14.15 of India state of forest report 2021</t>
  </si>
  <si>
    <t>REFERENCE</t>
  </si>
  <si>
    <r>
      <t>Major species - Tree outside Forest (rural)</t>
    </r>
    <r>
      <rPr>
        <u/>
        <vertAlign val="superscript"/>
        <sz val="11"/>
        <color theme="10"/>
        <rFont val="Calibri"/>
        <family val="2"/>
        <scheme val="minor"/>
      </rPr>
      <t>##</t>
    </r>
  </si>
  <si>
    <r>
      <t xml:space="preserve">Major species - Tree outside Forest (urban) </t>
    </r>
    <r>
      <rPr>
        <u/>
        <vertAlign val="superscript"/>
        <sz val="11"/>
        <color theme="10"/>
        <rFont val="Calibri"/>
        <family val="2"/>
        <scheme val="minor"/>
      </rPr>
      <t>$</t>
    </r>
  </si>
  <si>
    <t>Project Title </t>
  </si>
  <si>
    <t>Version</t>
  </si>
  <si>
    <t>Project ID</t>
  </si>
  <si>
    <t>Region</t>
  </si>
  <si>
    <t>Madhya Pradesh</t>
  </si>
  <si>
    <t>Global Cookstove Program (EKI Phase 12)</t>
  </si>
  <si>
    <t>VCS 3031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</si>
</sst>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00"/>
    <numFmt numFmtId="165" formatCode="0.0"/>
    <numFmt numFmtId="166" formatCode="0.0%"/>
    <numFmt numFmtId="167" formatCode="0.0000"/>
    <numFmt numFmtId="168" formatCode="_ * #,##0.0_ ;_ * \-#,##0.0_ ;_ * &quot;-&quot;??_ ;_ @_ "/>
    <numFmt numFmtId="169" formatCode="_ * #,##0_ ;_ * \-#,##0_ ;_ * &quot;-&quot;??_ ;_ @_ "/>
  </numFmts>
  <fonts count="22" x14ac:knownFonts="1">
    <font>
      <sz val="11"/>
      <color theme="1"/>
      <name val="Calibri"/>
      <family val="2"/>
      <scheme val="minor"/>
    </font>
    <font>
      <sz val="8"/>
      <name val="Calibri"/>
      <family val="2"/>
      <scheme val="minor"/>
    </font>
    <font>
      <sz val="9"/>
      <color theme="1"/>
      <name val="Arial"/>
      <family val="2"/>
    </font>
    <font>
      <b/>
      <sz val="9"/>
      <color theme="1"/>
      <name val="Arial"/>
      <family val="2"/>
    </font>
    <font>
      <u/>
      <sz val="11"/>
      <color theme="10"/>
      <name val="Calibri"/>
      <family val="2"/>
      <scheme val="minor"/>
    </font>
    <font>
      <sz val="8"/>
      <name val="Arial"/>
      <family val="2"/>
    </font>
    <font>
      <sz val="9"/>
      <name val="Arial"/>
      <family val="2"/>
    </font>
    <font>
      <i/>
      <sz val="9"/>
      <color theme="1"/>
      <name val="Arial"/>
      <family val="2"/>
    </font>
    <font>
      <b/>
      <sz val="9"/>
      <name val="Arial"/>
      <family val="2"/>
    </font>
    <font>
      <sz val="9"/>
      <color rgb="FFFF0000"/>
      <name val="Arial"/>
      <family val="2"/>
    </font>
    <font>
      <b/>
      <sz val="11"/>
      <color theme="1"/>
      <name val="Calibri"/>
      <family val="2"/>
      <scheme val="minor"/>
    </font>
    <font>
      <i/>
      <sz val="11"/>
      <color theme="1"/>
      <name val="Calibri"/>
      <family val="2"/>
      <scheme val="minor"/>
    </font>
    <font>
      <u/>
      <sz val="8"/>
      <color theme="10"/>
      <name val="Arial"/>
      <family val="2"/>
    </font>
    <font>
      <b/>
      <i/>
      <sz val="9"/>
      <color theme="1"/>
      <name val="Arial"/>
      <family val="2"/>
    </font>
    <font>
      <sz val="8"/>
      <color theme="1"/>
      <name val="Arial"/>
      <family val="2"/>
    </font>
    <font>
      <sz val="11"/>
      <color theme="1"/>
      <name val="Calibri"/>
      <family val="2"/>
      <scheme val="minor"/>
    </font>
    <font>
      <u/>
      <sz val="9"/>
      <color theme="10"/>
      <name val="Arial"/>
      <family val="2"/>
    </font>
    <font>
      <b/>
      <sz val="10"/>
      <color theme="1"/>
      <name val="Arial"/>
      <family val="2"/>
    </font>
    <font>
      <sz val="10"/>
      <color theme="1"/>
      <name val="Arial"/>
      <family val="2"/>
    </font>
    <font>
      <u/>
      <vertAlign val="superscript"/>
      <sz val="11"/>
      <color theme="10"/>
      <name val="Calibri"/>
      <family val="2"/>
      <scheme val="minor"/>
    </font>
    <font>
      <b/>
      <sz val="10.5"/>
      <color rgb="FFF0FFF7"/>
      <name val="Franklin Gothic Book"/>
      <family val="2"/>
    </font>
    <font>
      <b/>
      <i/>
      <sz val="10.5"/>
      <color rgb="FF404040"/>
      <name val="Franklin Gothic Book"/>
      <family val="2"/>
    </font>
  </fonts>
  <fills count="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2B3957"/>
        <bgColor indexed="64"/>
      </patternFill>
    </fill>
    <fill>
      <patternFill patternType="solid">
        <fgColor rgb="FFF2F2F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rgb="FFFFFFFF"/>
      </left>
      <right/>
      <top/>
      <bottom/>
      <diagonal/>
    </border>
    <border>
      <left style="medium">
        <color indexed="64"/>
      </left>
      <right style="medium">
        <color rgb="FFFFFFFF"/>
      </right>
      <top style="medium">
        <color indexed="64"/>
      </top>
      <bottom style="medium">
        <color rgb="FFFFFFFF"/>
      </bottom>
      <diagonal/>
    </border>
    <border>
      <left style="medium">
        <color rgb="FFFFFFFF"/>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FFFFFF"/>
      </right>
      <top/>
      <bottom style="medium">
        <color rgb="FFFFFFFF"/>
      </bottom>
      <diagonal/>
    </border>
    <border>
      <left/>
      <right style="medium">
        <color indexed="64"/>
      </right>
      <top/>
      <bottom/>
      <diagonal/>
    </border>
    <border>
      <left style="medium">
        <color indexed="64"/>
      </left>
      <right style="medium">
        <color rgb="FFFFFFFF"/>
      </right>
      <top/>
      <bottom style="thin">
        <color rgb="FF000000"/>
      </bottom>
      <diagonal/>
    </border>
    <border>
      <left style="medium">
        <color indexed="64"/>
      </left>
      <right style="medium">
        <color rgb="FFFFFFFF"/>
      </right>
      <top/>
      <bottom style="medium">
        <color indexed="64"/>
      </bottom>
      <diagonal/>
    </border>
    <border>
      <left style="medium">
        <color rgb="FFFFFFFF"/>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4" fillId="0" borderId="0" applyNumberForma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27">
    <xf numFmtId="0" fontId="0" fillId="0" borderId="0" xfId="0"/>
    <xf numFmtId="0" fontId="2" fillId="0" borderId="1" xfId="0" applyFont="1" applyBorder="1" applyAlignment="1">
      <alignment vertical="top"/>
    </xf>
    <xf numFmtId="0" fontId="2"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2" fillId="0" borderId="0" xfId="0" applyFont="1" applyAlignment="1">
      <alignment vertical="top"/>
    </xf>
    <xf numFmtId="0" fontId="2" fillId="0" borderId="1" xfId="0" applyFont="1" applyBorder="1" applyAlignment="1">
      <alignment horizontal="center" vertical="top"/>
    </xf>
    <xf numFmtId="0" fontId="2" fillId="0" borderId="1" xfId="0" applyFont="1" applyBorder="1" applyAlignment="1">
      <alignment horizontal="left" vertical="top" wrapText="1" indent="1"/>
    </xf>
    <xf numFmtId="9" fontId="2" fillId="0" borderId="1" xfId="0" applyNumberFormat="1" applyFont="1" applyBorder="1" applyAlignment="1">
      <alignment vertical="top"/>
    </xf>
    <xf numFmtId="0" fontId="2" fillId="0" borderId="0" xfId="0" applyFont="1" applyAlignment="1">
      <alignment horizontal="center" vertical="top"/>
    </xf>
    <xf numFmtId="0" fontId="2" fillId="0" borderId="4" xfId="0" applyFont="1" applyBorder="1" applyAlignment="1">
      <alignment vertical="top"/>
    </xf>
    <xf numFmtId="0" fontId="6" fillId="0" borderId="1" xfId="0" applyFont="1" applyBorder="1"/>
    <xf numFmtId="0" fontId="2" fillId="0" borderId="0" xfId="0" applyFont="1"/>
    <xf numFmtId="2" fontId="6" fillId="0" borderId="1" xfId="0" applyNumberFormat="1" applyFont="1" applyBorder="1" applyAlignment="1">
      <alignment vertical="top"/>
    </xf>
    <xf numFmtId="0" fontId="6" fillId="0" borderId="1" xfId="0" applyFont="1" applyBorder="1" applyAlignment="1">
      <alignment vertical="top"/>
    </xf>
    <xf numFmtId="0" fontId="6" fillId="0" borderId="0" xfId="0" applyFont="1" applyAlignment="1">
      <alignment vertical="top"/>
    </xf>
    <xf numFmtId="165" fontId="6" fillId="0" borderId="0" xfId="0" applyNumberFormat="1" applyFont="1" applyAlignment="1">
      <alignment vertical="top"/>
    </xf>
    <xf numFmtId="2" fontId="3" fillId="0" borderId="1" xfId="0" applyNumberFormat="1" applyFont="1" applyBorder="1"/>
    <xf numFmtId="164" fontId="6" fillId="0" borderId="1" xfId="0" applyNumberFormat="1" applyFont="1" applyBorder="1" applyAlignment="1">
      <alignment vertical="top"/>
    </xf>
    <xf numFmtId="0" fontId="6" fillId="0" borderId="1" xfId="0" applyFont="1" applyBorder="1" applyAlignment="1">
      <alignment vertical="top" wrapText="1"/>
    </xf>
    <xf numFmtId="0" fontId="6" fillId="0" borderId="4" xfId="0" applyFont="1" applyBorder="1" applyAlignment="1">
      <alignment horizontal="left" vertical="top" wrapText="1"/>
    </xf>
    <xf numFmtId="0" fontId="8" fillId="0" borderId="1" xfId="0" applyFont="1" applyBorder="1" applyAlignment="1">
      <alignment vertical="top"/>
    </xf>
    <xf numFmtId="2" fontId="8" fillId="0" borderId="1" xfId="0" applyNumberFormat="1" applyFont="1" applyBorder="1" applyAlignment="1">
      <alignment vertical="top"/>
    </xf>
    <xf numFmtId="0" fontId="2" fillId="0" borderId="0" xfId="0" applyFont="1" applyAlignment="1">
      <alignment vertical="top" wrapText="1"/>
    </xf>
    <xf numFmtId="0" fontId="7" fillId="0" borderId="1" xfId="0" applyFont="1" applyBorder="1" applyAlignment="1">
      <alignment vertical="center" wrapText="1"/>
    </xf>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6" fillId="0" borderId="4" xfId="0" applyFont="1" applyBorder="1" applyAlignment="1">
      <alignment vertical="top"/>
    </xf>
    <xf numFmtId="0" fontId="2" fillId="0" borderId="0" xfId="0" applyFont="1" applyAlignment="1">
      <alignment horizontal="left" vertical="top" wrapText="1" indent="1"/>
    </xf>
    <xf numFmtId="9" fontId="2" fillId="0" borderId="0" xfId="0" applyNumberFormat="1" applyFont="1" applyAlignment="1">
      <alignment vertical="top"/>
    </xf>
    <xf numFmtId="0" fontId="9" fillId="0" borderId="0" xfId="0" applyFont="1" applyAlignment="1">
      <alignment horizontal="left" vertical="top" wrapText="1" indent="1"/>
    </xf>
    <xf numFmtId="0" fontId="3" fillId="0" borderId="1" xfId="0" applyFont="1" applyBorder="1" applyAlignment="1">
      <alignment horizontal="center" vertical="top"/>
    </xf>
    <xf numFmtId="2" fontId="2" fillId="0" borderId="1" xfId="0" applyNumberFormat="1" applyFont="1" applyBorder="1" applyAlignment="1">
      <alignment horizontal="center" vertical="top"/>
    </xf>
    <xf numFmtId="166" fontId="2" fillId="0" borderId="1" xfId="0" applyNumberFormat="1" applyFont="1" applyBorder="1" applyAlignment="1">
      <alignment vertical="top"/>
    </xf>
    <xf numFmtId="0" fontId="2" fillId="0" borderId="1" xfId="0" applyFont="1" applyBorder="1" applyAlignment="1">
      <alignment horizontal="left" vertical="top" wrapText="1"/>
    </xf>
    <xf numFmtId="0" fontId="3" fillId="0" borderId="1" xfId="0" applyFont="1" applyBorder="1"/>
    <xf numFmtId="0" fontId="0" fillId="0" borderId="1" xfId="0" applyBorder="1"/>
    <xf numFmtId="0" fontId="10" fillId="0" borderId="0" xfId="0" applyFont="1"/>
    <xf numFmtId="0" fontId="3" fillId="0" borderId="1" xfId="0" applyFont="1" applyBorder="1" applyAlignment="1">
      <alignment vertical="top"/>
    </xf>
    <xf numFmtId="0" fontId="10" fillId="0" borderId="1" xfId="0" applyFont="1" applyBorder="1"/>
    <xf numFmtId="2" fontId="10" fillId="0" borderId="1" xfId="0" applyNumberFormat="1" applyFont="1" applyBorder="1"/>
    <xf numFmtId="0" fontId="11" fillId="0" borderId="1" xfId="0" applyFont="1" applyBorder="1"/>
    <xf numFmtId="0" fontId="2" fillId="0" borderId="7" xfId="0" applyFont="1" applyBorder="1" applyAlignment="1">
      <alignment vertical="top" wrapText="1"/>
    </xf>
    <xf numFmtId="0" fontId="2" fillId="0" borderId="1" xfId="0" applyFont="1" applyBorder="1" applyAlignment="1">
      <alignment horizontal="left" vertical="top"/>
    </xf>
    <xf numFmtId="0" fontId="12" fillId="0" borderId="1" xfId="1" applyFont="1" applyBorder="1" applyAlignment="1">
      <alignment horizontal="left" vertical="top" wrapText="1"/>
    </xf>
    <xf numFmtId="0" fontId="2" fillId="0" borderId="1" xfId="0" applyFont="1" applyBorder="1" applyAlignment="1">
      <alignment horizontal="right" vertical="top"/>
    </xf>
    <xf numFmtId="0" fontId="14" fillId="0" borderId="1" xfId="0" applyFont="1" applyBorder="1" applyAlignment="1">
      <alignment horizontal="left" vertical="top" wrapText="1"/>
    </xf>
    <xf numFmtId="0" fontId="12" fillId="0" borderId="1" xfId="1" applyFont="1" applyBorder="1" applyAlignment="1">
      <alignment vertical="top" wrapText="1"/>
    </xf>
    <xf numFmtId="10" fontId="3" fillId="0" borderId="1" xfId="0" applyNumberFormat="1" applyFont="1" applyBorder="1" applyAlignment="1">
      <alignment horizontal="left" vertical="top" wrapText="1"/>
    </xf>
    <xf numFmtId="10" fontId="6" fillId="0" borderId="1" xfId="0" applyNumberFormat="1" applyFont="1" applyBorder="1" applyAlignment="1">
      <alignment vertical="top"/>
    </xf>
    <xf numFmtId="0" fontId="16" fillId="0" borderId="1" xfId="1" applyFont="1" applyBorder="1" applyAlignment="1">
      <alignment vertical="top"/>
    </xf>
    <xf numFmtId="164" fontId="2" fillId="0" borderId="1" xfId="0" applyNumberFormat="1" applyFont="1" applyBorder="1" applyAlignment="1">
      <alignment vertical="top"/>
    </xf>
    <xf numFmtId="0" fontId="3" fillId="0" borderId="2" xfId="0" applyFont="1" applyBorder="1" applyAlignment="1">
      <alignment horizontal="left" vertical="top"/>
    </xf>
    <xf numFmtId="10" fontId="2" fillId="0" borderId="1" xfId="2" applyNumberFormat="1" applyFont="1" applyBorder="1" applyAlignment="1">
      <alignment horizontal="right" vertical="top"/>
    </xf>
    <xf numFmtId="10" fontId="2" fillId="0" borderId="0" xfId="0" applyNumberFormat="1" applyFont="1" applyAlignment="1">
      <alignment vertical="top"/>
    </xf>
    <xf numFmtId="0" fontId="4" fillId="0" borderId="1" xfId="1" applyBorder="1" applyAlignment="1">
      <alignment vertical="top"/>
    </xf>
    <xf numFmtId="0" fontId="6" fillId="2" borderId="1" xfId="0" applyFont="1" applyFill="1" applyBorder="1" applyAlignment="1">
      <alignment vertical="top"/>
    </xf>
    <xf numFmtId="0" fontId="4" fillId="0" borderId="1" xfId="1" applyBorder="1" applyAlignment="1">
      <alignment vertical="top" wrapText="1"/>
    </xf>
    <xf numFmtId="0" fontId="8" fillId="0" borderId="1" xfId="0" applyFont="1" applyBorder="1" applyAlignment="1">
      <alignment vertical="top" wrapText="1"/>
    </xf>
    <xf numFmtId="164" fontId="8" fillId="0" borderId="1" xfId="0" applyNumberFormat="1" applyFont="1" applyBorder="1" applyAlignment="1">
      <alignment vertical="top"/>
    </xf>
    <xf numFmtId="168" fontId="2" fillId="0" borderId="1" xfId="3" applyNumberFormat="1" applyFont="1" applyBorder="1" applyAlignment="1">
      <alignment horizontal="right" vertical="top"/>
    </xf>
    <xf numFmtId="169" fontId="2" fillId="0" borderId="1" xfId="3" applyNumberFormat="1" applyFont="1" applyBorder="1" applyAlignment="1">
      <alignment horizontal="right" vertical="top"/>
    </xf>
    <xf numFmtId="168" fontId="3" fillId="0" borderId="1" xfId="3" applyNumberFormat="1" applyFont="1" applyBorder="1" applyAlignment="1">
      <alignment horizontal="left" vertical="top"/>
    </xf>
    <xf numFmtId="168" fontId="3" fillId="0" borderId="1" xfId="3" applyNumberFormat="1" applyFont="1" applyBorder="1" applyAlignment="1">
      <alignment horizontal="right" vertical="top"/>
    </xf>
    <xf numFmtId="169" fontId="3" fillId="0" borderId="1" xfId="3" applyNumberFormat="1" applyFont="1" applyBorder="1" applyAlignment="1">
      <alignment horizontal="right" vertical="top"/>
    </xf>
    <xf numFmtId="167" fontId="8" fillId="0" borderId="1" xfId="0" applyNumberFormat="1"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horizontal="left" vertical="top"/>
    </xf>
    <xf numFmtId="0" fontId="17" fillId="0" borderId="1" xfId="0" applyFont="1" applyBorder="1" applyAlignment="1">
      <alignment horizontal="left" vertical="top" wrapText="1"/>
    </xf>
    <xf numFmtId="0" fontId="18" fillId="0" borderId="0" xfId="0" applyFont="1" applyAlignment="1">
      <alignment vertical="top"/>
    </xf>
    <xf numFmtId="10" fontId="2" fillId="0" borderId="1" xfId="2" applyNumberFormat="1" applyFont="1" applyBorder="1" applyAlignment="1">
      <alignment horizontal="left" vertical="top"/>
    </xf>
    <xf numFmtId="10" fontId="3" fillId="0" borderId="1" xfId="0" applyNumberFormat="1" applyFont="1" applyBorder="1" applyAlignment="1">
      <alignment horizontal="center" vertical="top"/>
    </xf>
    <xf numFmtId="0" fontId="17" fillId="0" borderId="1" xfId="0" applyFont="1" applyBorder="1" applyAlignment="1">
      <alignment horizontal="left"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left" vertical="center"/>
    </xf>
    <xf numFmtId="2" fontId="6" fillId="3" borderId="4" xfId="0" applyNumberFormat="1" applyFont="1" applyFill="1" applyBorder="1" applyAlignment="1">
      <alignment vertical="top"/>
    </xf>
    <xf numFmtId="2" fontId="6" fillId="3" borderId="1" xfId="0" applyNumberFormat="1" applyFont="1" applyFill="1" applyBorder="1" applyAlignment="1">
      <alignment vertical="top"/>
    </xf>
    <xf numFmtId="2" fontId="3" fillId="3" borderId="1" xfId="0" applyNumberFormat="1" applyFont="1" applyFill="1" applyBorder="1" applyAlignment="1">
      <alignment horizontal="right" vertical="top"/>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0" xfId="0" applyAlignment="1">
      <alignment vertical="center"/>
    </xf>
    <xf numFmtId="0" fontId="2" fillId="0" borderId="0" xfId="0" applyFont="1" applyAlignment="1">
      <alignment vertical="center"/>
    </xf>
    <xf numFmtId="0" fontId="3" fillId="0" borderId="1" xfId="0" applyFont="1" applyBorder="1" applyAlignment="1">
      <alignment vertical="center"/>
    </xf>
    <xf numFmtId="0" fontId="2" fillId="3" borderId="1" xfId="0" applyFont="1" applyFill="1" applyBorder="1" applyAlignment="1">
      <alignment vertical="top" wrapText="1"/>
    </xf>
    <xf numFmtId="0" fontId="3" fillId="3" borderId="1" xfId="0" applyFont="1" applyFill="1" applyBorder="1" applyAlignment="1">
      <alignment horizontal="left" vertical="top"/>
    </xf>
    <xf numFmtId="0" fontId="2" fillId="3" borderId="2" xfId="0" applyFont="1" applyFill="1" applyBorder="1" applyAlignment="1">
      <alignment horizontal="left" vertical="top" wrapText="1"/>
    </xf>
    <xf numFmtId="0" fontId="12" fillId="3" borderId="1" xfId="1" applyFont="1" applyFill="1" applyBorder="1" applyAlignment="1">
      <alignment horizontal="left" vertical="top" wrapText="1"/>
    </xf>
    <xf numFmtId="0" fontId="10" fillId="3" borderId="0" xfId="0" applyFont="1" applyFill="1"/>
    <xf numFmtId="0" fontId="0" fillId="3" borderId="0" xfId="0" applyFill="1"/>
    <xf numFmtId="0" fontId="4" fillId="0" borderId="2" xfId="1" applyBorder="1" applyAlignment="1">
      <alignment vertical="top" wrapText="1"/>
    </xf>
    <xf numFmtId="0" fontId="10" fillId="0" borderId="1" xfId="0" applyFont="1" applyBorder="1" applyAlignment="1">
      <alignment wrapText="1"/>
    </xf>
    <xf numFmtId="2" fontId="10" fillId="0" borderId="1" xfId="0" applyNumberFormat="1" applyFont="1" applyBorder="1" applyAlignment="1">
      <alignment vertical="center"/>
    </xf>
    <xf numFmtId="0" fontId="20" fillId="4" borderId="9" xfId="0" applyFont="1" applyFill="1" applyBorder="1" applyAlignment="1">
      <alignment horizontal="right" vertical="center" wrapText="1"/>
    </xf>
    <xf numFmtId="0" fontId="20" fillId="4" borderId="13" xfId="0" applyFont="1" applyFill="1" applyBorder="1" applyAlignment="1">
      <alignment horizontal="right" vertical="center" wrapText="1"/>
    </xf>
    <xf numFmtId="0" fontId="20" fillId="4" borderId="15" xfId="0" applyFont="1" applyFill="1" applyBorder="1" applyAlignment="1">
      <alignment horizontal="right" vertical="center" wrapText="1"/>
    </xf>
    <xf numFmtId="0" fontId="20" fillId="4" borderId="16" xfId="0" applyFont="1" applyFill="1" applyBorder="1" applyAlignment="1">
      <alignment horizontal="right" vertical="center" wrapText="1"/>
    </xf>
    <xf numFmtId="0" fontId="21" fillId="5" borderId="10" xfId="0" applyFont="1" applyFill="1" applyBorder="1" applyAlignment="1">
      <alignment horizontal="left" vertical="center" wrapText="1" indent="3"/>
    </xf>
    <xf numFmtId="0" fontId="21" fillId="5" borderId="11" xfId="0" applyFont="1" applyFill="1" applyBorder="1" applyAlignment="1">
      <alignment horizontal="left" vertical="center" wrapText="1" indent="3"/>
    </xf>
    <xf numFmtId="0" fontId="21" fillId="5" borderId="12" xfId="0" applyFont="1" applyFill="1" applyBorder="1" applyAlignment="1">
      <alignment horizontal="left" vertical="center" wrapText="1" indent="3"/>
    </xf>
    <xf numFmtId="165" fontId="21" fillId="5" borderId="8" xfId="0" applyNumberFormat="1" applyFont="1" applyFill="1" applyBorder="1" applyAlignment="1">
      <alignment horizontal="left" vertical="center" wrapText="1" indent="3"/>
    </xf>
    <xf numFmtId="165" fontId="21" fillId="5" borderId="0" xfId="0" applyNumberFormat="1" applyFont="1" applyFill="1" applyAlignment="1">
      <alignment horizontal="left" vertical="center" wrapText="1" indent="3"/>
    </xf>
    <xf numFmtId="165" fontId="21" fillId="5" borderId="14" xfId="0" applyNumberFormat="1" applyFont="1" applyFill="1" applyBorder="1" applyAlignment="1">
      <alignment horizontal="left" vertical="center" wrapText="1" indent="3"/>
    </xf>
    <xf numFmtId="0" fontId="21" fillId="5" borderId="17" xfId="0" applyFont="1" applyFill="1" applyBorder="1" applyAlignment="1">
      <alignment horizontal="left" vertical="center" wrapText="1" indent="3"/>
    </xf>
    <xf numFmtId="0" fontId="21" fillId="5" borderId="18" xfId="0" applyFont="1" applyFill="1" applyBorder="1" applyAlignment="1">
      <alignment horizontal="left" vertical="center" wrapText="1" indent="3"/>
    </xf>
    <xf numFmtId="0" fontId="21" fillId="5" borderId="19" xfId="0" applyFont="1" applyFill="1" applyBorder="1" applyAlignment="1">
      <alignment horizontal="left" vertical="center" wrapText="1" indent="3"/>
    </xf>
    <xf numFmtId="0" fontId="4" fillId="5" borderId="8" xfId="1" applyFill="1" applyBorder="1" applyAlignment="1">
      <alignment horizontal="left" vertical="center" wrapText="1" indent="3"/>
    </xf>
    <xf numFmtId="0" fontId="4" fillId="5" borderId="0" xfId="1" applyFill="1" applyBorder="1" applyAlignment="1">
      <alignment horizontal="left" vertical="center" wrapText="1" indent="3"/>
    </xf>
    <xf numFmtId="0" fontId="4" fillId="5" borderId="14" xfId="1" applyFill="1" applyBorder="1" applyAlignment="1">
      <alignment horizontal="left" vertical="center" wrapText="1" indent="3"/>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cellXfs>
  <cellStyles count="4">
    <cellStyle name="Comma" xfId="3" builtinId="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Rajib Pramanik" id="{9A6F9A0C-DF33-4852-9555-1B77D1C212F7}" userId="1490f5f562c3b5f7"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4-02-08T09:30:59.27" personId="{9A6F9A0C-DF33-4852-9555-1B77D1C212F7}" id="{02C59C4C-C2AA-49F0-994B-C6931A10FFDE}">
    <text>Added to justify why 2011 data has been used and how it shall be considered conservative.</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4-02-08T06:46:03.25" personId="{9A6F9A0C-DF33-4852-9555-1B77D1C212F7}" id="{BE6A1B01-B539-42CC-9DC8-4155CF9F8E7E}">
    <text>calculation mistake (Wrong cell selection) is now corrected, Previously C3 was selected in place of C2</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egistry.verra.org/app/projectDetail/VCS/3031" TargetMode="Externa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fsi.nic.in/cover_2011/chapter7.pdf" TargetMode="External"/><Relationship Id="rId7" Type="http://schemas.openxmlformats.org/officeDocument/2006/relationships/comments" Target="../comments1.xml"/><Relationship Id="rId2" Type="http://schemas.openxmlformats.org/officeDocument/2006/relationships/hyperlink" Target="https://fsi.nic.in/cover_2011/chapter7.pdf" TargetMode="External"/><Relationship Id="rId1" Type="http://schemas.openxmlformats.org/officeDocument/2006/relationships/hyperlink" Target="https://fsi.nic.in/cover_2011/chapter7.pdf"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fsi.nic.in/cover_2011/chapter7.pdf"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fsi.nic.in/isfr-2021/chapter-1.pdf" TargetMode="External"/><Relationship Id="rId7" Type="http://schemas.openxmlformats.org/officeDocument/2006/relationships/hyperlink" Target="https://fsi.nic.in/isfr-2021/chapter-13.pdf" TargetMode="External"/><Relationship Id="rId2" Type="http://schemas.openxmlformats.org/officeDocument/2006/relationships/hyperlink" Target="https://fsi.nic.in/isfr-2021/chapter-1.pdf" TargetMode="External"/><Relationship Id="rId1" Type="http://schemas.openxmlformats.org/officeDocument/2006/relationships/hyperlink" Target="https://www.forests.tn.gov.in/app/webroot/img/Yield%20table%20for%20few%20tree%20species%20grown%20in%20farm%20settings.pdf" TargetMode="External"/><Relationship Id="rId6" Type="http://schemas.openxmlformats.org/officeDocument/2006/relationships/hyperlink" Target="https://fsi.nic.in/isfr-2021/chapter-13.pdf" TargetMode="External"/><Relationship Id="rId11" Type="http://schemas.microsoft.com/office/2017/10/relationships/threadedComment" Target="../threadedComments/threadedComment2.xml"/><Relationship Id="rId5" Type="http://schemas.openxmlformats.org/officeDocument/2006/relationships/hyperlink" Target="https://fsi.nic.in/isfr-2021/chapter-13.pdf" TargetMode="External"/><Relationship Id="rId4" Type="http://schemas.openxmlformats.org/officeDocument/2006/relationships/hyperlink" Target="https://fsi.nic.in/isfr-2021/chapter-1.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fsi.nic.in/isfr-2021/chapter-13.pdf" TargetMode="External"/><Relationship Id="rId3" Type="http://schemas.openxmlformats.org/officeDocument/2006/relationships/hyperlink" Target="https://www.fao.org/3/w4095e/w4095e0c.htm" TargetMode="External"/><Relationship Id="rId7" Type="http://schemas.openxmlformats.org/officeDocument/2006/relationships/hyperlink" Target="https://fsi.nic.in/isfr-2021/chapter-13.pdf" TargetMode="External"/><Relationship Id="rId2" Type="http://schemas.openxmlformats.org/officeDocument/2006/relationships/hyperlink" Target="https://www.fao.org/3/w4095e/w4095e0c.htm" TargetMode="External"/><Relationship Id="rId1" Type="http://schemas.openxmlformats.org/officeDocument/2006/relationships/hyperlink" Target="https://www.fao.org/3/w4095e/w4095e0c.htm" TargetMode="External"/><Relationship Id="rId6" Type="http://schemas.openxmlformats.org/officeDocument/2006/relationships/hyperlink" Target="https://fsi.nic.in/isfr-2021/chapter-13.pdf" TargetMode="External"/><Relationship Id="rId5" Type="http://schemas.openxmlformats.org/officeDocument/2006/relationships/hyperlink" Target="https://en.wikipedia.org/wiki/Psidium_guajava" TargetMode="External"/><Relationship Id="rId4" Type="http://schemas.openxmlformats.org/officeDocument/2006/relationships/hyperlink" Target="https://www.fao.org/3/w4095e/w4095e0c.htm"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workbookViewId="0">
      <selection activeCell="A19" sqref="A19"/>
    </sheetView>
  </sheetViews>
  <sheetFormatPr defaultColWidth="8.6640625" defaultRowHeight="11.4" x14ac:dyDescent="0.3"/>
  <cols>
    <col min="1" max="1" width="33.109375" style="6" customWidth="1"/>
    <col min="2" max="3" width="13.88671875" style="10" customWidth="1"/>
    <col min="4" max="4" width="25.5546875" style="6" customWidth="1"/>
    <col min="5" max="5" width="12.44140625" style="6" customWidth="1"/>
    <col min="6" max="16384" width="8.6640625" style="6"/>
  </cols>
  <sheetData>
    <row r="1" spans="1:5" ht="12" thickBot="1" x14ac:dyDescent="0.35"/>
    <row r="2" spans="1:5" ht="15.6" thickBot="1" x14ac:dyDescent="0.35">
      <c r="A2" s="97" t="s">
        <v>122</v>
      </c>
      <c r="B2" s="101" t="s">
        <v>127</v>
      </c>
      <c r="C2" s="102"/>
      <c r="D2" s="103"/>
    </row>
    <row r="3" spans="1:5" ht="15.6" thickBot="1" x14ac:dyDescent="0.35">
      <c r="A3" s="98" t="s">
        <v>123</v>
      </c>
      <c r="B3" s="104">
        <v>3</v>
      </c>
      <c r="C3" s="105"/>
      <c r="D3" s="106"/>
    </row>
    <row r="4" spans="1:5" ht="14.25" customHeight="1" x14ac:dyDescent="0.3">
      <c r="A4" s="99" t="s">
        <v>124</v>
      </c>
      <c r="B4" s="110" t="s">
        <v>128</v>
      </c>
      <c r="C4" s="111"/>
      <c r="D4" s="112"/>
    </row>
    <row r="5" spans="1:5" ht="14.25" customHeight="1" thickBot="1" x14ac:dyDescent="0.35">
      <c r="A5" s="100" t="s">
        <v>125</v>
      </c>
      <c r="B5" s="107" t="s">
        <v>126</v>
      </c>
      <c r="C5" s="108"/>
      <c r="D5" s="109"/>
    </row>
    <row r="10" spans="1:5" ht="12" x14ac:dyDescent="0.3">
      <c r="A10" s="3" t="s">
        <v>0</v>
      </c>
      <c r="B10" s="32" t="s">
        <v>1</v>
      </c>
      <c r="C10" s="32" t="s">
        <v>6</v>
      </c>
      <c r="D10" s="32" t="s">
        <v>4</v>
      </c>
      <c r="E10" s="32" t="s">
        <v>2</v>
      </c>
    </row>
    <row r="11" spans="1:5" ht="34.200000000000003" x14ac:dyDescent="0.3">
      <c r="A11" s="2" t="s">
        <v>108</v>
      </c>
      <c r="B11" s="7" t="s">
        <v>10</v>
      </c>
      <c r="C11" s="7" t="s">
        <v>30</v>
      </c>
      <c r="D11" s="33">
        <f>'Consumption of Woody biomass'!B26</f>
        <v>15.159262466666666</v>
      </c>
      <c r="E11" s="7" t="s">
        <v>28</v>
      </c>
    </row>
    <row r="12" spans="1:5" ht="45.6" x14ac:dyDescent="0.3">
      <c r="A12" s="2" t="s">
        <v>109</v>
      </c>
      <c r="B12" s="7" t="s">
        <v>5</v>
      </c>
      <c r="C12" s="7" t="s">
        <v>30</v>
      </c>
      <c r="D12" s="33">
        <f>'Renewable Biomass'!C23/10^6</f>
        <v>1.6166748422076482</v>
      </c>
      <c r="E12" s="7" t="s">
        <v>28</v>
      </c>
    </row>
    <row r="13" spans="1:5" ht="34.200000000000003" x14ac:dyDescent="0.3">
      <c r="A13" s="2" t="s">
        <v>110</v>
      </c>
      <c r="B13" s="7" t="s">
        <v>11</v>
      </c>
      <c r="C13" s="7" t="s">
        <v>30</v>
      </c>
      <c r="D13" s="33">
        <f>D11-D12</f>
        <v>13.542587624459017</v>
      </c>
      <c r="E13" s="7" t="s">
        <v>28</v>
      </c>
    </row>
    <row r="14" spans="1:5" ht="12" x14ac:dyDescent="0.3">
      <c r="A14" s="8"/>
      <c r="B14" s="32" t="s">
        <v>100</v>
      </c>
      <c r="C14" s="32"/>
      <c r="D14" s="72">
        <f>D13/(D13+D12)</f>
        <v>0.89335399095025136</v>
      </c>
      <c r="E14" s="7"/>
    </row>
    <row r="15" spans="1:5" x14ac:dyDescent="0.3">
      <c r="A15" s="29"/>
      <c r="D15" s="30"/>
    </row>
    <row r="16" spans="1:5" x14ac:dyDescent="0.3">
      <c r="A16" s="31" t="s">
        <v>37</v>
      </c>
      <c r="D16" s="30"/>
    </row>
    <row r="17" spans="1:5" x14ac:dyDescent="0.3">
      <c r="A17" s="29"/>
    </row>
    <row r="18" spans="1:5" x14ac:dyDescent="0.3">
      <c r="A18" s="24"/>
    </row>
    <row r="19" spans="1:5" ht="22.95" customHeight="1" x14ac:dyDescent="0.3">
      <c r="A19" s="29">
        <f>2.7827*0.0156*89.2%*138.23*18000*0.95</f>
        <v>91528.060394740314</v>
      </c>
      <c r="E19" s="24"/>
    </row>
    <row r="20" spans="1:5" x14ac:dyDescent="0.3">
      <c r="A20" s="29"/>
      <c r="E20" s="24"/>
    </row>
    <row r="21" spans="1:5" x14ac:dyDescent="0.3">
      <c r="A21" s="29"/>
      <c r="E21" s="24"/>
    </row>
    <row r="22" spans="1:5" x14ac:dyDescent="0.3">
      <c r="A22" s="29"/>
      <c r="E22" s="24"/>
    </row>
    <row r="23" spans="1:5" x14ac:dyDescent="0.3">
      <c r="A23" s="29"/>
      <c r="E23" s="24"/>
    </row>
    <row r="24" spans="1:5" x14ac:dyDescent="0.3">
      <c r="A24" s="29"/>
      <c r="E24" s="24"/>
    </row>
    <row r="25" spans="1:5" x14ac:dyDescent="0.3">
      <c r="B25" s="6"/>
      <c r="C25" s="6"/>
    </row>
  </sheetData>
  <mergeCells count="4">
    <mergeCell ref="B2:D2"/>
    <mergeCell ref="B3:D3"/>
    <mergeCell ref="B5:D5"/>
    <mergeCell ref="B4:D4"/>
  </mergeCells>
  <hyperlinks>
    <hyperlink ref="B4:D4" r:id="rId1" display="VCS 3031" xr:uid="{00000000-0004-0000-0000-000000000000}"/>
  </hyperlinks>
  <pageMargins left="0.7" right="0.7" top="0.75" bottom="0.75" header="0.3" footer="0.3"/>
  <pageSetup paperSize="9" orientation="portrait" horizontalDpi="0" verticalDpi="0" r:id="rId2"/>
  <cellWatches>
    <cellWatch r="D14"/>
  </cellWatch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workbookViewId="0">
      <selection activeCell="B21" sqref="B21"/>
    </sheetView>
  </sheetViews>
  <sheetFormatPr defaultColWidth="8.6640625" defaultRowHeight="11.4" x14ac:dyDescent="0.3"/>
  <cols>
    <col min="1" max="1" width="40.6640625" style="6" customWidth="1"/>
    <col min="2" max="2" width="11.6640625" style="6" customWidth="1"/>
    <col min="3" max="3" width="14.33203125" style="6" customWidth="1"/>
    <col min="4" max="4" width="59.109375" style="6" customWidth="1"/>
    <col min="5" max="5" width="31.88671875" style="24" customWidth="1"/>
    <col min="6" max="6" width="54.6640625" style="6" customWidth="1"/>
    <col min="7" max="16384" width="8.6640625" style="6"/>
  </cols>
  <sheetData>
    <row r="1" spans="1:11" ht="12" x14ac:dyDescent="0.3">
      <c r="A1" s="3" t="s">
        <v>0</v>
      </c>
      <c r="B1" s="4" t="s">
        <v>4</v>
      </c>
      <c r="C1" s="4" t="s">
        <v>2</v>
      </c>
      <c r="D1" s="115" t="s">
        <v>3</v>
      </c>
      <c r="E1" s="116"/>
      <c r="F1" s="5" t="s">
        <v>40</v>
      </c>
    </row>
    <row r="2" spans="1:11" ht="22.8" x14ac:dyDescent="0.3">
      <c r="A2" s="15" t="s">
        <v>12</v>
      </c>
      <c r="B2" s="15">
        <v>72626809</v>
      </c>
      <c r="C2" s="15"/>
      <c r="D2" s="15" t="s">
        <v>16</v>
      </c>
      <c r="E2" s="35" t="s">
        <v>39</v>
      </c>
      <c r="F2" s="2" t="s">
        <v>41</v>
      </c>
    </row>
    <row r="3" spans="1:11" ht="102.6" x14ac:dyDescent="0.3">
      <c r="A3" s="15" t="s">
        <v>13</v>
      </c>
      <c r="B3" s="15">
        <v>52557404</v>
      </c>
      <c r="C3" s="15"/>
      <c r="D3" s="15" t="s">
        <v>16</v>
      </c>
      <c r="E3" s="35" t="s">
        <v>39</v>
      </c>
      <c r="F3" s="88" t="s">
        <v>107</v>
      </c>
    </row>
    <row r="4" spans="1:11" ht="22.8" x14ac:dyDescent="0.3">
      <c r="A4" s="15" t="s">
        <v>14</v>
      </c>
      <c r="B4" s="15">
        <v>15093256</v>
      </c>
      <c r="C4" s="15"/>
      <c r="D4" s="15" t="s">
        <v>16</v>
      </c>
      <c r="E4" s="35" t="s">
        <v>39</v>
      </c>
      <c r="F4" s="1"/>
    </row>
    <row r="5" spans="1:11" ht="22.8" x14ac:dyDescent="0.3">
      <c r="A5" s="15" t="s">
        <v>15</v>
      </c>
      <c r="B5" s="15">
        <v>11080278</v>
      </c>
      <c r="C5" s="15"/>
      <c r="D5" s="15" t="s">
        <v>16</v>
      </c>
      <c r="E5" s="35" t="s">
        <v>39</v>
      </c>
      <c r="F5" s="1"/>
    </row>
    <row r="6" spans="1:11" ht="11.7" customHeight="1" x14ac:dyDescent="0.3">
      <c r="A6" s="15" t="s">
        <v>44</v>
      </c>
      <c r="B6" s="14">
        <f>B3/B5</f>
        <v>4.7433290031170694</v>
      </c>
      <c r="C6" s="15"/>
      <c r="D6" s="15"/>
      <c r="E6" s="2"/>
      <c r="F6" s="1"/>
    </row>
    <row r="7" spans="1:11" x14ac:dyDescent="0.3">
      <c r="A7" s="15"/>
      <c r="B7" s="9"/>
      <c r="C7" s="1"/>
      <c r="D7" s="1"/>
      <c r="E7" s="2"/>
      <c r="F7" s="1"/>
    </row>
    <row r="8" spans="1:11" ht="11.7" customHeight="1" x14ac:dyDescent="0.3">
      <c r="A8" s="15" t="s">
        <v>17</v>
      </c>
      <c r="B8" s="34">
        <f>93.8%</f>
        <v>0.93799999999999994</v>
      </c>
      <c r="C8" s="1"/>
      <c r="D8" s="113" t="s">
        <v>18</v>
      </c>
      <c r="E8" s="117" t="s">
        <v>42</v>
      </c>
      <c r="F8" s="117" t="s">
        <v>43</v>
      </c>
    </row>
    <row r="9" spans="1:11" x14ac:dyDescent="0.3">
      <c r="A9" s="15"/>
      <c r="B9" s="9"/>
      <c r="C9" s="1"/>
      <c r="D9" s="114"/>
      <c r="E9" s="118"/>
      <c r="F9" s="118"/>
    </row>
    <row r="10" spans="1:11" x14ac:dyDescent="0.3">
      <c r="A10" s="15" t="s">
        <v>32</v>
      </c>
      <c r="B10" s="15">
        <v>0.4</v>
      </c>
      <c r="C10" s="1" t="s">
        <v>33</v>
      </c>
      <c r="D10" s="20" t="s">
        <v>34</v>
      </c>
      <c r="E10" s="2"/>
      <c r="F10" s="1"/>
    </row>
    <row r="11" spans="1:11" x14ac:dyDescent="0.3">
      <c r="A11" s="15" t="s">
        <v>32</v>
      </c>
      <c r="B11" s="15">
        <v>0.4</v>
      </c>
      <c r="C11" s="1" t="s">
        <v>33</v>
      </c>
      <c r="D11" s="20" t="s">
        <v>34</v>
      </c>
      <c r="E11" s="2"/>
      <c r="F11" s="1"/>
    </row>
    <row r="12" spans="1:11" x14ac:dyDescent="0.3">
      <c r="A12" s="15"/>
      <c r="B12" s="15"/>
      <c r="C12" s="1"/>
      <c r="D12" s="21"/>
      <c r="E12" s="2"/>
      <c r="F12" s="1"/>
    </row>
    <row r="13" spans="1:11" x14ac:dyDescent="0.3">
      <c r="A13" s="15" t="s">
        <v>19</v>
      </c>
      <c r="B13" s="19">
        <f>B6*B10</f>
        <v>1.8973316012468278</v>
      </c>
      <c r="C13" s="1" t="s">
        <v>20</v>
      </c>
      <c r="D13" s="21"/>
      <c r="E13" s="2"/>
      <c r="F13" s="1"/>
    </row>
    <row r="14" spans="1:11" x14ac:dyDescent="0.3">
      <c r="A14" s="15"/>
      <c r="B14" s="19"/>
      <c r="C14" s="1"/>
      <c r="D14" s="21"/>
      <c r="E14" s="2"/>
      <c r="F14" s="1"/>
    </row>
    <row r="15" spans="1:11" x14ac:dyDescent="0.3">
      <c r="A15" s="15" t="s">
        <v>35</v>
      </c>
      <c r="B15" s="14">
        <f>B5*B8*B13/10^6</f>
        <v>19.719537980799995</v>
      </c>
      <c r="C15" s="15" t="s">
        <v>22</v>
      </c>
      <c r="D15" s="15"/>
      <c r="E15" s="20"/>
      <c r="F15" s="15"/>
      <c r="G15" s="16"/>
      <c r="H15" s="16"/>
      <c r="I15" s="16"/>
      <c r="J15" s="16"/>
      <c r="K15" s="17"/>
    </row>
    <row r="16" spans="1:11" ht="12" x14ac:dyDescent="0.3">
      <c r="A16" s="22" t="s">
        <v>21</v>
      </c>
      <c r="B16" s="23">
        <f>B15</f>
        <v>19.719537980799995</v>
      </c>
      <c r="C16" s="22" t="s">
        <v>22</v>
      </c>
      <c r="D16" s="15"/>
      <c r="E16" s="20"/>
      <c r="F16" s="15"/>
      <c r="G16" s="16"/>
      <c r="H16" s="16"/>
      <c r="I16" s="16"/>
      <c r="J16" s="16"/>
      <c r="K16" s="17"/>
    </row>
    <row r="17" spans="1:11" ht="12" x14ac:dyDescent="0.3">
      <c r="A17" s="22"/>
      <c r="B17" s="23"/>
      <c r="C17" s="22"/>
      <c r="D17" s="15"/>
      <c r="E17" s="20"/>
      <c r="F17" s="15"/>
      <c r="G17" s="16"/>
      <c r="H17" s="16"/>
      <c r="I17" s="16"/>
      <c r="J17" s="16"/>
      <c r="K17" s="17"/>
    </row>
    <row r="18" spans="1:11" ht="24" x14ac:dyDescent="0.3">
      <c r="A18" s="59" t="s">
        <v>91</v>
      </c>
      <c r="B18" s="23">
        <v>13.664999999999999</v>
      </c>
      <c r="C18" s="22" t="s">
        <v>22</v>
      </c>
      <c r="D18" s="51"/>
      <c r="E18" s="56" t="s">
        <v>83</v>
      </c>
      <c r="F18" s="20" t="s">
        <v>92</v>
      </c>
      <c r="G18" s="16"/>
      <c r="H18" s="16"/>
      <c r="I18" s="16"/>
      <c r="J18" s="16"/>
      <c r="K18" s="17"/>
    </row>
    <row r="19" spans="1:11" x14ac:dyDescent="0.3">
      <c r="A19" s="15"/>
      <c r="B19" s="14"/>
      <c r="C19" s="15"/>
      <c r="D19" s="15"/>
      <c r="E19" s="20"/>
      <c r="F19" s="15"/>
      <c r="G19" s="16"/>
      <c r="H19" s="16"/>
      <c r="I19" s="16"/>
      <c r="J19" s="16"/>
      <c r="K19" s="17"/>
    </row>
    <row r="20" spans="1:11" x14ac:dyDescent="0.3">
      <c r="A20" s="15"/>
      <c r="B20" s="15"/>
      <c r="C20" s="1"/>
      <c r="D20" s="15"/>
      <c r="E20" s="2"/>
      <c r="F20" s="1"/>
    </row>
    <row r="21" spans="1:11" ht="28.8" x14ac:dyDescent="0.3">
      <c r="A21" s="57" t="s">
        <v>78</v>
      </c>
      <c r="B21" s="81">
        <f>B42*1.3</f>
        <v>2.3202833333333333</v>
      </c>
      <c r="C21" s="1" t="s">
        <v>23</v>
      </c>
      <c r="D21" s="24"/>
      <c r="E21" s="48"/>
      <c r="F21" s="58" t="s">
        <v>99</v>
      </c>
    </row>
    <row r="22" spans="1:11" ht="12" x14ac:dyDescent="0.3">
      <c r="A22" s="22" t="s">
        <v>78</v>
      </c>
      <c r="B22" s="60">
        <f>B21*'Wood density '!B25</f>
        <v>1.4942624666666664</v>
      </c>
      <c r="C22" s="39" t="s">
        <v>28</v>
      </c>
      <c r="D22" s="2"/>
      <c r="E22" s="2"/>
      <c r="F22" s="1"/>
    </row>
    <row r="23" spans="1:11" x14ac:dyDescent="0.3">
      <c r="A23" s="28"/>
      <c r="B23" s="80"/>
      <c r="C23" s="11"/>
      <c r="D23" s="2"/>
      <c r="E23" s="43"/>
      <c r="F23" s="1"/>
    </row>
    <row r="24" spans="1:11" ht="12" customHeight="1" x14ac:dyDescent="0.3">
      <c r="A24" s="15"/>
      <c r="B24" s="14"/>
      <c r="C24" s="1"/>
      <c r="D24" s="24"/>
      <c r="E24" s="2"/>
      <c r="F24" s="1"/>
    </row>
    <row r="25" spans="1:11" x14ac:dyDescent="0.3">
      <c r="A25" s="15"/>
      <c r="B25" s="14"/>
      <c r="C25" s="1"/>
      <c r="D25" s="15"/>
      <c r="E25" s="2"/>
      <c r="F25" s="1"/>
    </row>
    <row r="26" spans="1:11" ht="12" x14ac:dyDescent="0.3">
      <c r="A26" s="22" t="s">
        <v>29</v>
      </c>
      <c r="B26" s="66">
        <f>B18+B22</f>
        <v>15.159262466666666</v>
      </c>
      <c r="C26" s="39" t="s">
        <v>28</v>
      </c>
      <c r="D26" s="50"/>
      <c r="E26" s="2"/>
      <c r="F26" s="1"/>
    </row>
    <row r="28" spans="1:11" x14ac:dyDescent="0.3">
      <c r="D28" s="55"/>
    </row>
    <row r="30" spans="1:11" ht="12" x14ac:dyDescent="0.3">
      <c r="A30" s="22" t="s">
        <v>78</v>
      </c>
      <c r="B30" s="15"/>
      <c r="C30" s="15"/>
      <c r="D30" s="1"/>
    </row>
    <row r="31" spans="1:11" ht="14.4" x14ac:dyDescent="0.3">
      <c r="A31" s="15" t="s">
        <v>79</v>
      </c>
      <c r="B31" s="15">
        <v>26.262</v>
      </c>
      <c r="C31" s="15" t="s">
        <v>82</v>
      </c>
      <c r="D31" s="56" t="s">
        <v>83</v>
      </c>
    </row>
    <row r="32" spans="1:11" x14ac:dyDescent="0.3">
      <c r="A32" s="15" t="s">
        <v>80</v>
      </c>
      <c r="B32" s="15">
        <v>1.8169999999999999</v>
      </c>
      <c r="C32" s="15" t="s">
        <v>82</v>
      </c>
      <c r="D32" s="51" t="s">
        <v>83</v>
      </c>
    </row>
    <row r="33" spans="1:4" x14ac:dyDescent="0.3">
      <c r="A33" s="15" t="s">
        <v>81</v>
      </c>
      <c r="B33" s="15">
        <v>1.7529999999999999</v>
      </c>
      <c r="C33" s="15" t="s">
        <v>82</v>
      </c>
      <c r="D33" s="51" t="s">
        <v>83</v>
      </c>
    </row>
    <row r="34" spans="1:4" ht="12" x14ac:dyDescent="0.3">
      <c r="A34" s="39" t="s">
        <v>84</v>
      </c>
      <c r="B34" s="1"/>
      <c r="C34" s="1"/>
      <c r="D34" s="1"/>
    </row>
    <row r="35" spans="1:4" ht="24.6" customHeight="1" x14ac:dyDescent="0.3">
      <c r="A35" s="15" t="s">
        <v>85</v>
      </c>
      <c r="B35" s="1">
        <v>20</v>
      </c>
      <c r="C35" s="1" t="s">
        <v>88</v>
      </c>
      <c r="D35" s="119" t="s">
        <v>111</v>
      </c>
    </row>
    <row r="36" spans="1:4" ht="24.6" customHeight="1" x14ac:dyDescent="0.3">
      <c r="A36" s="15" t="s">
        <v>86</v>
      </c>
      <c r="B36" s="1">
        <v>15</v>
      </c>
      <c r="C36" s="1" t="s">
        <v>88</v>
      </c>
      <c r="D36" s="120"/>
    </row>
    <row r="37" spans="1:4" ht="24.6" customHeight="1" x14ac:dyDescent="0.3">
      <c r="A37" s="15" t="s">
        <v>87</v>
      </c>
      <c r="B37" s="1">
        <v>5</v>
      </c>
      <c r="C37" s="1" t="s">
        <v>88</v>
      </c>
      <c r="D37" s="121"/>
    </row>
    <row r="38" spans="1:4" ht="12" x14ac:dyDescent="0.3">
      <c r="A38" s="22" t="s">
        <v>89</v>
      </c>
      <c r="B38" s="1"/>
      <c r="C38" s="1"/>
      <c r="D38" s="1"/>
    </row>
    <row r="39" spans="1:4" x14ac:dyDescent="0.3">
      <c r="A39" s="15" t="s">
        <v>79</v>
      </c>
      <c r="B39" s="52">
        <f>B31/B35</f>
        <v>1.3130999999999999</v>
      </c>
      <c r="C39" s="15" t="s">
        <v>82</v>
      </c>
      <c r="D39" s="1"/>
    </row>
    <row r="40" spans="1:4" x14ac:dyDescent="0.3">
      <c r="A40" s="15" t="s">
        <v>80</v>
      </c>
      <c r="B40" s="52">
        <f>B32/B36</f>
        <v>0.12113333333333333</v>
      </c>
      <c r="C40" s="15" t="s">
        <v>82</v>
      </c>
      <c r="D40" s="1"/>
    </row>
    <row r="41" spans="1:4" x14ac:dyDescent="0.3">
      <c r="A41" s="15" t="s">
        <v>81</v>
      </c>
      <c r="B41" s="52">
        <f>B33/B37</f>
        <v>0.35059999999999997</v>
      </c>
      <c r="C41" s="15" t="s">
        <v>82</v>
      </c>
      <c r="D41" s="1"/>
    </row>
    <row r="42" spans="1:4" ht="12" x14ac:dyDescent="0.3">
      <c r="A42" s="39" t="s">
        <v>90</v>
      </c>
      <c r="B42" s="52">
        <f>SUM(B39:B41)</f>
        <v>1.7848333333333333</v>
      </c>
      <c r="C42" s="15" t="s">
        <v>82</v>
      </c>
      <c r="D42" s="1"/>
    </row>
    <row r="43" spans="1:4" ht="12" x14ac:dyDescent="0.3">
      <c r="A43" s="39" t="s">
        <v>90</v>
      </c>
      <c r="B43" s="52">
        <f>B42*'Wood density '!B25</f>
        <v>1.1494326666666665</v>
      </c>
      <c r="C43" s="1" t="s">
        <v>28</v>
      </c>
      <c r="D43" s="1"/>
    </row>
    <row r="44" spans="1:4" x14ac:dyDescent="0.3">
      <c r="A44" s="1"/>
      <c r="B44" s="1"/>
      <c r="C44" s="1"/>
      <c r="D44" s="1"/>
    </row>
  </sheetData>
  <mergeCells count="5">
    <mergeCell ref="D8:D9"/>
    <mergeCell ref="D1:E1"/>
    <mergeCell ref="E8:E9"/>
    <mergeCell ref="F8:F9"/>
    <mergeCell ref="D35:D37"/>
  </mergeCells>
  <phoneticPr fontId="1" type="noConversion"/>
  <hyperlinks>
    <hyperlink ref="D31" r:id="rId1" xr:uid="{00000000-0004-0000-0100-000000000000}"/>
    <hyperlink ref="D32:D33" r:id="rId2" display="https://fsi.nic.in/cover_2011/chapter7.pdf" xr:uid="{00000000-0004-0000-0100-000001000000}"/>
    <hyperlink ref="E18" r:id="rId3" xr:uid="{00000000-0004-0000-0100-000002000000}"/>
    <hyperlink ref="F21" r:id="rId4" xr:uid="{00000000-0004-0000-0100-000003000000}"/>
  </hyperlinks>
  <pageMargins left="0.7" right="0.7" top="0.75" bottom="0.75" header="0.3" footer="0.3"/>
  <pageSetup paperSize="9" orientation="portrait" horizontalDpi="0" verticalDpi="0"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zoomScale="106" workbookViewId="0">
      <selection activeCell="C6" sqref="C6"/>
    </sheetView>
  </sheetViews>
  <sheetFormatPr defaultColWidth="8.6640625" defaultRowHeight="11.4" x14ac:dyDescent="0.3"/>
  <cols>
    <col min="1" max="1" width="38.6640625" style="24" customWidth="1"/>
    <col min="2" max="2" width="13.88671875" style="76" customWidth="1"/>
    <col min="3" max="3" width="12.88671875" style="6" customWidth="1"/>
    <col min="4" max="4" width="17" style="6" customWidth="1"/>
    <col min="5" max="5" width="33.33203125" style="6" customWidth="1"/>
    <col min="6" max="6" width="70.6640625" style="6" customWidth="1"/>
    <col min="7" max="16384" width="8.6640625" style="6"/>
  </cols>
  <sheetData>
    <row r="1" spans="1:6" s="70" customFormat="1" ht="13.2" x14ac:dyDescent="0.3">
      <c r="A1" s="67" t="s">
        <v>0</v>
      </c>
      <c r="B1" s="73" t="s">
        <v>1</v>
      </c>
      <c r="C1" s="68" t="s">
        <v>4</v>
      </c>
      <c r="D1" s="68" t="s">
        <v>2</v>
      </c>
      <c r="E1" s="69" t="s">
        <v>3</v>
      </c>
      <c r="F1" s="68" t="s">
        <v>101</v>
      </c>
    </row>
    <row r="2" spans="1:6" ht="30.6" x14ac:dyDescent="0.3">
      <c r="A2" s="2" t="s">
        <v>77</v>
      </c>
      <c r="B2" s="74" t="s">
        <v>61</v>
      </c>
      <c r="C2" s="46">
        <v>0.5</v>
      </c>
      <c r="D2" s="44" t="s">
        <v>75</v>
      </c>
      <c r="E2" s="45" t="s">
        <v>59</v>
      </c>
      <c r="F2" s="4"/>
    </row>
    <row r="3" spans="1:6" customFormat="1" ht="14.4" x14ac:dyDescent="0.3">
      <c r="A3" s="2" t="s">
        <v>105</v>
      </c>
      <c r="B3" s="83"/>
      <c r="C3" s="46">
        <f>'Wood density '!B7</f>
        <v>0.65400000000000014</v>
      </c>
      <c r="D3" s="44" t="s">
        <v>25</v>
      </c>
      <c r="E3" s="44" t="s">
        <v>106</v>
      </c>
    </row>
    <row r="4" spans="1:6" s="38" customFormat="1" ht="22.8" x14ac:dyDescent="0.3">
      <c r="A4" s="2" t="s">
        <v>104</v>
      </c>
      <c r="B4" s="40"/>
      <c r="C4" s="46">
        <f>'Wood density '!B25</f>
        <v>0.64399999999999991</v>
      </c>
      <c r="D4" s="44" t="s">
        <v>25</v>
      </c>
      <c r="E4" s="44" t="s">
        <v>106</v>
      </c>
    </row>
    <row r="5" spans="1:6" ht="12" x14ac:dyDescent="0.3">
      <c r="A5" s="122" t="s">
        <v>38</v>
      </c>
      <c r="B5" s="75" t="s">
        <v>61</v>
      </c>
      <c r="C5" s="82">
        <f>C2*C3</f>
        <v>0.32700000000000007</v>
      </c>
      <c r="D5" s="44" t="s">
        <v>76</v>
      </c>
      <c r="E5" s="45"/>
      <c r="F5" s="4"/>
    </row>
    <row r="6" spans="1:6" ht="12" customHeight="1" x14ac:dyDescent="0.3">
      <c r="A6" s="123"/>
      <c r="B6" s="75" t="s">
        <v>62</v>
      </c>
      <c r="C6" s="82">
        <f>C2*C4</f>
        <v>0.32199999999999995</v>
      </c>
      <c r="D6" s="44" t="s">
        <v>76</v>
      </c>
      <c r="E6" s="5"/>
      <c r="F6" s="89" t="s">
        <v>112</v>
      </c>
    </row>
    <row r="7" spans="1:6" ht="12.45" customHeight="1" x14ac:dyDescent="0.3">
      <c r="A7" s="2"/>
      <c r="B7" s="74"/>
      <c r="C7" s="4"/>
      <c r="D7" s="44"/>
      <c r="E7" s="5"/>
      <c r="F7" s="4"/>
    </row>
    <row r="8" spans="1:6" ht="12" x14ac:dyDescent="0.3">
      <c r="A8" s="2" t="s">
        <v>93</v>
      </c>
      <c r="C8" s="62">
        <v>9468900</v>
      </c>
      <c r="D8" s="44" t="s">
        <v>64</v>
      </c>
      <c r="E8" s="45" t="s">
        <v>65</v>
      </c>
      <c r="F8" s="4" t="s">
        <v>103</v>
      </c>
    </row>
    <row r="9" spans="1:6" ht="12" x14ac:dyDescent="0.3">
      <c r="A9" s="2" t="s">
        <v>63</v>
      </c>
      <c r="B9" s="74"/>
      <c r="C9" s="62">
        <f>(61886)*100</f>
        <v>6188600</v>
      </c>
      <c r="D9" s="44" t="s">
        <v>64</v>
      </c>
      <c r="E9" s="45" t="s">
        <v>65</v>
      </c>
      <c r="F9" s="4" t="s">
        <v>103</v>
      </c>
    </row>
    <row r="10" spans="1:6" ht="12" x14ac:dyDescent="0.3">
      <c r="A10" s="2" t="s">
        <v>66</v>
      </c>
      <c r="B10" s="74"/>
      <c r="C10" s="62">
        <f>(31098)*100</f>
        <v>3109800</v>
      </c>
      <c r="D10" s="44" t="s">
        <v>64</v>
      </c>
      <c r="E10" s="45" t="s">
        <v>65</v>
      </c>
      <c r="F10" s="4" t="s">
        <v>103</v>
      </c>
    </row>
    <row r="11" spans="1:6" ht="12" x14ac:dyDescent="0.3">
      <c r="A11" s="2" t="s">
        <v>95</v>
      </c>
      <c r="B11" s="74"/>
      <c r="C11" s="54">
        <f>C9/C8</f>
        <v>0.65357116454920849</v>
      </c>
      <c r="D11" s="71"/>
      <c r="E11" s="91" t="s">
        <v>113</v>
      </c>
      <c r="F11" s="53"/>
    </row>
    <row r="12" spans="1:6" ht="12" x14ac:dyDescent="0.3">
      <c r="A12" s="2" t="s">
        <v>96</v>
      </c>
      <c r="B12" s="74"/>
      <c r="C12" s="54">
        <f>C10/C8</f>
        <v>0.32842252003928651</v>
      </c>
      <c r="D12" s="44"/>
      <c r="E12" s="91" t="s">
        <v>113</v>
      </c>
      <c r="F12" s="53"/>
    </row>
    <row r="13" spans="1:6" ht="12" x14ac:dyDescent="0.3">
      <c r="A13" s="2"/>
      <c r="B13" s="74"/>
      <c r="C13" s="46"/>
      <c r="D13" s="44"/>
      <c r="E13" s="45"/>
      <c r="F13" s="53"/>
    </row>
    <row r="14" spans="1:6" ht="12" x14ac:dyDescent="0.3">
      <c r="A14" s="3" t="s">
        <v>94</v>
      </c>
      <c r="B14" s="74" t="s">
        <v>60</v>
      </c>
      <c r="C14" s="64">
        <f>64772*100</f>
        <v>6477200</v>
      </c>
      <c r="D14" s="4" t="s">
        <v>64</v>
      </c>
      <c r="E14" s="45" t="s">
        <v>71</v>
      </c>
      <c r="F14" s="53" t="s">
        <v>102</v>
      </c>
    </row>
    <row r="15" spans="1:6" ht="12" x14ac:dyDescent="0.3">
      <c r="A15" s="2" t="s">
        <v>98</v>
      </c>
      <c r="B15" s="77"/>
      <c r="C15" s="61">
        <f>28326*100</f>
        <v>2832600</v>
      </c>
      <c r="D15" s="44" t="s">
        <v>64</v>
      </c>
      <c r="E15" s="45" t="s">
        <v>71</v>
      </c>
      <c r="F15" s="53" t="s">
        <v>102</v>
      </c>
    </row>
    <row r="16" spans="1:6" ht="68.400000000000006" x14ac:dyDescent="0.3">
      <c r="A16" s="3" t="s">
        <v>97</v>
      </c>
      <c r="B16" s="78" t="s">
        <v>67</v>
      </c>
      <c r="C16" s="64">
        <f>(C14-C15)*(C11+C12)</f>
        <v>3578974.1828512289</v>
      </c>
      <c r="D16" s="4" t="s">
        <v>64</v>
      </c>
      <c r="E16" s="45"/>
      <c r="F16" s="90" t="s">
        <v>114</v>
      </c>
    </row>
    <row r="17" spans="1:6" ht="12" x14ac:dyDescent="0.3">
      <c r="A17" s="2"/>
      <c r="B17" s="74"/>
      <c r="C17" s="63"/>
      <c r="D17" s="44"/>
      <c r="E17" s="47"/>
      <c r="F17" s="4"/>
    </row>
    <row r="18" spans="1:6" ht="12" x14ac:dyDescent="0.3">
      <c r="A18" s="3" t="s">
        <v>68</v>
      </c>
      <c r="B18" s="79" t="s">
        <v>70</v>
      </c>
      <c r="C18" s="64">
        <f>C19+C20</f>
        <v>2077500</v>
      </c>
      <c r="D18" s="4" t="s">
        <v>64</v>
      </c>
      <c r="E18" s="45" t="s">
        <v>71</v>
      </c>
      <c r="F18" s="4"/>
    </row>
    <row r="19" spans="1:6" ht="12" x14ac:dyDescent="0.3">
      <c r="A19" s="2" t="s">
        <v>69</v>
      </c>
      <c r="B19" s="79"/>
      <c r="C19" s="61">
        <f>12721*100</f>
        <v>1272100</v>
      </c>
      <c r="D19" s="44" t="s">
        <v>64</v>
      </c>
      <c r="E19" s="45" t="s">
        <v>71</v>
      </c>
      <c r="F19" s="4"/>
    </row>
    <row r="20" spans="1:6" ht="12" x14ac:dyDescent="0.3">
      <c r="A20" s="2" t="s">
        <v>72</v>
      </c>
      <c r="B20" s="79"/>
      <c r="C20" s="61">
        <f>8054*100</f>
        <v>805400</v>
      </c>
      <c r="D20" s="44" t="s">
        <v>64</v>
      </c>
      <c r="E20" s="5"/>
      <c r="F20" s="4"/>
    </row>
    <row r="21" spans="1:6" ht="12" x14ac:dyDescent="0.3">
      <c r="A21" s="3" t="s">
        <v>73</v>
      </c>
      <c r="B21" s="79" t="s">
        <v>74</v>
      </c>
      <c r="C21" s="64">
        <v>0</v>
      </c>
      <c r="D21" s="4" t="s">
        <v>64</v>
      </c>
      <c r="E21" s="5"/>
      <c r="F21" s="4"/>
    </row>
    <row r="22" spans="1:6" ht="12" x14ac:dyDescent="0.3">
      <c r="A22" s="2"/>
      <c r="B22" s="74"/>
      <c r="C22" s="63"/>
      <c r="D22" s="44"/>
      <c r="E22" s="5"/>
      <c r="F22" s="4"/>
    </row>
    <row r="23" spans="1:6" ht="36" x14ac:dyDescent="0.3">
      <c r="A23" s="3" t="s">
        <v>9</v>
      </c>
      <c r="B23" s="74"/>
      <c r="C23" s="65">
        <f>C5*(C14-C16)+C6*(C18-0)</f>
        <v>1616674.8422076483</v>
      </c>
      <c r="D23" s="4" t="s">
        <v>7</v>
      </c>
      <c r="E23" s="49"/>
      <c r="F23" s="1" t="s">
        <v>8</v>
      </c>
    </row>
  </sheetData>
  <mergeCells count="1">
    <mergeCell ref="A5:A6"/>
  </mergeCells>
  <phoneticPr fontId="1" type="noConversion"/>
  <hyperlinks>
    <hyperlink ref="E2" r:id="rId1" xr:uid="{00000000-0004-0000-0200-000000000000}"/>
    <hyperlink ref="E8" r:id="rId2" xr:uid="{00000000-0004-0000-0200-000001000000}"/>
    <hyperlink ref="E9" r:id="rId3" xr:uid="{00000000-0004-0000-0200-000002000000}"/>
    <hyperlink ref="E10" r:id="rId4" xr:uid="{00000000-0004-0000-0200-000003000000}"/>
    <hyperlink ref="E18" r:id="rId5" xr:uid="{00000000-0004-0000-0200-000004000000}"/>
    <hyperlink ref="E19" r:id="rId6" xr:uid="{00000000-0004-0000-0200-000005000000}"/>
    <hyperlink ref="E14" r:id="rId7" xr:uid="{00000000-0004-0000-0200-000006000000}"/>
  </hyperlinks>
  <pageMargins left="0.7" right="0.7" top="0.75" bottom="0.75" header="0.3" footer="0.3"/>
  <pageSetup paperSize="9" orientation="portrait" horizontalDpi="0" verticalDpi="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0"/>
  <sheetViews>
    <sheetView workbookViewId="0">
      <selection activeCell="B25" sqref="B25"/>
    </sheetView>
  </sheetViews>
  <sheetFormatPr defaultRowHeight="14.4" x14ac:dyDescent="0.3"/>
  <cols>
    <col min="1" max="1" width="60.33203125" bestFit="1" customWidth="1"/>
    <col min="3" max="3" width="8.6640625" style="85"/>
    <col min="4" max="4" width="60.6640625" customWidth="1"/>
  </cols>
  <sheetData>
    <row r="1" spans="1:5" ht="16.2" x14ac:dyDescent="0.3">
      <c r="A1" s="58" t="s">
        <v>117</v>
      </c>
      <c r="B1" s="3" t="s">
        <v>4</v>
      </c>
      <c r="C1" s="74" t="s">
        <v>24</v>
      </c>
      <c r="D1" s="4" t="s">
        <v>3</v>
      </c>
      <c r="E1" s="13"/>
    </row>
    <row r="2" spans="1:5" x14ac:dyDescent="0.3">
      <c r="A2" s="25" t="s">
        <v>45</v>
      </c>
      <c r="B2" s="26">
        <v>0.54</v>
      </c>
      <c r="C2" s="84" t="s">
        <v>25</v>
      </c>
      <c r="D2" s="124" t="s">
        <v>26</v>
      </c>
    </row>
    <row r="3" spans="1:5" x14ac:dyDescent="0.3">
      <c r="A3" s="25" t="s">
        <v>46</v>
      </c>
      <c r="B3" s="27">
        <v>0.73</v>
      </c>
      <c r="C3" s="84" t="s">
        <v>25</v>
      </c>
      <c r="D3" s="125"/>
    </row>
    <row r="4" spans="1:5" x14ac:dyDescent="0.3">
      <c r="A4" s="25" t="s">
        <v>31</v>
      </c>
      <c r="B4" s="27">
        <v>0.72</v>
      </c>
      <c r="C4" s="84" t="s">
        <v>25</v>
      </c>
      <c r="D4" s="125"/>
    </row>
    <row r="5" spans="1:5" x14ac:dyDescent="0.3">
      <c r="A5" s="25" t="s">
        <v>27</v>
      </c>
      <c r="B5" s="27">
        <v>0.5</v>
      </c>
      <c r="C5" s="84" t="s">
        <v>25</v>
      </c>
      <c r="D5" s="125"/>
    </row>
    <row r="6" spans="1:5" x14ac:dyDescent="0.3">
      <c r="A6" s="25" t="s">
        <v>36</v>
      </c>
      <c r="B6" s="27">
        <v>0.78</v>
      </c>
      <c r="C6" s="84" t="s">
        <v>25</v>
      </c>
      <c r="D6" s="126"/>
    </row>
    <row r="7" spans="1:5" x14ac:dyDescent="0.3">
      <c r="A7" s="36" t="s">
        <v>105</v>
      </c>
      <c r="B7" s="18">
        <f>AVERAGE(B2:B6)</f>
        <v>0.65400000000000014</v>
      </c>
      <c r="C7" s="84" t="s">
        <v>25</v>
      </c>
    </row>
    <row r="9" spans="1:5" ht="16.2" x14ac:dyDescent="0.3">
      <c r="A9" s="94" t="s">
        <v>120</v>
      </c>
    </row>
    <row r="10" spans="1:5" x14ac:dyDescent="0.3">
      <c r="A10" s="42" t="s">
        <v>47</v>
      </c>
      <c r="B10" s="37">
        <v>0.48</v>
      </c>
      <c r="C10" s="84" t="s">
        <v>25</v>
      </c>
      <c r="D10" s="124" t="s">
        <v>26</v>
      </c>
    </row>
    <row r="11" spans="1:5" x14ac:dyDescent="0.3">
      <c r="A11" s="42" t="s">
        <v>48</v>
      </c>
      <c r="B11" s="37">
        <v>0.7</v>
      </c>
      <c r="C11" s="84" t="s">
        <v>25</v>
      </c>
      <c r="D11" s="125"/>
    </row>
    <row r="12" spans="1:5" x14ac:dyDescent="0.3">
      <c r="A12" s="42" t="s">
        <v>49</v>
      </c>
      <c r="B12" s="37">
        <v>0.69</v>
      </c>
      <c r="C12" s="84" t="s">
        <v>25</v>
      </c>
      <c r="D12" s="125"/>
    </row>
    <row r="13" spans="1:5" x14ac:dyDescent="0.3">
      <c r="A13" s="42" t="s">
        <v>50</v>
      </c>
      <c r="B13" s="37">
        <v>0.76</v>
      </c>
      <c r="C13" s="84" t="s">
        <v>25</v>
      </c>
      <c r="D13" s="125"/>
    </row>
    <row r="14" spans="1:5" x14ac:dyDescent="0.3">
      <c r="A14" s="42" t="s">
        <v>51</v>
      </c>
      <c r="B14" s="37">
        <v>0.5</v>
      </c>
      <c r="C14" s="84" t="s">
        <v>25</v>
      </c>
      <c r="D14" s="126"/>
    </row>
    <row r="15" spans="1:5" x14ac:dyDescent="0.3">
      <c r="A15" s="36" t="s">
        <v>57</v>
      </c>
      <c r="B15" s="41">
        <f>AVERAGE(B10:B14)</f>
        <v>0.626</v>
      </c>
      <c r="C15" s="84" t="s">
        <v>25</v>
      </c>
      <c r="D15" s="37"/>
    </row>
    <row r="16" spans="1:5" x14ac:dyDescent="0.3">
      <c r="C16" s="86"/>
    </row>
    <row r="17" spans="1:4" ht="16.2" x14ac:dyDescent="0.3">
      <c r="A17" s="94" t="s">
        <v>121</v>
      </c>
    </row>
    <row r="18" spans="1:4" x14ac:dyDescent="0.3">
      <c r="A18" s="42" t="s">
        <v>52</v>
      </c>
      <c r="B18" s="37">
        <v>0.69</v>
      </c>
      <c r="C18" s="84" t="s">
        <v>25</v>
      </c>
      <c r="D18" s="124" t="s">
        <v>26</v>
      </c>
    </row>
    <row r="19" spans="1:4" x14ac:dyDescent="0.3">
      <c r="A19" s="42" t="s">
        <v>53</v>
      </c>
      <c r="B19" s="37">
        <v>0.55000000000000004</v>
      </c>
      <c r="C19" s="84" t="s">
        <v>25</v>
      </c>
      <c r="D19" s="125"/>
    </row>
    <row r="20" spans="1:4" x14ac:dyDescent="0.3">
      <c r="A20" s="42" t="s">
        <v>54</v>
      </c>
      <c r="B20" s="37">
        <v>0.64</v>
      </c>
      <c r="C20" s="84" t="s">
        <v>25</v>
      </c>
      <c r="D20" s="126"/>
    </row>
    <row r="21" spans="1:4" x14ac:dyDescent="0.3">
      <c r="A21" s="42" t="s">
        <v>55</v>
      </c>
      <c r="B21" s="37">
        <f>670/1000</f>
        <v>0.67</v>
      </c>
      <c r="C21" s="84" t="s">
        <v>25</v>
      </c>
      <c r="D21" s="12" t="s">
        <v>58</v>
      </c>
    </row>
    <row r="22" spans="1:4" x14ac:dyDescent="0.3">
      <c r="A22" s="42" t="s">
        <v>56</v>
      </c>
      <c r="B22" s="37">
        <v>0.76</v>
      </c>
      <c r="C22" s="84" t="s">
        <v>25</v>
      </c>
      <c r="D22" s="12" t="s">
        <v>26</v>
      </c>
    </row>
    <row r="23" spans="1:4" x14ac:dyDescent="0.3">
      <c r="A23" s="36" t="s">
        <v>57</v>
      </c>
      <c r="B23" s="41">
        <f>AVERAGE(B18:B22)</f>
        <v>0.66199999999999992</v>
      </c>
      <c r="C23" s="84" t="s">
        <v>25</v>
      </c>
      <c r="D23" s="37"/>
    </row>
    <row r="25" spans="1:4" s="38" customFormat="1" ht="28.8" x14ac:dyDescent="0.3">
      <c r="A25" s="95" t="s">
        <v>104</v>
      </c>
      <c r="B25" s="96">
        <f>AVERAGE(B15,B23)</f>
        <v>0.64399999999999991</v>
      </c>
      <c r="C25" s="87" t="s">
        <v>25</v>
      </c>
      <c r="D25" s="37"/>
    </row>
    <row r="27" spans="1:4" x14ac:dyDescent="0.3">
      <c r="A27" s="92" t="s">
        <v>119</v>
      </c>
    </row>
    <row r="28" spans="1:4" x14ac:dyDescent="0.3">
      <c r="A28" s="93" t="s">
        <v>115</v>
      </c>
    </row>
    <row r="29" spans="1:4" x14ac:dyDescent="0.3">
      <c r="A29" s="93" t="s">
        <v>116</v>
      </c>
    </row>
    <row r="30" spans="1:4" x14ac:dyDescent="0.3">
      <c r="A30" s="93" t="s">
        <v>118</v>
      </c>
    </row>
  </sheetData>
  <mergeCells count="3">
    <mergeCell ref="D2:D6"/>
    <mergeCell ref="D10:D14"/>
    <mergeCell ref="D18:D20"/>
  </mergeCells>
  <hyperlinks>
    <hyperlink ref="D2" r:id="rId1" location="TopOfPage" xr:uid="{00000000-0004-0000-0300-000000000000}"/>
    <hyperlink ref="D10" r:id="rId2" location="TopOfPage" xr:uid="{00000000-0004-0000-0300-000001000000}"/>
    <hyperlink ref="D18" r:id="rId3" location="TopOfPage" xr:uid="{00000000-0004-0000-0300-000002000000}"/>
    <hyperlink ref="D22" r:id="rId4" location="TopOfPage" xr:uid="{00000000-0004-0000-0300-000003000000}"/>
    <hyperlink ref="D21" r:id="rId5" location=":~:text=The%20wood%20is%20resistant%20to,for%20roof%20trusses%20in%20Nigeria." xr:uid="{00000000-0004-0000-0300-000004000000}"/>
    <hyperlink ref="A1" r:id="rId6" display="Major species - Forest " xr:uid="{00000000-0004-0000-0300-000005000000}"/>
    <hyperlink ref="A9" r:id="rId7" xr:uid="{00000000-0004-0000-0300-000006000000}"/>
    <hyperlink ref="A17" r:id="rId8" xr:uid="{00000000-0004-0000-0300-000007000000}"/>
  </hyperlinks>
  <pageMargins left="0.7" right="0.7" top="0.75" bottom="0.75" header="0.3" footer="0.3"/>
  <pageSetup paperSize="9" orientation="portrait" horizontalDpi="0"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Fnrb</vt:lpstr>
      <vt:lpstr>Consumption of Woody biomass</vt:lpstr>
      <vt:lpstr>Renewable Biomass</vt:lpstr>
      <vt:lpstr>Wood density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SUVRA</dc:creator>
  <cp:lastModifiedBy>Admin K</cp:lastModifiedBy>
  <dcterms:created xsi:type="dcterms:W3CDTF">2015-06-05T18:17:20Z</dcterms:created>
  <dcterms:modified xsi:type="dcterms:W3CDTF">2024-03-07T11:24:08Z</dcterms:modified>
</cp:coreProperties>
</file>