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autoCompressPictures="0"/>
  <xr:revisionPtr revIDLastSave="0" documentId="13_ncr:1_{AE4F4AAB-D448-4C28-89FA-970890C68BE6}" xr6:coauthVersionLast="47" xr6:coauthVersionMax="47" xr10:uidLastSave="{00000000-0000-0000-0000-000000000000}"/>
  <bookViews>
    <workbookView xWindow="-110" yWindow="-110" windowWidth="19420" windowHeight="11500" tabRatio="489" activeTab="2" xr2:uid="{00000000-000D-0000-FFFF-FFFF00000000}"/>
  </bookViews>
  <sheets>
    <sheet name="Greentech Data" sheetId="2" r:id="rId1"/>
    <sheet name="2023(10-12)" sheetId="13" r:id="rId2"/>
    <sheet name="2024" sheetId="14" r:id="rId3"/>
    <sheet name="2025(01-02)" sheetId="1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5" i="15" l="1"/>
  <c r="B13" i="15" l="1"/>
  <c r="B17" i="13"/>
  <c r="D11" i="14"/>
  <c r="C11" i="14"/>
  <c r="D22" i="14"/>
  <c r="B13" i="14"/>
  <c r="B14" i="14" s="1"/>
  <c r="B15" i="14"/>
  <c r="B16" i="14" s="1"/>
  <c r="B19" i="15"/>
  <c r="B17" i="15"/>
  <c r="B18" i="15" s="1"/>
  <c r="B16" i="15"/>
  <c r="B14" i="15"/>
  <c r="B11" i="15"/>
  <c r="B12" i="15" s="1"/>
  <c r="B8" i="15"/>
  <c r="B7" i="15"/>
  <c r="B19" i="14"/>
  <c r="B17" i="14"/>
  <c r="B18" i="14" s="1"/>
  <c r="B11" i="14"/>
  <c r="B12" i="14" s="1"/>
  <c r="B8" i="14"/>
  <c r="E3" i="14" s="1"/>
  <c r="B7" i="14"/>
  <c r="AD13" i="2"/>
  <c r="AD12" i="2"/>
  <c r="AD10" i="2"/>
  <c r="AA13" i="2"/>
  <c r="AA12" i="2"/>
  <c r="AA10" i="2"/>
  <c r="B19" i="13"/>
  <c r="B18" i="13"/>
  <c r="B15" i="13"/>
  <c r="B16" i="13" s="1"/>
  <c r="B13" i="13"/>
  <c r="B11" i="13"/>
  <c r="B8" i="13"/>
  <c r="E3" i="13" s="1"/>
  <c r="X13" i="2"/>
  <c r="X12" i="2"/>
  <c r="X10" i="2"/>
  <c r="B14" i="13"/>
  <c r="B7" i="13"/>
  <c r="B9" i="13" l="1"/>
  <c r="B21" i="15"/>
  <c r="C11" i="15"/>
  <c r="D11" i="15" s="1"/>
  <c r="B9" i="15"/>
  <c r="E3" i="15"/>
  <c r="C13" i="15"/>
  <c r="D13" i="15" s="1"/>
  <c r="B21" i="14"/>
  <c r="C13" i="14"/>
  <c r="D13" i="14" s="1"/>
  <c r="B9" i="14"/>
  <c r="C13" i="13"/>
  <c r="D13" i="13" s="1"/>
  <c r="C11" i="13"/>
  <c r="D11" i="13" s="1"/>
  <c r="D22" i="13" s="1"/>
  <c r="B12" i="13"/>
  <c r="B21" i="13" s="1"/>
  <c r="B22" i="15" l="1"/>
  <c r="D22" i="15"/>
  <c r="B22" i="14"/>
  <c r="B22" i="13"/>
  <c r="U13" i="2"/>
  <c r="U12" i="2"/>
  <c r="U10" i="2"/>
  <c r="R13" i="2"/>
  <c r="R12" i="2"/>
  <c r="R10" i="2"/>
  <c r="O13" i="2"/>
  <c r="O12" i="2"/>
  <c r="O10" i="2"/>
  <c r="E13" i="2"/>
  <c r="E12" i="2"/>
  <c r="E10" i="2"/>
  <c r="L13" i="2"/>
  <c r="L12" i="2"/>
  <c r="L10" i="2"/>
  <c r="I13" i="2"/>
  <c r="I12" i="2"/>
  <c r="I10" i="2"/>
</calcChain>
</file>

<file path=xl/sharedStrings.xml><?xml version="1.0" encoding="utf-8"?>
<sst xmlns="http://schemas.openxmlformats.org/spreadsheetml/2006/main" count="209" uniqueCount="53">
  <si>
    <t xml:space="preserve"> </t>
  </si>
  <si>
    <t>Net to gross adjustment factor, L</t>
  </si>
  <si>
    <t>Specific electricity consumption, MWh/t</t>
  </si>
  <si>
    <t>Emission Factor for Electricity Generation, tCO2/MWh</t>
  </si>
  <si>
    <t>Specific fuel consumption, GJ/t</t>
  </si>
  <si>
    <t>Emission Factor for fossil fuel, natural gas, tCO2/GJ</t>
  </si>
  <si>
    <t>1MWh = 3,6 GJ</t>
  </si>
  <si>
    <t>Emission Factor for LFO, kgCO2/GJ; tCO2/MWh</t>
  </si>
  <si>
    <t>Emission Factor for Gasoline;KgCO2/GJ; tCO2/MWh</t>
  </si>
  <si>
    <t>LFO consumption for Flakes total, MWh</t>
  </si>
  <si>
    <t>Emission Factor for Diesel; KgCO2/GJ; tCO2/MWh</t>
  </si>
  <si>
    <t>Centralised production report</t>
  </si>
  <si>
    <t>Source of Data</t>
  </si>
  <si>
    <t>Greentech</t>
  </si>
  <si>
    <t>Centralised utility consumption report</t>
  </si>
  <si>
    <t>www.anpm.ro; www.mmediu.ro</t>
  </si>
  <si>
    <t>The list of the national values of the emission factors and net calorific values, specific to each type of fuel and type of activity - EU-ETS 2012</t>
  </si>
  <si>
    <t>Emission Factor for Natural Gas; tCO2/MWh</t>
  </si>
  <si>
    <t>Total PET Flakes, t</t>
  </si>
  <si>
    <t>Baseline Emissions, tCO2</t>
  </si>
  <si>
    <t>Calculations of Project Activity Emissions for Flakes</t>
  </si>
  <si>
    <t>Electric consumption for Flakes, MWh</t>
  </si>
  <si>
    <t>Project Emission for Flakes - Electricity, tCO2</t>
  </si>
  <si>
    <t>Natural Gas consumption for Flakes, MWh</t>
  </si>
  <si>
    <t>Project Emission for Flakes - Natural Gas, tCO2</t>
  </si>
  <si>
    <t>Diesel consumption for Flakes, MWh</t>
  </si>
  <si>
    <t>Project Emission for Flakes - Diesel, tCO2</t>
  </si>
  <si>
    <t>Gasoline consumption for Flakes, MWh</t>
  </si>
  <si>
    <t>Project Emission for Flakes - Gasoline, tCO2</t>
  </si>
  <si>
    <t>LFO consumption for Flakes, MWh</t>
  </si>
  <si>
    <t>Project Emission for Flakes, tCO2</t>
  </si>
  <si>
    <t>Total Project Emissions for Flakes, tCO2</t>
  </si>
  <si>
    <t>Total Project Savings, tCO2</t>
  </si>
  <si>
    <t xml:space="preserve">Baseline Emissions, tCO2/t </t>
  </si>
  <si>
    <t xml:space="preserve">Calculation of Baseline Emissions </t>
  </si>
  <si>
    <t>Flakes production 2018(Feb-Dec), tons</t>
  </si>
  <si>
    <t>Flakes production 2019, tons</t>
  </si>
  <si>
    <t>Total PET Flakes 2020, tons</t>
  </si>
  <si>
    <t>INPUT PET WASTES, tons</t>
  </si>
  <si>
    <t>2018 (Feb-Dec))</t>
  </si>
  <si>
    <t>Total PET Flakes 2021, tons</t>
  </si>
  <si>
    <t>2023, 01-09</t>
  </si>
  <si>
    <t>Total PET flakes, tons</t>
  </si>
  <si>
    <t xml:space="preserve">Energy Mwh/t flakes </t>
  </si>
  <si>
    <t>Savings electric energy, Mwh</t>
  </si>
  <si>
    <t>=SDG7.1</t>
  </si>
  <si>
    <t>Baseline energy consumption MWh/t</t>
  </si>
  <si>
    <t>2023(0ct-dec)</t>
  </si>
  <si>
    <t>2023, 10-12</t>
  </si>
  <si>
    <t>2025, 01-02</t>
  </si>
  <si>
    <t>2025, (01-02)</t>
  </si>
  <si>
    <t>The list of the national values of the emission factors and net calorific values, specific to each type of fuel and type of activity - EU-ETS 2011</t>
  </si>
  <si>
    <t xml:space="preserve">2023: 0,618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</si>
</sst>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0"/>
    <numFmt numFmtId="165" formatCode="0.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charset val="238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0FE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3">
    <xf numFmtId="0" fontId="0" fillId="0" borderId="0"/>
    <xf numFmtId="0" fontId="5" fillId="0" borderId="0" applyAlignment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3" fontId="11" fillId="0" borderId="0" applyFont="0" applyFill="0" applyBorder="0" applyAlignment="0" applyProtection="0"/>
  </cellStyleXfs>
  <cellXfs count="52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0" fontId="3" fillId="0" borderId="0" xfId="0" applyFont="1"/>
    <xf numFmtId="164" fontId="0" fillId="2" borderId="0" xfId="0" applyNumberFormat="1" applyFill="1"/>
    <xf numFmtId="4" fontId="1" fillId="0" borderId="0" xfId="0" applyNumberFormat="1" applyFont="1" applyAlignment="1">
      <alignment wrapText="1"/>
    </xf>
    <xf numFmtId="0" fontId="1" fillId="0" borderId="0" xfId="0" applyFont="1"/>
    <xf numFmtId="164" fontId="2" fillId="2" borderId="0" xfId="0" applyNumberFormat="1" applyFont="1" applyFill="1"/>
    <xf numFmtId="165" fontId="0" fillId="2" borderId="0" xfId="0" applyNumberFormat="1" applyFill="1"/>
    <xf numFmtId="4" fontId="4" fillId="0" borderId="0" xfId="0" applyNumberFormat="1" applyFont="1" applyAlignment="1">
      <alignment wrapText="1"/>
    </xf>
    <xf numFmtId="164" fontId="4" fillId="0" borderId="0" xfId="0" applyNumberFormat="1" applyFont="1"/>
    <xf numFmtId="164" fontId="0" fillId="3" borderId="0" xfId="0" applyNumberFormat="1" applyFill="1"/>
    <xf numFmtId="0" fontId="0" fillId="5" borderId="0" xfId="0" applyFill="1"/>
    <xf numFmtId="164" fontId="0" fillId="5" borderId="0" xfId="0" applyNumberFormat="1" applyFill="1"/>
    <xf numFmtId="0" fontId="1" fillId="5" borderId="0" xfId="0" applyFont="1" applyFill="1" applyAlignment="1">
      <alignment horizontal="center"/>
    </xf>
    <xf numFmtId="0" fontId="8" fillId="0" borderId="0" xfId="0" applyFont="1" applyAlignment="1">
      <alignment wrapText="1"/>
    </xf>
    <xf numFmtId="0" fontId="3" fillId="5" borderId="0" xfId="0" applyFont="1" applyFill="1" applyAlignment="1">
      <alignment horizontal="center"/>
    </xf>
    <xf numFmtId="164" fontId="1" fillId="2" borderId="0" xfId="0" applyNumberFormat="1" applyFont="1" applyFill="1" applyProtection="1">
      <protection hidden="1"/>
    </xf>
    <xf numFmtId="164" fontId="1" fillId="0" borderId="0" xfId="0" applyNumberFormat="1" applyFont="1" applyProtection="1">
      <protection hidden="1"/>
    </xf>
    <xf numFmtId="164" fontId="1" fillId="3" borderId="0" xfId="0" applyNumberFormat="1" applyFont="1" applyFill="1" applyProtection="1">
      <protection hidden="1"/>
    </xf>
    <xf numFmtId="0" fontId="3" fillId="0" borderId="0" xfId="0" applyFont="1" applyProtection="1">
      <protection hidden="1"/>
    </xf>
    <xf numFmtId="0" fontId="3" fillId="4" borderId="0" xfId="0" applyFont="1" applyFill="1" applyProtection="1">
      <protection hidden="1"/>
    </xf>
    <xf numFmtId="0" fontId="3" fillId="3" borderId="1" xfId="0" applyFont="1" applyFill="1" applyBorder="1" applyProtection="1">
      <protection hidden="1"/>
    </xf>
    <xf numFmtId="0" fontId="3" fillId="2" borderId="0" xfId="0" applyFont="1" applyFill="1" applyProtection="1">
      <protection hidden="1"/>
    </xf>
    <xf numFmtId="1" fontId="1" fillId="2" borderId="0" xfId="0" applyNumberFormat="1" applyFont="1" applyFill="1" applyAlignment="1" applyProtection="1">
      <alignment horizontal="center"/>
      <protection hidden="1"/>
    </xf>
    <xf numFmtId="0" fontId="0" fillId="3" borderId="0" xfId="0" applyFill="1" applyAlignment="1" applyProtection="1">
      <alignment horizontal="center"/>
      <protection hidden="1"/>
    </xf>
    <xf numFmtId="4" fontId="3" fillId="4" borderId="0" xfId="0" applyNumberFormat="1" applyFont="1" applyFill="1" applyAlignment="1" applyProtection="1">
      <alignment horizontal="center"/>
      <protection hidden="1"/>
    </xf>
    <xf numFmtId="0" fontId="9" fillId="0" borderId="0" xfId="0" applyFont="1"/>
    <xf numFmtId="4" fontId="3" fillId="0" borderId="0" xfId="0" applyNumberFormat="1" applyFont="1" applyAlignment="1" applyProtection="1">
      <alignment horizontal="center"/>
      <protection hidden="1"/>
    </xf>
    <xf numFmtId="4" fontId="0" fillId="0" borderId="0" xfId="0" applyNumberFormat="1" applyAlignment="1" applyProtection="1">
      <alignment horizontal="center"/>
      <protection hidden="1"/>
    </xf>
    <xf numFmtId="164" fontId="3" fillId="0" borderId="0" xfId="0" applyNumberFormat="1" applyFont="1" applyProtection="1">
      <protection hidden="1"/>
    </xf>
    <xf numFmtId="164" fontId="0" fillId="0" borderId="0" xfId="0" applyNumberFormat="1" applyAlignment="1" applyProtection="1">
      <alignment horizontal="center"/>
      <protection hidden="1"/>
    </xf>
    <xf numFmtId="164" fontId="3" fillId="0" borderId="0" xfId="0" applyNumberFormat="1" applyFont="1" applyAlignment="1" applyProtection="1">
      <alignment horizontal="center"/>
      <protection hidden="1"/>
    </xf>
    <xf numFmtId="4" fontId="3" fillId="0" borderId="0" xfId="0" quotePrefix="1" applyNumberFormat="1" applyFont="1" applyAlignment="1" applyProtection="1">
      <alignment horizontal="center"/>
      <protection hidden="1"/>
    </xf>
    <xf numFmtId="164" fontId="1" fillId="2" borderId="0" xfId="0" applyNumberFormat="1" applyFont="1" applyFill="1" applyAlignment="1" applyProtection="1">
      <alignment horizontal="center"/>
      <protection hidden="1"/>
    </xf>
    <xf numFmtId="4" fontId="3" fillId="2" borderId="0" xfId="0" applyNumberFormat="1" applyFont="1" applyFill="1" applyAlignment="1" applyProtection="1">
      <alignment horizontal="center"/>
      <protection hidden="1"/>
    </xf>
    <xf numFmtId="4" fontId="10" fillId="3" borderId="0" xfId="0" applyNumberFormat="1" applyFont="1" applyFill="1" applyAlignment="1">
      <alignment horizontal="left"/>
    </xf>
    <xf numFmtId="4" fontId="0" fillId="3" borderId="0" xfId="0" applyNumberFormat="1" applyFill="1" applyAlignment="1" applyProtection="1">
      <alignment horizontal="left"/>
      <protection hidden="1"/>
    </xf>
    <xf numFmtId="164" fontId="0" fillId="3" borderId="0" xfId="0" applyNumberFormat="1" applyFill="1" applyAlignment="1">
      <alignment horizontal="left"/>
    </xf>
    <xf numFmtId="4" fontId="0" fillId="3" borderId="0" xfId="0" applyNumberFormat="1" applyFill="1" applyAlignment="1">
      <alignment horizontal="left"/>
    </xf>
    <xf numFmtId="4" fontId="3" fillId="2" borderId="0" xfId="0" applyNumberFormat="1" applyFont="1" applyFill="1" applyAlignment="1">
      <alignment horizontal="center"/>
    </xf>
    <xf numFmtId="3" fontId="3" fillId="3" borderId="2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6" borderId="0" xfId="0" applyFont="1" applyFill="1" applyAlignment="1">
      <alignment horizontal="left"/>
    </xf>
    <xf numFmtId="0" fontId="0" fillId="0" borderId="0" xfId="0" quotePrefix="1"/>
    <xf numFmtId="43" fontId="0" fillId="2" borderId="0" xfId="22" applyFont="1" applyFill="1"/>
    <xf numFmtId="0" fontId="3" fillId="0" borderId="0" xfId="0" applyFont="1" applyAlignment="1">
      <alignment horizontal="left" wrapText="1"/>
    </xf>
    <xf numFmtId="4" fontId="12" fillId="3" borderId="0" xfId="0" applyNumberFormat="1" applyFont="1" applyFill="1" applyAlignment="1">
      <alignment horizontal="left"/>
    </xf>
    <xf numFmtId="43" fontId="0" fillId="0" borderId="0" xfId="22" applyFont="1"/>
    <xf numFmtId="4" fontId="0" fillId="0" borderId="0" xfId="0" quotePrefix="1" applyNumberFormat="1" applyAlignment="1" applyProtection="1">
      <alignment horizontal="center"/>
      <protection hidden="1"/>
    </xf>
    <xf numFmtId="0" fontId="14" fillId="0" borderId="0" xfId="0" applyFont="1"/>
  </cellXfs>
  <cellStyles count="23">
    <cellStyle name="Comma" xfId="22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Normal" xfId="0" builtinId="0"/>
    <cellStyle name="Normal 2" xfId="1" xr:uid="{00000000-0005-0000-0000-000015000000}"/>
  </cellStyles>
  <dxfs count="0"/>
  <tableStyles count="0" defaultTableStyle="TableStyleMedium2" defaultPivotStyle="PivotStyleMedium9"/>
  <colors>
    <mruColors>
      <color rgb="FFA0FE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1"/>
  <sheetViews>
    <sheetView topLeftCell="V4" workbookViewId="0">
      <selection activeCell="W7" sqref="W7"/>
    </sheetView>
  </sheetViews>
  <sheetFormatPr defaultColWidth="8.81640625" defaultRowHeight="14.5" x14ac:dyDescent="0.35"/>
  <cols>
    <col min="1" max="1" width="2.36328125" customWidth="1"/>
    <col min="2" max="2" width="2.453125" customWidth="1"/>
    <col min="3" max="3" width="44.453125" customWidth="1"/>
    <col min="4" max="4" width="10.81640625" customWidth="1"/>
    <col min="5" max="5" width="7.453125" customWidth="1"/>
    <col min="6" max="6" width="2.453125" customWidth="1"/>
    <col min="7" max="7" width="45.6328125" customWidth="1"/>
    <col min="8" max="8" width="11.36328125" customWidth="1"/>
    <col min="9" max="9" width="7.81640625" customWidth="1"/>
    <col min="10" max="10" width="37" customWidth="1"/>
    <col min="11" max="11" width="11.36328125" customWidth="1"/>
    <col min="12" max="12" width="8.81640625" customWidth="1"/>
    <col min="13" max="13" width="37.453125" customWidth="1"/>
    <col min="14" max="14" width="9.36328125" customWidth="1"/>
    <col min="15" max="15" width="8.81640625" customWidth="1"/>
    <col min="16" max="16" width="37.36328125" customWidth="1"/>
    <col min="17" max="17" width="8.81640625" customWidth="1"/>
    <col min="18" max="18" width="7.6328125" customWidth="1"/>
    <col min="19" max="19" width="36.453125" customWidth="1"/>
    <col min="20" max="20" width="10.36328125" customWidth="1"/>
    <col min="21" max="21" width="7.6328125" customWidth="1"/>
    <col min="22" max="22" width="36.453125" customWidth="1"/>
    <col min="23" max="23" width="10.36328125" customWidth="1"/>
    <col min="24" max="24" width="7.6328125" customWidth="1"/>
    <col min="25" max="25" width="36.453125" customWidth="1"/>
    <col min="26" max="26" width="10.36328125" customWidth="1"/>
    <col min="27" max="27" width="7.6328125" customWidth="1"/>
    <col min="28" max="28" width="36.453125" customWidth="1"/>
    <col min="29" max="29" width="10.36328125" customWidth="1"/>
    <col min="30" max="30" width="7.6328125" customWidth="1"/>
    <col min="31" max="31" width="32.1796875" customWidth="1"/>
    <col min="32" max="32" width="12" customWidth="1"/>
    <col min="34" max="34" width="46.1796875" customWidth="1"/>
  </cols>
  <sheetData>
    <row r="1" spans="1:34" x14ac:dyDescent="0.35">
      <c r="A1" s="12"/>
      <c r="B1" s="12"/>
      <c r="C1" s="14" t="s">
        <v>39</v>
      </c>
      <c r="F1" s="12"/>
      <c r="G1" s="16">
        <v>2019</v>
      </c>
      <c r="J1" s="16">
        <v>2020</v>
      </c>
      <c r="M1" s="16">
        <v>2021</v>
      </c>
      <c r="P1" s="16">
        <v>2022</v>
      </c>
      <c r="S1" s="3" t="s">
        <v>41</v>
      </c>
      <c r="V1" s="3" t="s">
        <v>48</v>
      </c>
      <c r="Y1" s="3">
        <v>2024</v>
      </c>
      <c r="AB1" s="3" t="s">
        <v>49</v>
      </c>
      <c r="AE1" s="6" t="s">
        <v>12</v>
      </c>
    </row>
    <row r="2" spans="1:34" x14ac:dyDescent="0.35">
      <c r="A2" s="13"/>
      <c r="B2" s="13"/>
      <c r="C2" s="3" t="s">
        <v>38</v>
      </c>
      <c r="D2" s="38"/>
      <c r="E2" s="1"/>
      <c r="F2" s="13"/>
      <c r="G2" s="3" t="s">
        <v>38</v>
      </c>
      <c r="H2" s="11"/>
      <c r="I2" s="1"/>
      <c r="J2" s="3" t="s">
        <v>38</v>
      </c>
      <c r="K2" s="11"/>
      <c r="L2" s="1"/>
      <c r="M2" s="3" t="s">
        <v>38</v>
      </c>
      <c r="N2" s="11"/>
      <c r="O2" s="1"/>
      <c r="P2" s="3" t="s">
        <v>38</v>
      </c>
      <c r="Q2" s="11"/>
      <c r="R2" s="1"/>
      <c r="S2" s="1"/>
      <c r="T2" s="1"/>
      <c r="U2" s="1"/>
      <c r="V2" s="3"/>
      <c r="W2" s="1"/>
      <c r="X2" s="1"/>
      <c r="Y2" s="3"/>
      <c r="Z2" s="1"/>
      <c r="AA2" s="1"/>
      <c r="AB2" s="3"/>
      <c r="AC2" s="1"/>
      <c r="AD2" s="1"/>
      <c r="AE2" s="1" t="s">
        <v>11</v>
      </c>
      <c r="AF2" t="s">
        <v>13</v>
      </c>
    </row>
    <row r="3" spans="1:34" x14ac:dyDescent="0.35">
      <c r="A3" s="13"/>
      <c r="B3" s="13"/>
      <c r="C3" s="27" t="s">
        <v>35</v>
      </c>
      <c r="D3" s="36">
        <v>60175.292000000001</v>
      </c>
      <c r="E3" s="1"/>
      <c r="F3" s="13"/>
      <c r="G3" s="27" t="s">
        <v>36</v>
      </c>
      <c r="H3" s="36">
        <v>65388.682999999997</v>
      </c>
      <c r="I3" s="1"/>
      <c r="J3" s="20" t="s">
        <v>37</v>
      </c>
      <c r="K3" s="39">
        <v>57974.947999999997</v>
      </c>
      <c r="L3" s="1"/>
      <c r="M3" s="20" t="s">
        <v>40</v>
      </c>
      <c r="N3" s="48">
        <v>56002</v>
      </c>
      <c r="O3" s="1"/>
      <c r="P3" s="20" t="s">
        <v>40</v>
      </c>
      <c r="Q3" s="39">
        <v>36917</v>
      </c>
      <c r="R3" s="1"/>
      <c r="S3" s="3" t="s">
        <v>42</v>
      </c>
      <c r="T3" s="1">
        <v>24534</v>
      </c>
      <c r="U3" s="1"/>
      <c r="V3" s="20" t="s">
        <v>42</v>
      </c>
      <c r="W3" s="1">
        <v>11614</v>
      </c>
      <c r="X3" s="1"/>
      <c r="Y3" s="20" t="s">
        <v>42</v>
      </c>
      <c r="Z3" s="1">
        <v>53561</v>
      </c>
      <c r="AA3" s="1"/>
      <c r="AB3" s="20" t="s">
        <v>42</v>
      </c>
      <c r="AC3" s="1">
        <v>9474</v>
      </c>
      <c r="AD3" s="1"/>
      <c r="AE3" s="1" t="s">
        <v>11</v>
      </c>
      <c r="AF3" t="s">
        <v>13</v>
      </c>
    </row>
    <row r="4" spans="1:34" ht="16.5" customHeight="1" x14ac:dyDescent="0.35">
      <c r="A4" s="13"/>
      <c r="B4" s="13"/>
      <c r="C4" s="20" t="s">
        <v>21</v>
      </c>
      <c r="D4" s="37">
        <v>22649.674999999999</v>
      </c>
      <c r="E4" s="1"/>
      <c r="F4" s="13"/>
      <c r="G4" s="20" t="s">
        <v>21</v>
      </c>
      <c r="H4" s="37">
        <v>23476.114000000001</v>
      </c>
      <c r="I4" s="1"/>
      <c r="J4" s="20" t="s">
        <v>21</v>
      </c>
      <c r="K4" s="37">
        <v>19437.047999999999</v>
      </c>
      <c r="L4" s="1"/>
      <c r="M4" s="20" t="s">
        <v>21</v>
      </c>
      <c r="N4" s="37">
        <v>18545.96</v>
      </c>
      <c r="O4" s="1"/>
      <c r="P4" s="20" t="s">
        <v>21</v>
      </c>
      <c r="Q4" s="37">
        <v>14610.154</v>
      </c>
      <c r="R4" s="1"/>
      <c r="S4" s="20" t="s">
        <v>21</v>
      </c>
      <c r="T4" s="1">
        <v>8210.0660000000007</v>
      </c>
      <c r="U4" s="1"/>
      <c r="V4" s="20" t="s">
        <v>21</v>
      </c>
      <c r="W4" s="1">
        <v>3463.634</v>
      </c>
      <c r="X4" s="1"/>
      <c r="Y4" s="20" t="s">
        <v>21</v>
      </c>
      <c r="Z4" s="1">
        <v>17302.002</v>
      </c>
      <c r="AA4" s="1"/>
      <c r="AB4" s="20" t="s">
        <v>21</v>
      </c>
      <c r="AC4" s="1">
        <v>3100.0460000000003</v>
      </c>
      <c r="AD4" s="1"/>
      <c r="AE4" s="1" t="s">
        <v>14</v>
      </c>
      <c r="AF4" t="s">
        <v>13</v>
      </c>
    </row>
    <row r="5" spans="1:34" ht="15.75" customHeight="1" x14ac:dyDescent="0.35">
      <c r="A5" s="13"/>
      <c r="B5" s="13"/>
      <c r="C5" s="20" t="s">
        <v>23</v>
      </c>
      <c r="D5" s="37">
        <v>12358.98</v>
      </c>
      <c r="E5" s="1"/>
      <c r="F5" s="13"/>
      <c r="G5" s="20" t="s">
        <v>23</v>
      </c>
      <c r="H5" s="37">
        <v>13683.41</v>
      </c>
      <c r="I5" s="1"/>
      <c r="J5" s="20" t="s">
        <v>23</v>
      </c>
      <c r="K5" s="37">
        <v>14184.62</v>
      </c>
      <c r="L5" s="1"/>
      <c r="M5" s="20" t="s">
        <v>23</v>
      </c>
      <c r="N5" s="37">
        <v>15161.11</v>
      </c>
      <c r="O5" s="1"/>
      <c r="P5" s="20" t="s">
        <v>23</v>
      </c>
      <c r="Q5" s="37">
        <v>10264.25</v>
      </c>
      <c r="R5" s="1"/>
      <c r="S5" s="20" t="s">
        <v>23</v>
      </c>
      <c r="T5" s="1">
        <v>4399.93</v>
      </c>
      <c r="U5" s="1"/>
      <c r="V5" s="20" t="s">
        <v>23</v>
      </c>
      <c r="W5" s="1">
        <v>1563.37</v>
      </c>
      <c r="X5" s="1"/>
      <c r="Y5" s="20" t="s">
        <v>23</v>
      </c>
      <c r="Z5" s="49">
        <v>9436.73</v>
      </c>
      <c r="AA5" s="1"/>
      <c r="AB5" s="20" t="s">
        <v>23</v>
      </c>
      <c r="AC5" s="1">
        <v>2027.32</v>
      </c>
      <c r="AD5" s="1"/>
      <c r="AE5" s="1" t="s">
        <v>14</v>
      </c>
      <c r="AF5" t="s">
        <v>13</v>
      </c>
    </row>
    <row r="6" spans="1:34" ht="15.75" customHeight="1" x14ac:dyDescent="0.35">
      <c r="A6" s="13"/>
      <c r="B6" s="13"/>
      <c r="C6" s="20" t="s">
        <v>25</v>
      </c>
      <c r="D6" s="37">
        <v>1737.626</v>
      </c>
      <c r="E6" s="1"/>
      <c r="F6" s="13"/>
      <c r="G6" s="20" t="s">
        <v>25</v>
      </c>
      <c r="H6" s="37">
        <v>1769.144</v>
      </c>
      <c r="I6" s="1"/>
      <c r="J6" s="20" t="s">
        <v>25</v>
      </c>
      <c r="K6" s="37">
        <v>1512.0160000000001</v>
      </c>
      <c r="L6" s="1"/>
      <c r="M6" s="20" t="s">
        <v>25</v>
      </c>
      <c r="N6" s="37">
        <v>1510.77</v>
      </c>
      <c r="O6" s="1"/>
      <c r="P6" s="20" t="s">
        <v>25</v>
      </c>
      <c r="Q6" s="37">
        <v>1379.904</v>
      </c>
      <c r="R6" s="1"/>
      <c r="S6" s="20" t="s">
        <v>25</v>
      </c>
      <c r="T6" s="1">
        <v>1013.282</v>
      </c>
      <c r="U6" s="1"/>
      <c r="V6" s="20" t="s">
        <v>25</v>
      </c>
      <c r="W6" s="1">
        <v>340.36800000000005</v>
      </c>
      <c r="X6" s="1"/>
      <c r="Y6" s="20" t="s">
        <v>25</v>
      </c>
      <c r="Z6" s="1">
        <v>1559.56</v>
      </c>
      <c r="AA6" s="1"/>
      <c r="AB6" s="20" t="s">
        <v>25</v>
      </c>
      <c r="AC6" s="4">
        <v>271.10000000000002</v>
      </c>
      <c r="AD6" s="1"/>
      <c r="AE6" s="1" t="s">
        <v>14</v>
      </c>
      <c r="AF6" t="s">
        <v>13</v>
      </c>
    </row>
    <row r="7" spans="1:34" ht="18.75" customHeight="1" x14ac:dyDescent="0.35">
      <c r="A7" s="13"/>
      <c r="B7" s="13"/>
      <c r="C7" s="20" t="s">
        <v>27</v>
      </c>
      <c r="D7" s="37">
        <v>1.48</v>
      </c>
      <c r="E7" s="1"/>
      <c r="F7" s="13"/>
      <c r="G7" s="20" t="s">
        <v>27</v>
      </c>
      <c r="H7" s="37">
        <v>0.75</v>
      </c>
      <c r="I7" s="1"/>
      <c r="J7" s="20" t="s">
        <v>27</v>
      </c>
      <c r="K7" s="37">
        <v>0.375</v>
      </c>
      <c r="L7" s="1"/>
      <c r="M7" s="20" t="s">
        <v>27</v>
      </c>
      <c r="N7" s="37">
        <v>1.5049999999999999</v>
      </c>
      <c r="O7" s="1"/>
      <c r="P7" s="20" t="s">
        <v>27</v>
      </c>
      <c r="Q7" s="37">
        <v>1.5049999999999999</v>
      </c>
      <c r="R7" s="1"/>
      <c r="S7" s="20" t="s">
        <v>27</v>
      </c>
      <c r="T7" s="1">
        <v>1.1419999999999999</v>
      </c>
      <c r="U7" s="1"/>
      <c r="V7" s="20" t="s">
        <v>27</v>
      </c>
      <c r="W7" s="4">
        <v>0.61799999999999999</v>
      </c>
      <c r="X7" s="1"/>
      <c r="Y7" s="20" t="s">
        <v>27</v>
      </c>
      <c r="Z7" s="1">
        <v>3.5</v>
      </c>
      <c r="AA7" s="1"/>
      <c r="AB7" s="20" t="s">
        <v>27</v>
      </c>
      <c r="AC7" s="1">
        <v>0</v>
      </c>
      <c r="AD7" s="1"/>
      <c r="AE7" s="1" t="s">
        <v>14</v>
      </c>
      <c r="AF7" t="s">
        <v>13</v>
      </c>
    </row>
    <row r="8" spans="1:34" x14ac:dyDescent="0.35">
      <c r="A8" s="13"/>
      <c r="B8" s="13"/>
      <c r="C8" s="5" t="s">
        <v>9</v>
      </c>
      <c r="D8" s="39">
        <v>0</v>
      </c>
      <c r="E8" s="1"/>
      <c r="F8" s="13"/>
      <c r="G8" s="5" t="s">
        <v>9</v>
      </c>
      <c r="H8" s="39">
        <v>0</v>
      </c>
      <c r="I8" s="1"/>
      <c r="J8" s="20" t="s">
        <v>29</v>
      </c>
      <c r="K8" s="37">
        <v>0</v>
      </c>
      <c r="L8" s="1"/>
      <c r="M8" s="20" t="s">
        <v>29</v>
      </c>
      <c r="N8" s="37">
        <v>0</v>
      </c>
      <c r="O8" s="1"/>
      <c r="P8" s="20" t="s">
        <v>29</v>
      </c>
      <c r="Q8" s="37">
        <v>0</v>
      </c>
      <c r="R8" s="1"/>
      <c r="S8" s="20" t="s">
        <v>29</v>
      </c>
      <c r="T8" s="1">
        <v>0</v>
      </c>
      <c r="U8" s="1"/>
      <c r="V8" s="1" t="s">
        <v>29</v>
      </c>
      <c r="W8" s="1">
        <v>0</v>
      </c>
      <c r="X8" s="1"/>
      <c r="Y8" s="1" t="s">
        <v>29</v>
      </c>
      <c r="Z8" s="1">
        <v>0</v>
      </c>
      <c r="AA8" s="1"/>
      <c r="AB8" s="1" t="s">
        <v>29</v>
      </c>
      <c r="AC8" s="1"/>
      <c r="AD8" s="1"/>
      <c r="AE8" s="1" t="s">
        <v>14</v>
      </c>
      <c r="AF8" t="s">
        <v>13</v>
      </c>
    </row>
    <row r="9" spans="1:34" x14ac:dyDescent="0.35">
      <c r="A9" s="13"/>
      <c r="B9" s="13"/>
      <c r="C9" s="5"/>
      <c r="D9" s="11"/>
      <c r="E9" s="1"/>
      <c r="F9" s="13"/>
      <c r="G9" s="5"/>
      <c r="H9" s="11"/>
      <c r="I9" s="1"/>
      <c r="J9" s="1"/>
      <c r="K9" s="38"/>
      <c r="L9" s="1"/>
      <c r="M9" s="1"/>
      <c r="N9" s="38"/>
      <c r="O9" s="1"/>
      <c r="P9" s="1"/>
      <c r="Q9" s="38"/>
      <c r="R9" s="1"/>
      <c r="S9" s="1"/>
      <c r="T9" s="1"/>
      <c r="U9" s="1"/>
      <c r="X9" s="1"/>
      <c r="AA9" s="1"/>
      <c r="AD9" s="1"/>
      <c r="AE9" s="1"/>
    </row>
    <row r="10" spans="1:34" ht="28.5" customHeight="1" x14ac:dyDescent="0.35">
      <c r="A10" s="12"/>
      <c r="B10" s="13"/>
      <c r="C10" s="5" t="s">
        <v>10</v>
      </c>
      <c r="D10" s="9">
        <v>73.56</v>
      </c>
      <c r="E10" s="4">
        <f>(D10/1000)*3.6</f>
        <v>0.264816</v>
      </c>
      <c r="F10" s="13"/>
      <c r="G10" s="5" t="s">
        <v>10</v>
      </c>
      <c r="H10" s="9">
        <v>73.56</v>
      </c>
      <c r="I10" s="4">
        <f>(H10/1000)*3.6</f>
        <v>0.264816</v>
      </c>
      <c r="J10" s="5" t="s">
        <v>10</v>
      </c>
      <c r="K10" s="9">
        <v>73.56</v>
      </c>
      <c r="L10" s="4">
        <f>(K10/1000)*3.6</f>
        <v>0.264816</v>
      </c>
      <c r="M10" s="5" t="s">
        <v>10</v>
      </c>
      <c r="N10" s="9">
        <v>73.56</v>
      </c>
      <c r="O10" s="4">
        <f>(N10/1000)*3.6</f>
        <v>0.264816</v>
      </c>
      <c r="P10" s="5" t="s">
        <v>10</v>
      </c>
      <c r="Q10" s="9">
        <v>73.56</v>
      </c>
      <c r="R10" s="4">
        <f>(Q10/1000)*3.6</f>
        <v>0.264816</v>
      </c>
      <c r="S10" s="5" t="s">
        <v>10</v>
      </c>
      <c r="T10" s="9">
        <v>73.56</v>
      </c>
      <c r="U10" s="4">
        <f>(T10/1000)*3.6</f>
        <v>0.264816</v>
      </c>
      <c r="V10" s="5" t="s">
        <v>10</v>
      </c>
      <c r="W10" s="9">
        <v>73.56</v>
      </c>
      <c r="X10" s="4">
        <f>(W10/1000)*3.6</f>
        <v>0.264816</v>
      </c>
      <c r="Y10" s="5" t="s">
        <v>10</v>
      </c>
      <c r="Z10" s="9">
        <v>73.56</v>
      </c>
      <c r="AA10" s="4">
        <f>(Z10/1000)*3.6</f>
        <v>0.264816</v>
      </c>
      <c r="AB10" s="5" t="s">
        <v>10</v>
      </c>
      <c r="AC10" s="9">
        <v>73.56</v>
      </c>
      <c r="AD10" s="4">
        <f>(AC10/1000)*3.6</f>
        <v>0.264816</v>
      </c>
      <c r="AE10" s="1" t="s">
        <v>15</v>
      </c>
      <c r="AF10" t="s">
        <v>51</v>
      </c>
    </row>
    <row r="11" spans="1:34" ht="28" customHeight="1" x14ac:dyDescent="0.35">
      <c r="A11" s="12"/>
      <c r="B11" s="13"/>
      <c r="C11" s="5" t="s">
        <v>17</v>
      </c>
      <c r="D11" s="9"/>
      <c r="E11" s="8">
        <v>0.20200000000000001</v>
      </c>
      <c r="F11" s="13"/>
      <c r="G11" s="5" t="s">
        <v>17</v>
      </c>
      <c r="H11" s="9"/>
      <c r="I11" s="8">
        <v>0.20200000000000001</v>
      </c>
      <c r="J11" s="5" t="s">
        <v>17</v>
      </c>
      <c r="K11" s="9"/>
      <c r="L11" s="8">
        <v>0.20200000000000001</v>
      </c>
      <c r="M11" s="5" t="s">
        <v>17</v>
      </c>
      <c r="N11" s="9"/>
      <c r="O11" s="8">
        <v>0.20200000000000001</v>
      </c>
      <c r="P11" s="5" t="s">
        <v>17</v>
      </c>
      <c r="Q11" s="9"/>
      <c r="R11" s="8">
        <v>0.20200000000000001</v>
      </c>
      <c r="S11" s="5" t="s">
        <v>17</v>
      </c>
      <c r="T11" s="9"/>
      <c r="U11" s="8">
        <v>0.20200000000000001</v>
      </c>
      <c r="V11" s="5" t="s">
        <v>17</v>
      </c>
      <c r="W11" s="9"/>
      <c r="X11" s="8">
        <v>0.20200000000000001</v>
      </c>
      <c r="Y11" s="5" t="s">
        <v>17</v>
      </c>
      <c r="Z11" s="9"/>
      <c r="AA11" s="8">
        <v>0.20200000000000001</v>
      </c>
      <c r="AB11" s="5" t="s">
        <v>17</v>
      </c>
      <c r="AC11" s="9"/>
      <c r="AD11" s="8">
        <v>0.20200000000000001</v>
      </c>
      <c r="AE11" s="1" t="s">
        <v>15</v>
      </c>
      <c r="AF11" t="s">
        <v>16</v>
      </c>
    </row>
    <row r="12" spans="1:34" ht="35" customHeight="1" x14ac:dyDescent="0.45">
      <c r="A12" s="13"/>
      <c r="B12" s="13"/>
      <c r="C12" s="5" t="s">
        <v>8</v>
      </c>
      <c r="D12" s="9">
        <v>71.62</v>
      </c>
      <c r="E12" s="7">
        <f>(D12/1000)*3.6</f>
        <v>0.25783200000000001</v>
      </c>
      <c r="F12" s="13"/>
      <c r="G12" s="5" t="s">
        <v>8</v>
      </c>
      <c r="H12" s="9">
        <v>71.62</v>
      </c>
      <c r="I12" s="7">
        <f>(H12/1000)*3.6</f>
        <v>0.25783200000000001</v>
      </c>
      <c r="J12" s="5" t="s">
        <v>8</v>
      </c>
      <c r="K12" s="9">
        <v>71.62</v>
      </c>
      <c r="L12" s="7">
        <f>(K12/1000)*3.6</f>
        <v>0.25783200000000001</v>
      </c>
      <c r="M12" s="5" t="s">
        <v>8</v>
      </c>
      <c r="N12" s="9">
        <v>71.62</v>
      </c>
      <c r="O12" s="7">
        <f>(N12/1000)*3.6</f>
        <v>0.25783200000000001</v>
      </c>
      <c r="P12" s="5" t="s">
        <v>8</v>
      </c>
      <c r="Q12" s="9">
        <v>71.62</v>
      </c>
      <c r="R12" s="7">
        <f>(Q12/1000)*3.6</f>
        <v>0.25783200000000001</v>
      </c>
      <c r="S12" s="5" t="s">
        <v>8</v>
      </c>
      <c r="T12" s="9">
        <v>71.62</v>
      </c>
      <c r="U12" s="7">
        <f>(T12/1000)*3.6</f>
        <v>0.25783200000000001</v>
      </c>
      <c r="V12" s="5" t="s">
        <v>8</v>
      </c>
      <c r="W12" s="9">
        <v>71.62</v>
      </c>
      <c r="X12" s="7">
        <f>(W12/1000)*3.6</f>
        <v>0.25783200000000001</v>
      </c>
      <c r="Y12" s="5" t="s">
        <v>8</v>
      </c>
      <c r="Z12" s="9">
        <v>71.62</v>
      </c>
      <c r="AA12" s="7">
        <f>(Z12/1000)*3.6</f>
        <v>0.25783200000000001</v>
      </c>
      <c r="AB12" s="5" t="s">
        <v>8</v>
      </c>
      <c r="AC12" s="9">
        <v>71.62</v>
      </c>
      <c r="AD12" s="7">
        <f>(AC12/1000)*3.6</f>
        <v>0.25783200000000001</v>
      </c>
      <c r="AE12" s="1" t="s">
        <v>15</v>
      </c>
      <c r="AF12" t="s">
        <v>16</v>
      </c>
      <c r="AH12" s="15"/>
    </row>
    <row r="13" spans="1:34" ht="30.5" customHeight="1" x14ac:dyDescent="0.35">
      <c r="A13" s="13"/>
      <c r="B13" s="13"/>
      <c r="C13" s="2" t="s">
        <v>7</v>
      </c>
      <c r="D13" s="10">
        <v>74.08</v>
      </c>
      <c r="E13" s="4">
        <f>(D13/1000)*3.6</f>
        <v>0.26668799999999998</v>
      </c>
      <c r="F13" s="13"/>
      <c r="G13" s="2" t="s">
        <v>7</v>
      </c>
      <c r="H13" s="10">
        <v>74.08</v>
      </c>
      <c r="I13" s="4">
        <f>(H13/1000)*3.6</f>
        <v>0.26668799999999998</v>
      </c>
      <c r="J13" s="2" t="s">
        <v>7</v>
      </c>
      <c r="K13" s="10">
        <v>74.08</v>
      </c>
      <c r="L13" s="4">
        <f>(K13/1000)*3.6</f>
        <v>0.26668799999999998</v>
      </c>
      <c r="M13" s="2" t="s">
        <v>7</v>
      </c>
      <c r="N13" s="10">
        <v>74.08</v>
      </c>
      <c r="O13" s="4">
        <f>(N13/1000)*3.6</f>
        <v>0.26668799999999998</v>
      </c>
      <c r="P13" s="2" t="s">
        <v>7</v>
      </c>
      <c r="Q13" s="10">
        <v>74.08</v>
      </c>
      <c r="R13" s="4">
        <f>(Q13/1000)*3.6</f>
        <v>0.26668799999999998</v>
      </c>
      <c r="S13" s="2" t="s">
        <v>7</v>
      </c>
      <c r="T13" s="10">
        <v>74.08</v>
      </c>
      <c r="U13" s="4">
        <f>(T13/1000)*3.6</f>
        <v>0.26668799999999998</v>
      </c>
      <c r="V13" s="2" t="s">
        <v>7</v>
      </c>
      <c r="W13" s="10">
        <v>74.08</v>
      </c>
      <c r="X13" s="4">
        <f>(W13/1000)*3.6</f>
        <v>0.26668799999999998</v>
      </c>
      <c r="Y13" s="2" t="s">
        <v>7</v>
      </c>
      <c r="Z13" s="10">
        <v>74.08</v>
      </c>
      <c r="AA13" s="4">
        <f>(Z13/1000)*3.6</f>
        <v>0.26668799999999998</v>
      </c>
      <c r="AB13" s="2" t="s">
        <v>7</v>
      </c>
      <c r="AC13" s="10">
        <v>74.08</v>
      </c>
      <c r="AD13" s="4">
        <f>(AC13/1000)*3.6</f>
        <v>0.26668799999999998</v>
      </c>
      <c r="AE13" s="1" t="s">
        <v>15</v>
      </c>
      <c r="AF13" t="s">
        <v>16</v>
      </c>
    </row>
    <row r="14" spans="1:34" x14ac:dyDescent="0.35">
      <c r="A14" s="1"/>
      <c r="B14" s="1"/>
      <c r="D14" s="1"/>
      <c r="E14" s="1"/>
      <c r="F14" s="1"/>
      <c r="G14" s="2"/>
      <c r="H14" s="1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4" x14ac:dyDescent="0.35">
      <c r="A15" s="1"/>
      <c r="B15" s="1"/>
      <c r="C15" s="2" t="s">
        <v>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4" ht="16" x14ac:dyDescent="0.4">
      <c r="A16" s="1"/>
      <c r="B16" s="1"/>
      <c r="C16" s="1" t="s">
        <v>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51" t="s">
        <v>52</v>
      </c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35">
      <c r="A17" s="1"/>
      <c r="B17" s="1"/>
      <c r="C17" s="1"/>
      <c r="D17" s="1"/>
      <c r="E17" s="1"/>
      <c r="F17" s="1" t="s">
        <v>0</v>
      </c>
      <c r="G17" s="1" t="s"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35">
      <c r="A19" s="1"/>
      <c r="B19" s="1"/>
      <c r="C19" s="1"/>
      <c r="D19" s="1"/>
      <c r="E19" s="1"/>
      <c r="F19" s="1"/>
      <c r="G19" s="1" t="s">
        <v>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x14ac:dyDescent="0.35">
      <c r="A21" s="1"/>
      <c r="B21" s="1"/>
      <c r="C21" s="1"/>
      <c r="D21" s="1"/>
      <c r="E21" s="1"/>
      <c r="F21" s="1"/>
      <c r="G21" s="1" t="s">
        <v>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</sheetData>
  <phoneticPr fontId="13" type="noConversion"/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60E58-5B7B-47AB-91DD-53D87F855673}">
  <dimension ref="A1:E22"/>
  <sheetViews>
    <sheetView workbookViewId="0">
      <selection activeCell="B11" sqref="B11"/>
    </sheetView>
  </sheetViews>
  <sheetFormatPr defaultColWidth="8.81640625" defaultRowHeight="14.5" x14ac:dyDescent="0.35"/>
  <cols>
    <col min="1" max="1" width="54.453125" customWidth="1"/>
    <col min="2" max="2" width="12.6328125" customWidth="1"/>
    <col min="3" max="3" width="17.6328125" customWidth="1"/>
    <col min="4" max="4" width="17.36328125" customWidth="1"/>
    <col min="5" max="5" width="27.81640625" customWidth="1"/>
  </cols>
  <sheetData>
    <row r="1" spans="1:5" ht="29" x14ac:dyDescent="0.35">
      <c r="A1" s="17" t="s">
        <v>34</v>
      </c>
      <c r="B1" s="24" t="s">
        <v>47</v>
      </c>
      <c r="C1" s="43" t="s">
        <v>43</v>
      </c>
      <c r="D1" s="47" t="s">
        <v>44</v>
      </c>
      <c r="E1" s="42" t="s">
        <v>46</v>
      </c>
    </row>
    <row r="2" spans="1:5" x14ac:dyDescent="0.35">
      <c r="A2" s="18" t="s">
        <v>1</v>
      </c>
      <c r="B2" s="31">
        <v>0.75</v>
      </c>
    </row>
    <row r="3" spans="1:5" x14ac:dyDescent="0.35">
      <c r="A3" s="18" t="s">
        <v>2</v>
      </c>
      <c r="B3" s="32">
        <v>1.1100000000000001</v>
      </c>
      <c r="E3" s="46">
        <f>B3*B8</f>
        <v>12891.54</v>
      </c>
    </row>
    <row r="4" spans="1:5" x14ac:dyDescent="0.35">
      <c r="A4" s="18" t="s">
        <v>3</v>
      </c>
      <c r="B4" s="31">
        <v>0.70099999999999996</v>
      </c>
    </row>
    <row r="5" spans="1:5" x14ac:dyDescent="0.35">
      <c r="A5" s="30" t="s">
        <v>4</v>
      </c>
      <c r="B5" s="32">
        <v>15</v>
      </c>
      <c r="E5" s="3"/>
    </row>
    <row r="6" spans="1:5" x14ac:dyDescent="0.35">
      <c r="A6" s="18" t="s">
        <v>5</v>
      </c>
      <c r="B6" s="31">
        <v>5.6111111111111112E-2</v>
      </c>
    </row>
    <row r="7" spans="1:5" x14ac:dyDescent="0.35">
      <c r="A7" s="17" t="s">
        <v>33</v>
      </c>
      <c r="B7" s="34">
        <f>B2*(B3*B4+B5*B6)</f>
        <v>1.2148325</v>
      </c>
    </row>
    <row r="8" spans="1:5" x14ac:dyDescent="0.35">
      <c r="A8" s="23" t="s">
        <v>18</v>
      </c>
      <c r="B8" s="40">
        <f>'Greentech Data'!W3</f>
        <v>11614</v>
      </c>
    </row>
    <row r="9" spans="1:5" x14ac:dyDescent="0.35">
      <c r="A9" s="23" t="s">
        <v>19</v>
      </c>
      <c r="B9" s="35">
        <f>ROUNDDOWN(B7*B8, 0)</f>
        <v>14109</v>
      </c>
    </row>
    <row r="10" spans="1:5" x14ac:dyDescent="0.35">
      <c r="A10" s="19" t="s">
        <v>20</v>
      </c>
      <c r="B10" s="25"/>
    </row>
    <row r="11" spans="1:5" x14ac:dyDescent="0.35">
      <c r="A11" s="20" t="s">
        <v>21</v>
      </c>
      <c r="B11" s="28">
        <f>'Greentech Data'!W4</f>
        <v>3463.634</v>
      </c>
      <c r="C11" s="43">
        <f>B11/B8</f>
        <v>0.29822920613053211</v>
      </c>
      <c r="D11" s="44">
        <f>(B3-C11)*B8</f>
        <v>9427.9060000000027</v>
      </c>
      <c r="E11" s="45" t="s">
        <v>45</v>
      </c>
    </row>
    <row r="12" spans="1:5" x14ac:dyDescent="0.35">
      <c r="A12" s="21" t="s">
        <v>22</v>
      </c>
      <c r="B12" s="26">
        <f>B4*B11</f>
        <v>2428.0074339999996</v>
      </c>
      <c r="C12" s="43"/>
      <c r="D12" s="43"/>
    </row>
    <row r="13" spans="1:5" x14ac:dyDescent="0.35">
      <c r="A13" s="20" t="s">
        <v>23</v>
      </c>
      <c r="B13" s="33">
        <f>'Greentech Data'!W5</f>
        <v>1563.37</v>
      </c>
      <c r="C13" s="43">
        <f>B13/B8</f>
        <v>0.13461081453418286</v>
      </c>
      <c r="D13" s="44">
        <f>(B5/3.6-C13)*B8</f>
        <v>46828.296666666676</v>
      </c>
    </row>
    <row r="14" spans="1:5" x14ac:dyDescent="0.35">
      <c r="A14" s="21" t="s">
        <v>24</v>
      </c>
      <c r="B14" s="26">
        <f>B13*3.6*B6</f>
        <v>315.80073999999996</v>
      </c>
      <c r="C14" s="43"/>
      <c r="D14" s="43"/>
    </row>
    <row r="15" spans="1:5" x14ac:dyDescent="0.35">
      <c r="A15" s="20" t="s">
        <v>25</v>
      </c>
      <c r="B15" s="29">
        <f>'Greentech Data'!W6</f>
        <v>340.36800000000005</v>
      </c>
      <c r="C15" s="43"/>
      <c r="D15" s="43"/>
    </row>
    <row r="16" spans="1:5" x14ac:dyDescent="0.35">
      <c r="A16" s="21" t="s">
        <v>26</v>
      </c>
      <c r="B16" s="26">
        <f>B15*73.56/1000*3.6</f>
        <v>90.134892288000003</v>
      </c>
      <c r="C16" s="43"/>
      <c r="D16" s="43"/>
    </row>
    <row r="17" spans="1:4" x14ac:dyDescent="0.35">
      <c r="A17" s="20" t="s">
        <v>27</v>
      </c>
      <c r="B17" s="29">
        <f>'Greentech Data'!W7</f>
        <v>0.61799999999999999</v>
      </c>
      <c r="C17" s="43"/>
      <c r="D17" s="43"/>
    </row>
    <row r="18" spans="1:4" x14ac:dyDescent="0.35">
      <c r="A18" s="21" t="s">
        <v>28</v>
      </c>
      <c r="B18" s="26">
        <f>B17*71.62/1000*3.6</f>
        <v>0.159340176</v>
      </c>
      <c r="C18" s="43"/>
      <c r="D18" s="43"/>
    </row>
    <row r="19" spans="1:4" x14ac:dyDescent="0.35">
      <c r="A19" s="20" t="s">
        <v>29</v>
      </c>
      <c r="B19" s="29">
        <f>'Greentech Data'!W8</f>
        <v>0</v>
      </c>
      <c r="C19" s="43"/>
      <c r="D19" s="43"/>
    </row>
    <row r="20" spans="1:4" x14ac:dyDescent="0.35">
      <c r="A20" s="21" t="s">
        <v>30</v>
      </c>
      <c r="B20" s="26">
        <v>0</v>
      </c>
      <c r="C20" s="43"/>
      <c r="D20" s="43"/>
    </row>
    <row r="21" spans="1:4" ht="15" thickBot="1" x14ac:dyDescent="0.4">
      <c r="A21" s="21" t="s">
        <v>31</v>
      </c>
      <c r="B21" s="26">
        <f>ROUNDUP((B12+B14+B16+B18), 0)</f>
        <v>2835</v>
      </c>
      <c r="C21" s="43"/>
      <c r="D21" s="43"/>
    </row>
    <row r="22" spans="1:4" ht="15" thickBot="1" x14ac:dyDescent="0.4">
      <c r="A22" s="22" t="s">
        <v>32</v>
      </c>
      <c r="B22" s="41">
        <f>ROUNDDOWN(B21-B9,0)</f>
        <v>-11274</v>
      </c>
      <c r="C22" s="43"/>
      <c r="D22" s="44">
        <f>D11+D13</f>
        <v>56256.202666666679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9C71A-D96B-4BA4-9588-CD7F0212BCBB}">
  <dimension ref="A1:E22"/>
  <sheetViews>
    <sheetView tabSelected="1" workbookViewId="0"/>
  </sheetViews>
  <sheetFormatPr defaultColWidth="8.81640625" defaultRowHeight="14.5" x14ac:dyDescent="0.35"/>
  <cols>
    <col min="1" max="1" width="54.453125" customWidth="1"/>
    <col min="2" max="2" width="12.6328125" customWidth="1"/>
    <col min="3" max="3" width="17.6328125" customWidth="1"/>
    <col min="4" max="4" width="17.36328125" customWidth="1"/>
    <col min="5" max="5" width="27.81640625" customWidth="1"/>
  </cols>
  <sheetData>
    <row r="1" spans="1:5" ht="29" x14ac:dyDescent="0.35">
      <c r="A1" s="17" t="s">
        <v>34</v>
      </c>
      <c r="B1" s="24">
        <v>2024</v>
      </c>
      <c r="C1" s="43" t="s">
        <v>43</v>
      </c>
      <c r="D1" s="47" t="s">
        <v>44</v>
      </c>
      <c r="E1" s="42" t="s">
        <v>46</v>
      </c>
    </row>
    <row r="2" spans="1:5" x14ac:dyDescent="0.35">
      <c r="A2" s="18" t="s">
        <v>1</v>
      </c>
      <c r="B2" s="31">
        <v>0.75</v>
      </c>
    </row>
    <row r="3" spans="1:5" x14ac:dyDescent="0.35">
      <c r="A3" s="18" t="s">
        <v>2</v>
      </c>
      <c r="B3" s="32">
        <v>1.1100000000000001</v>
      </c>
      <c r="E3" s="46">
        <f>B3*B8</f>
        <v>59452.710000000006</v>
      </c>
    </row>
    <row r="4" spans="1:5" x14ac:dyDescent="0.35">
      <c r="A4" s="18" t="s">
        <v>3</v>
      </c>
      <c r="B4" s="31">
        <v>0.70099999999999996</v>
      </c>
    </row>
    <row r="5" spans="1:5" x14ac:dyDescent="0.35">
      <c r="A5" s="30" t="s">
        <v>4</v>
      </c>
      <c r="B5" s="32">
        <v>15</v>
      </c>
      <c r="E5" s="3"/>
    </row>
    <row r="6" spans="1:5" x14ac:dyDescent="0.35">
      <c r="A6" s="18" t="s">
        <v>5</v>
      </c>
      <c r="B6" s="31">
        <v>5.6111111111111112E-2</v>
      </c>
    </row>
    <row r="7" spans="1:5" x14ac:dyDescent="0.35">
      <c r="A7" s="17" t="s">
        <v>33</v>
      </c>
      <c r="B7" s="34">
        <f>B2*(B3*B4+B5*B6)</f>
        <v>1.2148325</v>
      </c>
    </row>
    <row r="8" spans="1:5" x14ac:dyDescent="0.35">
      <c r="A8" s="23" t="s">
        <v>18</v>
      </c>
      <c r="B8" s="40">
        <f>'Greentech Data'!Z3</f>
        <v>53561</v>
      </c>
    </row>
    <row r="9" spans="1:5" x14ac:dyDescent="0.35">
      <c r="A9" s="23" t="s">
        <v>19</v>
      </c>
      <c r="B9" s="35">
        <f>ROUNDDOWN(B7*B8, 0)</f>
        <v>65067</v>
      </c>
    </row>
    <row r="10" spans="1:5" x14ac:dyDescent="0.35">
      <c r="A10" s="19" t="s">
        <v>20</v>
      </c>
      <c r="B10" s="25"/>
    </row>
    <row r="11" spans="1:5" x14ac:dyDescent="0.35">
      <c r="A11" s="20" t="s">
        <v>21</v>
      </c>
      <c r="B11" s="29">
        <f>'Greentech Data'!Z4</f>
        <v>17302.002</v>
      </c>
      <c r="C11" s="43">
        <f>B11/B8</f>
        <v>0.32303358787177239</v>
      </c>
      <c r="D11" s="44">
        <f>(B3-C11)*B8</f>
        <v>42150.708000000006</v>
      </c>
      <c r="E11" s="45" t="s">
        <v>45</v>
      </c>
    </row>
    <row r="12" spans="1:5" x14ac:dyDescent="0.35">
      <c r="A12" s="21" t="s">
        <v>22</v>
      </c>
      <c r="B12" s="26">
        <f>B4*B11</f>
        <v>12128.703401999999</v>
      </c>
      <c r="C12" s="43"/>
      <c r="D12" s="43"/>
    </row>
    <row r="13" spans="1:5" x14ac:dyDescent="0.35">
      <c r="A13" s="20" t="s">
        <v>23</v>
      </c>
      <c r="B13" s="50">
        <f>'Greentech Data'!Z5</f>
        <v>9436.73</v>
      </c>
      <c r="C13" s="43">
        <f>B13/B8</f>
        <v>0.17618659098971265</v>
      </c>
      <c r="D13" s="44">
        <f>(B5/3.6-C13)*B8</f>
        <v>213734.10333333336</v>
      </c>
    </row>
    <row r="14" spans="1:5" x14ac:dyDescent="0.35">
      <c r="A14" s="21" t="s">
        <v>24</v>
      </c>
      <c r="B14" s="26">
        <f>B13*3.6*B6</f>
        <v>1906.2194600000003</v>
      </c>
      <c r="C14" s="43"/>
      <c r="D14" s="43"/>
    </row>
    <row r="15" spans="1:5" x14ac:dyDescent="0.35">
      <c r="A15" s="20" t="s">
        <v>25</v>
      </c>
      <c r="B15" s="29">
        <f>'Greentech Data'!Z6</f>
        <v>1559.56</v>
      </c>
      <c r="C15" s="43"/>
      <c r="D15" s="43"/>
    </row>
    <row r="16" spans="1:5" x14ac:dyDescent="0.35">
      <c r="A16" s="21" t="s">
        <v>26</v>
      </c>
      <c r="B16" s="26">
        <f>B15*73.56/1000*3.6</f>
        <v>412.99644095999997</v>
      </c>
      <c r="C16" s="43"/>
      <c r="D16" s="43"/>
    </row>
    <row r="17" spans="1:4" x14ac:dyDescent="0.35">
      <c r="A17" s="20" t="s">
        <v>27</v>
      </c>
      <c r="B17" s="29">
        <f>'Greentech Data'!Z7</f>
        <v>3.5</v>
      </c>
      <c r="C17" s="43"/>
      <c r="D17" s="43"/>
    </row>
    <row r="18" spans="1:4" x14ac:dyDescent="0.35">
      <c r="A18" s="21" t="s">
        <v>28</v>
      </c>
      <c r="B18" s="26">
        <f>B17*71.62/1000*3.6</f>
        <v>0.90241199999999999</v>
      </c>
      <c r="C18" s="43"/>
      <c r="D18" s="43"/>
    </row>
    <row r="19" spans="1:4" x14ac:dyDescent="0.35">
      <c r="A19" s="20" t="s">
        <v>29</v>
      </c>
      <c r="B19" s="29">
        <f>'Greentech Data'!Z8</f>
        <v>0</v>
      </c>
      <c r="C19" s="43"/>
      <c r="D19" s="43"/>
    </row>
    <row r="20" spans="1:4" x14ac:dyDescent="0.35">
      <c r="A20" s="21" t="s">
        <v>30</v>
      </c>
      <c r="B20" s="26">
        <v>0</v>
      </c>
      <c r="C20" s="43"/>
      <c r="D20" s="43"/>
    </row>
    <row r="21" spans="1:4" ht="15" thickBot="1" x14ac:dyDescent="0.4">
      <c r="A21" s="21" t="s">
        <v>31</v>
      </c>
      <c r="B21" s="26">
        <f>ROUNDUP((B12+B14+B16+B18), 0)</f>
        <v>14449</v>
      </c>
      <c r="C21" s="43"/>
      <c r="D21" s="43"/>
    </row>
    <row r="22" spans="1:4" ht="15" thickBot="1" x14ac:dyDescent="0.4">
      <c r="A22" s="22" t="s">
        <v>32</v>
      </c>
      <c r="B22" s="41">
        <f>ROUNDDOWN(B21-B9,0)</f>
        <v>-50618</v>
      </c>
      <c r="C22" s="43"/>
      <c r="D22" s="44">
        <f>D11+D13</f>
        <v>255884.81133333337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663C8-F09B-489B-848F-89948FABFBC7}">
  <dimension ref="A1:E22"/>
  <sheetViews>
    <sheetView workbookViewId="0">
      <selection activeCell="F13" sqref="F13"/>
    </sheetView>
  </sheetViews>
  <sheetFormatPr defaultColWidth="8.81640625" defaultRowHeight="14.5" x14ac:dyDescent="0.35"/>
  <cols>
    <col min="1" max="1" width="54.453125" customWidth="1"/>
    <col min="2" max="2" width="12.6328125" customWidth="1"/>
    <col min="3" max="3" width="17.6328125" customWidth="1"/>
    <col min="4" max="4" width="17.36328125" customWidth="1"/>
    <col min="5" max="5" width="27.81640625" customWidth="1"/>
  </cols>
  <sheetData>
    <row r="1" spans="1:5" ht="29" x14ac:dyDescent="0.35">
      <c r="A1" s="17" t="s">
        <v>34</v>
      </c>
      <c r="B1" s="24" t="s">
        <v>50</v>
      </c>
      <c r="C1" s="43" t="s">
        <v>43</v>
      </c>
      <c r="D1" s="47" t="s">
        <v>44</v>
      </c>
      <c r="E1" s="42" t="s">
        <v>46</v>
      </c>
    </row>
    <row r="2" spans="1:5" x14ac:dyDescent="0.35">
      <c r="A2" s="18" t="s">
        <v>1</v>
      </c>
      <c r="B2" s="31">
        <v>0.75</v>
      </c>
    </row>
    <row r="3" spans="1:5" x14ac:dyDescent="0.35">
      <c r="A3" s="18" t="s">
        <v>2</v>
      </c>
      <c r="B3" s="32">
        <v>1.1100000000000001</v>
      </c>
      <c r="E3" s="46">
        <f>B3*B8</f>
        <v>10516.140000000001</v>
      </c>
    </row>
    <row r="4" spans="1:5" x14ac:dyDescent="0.35">
      <c r="A4" s="18" t="s">
        <v>3</v>
      </c>
      <c r="B4" s="31">
        <v>0.70099999999999996</v>
      </c>
    </row>
    <row r="5" spans="1:5" x14ac:dyDescent="0.35">
      <c r="A5" s="30" t="s">
        <v>4</v>
      </c>
      <c r="B5" s="32">
        <v>15</v>
      </c>
      <c r="E5" s="3"/>
    </row>
    <row r="6" spans="1:5" x14ac:dyDescent="0.35">
      <c r="A6" s="18" t="s">
        <v>5</v>
      </c>
      <c r="B6" s="31">
        <v>5.6111111111111112E-2</v>
      </c>
    </row>
    <row r="7" spans="1:5" x14ac:dyDescent="0.35">
      <c r="A7" s="17" t="s">
        <v>33</v>
      </c>
      <c r="B7" s="34">
        <f>B2*(B3*B4+B5*B6)</f>
        <v>1.2148325</v>
      </c>
    </row>
    <row r="8" spans="1:5" x14ac:dyDescent="0.35">
      <c r="A8" s="23" t="s">
        <v>18</v>
      </c>
      <c r="B8" s="40">
        <f>'Greentech Data'!AC3</f>
        <v>9474</v>
      </c>
    </row>
    <row r="9" spans="1:5" x14ac:dyDescent="0.35">
      <c r="A9" s="23" t="s">
        <v>19</v>
      </c>
      <c r="B9" s="35">
        <f>ROUNDDOWN(B7*B8, 0)</f>
        <v>11509</v>
      </c>
    </row>
    <row r="10" spans="1:5" x14ac:dyDescent="0.35">
      <c r="A10" s="19" t="s">
        <v>20</v>
      </c>
      <c r="B10" s="25"/>
    </row>
    <row r="11" spans="1:5" x14ac:dyDescent="0.35">
      <c r="A11" s="20" t="s">
        <v>21</v>
      </c>
      <c r="B11" s="28">
        <f>'Greentech Data'!AC4</f>
        <v>3100.0460000000003</v>
      </c>
      <c r="C11" s="43">
        <f>B11/B8</f>
        <v>0.32721617057209207</v>
      </c>
      <c r="D11" s="44">
        <f>(B3-C11)*B8</f>
        <v>7416.094000000001</v>
      </c>
      <c r="E11" s="45" t="s">
        <v>45</v>
      </c>
    </row>
    <row r="12" spans="1:5" x14ac:dyDescent="0.35">
      <c r="A12" s="21" t="s">
        <v>22</v>
      </c>
      <c r="B12" s="26">
        <f>B4*B11</f>
        <v>2173.1322460000001</v>
      </c>
      <c r="C12" s="43"/>
      <c r="D12" s="43"/>
    </row>
    <row r="13" spans="1:5" x14ac:dyDescent="0.35">
      <c r="A13" s="20" t="s">
        <v>23</v>
      </c>
      <c r="B13" s="33">
        <f>'Greentech Data'!AC5</f>
        <v>2027.32</v>
      </c>
      <c r="C13" s="43">
        <f>B13/B8</f>
        <v>0.2139877559636901</v>
      </c>
      <c r="D13" s="44">
        <f>(B5/3.6-C13)*B8</f>
        <v>37447.68</v>
      </c>
    </row>
    <row r="14" spans="1:5" x14ac:dyDescent="0.35">
      <c r="A14" s="21" t="s">
        <v>24</v>
      </c>
      <c r="B14" s="26">
        <f>B13*3.6*B6</f>
        <v>409.51864</v>
      </c>
      <c r="C14" s="43"/>
      <c r="D14" s="43"/>
    </row>
    <row r="15" spans="1:5" ht="16" x14ac:dyDescent="0.4">
      <c r="A15" s="20" t="s">
        <v>25</v>
      </c>
      <c r="B15" s="29">
        <f>'Greentech Data'!AC6</f>
        <v>271.10000000000002</v>
      </c>
      <c r="C15" s="43"/>
      <c r="D15" s="51"/>
    </row>
    <row r="16" spans="1:5" x14ac:dyDescent="0.35">
      <c r="A16" s="21" t="s">
        <v>26</v>
      </c>
      <c r="B16" s="26">
        <f>B15*73.56/1000*3.6</f>
        <v>71.791617600000009</v>
      </c>
      <c r="C16" s="43"/>
      <c r="D16" s="43"/>
    </row>
    <row r="17" spans="1:4" x14ac:dyDescent="0.35">
      <c r="A17" s="20" t="s">
        <v>27</v>
      </c>
      <c r="B17" s="29">
        <f>'Greentech Data'!AC7</f>
        <v>0</v>
      </c>
      <c r="C17" s="43"/>
      <c r="D17" s="43"/>
    </row>
    <row r="18" spans="1:4" x14ac:dyDescent="0.35">
      <c r="A18" s="21" t="s">
        <v>28</v>
      </c>
      <c r="B18" s="26">
        <f>B17*71.62/1000*3.6</f>
        <v>0</v>
      </c>
      <c r="C18" s="43"/>
      <c r="D18" s="43"/>
    </row>
    <row r="19" spans="1:4" x14ac:dyDescent="0.35">
      <c r="A19" s="20" t="s">
        <v>29</v>
      </c>
      <c r="B19" s="29">
        <f>'Greentech Data'!AC8</f>
        <v>0</v>
      </c>
      <c r="C19" s="43"/>
      <c r="D19" s="43"/>
    </row>
    <row r="20" spans="1:4" x14ac:dyDescent="0.35">
      <c r="A20" s="21" t="s">
        <v>30</v>
      </c>
      <c r="B20" s="26">
        <v>0</v>
      </c>
      <c r="C20" s="43"/>
      <c r="D20" s="43"/>
    </row>
    <row r="21" spans="1:4" ht="15" thickBot="1" x14ac:dyDescent="0.4">
      <c r="A21" s="21" t="s">
        <v>31</v>
      </c>
      <c r="B21" s="26">
        <f>ROUNDUP((B12+B14+B16+B18), 0)</f>
        <v>2655</v>
      </c>
      <c r="C21" s="43"/>
      <c r="D21" s="43"/>
    </row>
    <row r="22" spans="1:4" ht="15" thickBot="1" x14ac:dyDescent="0.4">
      <c r="A22" s="22" t="s">
        <v>32</v>
      </c>
      <c r="B22" s="41">
        <f>ROUNDDOWN(B21-B9,0)</f>
        <v>-8854</v>
      </c>
      <c r="C22" s="43"/>
      <c r="D22" s="44">
        <f>D11+D13</f>
        <v>44863.774000000005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Greentech Data</vt:lpstr>
      <vt:lpstr>2023(10-12)</vt:lpstr>
      <vt:lpstr>2024</vt:lpstr>
      <vt:lpstr>2025(01-02)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2025-07-14T09:51:22Z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175487-42af-4492-84fe-2b4054e011bd_Enabled">
    <vt:lpwstr>true</vt:lpwstr>
  </property>
  <property fmtid="{D5CDD505-2E9C-101B-9397-08002B2CF9AE}" pid="3" name="MSIP_Label_a6175487-42af-4492-84fe-2b4054e011bd_SetDate">
    <vt:lpwstr>2025-07-14T09:51:21Z</vt:lpwstr>
  </property>
  <property fmtid="{D5CDD505-2E9C-101B-9397-08002B2CF9AE}" pid="4" name="MSIP_Label_a6175487-42af-4492-84fe-2b4054e011bd_Method">
    <vt:lpwstr>Privileged</vt:lpwstr>
  </property>
  <property fmtid="{D5CDD505-2E9C-101B-9397-08002B2CF9AE}" pid="5" name="MSIP_Label_a6175487-42af-4492-84fe-2b4054e011bd_Name">
    <vt:lpwstr>Public</vt:lpwstr>
  </property>
  <property fmtid="{D5CDD505-2E9C-101B-9397-08002B2CF9AE}" pid="6" name="MSIP_Label_a6175487-42af-4492-84fe-2b4054e011bd_SiteId">
    <vt:lpwstr>76e3e3ff-fce0-45ec-a946-bc44d69a9b7e</vt:lpwstr>
  </property>
  <property fmtid="{D5CDD505-2E9C-101B-9397-08002B2CF9AE}" pid="7" name="MSIP_Label_a6175487-42af-4492-84fe-2b4054e011bd_ActionId">
    <vt:lpwstr>18da2222-ed09-42ef-8552-13a0f6a7ea2f</vt:lpwstr>
  </property>
  <property fmtid="{D5CDD505-2E9C-101B-9397-08002B2CF9AE}" pid="8" name="MSIP_Label_a6175487-42af-4492-84fe-2b4054e011bd_ContentBits">
    <vt:lpwstr>0</vt:lpwstr>
  </property>
  <property fmtid="{D5CDD505-2E9C-101B-9397-08002B2CF9AE}" pid="9" name="MSIP_Label_a6175487-42af-4492-84fe-2b4054e011bd_Tag">
    <vt:lpwstr>10, 0, 1, 1</vt:lpwstr>
  </property>
</Properties>
</file>