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Z:\Shared with Me\Sumant Saurabh_Ongoing\SS_VVER_519_ VCS 498_\Working\Verification docs\ER\15112022\"/>
    </mc:Choice>
  </mc:AlternateContent>
  <xr:revisionPtr revIDLastSave="0" documentId="8_{DA191A95-0F54-446C-A505-14921CA23BE2}" xr6:coauthVersionLast="47" xr6:coauthVersionMax="47" xr10:uidLastSave="{00000000-0000-0000-0000-000000000000}"/>
  <bookViews>
    <workbookView xWindow="-108" yWindow="-108" windowWidth="23256" windowHeight="12456" activeTab="1" xr2:uid="{00000000-000D-0000-FFFF-FFFF00000000}"/>
  </bookViews>
  <sheets>
    <sheet name="Emission Reduction" sheetId="9" r:id="rId1"/>
    <sheet name="JMR Data" sheetId="7" r:id="rId2"/>
    <sheet name="DGR Jan 2016"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9" i="7" l="1"/>
  <c r="P40" i="7"/>
  <c r="P41" i="7"/>
  <c r="P25" i="7"/>
  <c r="P26" i="7"/>
  <c r="P27" i="7"/>
  <c r="P28" i="7"/>
  <c r="P29" i="7"/>
  <c r="P30" i="7"/>
  <c r="P31" i="7"/>
  <c r="P32" i="7"/>
  <c r="P33" i="7"/>
  <c r="P34" i="7"/>
  <c r="P35" i="7"/>
  <c r="P36" i="7"/>
  <c r="P14" i="7"/>
  <c r="P15" i="7"/>
  <c r="P16" i="7"/>
  <c r="P17" i="7"/>
  <c r="P18" i="7"/>
  <c r="P19" i="7"/>
  <c r="P20" i="7"/>
  <c r="P21" i="7"/>
  <c r="N14" i="7"/>
  <c r="N15" i="7"/>
  <c r="N16" i="7"/>
  <c r="N17" i="7"/>
  <c r="N18" i="7"/>
  <c r="N19" i="7"/>
  <c r="N20" i="7"/>
  <c r="N21" i="7"/>
  <c r="N22" i="7"/>
  <c r="N25" i="7"/>
  <c r="N26" i="7"/>
  <c r="N27" i="7"/>
  <c r="N28" i="7"/>
  <c r="N29" i="7"/>
  <c r="N30" i="7"/>
  <c r="N31" i="7"/>
  <c r="N32" i="7"/>
  <c r="N33" i="7"/>
  <c r="N34" i="7"/>
  <c r="N35" i="7"/>
  <c r="P22" i="7"/>
  <c r="G25" i="7"/>
  <c r="G26" i="7"/>
  <c r="G27" i="7"/>
  <c r="G28" i="7"/>
  <c r="G29" i="7"/>
  <c r="G30" i="7"/>
  <c r="G31" i="7"/>
  <c r="G32" i="7"/>
  <c r="G33" i="7"/>
  <c r="G34" i="7"/>
  <c r="G35" i="7"/>
  <c r="G24" i="7"/>
  <c r="G22" i="7"/>
  <c r="G18" i="7"/>
  <c r="G19" i="7"/>
  <c r="G20" i="7"/>
  <c r="G21" i="7"/>
  <c r="G17" i="7"/>
  <c r="E52" i="7"/>
  <c r="E53" i="7"/>
  <c r="E54" i="7"/>
  <c r="E55" i="7"/>
  <c r="E56" i="7"/>
  <c r="E57" i="7"/>
  <c r="E58" i="7"/>
  <c r="E59" i="7"/>
  <c r="E60" i="7"/>
  <c r="E61" i="7"/>
  <c r="E43" i="7"/>
  <c r="E44" i="7"/>
  <c r="E45" i="7"/>
  <c r="E46" i="7"/>
  <c r="E47" i="7"/>
  <c r="E48" i="7"/>
  <c r="E49" i="7"/>
  <c r="E42" i="7"/>
  <c r="P57" i="7"/>
  <c r="P58" i="7"/>
  <c r="P59" i="7"/>
  <c r="P60" i="7"/>
  <c r="P61" i="7"/>
  <c r="N57" i="7"/>
  <c r="N58" i="7"/>
  <c r="N59" i="7"/>
  <c r="N60" i="7"/>
  <c r="N61" i="7"/>
  <c r="P23" i="7"/>
  <c r="P24" i="7"/>
  <c r="N23" i="7"/>
  <c r="N24" i="7"/>
  <c r="P11" i="7"/>
  <c r="P12" i="7"/>
  <c r="P10" i="7"/>
  <c r="N11" i="7"/>
  <c r="N12" i="7"/>
  <c r="N10" i="7"/>
  <c r="G57" i="7"/>
  <c r="G58" i="7"/>
  <c r="G59" i="7"/>
  <c r="G60" i="7"/>
  <c r="G61" i="7"/>
  <c r="E29" i="7" l="1"/>
  <c r="E28" i="7"/>
  <c r="H28" i="7" s="1"/>
  <c r="E27" i="7"/>
  <c r="E26" i="7"/>
  <c r="E25" i="7"/>
  <c r="E24" i="7"/>
  <c r="E21" i="7"/>
  <c r="E20" i="7"/>
  <c r="E19" i="7"/>
  <c r="E18" i="7"/>
  <c r="G11" i="7"/>
  <c r="G12" i="7"/>
  <c r="G10" i="7"/>
  <c r="E11" i="7"/>
  <c r="E12" i="7"/>
  <c r="E10" i="7"/>
  <c r="E22" i="7"/>
  <c r="E17" i="7"/>
  <c r="X23" i="7"/>
  <c r="X37" i="7"/>
  <c r="X38" i="7"/>
  <c r="X50" i="7"/>
  <c r="X51" i="7"/>
  <c r="G3" i="7"/>
  <c r="G2" i="7"/>
  <c r="Q61" i="7"/>
  <c r="Q58" i="7"/>
  <c r="G41" i="7"/>
  <c r="E41" i="7"/>
  <c r="Q19" i="7"/>
  <c r="Q22" i="7"/>
  <c r="P13" i="7"/>
  <c r="N13" i="7"/>
  <c r="Q13" i="7" s="1"/>
  <c r="G42" i="7"/>
  <c r="G43" i="7"/>
  <c r="G44" i="7"/>
  <c r="G45" i="7"/>
  <c r="G46" i="7"/>
  <c r="G47" i="7"/>
  <c r="H47" i="7" s="1"/>
  <c r="G48" i="7"/>
  <c r="G49" i="7"/>
  <c r="G50" i="7"/>
  <c r="G51" i="7"/>
  <c r="G52" i="7"/>
  <c r="G53" i="7"/>
  <c r="G54" i="7"/>
  <c r="G55" i="7"/>
  <c r="G56" i="7"/>
  <c r="H42" i="7"/>
  <c r="G23" i="7"/>
  <c r="H22" i="7"/>
  <c r="E23" i="7"/>
  <c r="E30" i="7"/>
  <c r="E13" i="7"/>
  <c r="E14" i="7"/>
  <c r="E15" i="7"/>
  <c r="E16" i="7"/>
  <c r="P38" i="7"/>
  <c r="N39" i="7"/>
  <c r="N40" i="7"/>
  <c r="N41" i="7"/>
  <c r="Q41" i="7" s="1"/>
  <c r="N38" i="7"/>
  <c r="Q32" i="7"/>
  <c r="N36" i="7"/>
  <c r="Q20" i="7"/>
  <c r="Q21" i="7"/>
  <c r="Q14" i="7"/>
  <c r="G39" i="7"/>
  <c r="G40" i="7"/>
  <c r="G38" i="7"/>
  <c r="E39" i="7"/>
  <c r="E40" i="7"/>
  <c r="E38" i="7"/>
  <c r="G36" i="7"/>
  <c r="H30" i="7"/>
  <c r="E31" i="7"/>
  <c r="H31" i="7" s="1"/>
  <c r="E32" i="7"/>
  <c r="H32" i="7" s="1"/>
  <c r="E33" i="7"/>
  <c r="E34" i="7"/>
  <c r="H34" i="7" s="1"/>
  <c r="E35" i="7"/>
  <c r="E36" i="7"/>
  <c r="G14" i="7"/>
  <c r="G15" i="7"/>
  <c r="G16" i="7"/>
  <c r="H16" i="7" s="1"/>
  <c r="G13" i="7"/>
  <c r="H20" i="7"/>
  <c r="Q59" i="7"/>
  <c r="Q60" i="7"/>
  <c r="Q36" i="7"/>
  <c r="Q33" i="7"/>
  <c r="P42" i="7"/>
  <c r="P43" i="7"/>
  <c r="P45" i="7"/>
  <c r="P46" i="7"/>
  <c r="P47" i="7"/>
  <c r="P48" i="7"/>
  <c r="P49" i="7"/>
  <c r="P51" i="7"/>
  <c r="P52" i="7"/>
  <c r="P53" i="7"/>
  <c r="P54" i="7"/>
  <c r="P55" i="7"/>
  <c r="P56" i="7"/>
  <c r="N42" i="7"/>
  <c r="N43" i="7"/>
  <c r="Q43" i="7" s="1"/>
  <c r="N45" i="7"/>
  <c r="Q45" i="7" s="1"/>
  <c r="N46" i="7"/>
  <c r="Q46" i="7" s="1"/>
  <c r="N47" i="7"/>
  <c r="Q47" i="7" s="1"/>
  <c r="N48" i="7"/>
  <c r="Q48" i="7" s="1"/>
  <c r="N49" i="7"/>
  <c r="N51" i="7"/>
  <c r="Q51" i="7" s="1"/>
  <c r="N52" i="7"/>
  <c r="N53" i="7"/>
  <c r="Q53" i="7" s="1"/>
  <c r="N54" i="7"/>
  <c r="Q54" i="7" s="1"/>
  <c r="N55" i="7"/>
  <c r="Q55" i="7" s="1"/>
  <c r="N56" i="7"/>
  <c r="Q56" i="7" s="1"/>
  <c r="Q16" i="7"/>
  <c r="Q15" i="7"/>
  <c r="D10" i="7"/>
  <c r="H33" i="7"/>
  <c r="H48" i="7"/>
  <c r="E50" i="7"/>
  <c r="E51" i="7"/>
  <c r="H55" i="7"/>
  <c r="H57" i="7"/>
  <c r="F11" i="9"/>
  <c r="O63" i="7"/>
  <c r="F63" i="7"/>
  <c r="M10" i="7"/>
  <c r="M63" i="7" s="1"/>
  <c r="H42" i="10"/>
  <c r="H40" i="10"/>
  <c r="H38" i="10"/>
  <c r="H25" i="7" l="1"/>
  <c r="H12" i="7"/>
  <c r="Q52" i="7"/>
  <c r="Q42" i="7"/>
  <c r="Q40" i="7"/>
  <c r="H49" i="7"/>
  <c r="Q49" i="7"/>
  <c r="H40" i="7"/>
  <c r="Q34" i="7"/>
  <c r="Q38" i="7"/>
  <c r="H56" i="7"/>
  <c r="H15" i="7"/>
  <c r="Q26" i="7"/>
  <c r="H38" i="7"/>
  <c r="Q10" i="7"/>
  <c r="Q57" i="7"/>
  <c r="H58" i="7"/>
  <c r="H41" i="7"/>
  <c r="H24" i="7"/>
  <c r="H18" i="7"/>
  <c r="H17" i="7"/>
  <c r="Q39" i="7"/>
  <c r="Q31" i="7"/>
  <c r="Q30" i="7"/>
  <c r="Q35" i="7"/>
  <c r="Q29" i="7"/>
  <c r="Q28" i="7"/>
  <c r="Q27" i="7"/>
  <c r="Q25" i="7"/>
  <c r="Q24" i="7"/>
  <c r="Q12" i="7"/>
  <c r="Q11" i="7"/>
  <c r="H39" i="7"/>
  <c r="H29" i="7"/>
  <c r="H26" i="7"/>
  <c r="Q17" i="7"/>
  <c r="Q18" i="7"/>
  <c r="H59" i="7"/>
  <c r="H51" i="7"/>
  <c r="H43" i="7"/>
  <c r="H35" i="7"/>
  <c r="H27" i="7"/>
  <c r="H19" i="7"/>
  <c r="H11" i="7"/>
  <c r="H54" i="7"/>
  <c r="H46" i="7"/>
  <c r="H14" i="7"/>
  <c r="H61" i="7"/>
  <c r="H53" i="7"/>
  <c r="H45" i="7"/>
  <c r="H21" i="7"/>
  <c r="H13" i="7"/>
  <c r="H60" i="7"/>
  <c r="H52" i="7"/>
  <c r="H44" i="7"/>
  <c r="H36" i="7"/>
  <c r="H10" i="7"/>
  <c r="D63" i="7"/>
  <c r="S12" i="7" l="1"/>
  <c r="U12" i="7" s="1"/>
  <c r="X12" i="7" s="1"/>
  <c r="S11" i="7"/>
  <c r="U11" i="7" s="1"/>
  <c r="X11" i="7" s="1"/>
  <c r="S10" i="7"/>
  <c r="U10" i="7" l="1"/>
  <c r="X10" i="7" s="1"/>
  <c r="D64" i="7"/>
  <c r="F64" i="7"/>
  <c r="O64" i="7"/>
  <c r="M64" i="7"/>
  <c r="S25" i="7" l="1"/>
  <c r="U25" i="7" l="1"/>
  <c r="X25" i="7" s="1"/>
  <c r="B3" i="7"/>
  <c r="B2" i="7"/>
  <c r="S14" i="7" l="1"/>
  <c r="S15" i="7"/>
  <c r="S21" i="7"/>
  <c r="S22" i="7"/>
  <c r="S31" i="7"/>
  <c r="S32" i="7"/>
  <c r="S40" i="7"/>
  <c r="S41" i="7"/>
  <c r="S48" i="7"/>
  <c r="S49" i="7"/>
  <c r="S57" i="7"/>
  <c r="S58" i="7"/>
  <c r="H63" i="7" l="1"/>
  <c r="H64" i="7" s="1"/>
  <c r="Q63" i="7"/>
  <c r="Q64" i="7" s="1"/>
  <c r="S54" i="7"/>
  <c r="U54" i="7" s="1"/>
  <c r="X54" i="7" s="1"/>
  <c r="S45" i="7"/>
  <c r="U45" i="7" s="1"/>
  <c r="X45" i="7" s="1"/>
  <c r="S28" i="7"/>
  <c r="U28" i="7" s="1"/>
  <c r="X28" i="7" s="1"/>
  <c r="S61" i="7"/>
  <c r="U61" i="7" s="1"/>
  <c r="X61" i="7" s="1"/>
  <c r="S44" i="7"/>
  <c r="U44" i="7" s="1"/>
  <c r="X44" i="7" s="1"/>
  <c r="S35" i="7"/>
  <c r="U35" i="7" s="1"/>
  <c r="X35" i="7" s="1"/>
  <c r="S17" i="7"/>
  <c r="U17" i="7" s="1"/>
  <c r="X17" i="7" s="1"/>
  <c r="S53" i="7"/>
  <c r="U53" i="7" s="1"/>
  <c r="X53" i="7" s="1"/>
  <c r="S27" i="7"/>
  <c r="U27" i="7" s="1"/>
  <c r="X27" i="7" s="1"/>
  <c r="S18" i="7"/>
  <c r="U18" i="7" s="1"/>
  <c r="X18" i="7" s="1"/>
  <c r="S36" i="7"/>
  <c r="U36" i="7" s="1"/>
  <c r="X36" i="7" s="1"/>
  <c r="S29" i="7"/>
  <c r="U29" i="7" s="1"/>
  <c r="X29" i="7" s="1"/>
  <c r="S60" i="7"/>
  <c r="U60" i="7" s="1"/>
  <c r="X60" i="7" s="1"/>
  <c r="S52" i="7"/>
  <c r="U52" i="7" s="1"/>
  <c r="X52" i="7" s="1"/>
  <c r="S43" i="7"/>
  <c r="U43" i="7" s="1"/>
  <c r="X43" i="7" s="1"/>
  <c r="S34" i="7"/>
  <c r="U34" i="7" s="1"/>
  <c r="X34" i="7" s="1"/>
  <c r="S26" i="7"/>
  <c r="U26" i="7" s="1"/>
  <c r="X26" i="7" s="1"/>
  <c r="S16" i="7"/>
  <c r="U16" i="7" s="1"/>
  <c r="X16" i="7" s="1"/>
  <c r="S55" i="7"/>
  <c r="U55" i="7" s="1"/>
  <c r="X55" i="7" s="1"/>
  <c r="S46" i="7"/>
  <c r="U46" i="7" s="1"/>
  <c r="X46" i="7" s="1"/>
  <c r="S38" i="7"/>
  <c r="U38" i="7" s="1"/>
  <c r="S19" i="7"/>
  <c r="U19" i="7" s="1"/>
  <c r="X19" i="7" s="1"/>
  <c r="S56" i="7"/>
  <c r="U56" i="7" s="1"/>
  <c r="X56" i="7" s="1"/>
  <c r="S47" i="7"/>
  <c r="U47" i="7" s="1"/>
  <c r="X47" i="7" s="1"/>
  <c r="S39" i="7"/>
  <c r="U39" i="7" s="1"/>
  <c r="X39" i="7" s="1"/>
  <c r="S30" i="7"/>
  <c r="U30" i="7" s="1"/>
  <c r="X30" i="7" s="1"/>
  <c r="S20" i="7"/>
  <c r="U20" i="7" s="1"/>
  <c r="X20" i="7" s="1"/>
  <c r="S59" i="7"/>
  <c r="U59" i="7" s="1"/>
  <c r="X59" i="7" s="1"/>
  <c r="S51" i="7"/>
  <c r="U51" i="7" s="1"/>
  <c r="S42" i="7"/>
  <c r="U42" i="7" s="1"/>
  <c r="X42" i="7" s="1"/>
  <c r="S33" i="7"/>
  <c r="U33" i="7" s="1"/>
  <c r="X33" i="7" s="1"/>
  <c r="S24" i="7"/>
  <c r="U24" i="7" s="1"/>
  <c r="X24" i="7" s="1"/>
  <c r="S13" i="7"/>
  <c r="U13" i="7" s="1"/>
  <c r="X13" i="7" s="1"/>
  <c r="U58" i="7"/>
  <c r="X58" i="7" s="1"/>
  <c r="U49" i="7"/>
  <c r="X49" i="7" s="1"/>
  <c r="U41" i="7"/>
  <c r="X41" i="7" s="1"/>
  <c r="U22" i="7"/>
  <c r="X22" i="7" s="1"/>
  <c r="U15" i="7"/>
  <c r="X15" i="7" s="1"/>
  <c r="U14" i="7"/>
  <c r="X14" i="7" s="1"/>
  <c r="U32" i="7"/>
  <c r="X32" i="7" s="1"/>
  <c r="U57" i="7"/>
  <c r="X57" i="7" s="1"/>
  <c r="U48" i="7"/>
  <c r="X48" i="7" s="1"/>
  <c r="U40" i="7"/>
  <c r="X40" i="7" s="1"/>
  <c r="U31" i="7"/>
  <c r="X31" i="7" s="1"/>
  <c r="U21" i="7"/>
  <c r="X21" i="7" s="1"/>
  <c r="F12" i="9"/>
  <c r="S62" i="7" l="1"/>
  <c r="Y50" i="7"/>
  <c r="Y23" i="7" l="1"/>
  <c r="Y37" i="7"/>
  <c r="Y10" i="7"/>
  <c r="Y62" i="7" l="1"/>
  <c r="F8" i="9" s="1"/>
  <c r="F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tc={DB79EB32-9980-4579-B2E1-391D908EFEA6}</author>
    <author>tc={8D95D2D0-C7C4-4098-B3FE-0195DF419666}</author>
    <author>tc={2B4295E8-0871-409D-904B-26F777A6CD81}</author>
    <author>tc={30D5CC05-60D5-47D8-BDF7-67C6869D8C80}</author>
  </authors>
  <commentList>
    <comment ref="D10" authorId="0" shapeId="0" xr:uid="{DB79EB32-9980-4579-B2E1-391D908EFEA6}">
      <text>
        <t>[Threaded comment]
Your version of Excel allows you to read this threaded comment; however, any edits to it will get removed if the file is opened in a newer version of Excel. Learn more: https://go.microsoft.com/fwlink/?linkid=870924
Comment:
    The JMR cycle begins from 15/12/2016 while the monitroing period starts from 01/01/2016. Therefore JMR Data has been apportioned using DGR values for the conservativeness.</t>
      </text>
    </comment>
    <comment ref="M10" authorId="1" shapeId="0" xr:uid="{8D95D2D0-C7C4-4098-B3FE-0195DF419666}">
      <text>
        <t>[Threaded comment]
Your version of Excel allows you to read this threaded comment; however, any edits to it will get removed if the file is opened in a newer version of Excel. Learn more: https://go.microsoft.com/fwlink/?linkid=870924
Comment:
    The JMR cycle begins from 15/12/2016 while the monitroing period starts from 01/01/2016. Therefore JMR Data has been apportioned using DGR values for the conservativeness.</t>
      </text>
    </comment>
    <comment ref="C28" authorId="2" shapeId="0" xr:uid="{2B4295E8-0871-409D-904B-26F777A6CD81}">
      <text>
        <t>[Threaded comment]
Your version of Excel allows you to read this threaded comment; however, any edits to it will get removed if the file is opened in a newer version of Excel. Learn more: https://go.microsoft.com/fwlink/?linkid=870924
Comment:
    Old Meter has been replaced on 18/05/2017 with  new pre calibrated meter having meter accuracy class 0.2s.</t>
      </text>
    </comment>
    <comment ref="K29" authorId="3" shapeId="0" xr:uid="{30D5CC05-60D5-47D8-BDF7-67C6869D8C80}">
      <text>
        <t>[Threaded comment]
Your version of Excel allows you to read this threaded comment; however, any edits to it will get removed if the file is opened in a newer version of Excel. Learn more: https://go.microsoft.com/fwlink/?linkid=870924
Comment:
    Old meter has been replaced with new pre calibrated meter having meter accuracy class 0.2s.</t>
      </text>
    </comment>
  </commentList>
</comments>
</file>

<file path=xl/sharedStrings.xml><?xml version="1.0" encoding="utf-8"?>
<sst xmlns="http://schemas.openxmlformats.org/spreadsheetml/2006/main" count="61" uniqueCount="53">
  <si>
    <t>Billing Cycle</t>
  </si>
  <si>
    <t>Project Name:</t>
  </si>
  <si>
    <t>Monitored Data</t>
  </si>
  <si>
    <t>Total Net Generation  from the project activity (MWh)</t>
  </si>
  <si>
    <t>WTG HTSC No 2570</t>
  </si>
  <si>
    <t>WTG HTSC No 2595</t>
  </si>
  <si>
    <t>VCS Ref:</t>
  </si>
  <si>
    <t>From</t>
  </si>
  <si>
    <t>To</t>
  </si>
  <si>
    <t>GRID-CONNECTED WIND ELECTRICITY GENERATION PROJECT IN TAMIL NADU, INDIA</t>
  </si>
  <si>
    <t>Accuracy class of energy meter</t>
  </si>
  <si>
    <t>Correction factor applied for electricity export</t>
  </si>
  <si>
    <t>Correction factor applied for electricity Import</t>
  </si>
  <si>
    <t xml:space="preserve">Project Title :- </t>
  </si>
  <si>
    <t>Monitoring period</t>
  </si>
  <si>
    <t>Monitoring Report Date</t>
  </si>
  <si>
    <t>Monitoring period start date</t>
  </si>
  <si>
    <t>Monitoring period end date</t>
  </si>
  <si>
    <t>Total Days</t>
  </si>
  <si>
    <t>Emission Reduction as per Registered PDD (tCO2e/Year)</t>
  </si>
  <si>
    <t xml:space="preserve">Variation in the emission reduction </t>
  </si>
  <si>
    <t>Net Generation as per Invoice (KWh)</t>
  </si>
  <si>
    <t>Net Generation as per JMR (KWh)</t>
  </si>
  <si>
    <t>Net Generation as per Invoice (Kwh)</t>
  </si>
  <si>
    <t xml:space="preserve"> JMR-Export from WTG (KWh)</t>
  </si>
  <si>
    <t>JMR- Import Power (kWh)</t>
  </si>
  <si>
    <t xml:space="preserve"> JMR Export by WTG (kWh)</t>
  </si>
  <si>
    <t xml:space="preserve"> JMR Import by WTG (kWh)</t>
  </si>
  <si>
    <t>Total</t>
  </si>
  <si>
    <t>31-11-2019</t>
  </si>
  <si>
    <t>Total (MWh)</t>
  </si>
  <si>
    <t>01-01-2016</t>
  </si>
  <si>
    <t>31-12-2019</t>
  </si>
  <si>
    <t>Generation Value</t>
  </si>
  <si>
    <t>Generation value from 15/12/2015 to 15/01/2016</t>
  </si>
  <si>
    <t>Generation value from 01/01/2016 to 15/01/2016</t>
  </si>
  <si>
    <t>Apportionong Ratio</t>
  </si>
  <si>
    <t xml:space="preserve">Date </t>
  </si>
  <si>
    <t>01-01-2016 to 31-12-2019</t>
  </si>
  <si>
    <t>Export after application of error factor(kWh)</t>
  </si>
  <si>
    <t>Import after application of Error factor(kWh)</t>
  </si>
  <si>
    <t>Net Generation as per JMR after application of Error factor (KWh)</t>
  </si>
  <si>
    <t>Export after application of Error factor (kWh)</t>
  </si>
  <si>
    <t>Import after application of Error factor (kWh)</t>
  </si>
  <si>
    <r>
      <t>Emission Factor (tCO</t>
    </r>
    <r>
      <rPr>
        <b/>
        <vertAlign val="subscript"/>
        <sz val="10"/>
        <rFont val="Calibri"/>
        <family val="2"/>
        <scheme val="minor"/>
      </rPr>
      <t>2e</t>
    </r>
    <r>
      <rPr>
        <b/>
        <sz val="10"/>
        <rFont val="Calibri"/>
        <family val="2"/>
        <scheme val="minor"/>
      </rPr>
      <t>/MWh)</t>
    </r>
  </si>
  <si>
    <r>
      <t>Baseline Emission (tCO</t>
    </r>
    <r>
      <rPr>
        <b/>
        <vertAlign val="subscript"/>
        <sz val="10"/>
        <rFont val="Calibri"/>
        <family val="2"/>
        <scheme val="minor"/>
      </rPr>
      <t>2e</t>
    </r>
    <r>
      <rPr>
        <b/>
        <sz val="10"/>
        <rFont val="Calibri"/>
        <family val="2"/>
        <scheme val="minor"/>
      </rPr>
      <t>)</t>
    </r>
  </si>
  <si>
    <t>Vintage Wise Breakdown</t>
  </si>
  <si>
    <r>
      <t>Project Emission(tCO</t>
    </r>
    <r>
      <rPr>
        <b/>
        <vertAlign val="subscript"/>
        <sz val="10"/>
        <rFont val="Calibri"/>
        <family val="2"/>
        <scheme val="minor"/>
      </rPr>
      <t>2</t>
    </r>
    <r>
      <rPr>
        <b/>
        <sz val="10"/>
        <rFont val="Calibri"/>
        <family val="2"/>
        <scheme val="minor"/>
      </rPr>
      <t>e)</t>
    </r>
  </si>
  <si>
    <r>
      <t>Leakage Emission(tCO</t>
    </r>
    <r>
      <rPr>
        <b/>
        <vertAlign val="subscript"/>
        <sz val="10"/>
        <rFont val="Calibri"/>
        <family val="2"/>
        <scheme val="minor"/>
      </rPr>
      <t>2</t>
    </r>
    <r>
      <rPr>
        <b/>
        <sz val="10"/>
        <rFont val="Calibri"/>
        <family val="2"/>
        <scheme val="minor"/>
      </rPr>
      <t>e)</t>
    </r>
  </si>
  <si>
    <t>Emission Reductions (BE y -PEy- LE y)</t>
  </si>
  <si>
    <t>13-09-2022</t>
  </si>
  <si>
    <t>Note- The meter calibration was carried out on 16-March-2016 for both WTGs NE1&amp; NE2 having meter S.No. 14191074&amp; 14191057 with meter accuracy class 0.5s respectively which is valid till 15- March 2017.The meters has been calibrated for both NE 1&amp; NE 2 again on 08- February 2017 which is valid till 07-February -2018. The meter has been replaced on 18-May-2017 with meter accuracy class 0.2s having meter S.No. TNG63575 &amp; TNG63704 which is valid till 17-May-2018.   The new meters with accurach class 0.2s were calibrated on 21- July- 2020 which is valid till 20- July 2021. There is delay in calibration of energy meters from Jan 2016 to March 2016. As a Conservative Approach error factor with meter accuracy class 0.5s has been applied in the calculation of emission reductions for complete months from January 2016 to March 2016. Further delay in calibration has been observed from May 2018 to December  2019. As a Conservative approacherror factor with meter accuracy class 0.2s has been applied in the calculation of emission reductions for the complete months from May 2018 to December 2019.</t>
  </si>
  <si>
    <r>
      <t>Actual emission reduction considering the monitoring periord (tCO</t>
    </r>
    <r>
      <rPr>
        <b/>
        <vertAlign val="subscript"/>
        <sz val="11"/>
        <color theme="1"/>
        <rFont val="Calibri"/>
        <family val="2"/>
        <scheme val="minor"/>
      </rPr>
      <t>2</t>
    </r>
    <r>
      <rPr>
        <b/>
        <sz val="11"/>
        <color theme="1"/>
        <rFont val="Calibri"/>
        <family val="2"/>
        <scheme val="minor"/>
      </rPr>
      <t>e/Year)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</si>
</sst>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0.0"/>
    <numFmt numFmtId="166" formatCode="_(* #,##0.0_);_(* \(#,##0.0\);_(* &quot;-&quot;??_);_(@_)"/>
    <numFmt numFmtId="167" formatCode="0.000%"/>
    <numFmt numFmtId="168" formatCode="0.000"/>
    <numFmt numFmtId="169" formatCode="dd\/mm\/yyyy"/>
  </numFmts>
  <fonts count="10" x14ac:knownFonts="1">
    <font>
      <sz val="11"/>
      <color theme="1"/>
      <name val="Calibri"/>
      <family val="2"/>
      <scheme val="minor"/>
    </font>
    <font>
      <sz val="10"/>
      <name val="Arial"/>
      <family val="2"/>
    </font>
    <font>
      <sz val="11"/>
      <color theme="1"/>
      <name val="Calibri"/>
      <family val="2"/>
      <scheme val="minor"/>
    </font>
    <font>
      <sz val="10"/>
      <name val="Calibri"/>
      <family val="2"/>
      <scheme val="minor"/>
    </font>
    <font>
      <b/>
      <sz val="10"/>
      <name val="Calibri"/>
      <family val="2"/>
      <scheme val="minor"/>
    </font>
    <font>
      <b/>
      <sz val="14"/>
      <name val="Calibri"/>
      <family val="2"/>
      <scheme val="minor"/>
    </font>
    <font>
      <b/>
      <sz val="11"/>
      <color theme="1"/>
      <name val="Calibri"/>
      <family val="2"/>
      <scheme val="minor"/>
    </font>
    <font>
      <b/>
      <vertAlign val="subscript"/>
      <sz val="10"/>
      <name val="Calibri"/>
      <family val="2"/>
      <scheme val="minor"/>
    </font>
    <font>
      <sz val="10"/>
      <color theme="1"/>
      <name val="Calibri"/>
      <family val="2"/>
      <scheme val="minor"/>
    </font>
    <font>
      <b/>
      <vertAlign val="subscript"/>
      <sz val="11"/>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s>
  <cellStyleXfs count="5">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40">
    <xf numFmtId="0" fontId="0" fillId="0" borderId="0" xfId="0"/>
    <xf numFmtId="0" fontId="5" fillId="0" borderId="0" xfId="1" applyFont="1"/>
    <xf numFmtId="0" fontId="3" fillId="0" borderId="0" xfId="1" applyFont="1"/>
    <xf numFmtId="2" fontId="3" fillId="0" borderId="1" xfId="1" applyNumberFormat="1" applyFont="1" applyBorder="1" applyAlignment="1">
      <alignment horizontal="center" vertical="center"/>
    </xf>
    <xf numFmtId="14" fontId="3" fillId="0" borderId="1" xfId="1" applyNumberFormat="1" applyFont="1" applyBorder="1" applyAlignment="1">
      <alignment horizontal="center" vertical="center"/>
    </xf>
    <xf numFmtId="14" fontId="3" fillId="0" borderId="8" xfId="1" applyNumberFormat="1" applyFont="1" applyBorder="1" applyAlignment="1">
      <alignment horizontal="center" vertical="center"/>
    </xf>
    <xf numFmtId="0" fontId="5" fillId="0" borderId="0" xfId="1" applyFont="1" applyAlignment="1">
      <alignment wrapText="1"/>
    </xf>
    <xf numFmtId="43" fontId="3" fillId="0" borderId="1" xfId="2" applyFont="1" applyBorder="1" applyAlignment="1">
      <alignment horizontal="center" vertical="center"/>
    </xf>
    <xf numFmtId="43" fontId="3" fillId="0" borderId="1" xfId="2" applyFont="1" applyBorder="1" applyAlignment="1">
      <alignment horizontal="center"/>
    </xf>
    <xf numFmtId="0" fontId="3" fillId="0" borderId="9" xfId="1" applyFont="1" applyBorder="1"/>
    <xf numFmtId="43" fontId="3" fillId="0" borderId="4" xfId="2" applyFont="1" applyBorder="1" applyAlignment="1">
      <alignment horizontal="center" vertical="center"/>
    </xf>
    <xf numFmtId="0" fontId="6" fillId="0" borderId="10" xfId="0" applyFont="1" applyBorder="1" applyAlignment="1">
      <alignment vertical="center"/>
    </xf>
    <xf numFmtId="0" fontId="0" fillId="0" borderId="0" xfId="0" applyBorder="1" applyAlignment="1">
      <alignment vertical="center"/>
    </xf>
    <xf numFmtId="49" fontId="0" fillId="0" borderId="1" xfId="0" applyNumberFormat="1" applyBorder="1" applyAlignment="1">
      <alignment horizontal="center"/>
    </xf>
    <xf numFmtId="0" fontId="3" fillId="0" borderId="2" xfId="1" applyFont="1" applyBorder="1"/>
    <xf numFmtId="0" fontId="3" fillId="0" borderId="3" xfId="1" applyFont="1" applyBorder="1"/>
    <xf numFmtId="0" fontId="3" fillId="0" borderId="5" xfId="1" applyFont="1" applyBorder="1" applyAlignment="1"/>
    <xf numFmtId="166" fontId="3" fillId="0" borderId="1" xfId="2" applyNumberFormat="1" applyFont="1" applyBorder="1" applyAlignment="1">
      <alignment horizontal="center"/>
    </xf>
    <xf numFmtId="2" fontId="3" fillId="0" borderId="4" xfId="1" applyNumberFormat="1" applyFont="1" applyBorder="1" applyAlignment="1">
      <alignment horizontal="center" vertical="center"/>
    </xf>
    <xf numFmtId="0" fontId="0" fillId="0" borderId="1" xfId="0" applyBorder="1" applyAlignment="1">
      <alignment horizontal="center"/>
    </xf>
    <xf numFmtId="0" fontId="3" fillId="0" borderId="1" xfId="1" applyFont="1" applyBorder="1" applyAlignment="1">
      <alignment horizontal="center"/>
    </xf>
    <xf numFmtId="14" fontId="3" fillId="3" borderId="1" xfId="1" applyNumberFormat="1" applyFont="1" applyFill="1" applyBorder="1" applyAlignment="1">
      <alignment horizontal="center" vertical="center"/>
    </xf>
    <xf numFmtId="166" fontId="3" fillId="0" borderId="1" xfId="2" applyNumberFormat="1" applyFont="1" applyBorder="1" applyAlignment="1">
      <alignment horizontal="center" vertical="center"/>
    </xf>
    <xf numFmtId="0" fontId="0" fillId="0" borderId="0" xfId="0" applyAlignment="1">
      <alignment horizontal="center"/>
    </xf>
    <xf numFmtId="43" fontId="4" fillId="0" borderId="1" xfId="1" applyNumberFormat="1" applyFont="1" applyBorder="1" applyAlignment="1">
      <alignment horizontal="center"/>
    </xf>
    <xf numFmtId="165" fontId="4" fillId="0" borderId="1" xfId="1" applyNumberFormat="1" applyFont="1" applyBorder="1" applyAlignment="1">
      <alignment horizontal="center"/>
    </xf>
    <xf numFmtId="0" fontId="4" fillId="0" borderId="1" xfId="1" applyFont="1" applyBorder="1" applyAlignment="1">
      <alignment horizontal="center"/>
    </xf>
    <xf numFmtId="164" fontId="4" fillId="0" borderId="1" xfId="1" applyNumberFormat="1" applyFont="1" applyBorder="1" applyAlignment="1">
      <alignment horizontal="center"/>
    </xf>
    <xf numFmtId="166" fontId="3" fillId="0" borderId="4" xfId="2" applyNumberFormat="1" applyFont="1" applyBorder="1" applyAlignment="1">
      <alignment horizontal="center" vertical="center"/>
    </xf>
    <xf numFmtId="43" fontId="3" fillId="0" borderId="4" xfId="2" applyFont="1" applyBorder="1" applyAlignment="1">
      <alignment horizontal="center" vertical="center"/>
    </xf>
    <xf numFmtId="2" fontId="3" fillId="0" borderId="4" xfId="1" applyNumberFormat="1" applyFont="1" applyBorder="1" applyAlignment="1">
      <alignment horizontal="center" vertical="center"/>
    </xf>
    <xf numFmtId="0" fontId="6" fillId="0" borderId="0" xfId="0" applyFont="1" applyFill="1" applyBorder="1" applyAlignment="1">
      <alignment vertical="center"/>
    </xf>
    <xf numFmtId="0" fontId="6" fillId="0" borderId="0" xfId="0" applyFont="1"/>
    <xf numFmtId="0" fontId="0" fillId="0" borderId="0" xfId="0" applyFill="1"/>
    <xf numFmtId="0" fontId="3" fillId="0" borderId="0" xfId="1" applyFont="1" applyFill="1"/>
    <xf numFmtId="14" fontId="3" fillId="0" borderId="4" xfId="1" applyNumberFormat="1" applyFont="1" applyBorder="1" applyAlignment="1">
      <alignment horizontal="center" vertical="center"/>
    </xf>
    <xf numFmtId="166" fontId="3" fillId="0" borderId="4" xfId="2" applyNumberFormat="1" applyFont="1" applyBorder="1" applyAlignment="1">
      <alignment horizontal="center"/>
    </xf>
    <xf numFmtId="14" fontId="3" fillId="0" borderId="7" xfId="1" applyNumberFormat="1" applyFont="1" applyBorder="1" applyAlignment="1">
      <alignment horizontal="center" vertical="center"/>
    </xf>
    <xf numFmtId="14"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166" fontId="3" fillId="0" borderId="4" xfId="2" applyNumberFormat="1" applyFont="1" applyBorder="1" applyAlignment="1">
      <alignment horizontal="center" vertical="center"/>
    </xf>
    <xf numFmtId="0" fontId="4" fillId="2" borderId="1" xfId="1" applyFont="1" applyFill="1" applyBorder="1" applyAlignment="1">
      <alignment horizontal="center" vertical="center"/>
    </xf>
    <xf numFmtId="165" fontId="3" fillId="0" borderId="1" xfId="1" applyNumberFormat="1" applyFont="1" applyFill="1" applyBorder="1" applyAlignment="1">
      <alignment horizontal="center" vertical="center" wrapText="1"/>
    </xf>
    <xf numFmtId="0" fontId="3" fillId="0" borderId="7" xfId="1" applyFont="1" applyFill="1" applyBorder="1" applyAlignment="1">
      <alignment horizontal="center" vertical="center"/>
    </xf>
    <xf numFmtId="165" fontId="3" fillId="0" borderId="1" xfId="1" applyNumberFormat="1" applyFont="1" applyFill="1" applyBorder="1" applyAlignment="1">
      <alignment horizontal="center" vertical="center"/>
    </xf>
    <xf numFmtId="0" fontId="3" fillId="0" borderId="8" xfId="1" applyFont="1" applyFill="1" applyBorder="1" applyAlignment="1">
      <alignment horizontal="center" vertical="center"/>
    </xf>
    <xf numFmtId="0" fontId="3" fillId="0" borderId="1" xfId="1" applyFont="1" applyFill="1" applyBorder="1" applyAlignment="1">
      <alignment horizontal="center" vertical="center"/>
    </xf>
    <xf numFmtId="165" fontId="3" fillId="0" borderId="8" xfId="1" applyNumberFormat="1" applyFont="1" applyFill="1" applyBorder="1" applyAlignment="1">
      <alignment horizontal="center" vertical="center"/>
    </xf>
    <xf numFmtId="0" fontId="3" fillId="0" borderId="0" xfId="1" applyFont="1" applyBorder="1"/>
    <xf numFmtId="0" fontId="3" fillId="0" borderId="18" xfId="1" applyFont="1" applyBorder="1" applyAlignment="1"/>
    <xf numFmtId="14" fontId="3" fillId="0" borderId="4"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wrapText="1"/>
    </xf>
    <xf numFmtId="166" fontId="3" fillId="4" borderId="1" xfId="2" applyNumberFormat="1" applyFont="1" applyFill="1" applyBorder="1" applyAlignment="1">
      <alignment horizontal="center"/>
    </xf>
    <xf numFmtId="43" fontId="3" fillId="4" borderId="1" xfId="2" applyFont="1" applyFill="1" applyBorder="1" applyAlignment="1">
      <alignment horizontal="center"/>
    </xf>
    <xf numFmtId="43" fontId="3" fillId="4" borderId="4" xfId="2" applyFont="1" applyFill="1" applyBorder="1" applyAlignment="1">
      <alignment horizontal="center" vertical="center"/>
    </xf>
    <xf numFmtId="43" fontId="3" fillId="4" borderId="1" xfId="2" applyFont="1" applyFill="1" applyBorder="1" applyAlignment="1">
      <alignment horizontal="center" vertical="center"/>
    </xf>
    <xf numFmtId="14" fontId="3" fillId="4" borderId="1" xfId="1" applyNumberFormat="1" applyFont="1" applyFill="1" applyBorder="1" applyAlignment="1">
      <alignment horizontal="center" vertical="center"/>
    </xf>
    <xf numFmtId="14" fontId="3" fillId="4" borderId="8" xfId="1" applyNumberFormat="1" applyFont="1" applyFill="1" applyBorder="1" applyAlignment="1">
      <alignment horizontal="center" vertical="center"/>
    </xf>
    <xf numFmtId="2" fontId="3" fillId="4" borderId="4" xfId="1" applyNumberFormat="1" applyFont="1" applyFill="1" applyBorder="1" applyAlignment="1">
      <alignment horizontal="center" vertical="center"/>
    </xf>
    <xf numFmtId="2" fontId="3" fillId="4" borderId="1" xfId="1" applyNumberFormat="1" applyFont="1" applyFill="1" applyBorder="1" applyAlignment="1">
      <alignment horizontal="center" vertical="center"/>
    </xf>
    <xf numFmtId="166" fontId="4" fillId="4" borderId="1" xfId="2" applyNumberFormat="1" applyFont="1" applyFill="1" applyBorder="1" applyAlignment="1">
      <alignment horizontal="center" vertical="center"/>
    </xf>
    <xf numFmtId="0" fontId="3" fillId="4" borderId="1" xfId="1" applyFont="1" applyFill="1" applyBorder="1" applyAlignment="1">
      <alignment horizontal="center" vertical="center"/>
    </xf>
    <xf numFmtId="165" fontId="3" fillId="4" borderId="8" xfId="1" applyNumberFormat="1" applyFont="1" applyFill="1" applyBorder="1" applyAlignment="1">
      <alignment horizontal="center" vertical="center"/>
    </xf>
    <xf numFmtId="165" fontId="4" fillId="4" borderId="8" xfId="1" applyNumberFormat="1" applyFont="1" applyFill="1" applyBorder="1" applyAlignment="1">
      <alignment horizontal="center" vertical="center"/>
    </xf>
    <xf numFmtId="165" fontId="4" fillId="4" borderId="1" xfId="1" applyNumberFormat="1" applyFont="1" applyFill="1" applyBorder="1" applyAlignment="1">
      <alignment horizontal="center" vertical="center" wrapText="1"/>
    </xf>
    <xf numFmtId="0" fontId="0" fillId="0" borderId="0" xfId="0" applyFill="1" applyAlignment="1">
      <alignment horizontal="center"/>
    </xf>
    <xf numFmtId="43" fontId="3" fillId="0" borderId="4" xfId="2" applyFont="1" applyBorder="1" applyAlignment="1">
      <alignment horizontal="center" vertical="center"/>
    </xf>
    <xf numFmtId="2" fontId="3" fillId="0" borderId="4" xfId="1" applyNumberFormat="1" applyFont="1" applyBorder="1" applyAlignment="1">
      <alignment horizontal="center" vertical="center"/>
    </xf>
    <xf numFmtId="43" fontId="3" fillId="0" borderId="4" xfId="2" applyFont="1" applyBorder="1" applyAlignment="1">
      <alignment horizontal="center" vertical="center"/>
    </xf>
    <xf numFmtId="165" fontId="3" fillId="0" borderId="4" xfId="1" applyNumberFormat="1" applyFont="1" applyFill="1" applyBorder="1" applyAlignment="1">
      <alignment horizontal="center" vertical="center" wrapText="1"/>
    </xf>
    <xf numFmtId="1" fontId="0" fillId="0" borderId="0" xfId="0" applyNumberFormat="1"/>
    <xf numFmtId="14" fontId="0" fillId="0" borderId="0" xfId="0" applyNumberFormat="1"/>
    <xf numFmtId="43" fontId="3" fillId="5" borderId="4" xfId="2" applyFont="1" applyFill="1" applyBorder="1" applyAlignment="1">
      <alignment horizontal="center" vertical="center"/>
    </xf>
    <xf numFmtId="169" fontId="0" fillId="0" borderId="0" xfId="0" applyNumberFormat="1"/>
    <xf numFmtId="2" fontId="0" fillId="0" borderId="0" xfId="0" applyNumberFormat="1" applyBorder="1" applyAlignment="1">
      <alignment horizontal="center"/>
    </xf>
    <xf numFmtId="49" fontId="0" fillId="0" borderId="0" xfId="0" applyNumberFormat="1" applyBorder="1" applyAlignment="1">
      <alignment horizontal="center"/>
    </xf>
    <xf numFmtId="1" fontId="0" fillId="0" borderId="0" xfId="0" applyNumberFormat="1" applyBorder="1" applyAlignment="1">
      <alignment horizontal="center"/>
    </xf>
    <xf numFmtId="167" fontId="0" fillId="0" borderId="0" xfId="3" applyNumberFormat="1" applyFont="1" applyBorder="1" applyAlignment="1">
      <alignment horizontal="center"/>
    </xf>
    <xf numFmtId="43" fontId="3" fillId="4" borderId="4" xfId="2" applyFont="1" applyFill="1" applyBorder="1" applyAlignment="1">
      <alignment horizontal="center"/>
    </xf>
    <xf numFmtId="43" fontId="3" fillId="6" borderId="4" xfId="2" applyFont="1" applyFill="1" applyBorder="1" applyAlignment="1">
      <alignment horizontal="center" vertical="center"/>
    </xf>
    <xf numFmtId="1" fontId="6" fillId="0" borderId="0" xfId="0" applyNumberFormat="1" applyFont="1"/>
    <xf numFmtId="43" fontId="3" fillId="7" borderId="4" xfId="2" applyFont="1" applyFill="1" applyBorder="1" applyAlignment="1">
      <alignment horizontal="center" vertical="center"/>
    </xf>
    <xf numFmtId="2" fontId="3" fillId="0" borderId="4" xfId="1" applyNumberFormat="1" applyFont="1" applyFill="1" applyBorder="1" applyAlignment="1">
      <alignment horizontal="center" vertical="center" wrapText="1"/>
    </xf>
    <xf numFmtId="164" fontId="3" fillId="0" borderId="0" xfId="1" applyNumberFormat="1" applyFont="1"/>
    <xf numFmtId="0" fontId="4" fillId="0" borderId="0" xfId="1" applyFont="1" applyAlignment="1"/>
    <xf numFmtId="0" fontId="4" fillId="0" borderId="0" xfId="1" applyFont="1"/>
    <xf numFmtId="43" fontId="3" fillId="0" borderId="4" xfId="2" applyFont="1" applyBorder="1" applyAlignment="1">
      <alignment horizontal="center" vertical="center"/>
    </xf>
    <xf numFmtId="43" fontId="8" fillId="6" borderId="4" xfId="2" applyFont="1" applyFill="1" applyBorder="1" applyAlignment="1">
      <alignment horizontal="center" vertical="center"/>
    </xf>
    <xf numFmtId="43" fontId="3" fillId="8" borderId="4" xfId="2" applyFont="1" applyFill="1" applyBorder="1" applyAlignment="1">
      <alignment horizontal="center" vertical="center"/>
    </xf>
    <xf numFmtId="49" fontId="6" fillId="0" borderId="10" xfId="0" applyNumberFormat="1" applyFont="1" applyBorder="1" applyAlignment="1">
      <alignment horizontal="left" vertical="center"/>
    </xf>
    <xf numFmtId="0" fontId="0" fillId="0" borderId="0" xfId="0" applyBorder="1" applyAlignment="1">
      <alignment horizontal="center"/>
    </xf>
    <xf numFmtId="0" fontId="4" fillId="7" borderId="0" xfId="1" applyFont="1" applyFill="1" applyAlignment="1">
      <alignment horizontal="center" vertical="center" wrapText="1"/>
    </xf>
    <xf numFmtId="0" fontId="4" fillId="2" borderId="12"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center" wrapText="1"/>
    </xf>
    <xf numFmtId="166" fontId="3" fillId="0" borderId="12" xfId="2" applyNumberFormat="1" applyFont="1" applyBorder="1" applyAlignment="1">
      <alignment horizontal="center" vertical="center" wrapText="1"/>
    </xf>
    <xf numFmtId="166" fontId="3" fillId="0" borderId="4" xfId="2" applyNumberFormat="1" applyFont="1" applyBorder="1" applyAlignment="1">
      <alignment horizontal="center" vertical="center" wrapText="1"/>
    </xf>
    <xf numFmtId="43" fontId="3" fillId="0" borderId="12" xfId="2" applyFont="1" applyBorder="1" applyAlignment="1">
      <alignment horizontal="center" vertical="center" wrapText="1"/>
    </xf>
    <xf numFmtId="43" fontId="3" fillId="0" borderId="4" xfId="2" applyFont="1" applyBorder="1" applyAlignment="1">
      <alignment horizontal="center" vertical="center" wrapText="1"/>
    </xf>
    <xf numFmtId="2" fontId="3" fillId="0" borderId="12"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12" xfId="1" applyFont="1" applyFill="1" applyBorder="1" applyAlignment="1">
      <alignment horizontal="center" vertical="center" wrapText="1"/>
    </xf>
    <xf numFmtId="0" fontId="3" fillId="0" borderId="4" xfId="1" applyFont="1" applyFill="1" applyBorder="1" applyAlignment="1">
      <alignment horizontal="center" vertical="center" wrapText="1"/>
    </xf>
    <xf numFmtId="165" fontId="3" fillId="0" borderId="12"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6" fontId="3" fillId="0" borderId="12" xfId="2" applyNumberFormat="1" applyFont="1" applyBorder="1" applyAlignment="1">
      <alignment horizontal="center" vertical="center"/>
    </xf>
    <xf numFmtId="166" fontId="3" fillId="0" borderId="4" xfId="2"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4"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43" fontId="3" fillId="0" borderId="12" xfId="2" applyFont="1" applyBorder="1" applyAlignment="1">
      <alignment horizontal="center" vertical="center"/>
    </xf>
    <xf numFmtId="43" fontId="3" fillId="0" borderId="4" xfId="2" applyFont="1" applyBorder="1" applyAlignment="1">
      <alignment horizontal="center" vertical="center"/>
    </xf>
    <xf numFmtId="2" fontId="3" fillId="0" borderId="12" xfId="1" applyNumberFormat="1" applyFont="1" applyBorder="1" applyAlignment="1">
      <alignment horizontal="center" vertical="center"/>
    </xf>
    <xf numFmtId="2" fontId="3" fillId="0" borderId="4" xfId="1" applyNumberFormat="1" applyFont="1" applyBorder="1" applyAlignment="1">
      <alignment horizontal="center" vertical="center"/>
    </xf>
    <xf numFmtId="165" fontId="3" fillId="0" borderId="13" xfId="1" applyNumberFormat="1" applyFont="1" applyFill="1" applyBorder="1" applyAlignment="1">
      <alignment horizontal="center" vertical="center" wrapText="1"/>
    </xf>
    <xf numFmtId="165" fontId="3" fillId="0" borderId="15" xfId="1" applyNumberFormat="1" applyFont="1" applyFill="1" applyBorder="1" applyAlignment="1">
      <alignment horizontal="center" vertical="center" wrapText="1"/>
    </xf>
    <xf numFmtId="0" fontId="4" fillId="0" borderId="14" xfId="1" applyFont="1" applyBorder="1" applyAlignment="1">
      <alignment horizontal="center"/>
    </xf>
    <xf numFmtId="0" fontId="4" fillId="0" borderId="17" xfId="1" applyFont="1" applyBorder="1" applyAlignment="1">
      <alignment horizontal="center"/>
    </xf>
    <xf numFmtId="0" fontId="4" fillId="0" borderId="6" xfId="1" applyFont="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vertical="center"/>
    </xf>
    <xf numFmtId="0" fontId="4" fillId="0" borderId="1" xfId="1" applyFont="1" applyBorder="1" applyAlignment="1">
      <alignment horizontal="center" wrapText="1"/>
    </xf>
    <xf numFmtId="0" fontId="4" fillId="0" borderId="8" xfId="1" applyFont="1" applyBorder="1" applyAlignment="1">
      <alignment horizontal="center"/>
    </xf>
    <xf numFmtId="0" fontId="4" fillId="0" borderId="11" xfId="1" applyFont="1" applyBorder="1" applyAlignment="1">
      <alignment horizontal="center"/>
    </xf>
    <xf numFmtId="14" fontId="4" fillId="4" borderId="13" xfId="1" applyNumberFormat="1" applyFont="1" applyFill="1" applyBorder="1" applyAlignment="1">
      <alignment horizontal="center" vertical="center" wrapText="1"/>
    </xf>
    <xf numFmtId="14" fontId="4" fillId="4" borderId="16" xfId="1" applyNumberFormat="1" applyFont="1" applyFill="1" applyBorder="1" applyAlignment="1">
      <alignment horizontal="center" vertical="center" wrapText="1"/>
    </xf>
    <xf numFmtId="0" fontId="4" fillId="0" borderId="0" xfId="1" applyFont="1" applyAlignment="1">
      <alignment horizontal="center"/>
    </xf>
    <xf numFmtId="165" fontId="3" fillId="0" borderId="12" xfId="1"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0" fontId="5" fillId="0" borderId="0" xfId="1" applyFont="1" applyAlignment="1">
      <alignment horizontal="center"/>
    </xf>
    <xf numFmtId="0" fontId="4" fillId="0" borderId="14" xfId="1" applyFont="1" applyBorder="1" applyAlignment="1">
      <alignment horizontal="center" vertical="center"/>
    </xf>
    <xf numFmtId="0" fontId="4" fillId="0" borderId="17" xfId="1" applyFont="1" applyBorder="1" applyAlignment="1">
      <alignment horizontal="center" vertical="center"/>
    </xf>
    <xf numFmtId="0" fontId="4" fillId="0" borderId="3" xfId="1" applyFont="1" applyBorder="1" applyAlignment="1">
      <alignment horizontal="center" vertical="center"/>
    </xf>
    <xf numFmtId="0" fontId="6" fillId="0" borderId="1" xfId="0" applyFont="1" applyBorder="1" applyAlignment="1">
      <alignment horizontal="center"/>
    </xf>
    <xf numFmtId="2" fontId="6" fillId="0" borderId="1" xfId="0" applyNumberFormat="1" applyFont="1" applyBorder="1" applyAlignment="1">
      <alignment horizontal="center"/>
    </xf>
    <xf numFmtId="49" fontId="6" fillId="0" borderId="1" xfId="0" applyNumberFormat="1" applyFont="1" applyBorder="1" applyAlignment="1">
      <alignment horizontal="center"/>
    </xf>
    <xf numFmtId="10" fontId="6" fillId="0" borderId="1" xfId="3" applyNumberFormat="1" applyFont="1" applyBorder="1" applyAlignment="1">
      <alignment horizontal="center"/>
    </xf>
    <xf numFmtId="14" fontId="6" fillId="0" borderId="0" xfId="0" applyNumberFormat="1" applyFont="1"/>
    <xf numFmtId="168" fontId="6" fillId="0" borderId="0" xfId="0" applyNumberFormat="1" applyFont="1"/>
    <xf numFmtId="1" fontId="6" fillId="0" borderId="0" xfId="0" applyNumberFormat="1" applyFont="1" applyAlignment="1">
      <alignment horizontal="center"/>
    </xf>
  </cellXfs>
  <cellStyles count="5">
    <cellStyle name="Comma" xfId="2" builtinId="3"/>
    <cellStyle name="Normal" xfId="0" builtinId="0"/>
    <cellStyle name="Normal 2" xfId="1" xr:uid="{00000000-0005-0000-0000-000002000000}"/>
    <cellStyle name="Normal 3 2" xfId="4" xr:uid="{00000000-0005-0000-0000-000003000000}"/>
    <cellStyle name="Percent" xfId="3" builtinId="5"/>
  </cellStyles>
  <dxfs count="0"/>
  <tableStyles count="0" defaultTableStyle="TableStyleMedium2" defaultPivotStyle="PivotStyleLight16"/>
  <colors>
    <mruColors>
      <color rgb="FFFFCCFF"/>
      <color rgb="FFB0F0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5</xdr:col>
      <xdr:colOff>0</xdr:colOff>
      <xdr:row>12</xdr:row>
      <xdr:rowOff>0</xdr:rowOff>
    </xdr:from>
    <xdr:ext cx="0" cy="171450"/>
    <xdr:pic>
      <xdr:nvPicPr>
        <xdr:cNvPr id="2" name="Picture 3" descr="C:\Documents and Settings\USER\Desktop\Emission Reduction.wm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279082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12</xdr:row>
      <xdr:rowOff>0</xdr:rowOff>
    </xdr:from>
    <xdr:ext cx="0" cy="190500"/>
    <xdr:pic>
      <xdr:nvPicPr>
        <xdr:cNvPr id="3" name="Picture 5" descr="C:\Documents and Settings\USER\Desktop\Baseline Emission.wm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50" y="123825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914401</xdr:colOff>
      <xdr:row>12</xdr:row>
      <xdr:rowOff>0</xdr:rowOff>
    </xdr:from>
    <xdr:ext cx="0" cy="180975"/>
    <xdr:pic>
      <xdr:nvPicPr>
        <xdr:cNvPr id="4" name="Picture 6" descr="C:\Documents and Settings\USER\Desktop\Net Reduction.wm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09534" y="2861733"/>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enking2035@outlook.com" id="{569489FA-C0AF-4CFC-9069-EAAA6CED5BB9}" userId="4501fb99042f0ae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0" dT="2022-05-13T10:38:53.16" personId="{569489FA-C0AF-4CFC-9069-EAAA6CED5BB9}" id="{DB79EB32-9980-4579-B2E1-391D908EFEA6}">
    <text>The JMR cycle begins from 15/12/2016 while the monitroing period starts from 01/01/2016. Therefore JMR Data has been apportioned using DGR values for the conservativeness.</text>
  </threadedComment>
  <threadedComment ref="M10" dT="2022-05-16T08:31:33.72" personId="{569489FA-C0AF-4CFC-9069-EAAA6CED5BB9}" id="{8D95D2D0-C7C4-4098-B3FE-0195DF419666}">
    <text>The JMR cycle begins from 15/12/2016 while the monitroing period starts from 01/01/2016. Therefore JMR Data has been apportioned using DGR values for the conservativeness.</text>
  </threadedComment>
  <threadedComment ref="C28" dT="2022-05-16T08:52:26.99" personId="{569489FA-C0AF-4CFC-9069-EAAA6CED5BB9}" id="{2B4295E8-0871-409D-904B-26F777A6CD81}">
    <text>Old Meter has been replaced on 18/05/2017 with  new pre calibrated meter having meter accuracy class 0.2s.</text>
  </threadedComment>
  <threadedComment ref="K29" dT="2022-05-16T08:53:10.17" personId="{569489FA-C0AF-4CFC-9069-EAAA6CED5BB9}" id="{30D5CC05-60D5-47D8-BDF7-67C6869D8C80}">
    <text>Old meter has been replaced with new pre calibrated meter having meter accuracy class 0.2s.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22"/>
  <sheetViews>
    <sheetView topLeftCell="F1" workbookViewId="0">
      <selection activeCell="C19" sqref="C19:E19"/>
    </sheetView>
  </sheetViews>
  <sheetFormatPr defaultRowHeight="14.4" x14ac:dyDescent="0.3"/>
  <cols>
    <col min="3" max="3" width="27.6640625" customWidth="1"/>
    <col min="5" max="5" width="69.44140625" customWidth="1"/>
    <col min="6" max="6" width="18.109375" customWidth="1"/>
  </cols>
  <sheetData>
    <row r="2" spans="3:8" x14ac:dyDescent="0.3">
      <c r="C2" s="11" t="s">
        <v>13</v>
      </c>
      <c r="D2" s="89" t="s">
        <v>9</v>
      </c>
      <c r="E2" s="89"/>
      <c r="F2" s="12"/>
    </row>
    <row r="3" spans="3:8" x14ac:dyDescent="0.3">
      <c r="C3" s="11" t="s">
        <v>14</v>
      </c>
      <c r="D3" s="89" t="s">
        <v>38</v>
      </c>
      <c r="E3" s="89"/>
      <c r="F3" s="12"/>
    </row>
    <row r="4" spans="3:8" x14ac:dyDescent="0.3">
      <c r="C4" s="11" t="s">
        <v>15</v>
      </c>
      <c r="D4" s="89" t="s">
        <v>50</v>
      </c>
      <c r="E4" s="89"/>
    </row>
    <row r="7" spans="3:8" x14ac:dyDescent="0.3">
      <c r="C7" s="31"/>
    </row>
    <row r="8" spans="3:8" ht="15.6" x14ac:dyDescent="0.35">
      <c r="C8" s="133" t="s">
        <v>52</v>
      </c>
      <c r="D8" s="133"/>
      <c r="E8" s="133"/>
      <c r="F8" s="134">
        <f>'JMR Data'!Y62</f>
        <v>21476</v>
      </c>
    </row>
    <row r="9" spans="3:8" x14ac:dyDescent="0.3">
      <c r="C9" s="133" t="s">
        <v>16</v>
      </c>
      <c r="D9" s="133"/>
      <c r="E9" s="133"/>
      <c r="F9" s="135" t="s">
        <v>31</v>
      </c>
    </row>
    <row r="10" spans="3:8" x14ac:dyDescent="0.3">
      <c r="C10" s="133" t="s">
        <v>17</v>
      </c>
      <c r="D10" s="133"/>
      <c r="E10" s="133"/>
      <c r="F10" s="135" t="s">
        <v>32</v>
      </c>
    </row>
    <row r="11" spans="3:8" x14ac:dyDescent="0.3">
      <c r="C11" s="133" t="s">
        <v>18</v>
      </c>
      <c r="D11" s="133"/>
      <c r="E11" s="133"/>
      <c r="F11" s="134">
        <f>F10-F9+1</f>
        <v>1461</v>
      </c>
    </row>
    <row r="12" spans="3:8" x14ac:dyDescent="0.3">
      <c r="C12" s="133" t="s">
        <v>19</v>
      </c>
      <c r="D12" s="133"/>
      <c r="E12" s="133"/>
      <c r="F12" s="134">
        <f>7402*F11/365</f>
        <v>29628.279452054794</v>
      </c>
    </row>
    <row r="13" spans="3:8" x14ac:dyDescent="0.3">
      <c r="C13" s="133" t="s">
        <v>20</v>
      </c>
      <c r="D13" s="133"/>
      <c r="E13" s="133"/>
      <c r="F13" s="136">
        <f>(F8-F12)/F12</f>
        <v>-0.27515196976749906</v>
      </c>
      <c r="H13" s="13"/>
    </row>
    <row r="16" spans="3:8" x14ac:dyDescent="0.3">
      <c r="C16" s="32"/>
    </row>
    <row r="17" spans="3:6" x14ac:dyDescent="0.3">
      <c r="C17" s="90"/>
      <c r="D17" s="90"/>
      <c r="E17" s="90"/>
      <c r="F17" s="74"/>
    </row>
    <row r="18" spans="3:6" x14ac:dyDescent="0.3">
      <c r="C18" s="90"/>
      <c r="D18" s="90"/>
      <c r="E18" s="90"/>
      <c r="F18" s="75"/>
    </row>
    <row r="19" spans="3:6" x14ac:dyDescent="0.3">
      <c r="C19" s="90"/>
      <c r="D19" s="90"/>
      <c r="E19" s="90"/>
      <c r="F19" s="75"/>
    </row>
    <row r="20" spans="3:6" x14ac:dyDescent="0.3">
      <c r="C20" s="90"/>
      <c r="D20" s="90"/>
      <c r="E20" s="90"/>
      <c r="F20" s="74"/>
    </row>
    <row r="21" spans="3:6" x14ac:dyDescent="0.3">
      <c r="C21" s="90"/>
      <c r="D21" s="90"/>
      <c r="E21" s="90"/>
      <c r="F21" s="76"/>
    </row>
    <row r="22" spans="3:6" x14ac:dyDescent="0.3">
      <c r="C22" s="90"/>
      <c r="D22" s="90"/>
      <c r="E22" s="90"/>
      <c r="F22" s="77"/>
    </row>
  </sheetData>
  <mergeCells count="15">
    <mergeCell ref="C22:E22"/>
    <mergeCell ref="C17:E17"/>
    <mergeCell ref="C18:E18"/>
    <mergeCell ref="C19:E19"/>
    <mergeCell ref="C20:E20"/>
    <mergeCell ref="C21:E21"/>
    <mergeCell ref="C10:E10"/>
    <mergeCell ref="C11:E11"/>
    <mergeCell ref="C12:E12"/>
    <mergeCell ref="C13:E13"/>
    <mergeCell ref="D2:E2"/>
    <mergeCell ref="D3:E3"/>
    <mergeCell ref="D4:E4"/>
    <mergeCell ref="C8:E8"/>
    <mergeCell ref="C9: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5"/>
  <sheetViews>
    <sheetView showGridLines="0" tabSelected="1" zoomScale="90" zoomScaleNormal="90" workbookViewId="0">
      <selection activeCell="F11" sqref="F11"/>
    </sheetView>
  </sheetViews>
  <sheetFormatPr defaultColWidth="9.109375" defaultRowHeight="14.4" x14ac:dyDescent="0.3"/>
  <cols>
    <col min="1" max="1" width="35.88671875" style="2" customWidth="1"/>
    <col min="2" max="2" width="12.44140625" style="2" customWidth="1"/>
    <col min="3" max="3" width="14" style="2" customWidth="1"/>
    <col min="4" max="4" width="14" style="2" bestFit="1" customWidth="1"/>
    <col min="5" max="5" width="14" style="2" customWidth="1"/>
    <col min="6" max="7" width="13.44140625" style="2" customWidth="1"/>
    <col min="8" max="8" width="16.109375" style="2" customWidth="1"/>
    <col min="9" max="9" width="16.33203125" style="2" customWidth="1"/>
    <col min="10" max="10" width="9.33203125" customWidth="1"/>
    <col min="11" max="11" width="12.109375" style="2" customWidth="1"/>
    <col min="12" max="12" width="15.44140625" style="2" customWidth="1"/>
    <col min="13" max="14" width="19.44140625" style="2" customWidth="1"/>
    <col min="15" max="16" width="15.6640625" style="2" customWidth="1"/>
    <col min="17" max="17" width="19.77734375" style="2" customWidth="1"/>
    <col min="18" max="18" width="18.6640625" style="2" customWidth="1"/>
    <col min="19" max="19" width="17.77734375" style="2" customWidth="1"/>
    <col min="20" max="20" width="19.44140625" style="2" customWidth="1"/>
    <col min="21" max="24" width="18.33203125" style="2" customWidth="1"/>
    <col min="25" max="25" width="18.109375" style="2" customWidth="1"/>
    <col min="26" max="16384" width="9.109375" style="2"/>
  </cols>
  <sheetData>
    <row r="1" spans="1:25" ht="13.8" x14ac:dyDescent="0.3">
      <c r="A1" s="84" t="s">
        <v>10</v>
      </c>
      <c r="B1" s="84">
        <v>0.5</v>
      </c>
      <c r="C1" s="85"/>
      <c r="D1" s="126" t="s">
        <v>10</v>
      </c>
      <c r="E1" s="126"/>
      <c r="F1" s="126"/>
      <c r="G1" s="85">
        <v>0.2</v>
      </c>
      <c r="J1" s="2"/>
    </row>
    <row r="2" spans="1:25" ht="13.8" x14ac:dyDescent="0.3">
      <c r="A2" s="84" t="s">
        <v>11</v>
      </c>
      <c r="B2" s="84">
        <f>(1-B1/100)</f>
        <v>0.995</v>
      </c>
      <c r="C2" s="85"/>
      <c r="D2" s="126" t="s">
        <v>11</v>
      </c>
      <c r="E2" s="126"/>
      <c r="F2" s="126"/>
      <c r="G2" s="85">
        <f>(1-G1/100)</f>
        <v>0.998</v>
      </c>
      <c r="J2" s="2"/>
    </row>
    <row r="3" spans="1:25" ht="13.8" x14ac:dyDescent="0.3">
      <c r="A3" s="84" t="s">
        <v>12</v>
      </c>
      <c r="B3" s="84">
        <f>(1+B1/100)</f>
        <v>1.0049999999999999</v>
      </c>
      <c r="C3" s="85"/>
      <c r="D3" s="126" t="s">
        <v>12</v>
      </c>
      <c r="E3" s="126"/>
      <c r="F3" s="126"/>
      <c r="G3" s="85">
        <f>(1+G1/100)</f>
        <v>1.002</v>
      </c>
      <c r="J3" s="2"/>
    </row>
    <row r="4" spans="1:25" ht="36" x14ac:dyDescent="0.35">
      <c r="C4" s="6" t="s">
        <v>1</v>
      </c>
      <c r="D4" s="129" t="s">
        <v>9</v>
      </c>
      <c r="E4" s="129"/>
      <c r="F4" s="129"/>
      <c r="G4" s="129"/>
      <c r="H4" s="129"/>
      <c r="I4" s="129"/>
      <c r="J4" s="129"/>
      <c r="K4" s="129"/>
      <c r="L4" s="129"/>
    </row>
    <row r="5" spans="1:25" ht="18.600000000000001" thickBot="1" x14ac:dyDescent="0.4">
      <c r="C5" s="1" t="s">
        <v>6</v>
      </c>
      <c r="D5" s="1">
        <v>498</v>
      </c>
      <c r="E5" s="1"/>
      <c r="J5" s="2"/>
    </row>
    <row r="6" spans="1:25" ht="15.75" customHeight="1" thickBot="1" x14ac:dyDescent="0.35">
      <c r="C6" s="130" t="s">
        <v>2</v>
      </c>
      <c r="D6" s="131"/>
      <c r="E6" s="131"/>
      <c r="F6" s="131"/>
      <c r="G6" s="131"/>
      <c r="H6" s="131"/>
      <c r="I6" s="131"/>
      <c r="J6" s="132"/>
      <c r="K6" s="132"/>
      <c r="L6" s="132"/>
      <c r="M6" s="132"/>
      <c r="N6" s="132"/>
      <c r="O6" s="132"/>
      <c r="P6" s="132"/>
      <c r="Q6" s="132"/>
      <c r="R6" s="132"/>
      <c r="S6" s="132"/>
      <c r="T6" s="14"/>
      <c r="U6" s="15"/>
      <c r="V6" s="15"/>
      <c r="W6" s="15"/>
      <c r="X6" s="15"/>
      <c r="Y6" s="16"/>
    </row>
    <row r="7" spans="1:25" ht="15.75" customHeight="1" x14ac:dyDescent="0.3">
      <c r="C7" s="119" t="s">
        <v>4</v>
      </c>
      <c r="D7" s="119"/>
      <c r="E7" s="119"/>
      <c r="F7" s="119"/>
      <c r="G7" s="119"/>
      <c r="H7" s="119"/>
      <c r="I7" s="119"/>
      <c r="K7" s="116" t="s">
        <v>5</v>
      </c>
      <c r="L7" s="117"/>
      <c r="M7" s="117"/>
      <c r="N7" s="117"/>
      <c r="O7" s="117"/>
      <c r="P7" s="117"/>
      <c r="Q7" s="117"/>
      <c r="R7" s="117"/>
      <c r="S7" s="118"/>
      <c r="T7" s="9"/>
      <c r="U7" s="48"/>
      <c r="V7" s="48"/>
      <c r="W7" s="48"/>
      <c r="X7" s="48"/>
      <c r="Y7" s="49"/>
    </row>
    <row r="8" spans="1:25" ht="39" customHeight="1" x14ac:dyDescent="0.3">
      <c r="A8"/>
      <c r="B8" s="120" t="s">
        <v>0</v>
      </c>
      <c r="C8" s="120"/>
      <c r="D8" s="94" t="s">
        <v>24</v>
      </c>
      <c r="E8" s="92" t="s">
        <v>39</v>
      </c>
      <c r="F8" s="94" t="s">
        <v>25</v>
      </c>
      <c r="G8" s="92" t="s">
        <v>40</v>
      </c>
      <c r="H8" s="94" t="s">
        <v>41</v>
      </c>
      <c r="I8" s="94" t="s">
        <v>21</v>
      </c>
      <c r="K8" s="120" t="s">
        <v>0</v>
      </c>
      <c r="L8" s="120"/>
      <c r="M8" s="94" t="s">
        <v>26</v>
      </c>
      <c r="N8" s="92" t="s">
        <v>42</v>
      </c>
      <c r="O8" s="94" t="s">
        <v>27</v>
      </c>
      <c r="P8" s="92" t="s">
        <v>43</v>
      </c>
      <c r="Q8" s="94" t="s">
        <v>22</v>
      </c>
      <c r="R8" s="94" t="s">
        <v>23</v>
      </c>
      <c r="S8" s="94" t="s">
        <v>3</v>
      </c>
      <c r="T8" s="94" t="s">
        <v>44</v>
      </c>
      <c r="U8" s="94" t="s">
        <v>45</v>
      </c>
      <c r="V8" s="92" t="s">
        <v>47</v>
      </c>
      <c r="W8" s="92" t="s">
        <v>48</v>
      </c>
      <c r="X8" s="94" t="s">
        <v>49</v>
      </c>
      <c r="Y8" s="92" t="s">
        <v>46</v>
      </c>
    </row>
    <row r="9" spans="1:25" x14ac:dyDescent="0.3">
      <c r="A9"/>
      <c r="B9" s="41" t="s">
        <v>7</v>
      </c>
      <c r="C9" s="41" t="s">
        <v>8</v>
      </c>
      <c r="D9" s="94"/>
      <c r="E9" s="93"/>
      <c r="F9" s="94"/>
      <c r="G9" s="93"/>
      <c r="H9" s="94"/>
      <c r="I9" s="94"/>
      <c r="K9" s="41" t="s">
        <v>7</v>
      </c>
      <c r="L9" s="41" t="s">
        <v>8</v>
      </c>
      <c r="M9" s="94"/>
      <c r="N9" s="93"/>
      <c r="O9" s="94"/>
      <c r="P9" s="93"/>
      <c r="Q9" s="94"/>
      <c r="R9" s="94"/>
      <c r="S9" s="94"/>
      <c r="T9" s="94"/>
      <c r="U9" s="94"/>
      <c r="V9" s="93"/>
      <c r="W9" s="93"/>
      <c r="X9" s="94"/>
      <c r="Y9" s="93"/>
    </row>
    <row r="10" spans="1:25" s="34" customFormat="1" x14ac:dyDescent="0.3">
      <c r="A10" s="33"/>
      <c r="B10" s="50">
        <v>42370</v>
      </c>
      <c r="C10" s="50">
        <v>42384</v>
      </c>
      <c r="D10" s="72">
        <f>297570*'DGR Jan 2016'!H42</f>
        <v>152247.33338135225</v>
      </c>
      <c r="E10" s="88">
        <f>D10*(1-0.5%)</f>
        <v>151486.09671444548</v>
      </c>
      <c r="F10" s="29">
        <v>240</v>
      </c>
      <c r="G10" s="88">
        <f>F10*(1+0.5%)</f>
        <v>241.2</v>
      </c>
      <c r="H10" s="29">
        <f>E10-G10</f>
        <v>151244.89671444547</v>
      </c>
      <c r="I10" s="29">
        <v>297330</v>
      </c>
      <c r="J10"/>
      <c r="K10" s="50">
        <v>42353</v>
      </c>
      <c r="L10" s="50">
        <v>42384</v>
      </c>
      <c r="M10" s="72">
        <f>279900*'DGR Jan 2016'!H42</f>
        <v>143206.73661135361</v>
      </c>
      <c r="N10" s="88">
        <f>M10*(1-0.5%)</f>
        <v>142490.70292829684</v>
      </c>
      <c r="O10" s="29">
        <v>270</v>
      </c>
      <c r="P10" s="88">
        <f>O10*(1+0.5%)</f>
        <v>271.34999999999997</v>
      </c>
      <c r="Q10" s="30">
        <f>N10-P10</f>
        <v>142219.35292829684</v>
      </c>
      <c r="R10" s="30">
        <v>279630</v>
      </c>
      <c r="S10" s="40">
        <f>(H10+Q10)/1000</f>
        <v>293.46424964274235</v>
      </c>
      <c r="T10" s="82">
        <v>0.93</v>
      </c>
      <c r="U10" s="51">
        <f>S10*T10</f>
        <v>272.92175216775041</v>
      </c>
      <c r="V10" s="69">
        <v>0</v>
      </c>
      <c r="W10" s="69">
        <v>0</v>
      </c>
      <c r="X10" s="51">
        <f>U10-V10-W10</f>
        <v>272.92175216775041</v>
      </c>
      <c r="Y10" s="108">
        <f>ROUNDDOWN(SUM(X10:X22),0)</f>
        <v>4508</v>
      </c>
    </row>
    <row r="11" spans="1:25" s="34" customFormat="1" x14ac:dyDescent="0.3">
      <c r="A11" s="33"/>
      <c r="B11" s="38">
        <v>42384</v>
      </c>
      <c r="C11" s="38">
        <v>42415</v>
      </c>
      <c r="D11" s="29">
        <v>170730</v>
      </c>
      <c r="E11" s="88">
        <f t="shared" ref="E11:E12" si="0">D11*(1-0.5%)</f>
        <v>169876.35</v>
      </c>
      <c r="F11" s="68">
        <v>1020</v>
      </c>
      <c r="G11" s="88">
        <f t="shared" ref="G11:G12" si="1">F11*(1+0.5%)</f>
        <v>1025.0999999999999</v>
      </c>
      <c r="H11" s="66">
        <f t="shared" ref="H11:H21" si="2">E11-G11</f>
        <v>168851.25</v>
      </c>
      <c r="I11" s="29">
        <v>169710</v>
      </c>
      <c r="J11"/>
      <c r="K11" s="38">
        <v>42384</v>
      </c>
      <c r="L11" s="38">
        <v>42415</v>
      </c>
      <c r="M11" s="29">
        <v>172230</v>
      </c>
      <c r="N11" s="88">
        <f t="shared" ref="N11:N12" si="3">M11*(1-0.5%)</f>
        <v>171368.85</v>
      </c>
      <c r="O11" s="29">
        <v>1050</v>
      </c>
      <c r="P11" s="88">
        <f t="shared" ref="P11:P12" si="4">O11*(1+0.5%)</f>
        <v>1055.25</v>
      </c>
      <c r="Q11" s="67">
        <f t="shared" ref="Q11:Q21" si="5">N11-P11</f>
        <v>170313.60000000001</v>
      </c>
      <c r="R11" s="30">
        <v>171180</v>
      </c>
      <c r="S11" s="28">
        <f t="shared" ref="S11:S12" si="6">(H11+Q11)/1000</f>
        <v>339.16485</v>
      </c>
      <c r="T11" s="39">
        <v>0.93</v>
      </c>
      <c r="U11" s="42">
        <f t="shared" ref="U11:U12" si="7">S11*T11</f>
        <v>315.42331050000001</v>
      </c>
      <c r="V11" s="69">
        <v>0</v>
      </c>
      <c r="W11" s="69">
        <v>0</v>
      </c>
      <c r="X11" s="69">
        <f t="shared" ref="X11:X61" si="8">U11-V11-W11</f>
        <v>315.42331050000001</v>
      </c>
      <c r="Y11" s="109"/>
    </row>
    <row r="12" spans="1:25" s="34" customFormat="1" x14ac:dyDescent="0.3">
      <c r="A12" s="33"/>
      <c r="B12" s="38">
        <v>42415</v>
      </c>
      <c r="C12" s="38">
        <v>42444</v>
      </c>
      <c r="D12" s="29">
        <v>181800</v>
      </c>
      <c r="E12" s="88">
        <f t="shared" si="0"/>
        <v>180891</v>
      </c>
      <c r="F12" s="68">
        <v>1830</v>
      </c>
      <c r="G12" s="88">
        <f t="shared" si="1"/>
        <v>1839.1499999999999</v>
      </c>
      <c r="H12" s="66">
        <f t="shared" si="2"/>
        <v>179051.85</v>
      </c>
      <c r="I12" s="29">
        <v>179970</v>
      </c>
      <c r="J12"/>
      <c r="K12" s="38">
        <v>42415</v>
      </c>
      <c r="L12" s="38">
        <v>42444</v>
      </c>
      <c r="M12" s="29">
        <v>168750</v>
      </c>
      <c r="N12" s="88">
        <f t="shared" si="3"/>
        <v>167906.25</v>
      </c>
      <c r="O12" s="29">
        <v>1890</v>
      </c>
      <c r="P12" s="88">
        <f t="shared" si="4"/>
        <v>1899.4499999999998</v>
      </c>
      <c r="Q12" s="67">
        <f t="shared" si="5"/>
        <v>166006.79999999999</v>
      </c>
      <c r="R12" s="30">
        <v>166860</v>
      </c>
      <c r="S12" s="28">
        <f t="shared" si="6"/>
        <v>345.05865</v>
      </c>
      <c r="T12" s="39">
        <v>0.93</v>
      </c>
      <c r="U12" s="42">
        <f t="shared" si="7"/>
        <v>320.90454450000004</v>
      </c>
      <c r="V12" s="69">
        <v>0</v>
      </c>
      <c r="W12" s="69">
        <v>0</v>
      </c>
      <c r="X12" s="69">
        <f t="shared" si="8"/>
        <v>320.90454450000004</v>
      </c>
      <c r="Y12" s="109"/>
    </row>
    <row r="13" spans="1:25" x14ac:dyDescent="0.3">
      <c r="A13"/>
      <c r="B13" s="35">
        <v>42444</v>
      </c>
      <c r="C13" s="35">
        <v>42475</v>
      </c>
      <c r="D13" s="36">
        <v>71340</v>
      </c>
      <c r="E13" s="79">
        <f t="shared" ref="E13:E16" si="9">D13</f>
        <v>71340</v>
      </c>
      <c r="F13" s="68">
        <v>3780</v>
      </c>
      <c r="G13" s="66">
        <f>F13</f>
        <v>3780</v>
      </c>
      <c r="H13" s="66">
        <f t="shared" si="2"/>
        <v>67560</v>
      </c>
      <c r="I13" s="29">
        <v>67560</v>
      </c>
      <c r="J13" s="23"/>
      <c r="K13" s="35">
        <v>42444</v>
      </c>
      <c r="L13" s="37">
        <v>42475</v>
      </c>
      <c r="M13" s="29">
        <v>72390</v>
      </c>
      <c r="N13" s="79">
        <f t="shared" ref="N13:N22" si="10">M13</f>
        <v>72390</v>
      </c>
      <c r="O13" s="29">
        <v>3810</v>
      </c>
      <c r="P13" s="68">
        <f t="shared" ref="P13:P22" si="11">O13</f>
        <v>3810</v>
      </c>
      <c r="Q13" s="67">
        <f t="shared" si="5"/>
        <v>68580</v>
      </c>
      <c r="R13" s="30">
        <v>68580</v>
      </c>
      <c r="S13" s="28">
        <f>(H13+Q13)/1000</f>
        <v>136.13999999999999</v>
      </c>
      <c r="T13" s="43">
        <v>0.93</v>
      </c>
      <c r="U13" s="44">
        <f t="shared" ref="U13:U61" si="12">S13*T13</f>
        <v>126.61019999999999</v>
      </c>
      <c r="V13" s="69">
        <v>0</v>
      </c>
      <c r="W13" s="69">
        <v>0</v>
      </c>
      <c r="X13" s="69">
        <f t="shared" si="8"/>
        <v>126.61019999999999</v>
      </c>
      <c r="Y13" s="109"/>
    </row>
    <row r="14" spans="1:25" x14ac:dyDescent="0.3">
      <c r="A14"/>
      <c r="B14" s="4">
        <v>42475</v>
      </c>
      <c r="C14" s="4">
        <v>42505</v>
      </c>
      <c r="D14" s="17">
        <v>82800</v>
      </c>
      <c r="E14" s="79">
        <f t="shared" si="9"/>
        <v>82800</v>
      </c>
      <c r="F14" s="68">
        <v>3870</v>
      </c>
      <c r="G14" s="66">
        <f t="shared" ref="G14:G16" si="13">F14</f>
        <v>3870</v>
      </c>
      <c r="H14" s="66">
        <f t="shared" si="2"/>
        <v>78930</v>
      </c>
      <c r="I14" s="7">
        <v>78930</v>
      </c>
      <c r="J14" s="23"/>
      <c r="K14" s="4">
        <v>42475</v>
      </c>
      <c r="L14" s="5">
        <v>42505</v>
      </c>
      <c r="M14" s="7">
        <v>84030</v>
      </c>
      <c r="N14" s="79">
        <f t="shared" si="10"/>
        <v>84030</v>
      </c>
      <c r="O14" s="7">
        <v>3540</v>
      </c>
      <c r="P14" s="86">
        <f t="shared" si="11"/>
        <v>3540</v>
      </c>
      <c r="Q14" s="67">
        <f t="shared" si="5"/>
        <v>80490</v>
      </c>
      <c r="R14" s="3">
        <v>80490</v>
      </c>
      <c r="S14" s="22">
        <f t="shared" ref="S14:S21" si="14">(H14+Q14)/1000</f>
        <v>159.41999999999999</v>
      </c>
      <c r="T14" s="45">
        <v>0.93</v>
      </c>
      <c r="U14" s="44">
        <f t="shared" si="12"/>
        <v>148.26059999999998</v>
      </c>
      <c r="V14" s="69">
        <v>0</v>
      </c>
      <c r="W14" s="69">
        <v>0</v>
      </c>
      <c r="X14" s="69">
        <f t="shared" si="8"/>
        <v>148.26059999999998</v>
      </c>
      <c r="Y14" s="109"/>
    </row>
    <row r="15" spans="1:25" x14ac:dyDescent="0.3">
      <c r="A15"/>
      <c r="B15" s="4">
        <v>42505</v>
      </c>
      <c r="C15" s="4">
        <v>42536</v>
      </c>
      <c r="D15" s="17">
        <v>315150</v>
      </c>
      <c r="E15" s="79">
        <f t="shared" si="9"/>
        <v>315150</v>
      </c>
      <c r="F15" s="68">
        <v>1380</v>
      </c>
      <c r="G15" s="66">
        <f t="shared" si="13"/>
        <v>1380</v>
      </c>
      <c r="H15" s="66">
        <f t="shared" si="2"/>
        <v>313770</v>
      </c>
      <c r="I15" s="7">
        <v>31377</v>
      </c>
      <c r="J15" s="23"/>
      <c r="K15" s="4">
        <v>42505</v>
      </c>
      <c r="L15" s="5">
        <v>42536</v>
      </c>
      <c r="M15" s="7">
        <v>282630</v>
      </c>
      <c r="N15" s="79">
        <f t="shared" si="10"/>
        <v>282630</v>
      </c>
      <c r="O15" s="7">
        <v>1710</v>
      </c>
      <c r="P15" s="86">
        <f t="shared" si="11"/>
        <v>1710</v>
      </c>
      <c r="Q15" s="67">
        <f t="shared" si="5"/>
        <v>280920</v>
      </c>
      <c r="R15" s="3">
        <v>280920</v>
      </c>
      <c r="S15" s="22">
        <f t="shared" si="14"/>
        <v>594.69000000000005</v>
      </c>
      <c r="T15" s="45">
        <v>0.93</v>
      </c>
      <c r="U15" s="44">
        <f t="shared" si="12"/>
        <v>553.06170000000009</v>
      </c>
      <c r="V15" s="69">
        <v>0</v>
      </c>
      <c r="W15" s="69">
        <v>0</v>
      </c>
      <c r="X15" s="69">
        <f t="shared" si="8"/>
        <v>553.06170000000009</v>
      </c>
      <c r="Y15" s="109"/>
    </row>
    <row r="16" spans="1:25" x14ac:dyDescent="0.3">
      <c r="A16"/>
      <c r="B16" s="4">
        <v>42536</v>
      </c>
      <c r="C16" s="4">
        <v>42566</v>
      </c>
      <c r="D16" s="17">
        <v>345000</v>
      </c>
      <c r="E16" s="79">
        <f t="shared" si="9"/>
        <v>345000</v>
      </c>
      <c r="F16" s="68">
        <v>2280</v>
      </c>
      <c r="G16" s="66">
        <f t="shared" si="13"/>
        <v>2280</v>
      </c>
      <c r="H16" s="66">
        <f t="shared" si="2"/>
        <v>342720</v>
      </c>
      <c r="I16" s="7">
        <v>342720</v>
      </c>
      <c r="J16" s="23"/>
      <c r="K16" s="4">
        <v>42536</v>
      </c>
      <c r="L16" s="5">
        <v>42566</v>
      </c>
      <c r="M16" s="7">
        <v>296400</v>
      </c>
      <c r="N16" s="79">
        <f t="shared" si="10"/>
        <v>296400</v>
      </c>
      <c r="O16" s="7">
        <v>2220</v>
      </c>
      <c r="P16" s="86">
        <f t="shared" si="11"/>
        <v>2220</v>
      </c>
      <c r="Q16" s="67">
        <f t="shared" si="5"/>
        <v>294180</v>
      </c>
      <c r="R16" s="3">
        <v>294180</v>
      </c>
      <c r="S16" s="22">
        <f t="shared" si="14"/>
        <v>636.9</v>
      </c>
      <c r="T16" s="45">
        <v>0.93</v>
      </c>
      <c r="U16" s="44">
        <f t="shared" si="12"/>
        <v>592.31700000000001</v>
      </c>
      <c r="V16" s="69">
        <v>0</v>
      </c>
      <c r="W16" s="69">
        <v>0</v>
      </c>
      <c r="X16" s="69">
        <f t="shared" si="8"/>
        <v>592.31700000000001</v>
      </c>
      <c r="Y16" s="109"/>
    </row>
    <row r="17" spans="1:25" x14ac:dyDescent="0.3">
      <c r="A17"/>
      <c r="B17" s="4">
        <v>42566</v>
      </c>
      <c r="C17" s="4">
        <v>42597</v>
      </c>
      <c r="D17" s="17">
        <v>259200</v>
      </c>
      <c r="E17" s="87">
        <f t="shared" ref="E17:E22" si="15">D17</f>
        <v>259200</v>
      </c>
      <c r="F17" s="8">
        <v>3060</v>
      </c>
      <c r="G17" s="79">
        <f>F17</f>
        <v>3060</v>
      </c>
      <c r="H17" s="66">
        <f t="shared" si="2"/>
        <v>256140</v>
      </c>
      <c r="I17" s="7">
        <v>256140</v>
      </c>
      <c r="J17" s="23"/>
      <c r="K17" s="4">
        <v>42566</v>
      </c>
      <c r="L17" s="5">
        <v>42597</v>
      </c>
      <c r="M17" s="7">
        <v>224910</v>
      </c>
      <c r="N17" s="79">
        <f t="shared" si="10"/>
        <v>224910</v>
      </c>
      <c r="O17" s="7">
        <v>3030</v>
      </c>
      <c r="P17" s="86">
        <f t="shared" si="11"/>
        <v>3030</v>
      </c>
      <c r="Q17" s="67">
        <f t="shared" si="5"/>
        <v>221880</v>
      </c>
      <c r="R17" s="3">
        <v>221880</v>
      </c>
      <c r="S17" s="22">
        <f t="shared" si="14"/>
        <v>478.02</v>
      </c>
      <c r="T17" s="45">
        <v>0.93</v>
      </c>
      <c r="U17" s="44">
        <f t="shared" si="12"/>
        <v>444.55860000000001</v>
      </c>
      <c r="V17" s="69">
        <v>0</v>
      </c>
      <c r="W17" s="69">
        <v>0</v>
      </c>
      <c r="X17" s="69">
        <f t="shared" si="8"/>
        <v>444.55860000000001</v>
      </c>
      <c r="Y17" s="109"/>
    </row>
    <row r="18" spans="1:25" x14ac:dyDescent="0.3">
      <c r="A18"/>
      <c r="B18" s="4">
        <v>42597</v>
      </c>
      <c r="C18" s="4">
        <v>42628</v>
      </c>
      <c r="D18" s="17">
        <v>237960</v>
      </c>
      <c r="E18" s="79">
        <f t="shared" si="15"/>
        <v>237960</v>
      </c>
      <c r="F18" s="8">
        <v>3330</v>
      </c>
      <c r="G18" s="79">
        <f t="shared" ref="G18:G21" si="16">F18</f>
        <v>3330</v>
      </c>
      <c r="H18" s="66">
        <f t="shared" si="2"/>
        <v>234630</v>
      </c>
      <c r="I18" s="7">
        <v>234630</v>
      </c>
      <c r="J18" s="23"/>
      <c r="K18" s="4">
        <v>42597</v>
      </c>
      <c r="L18" s="5">
        <v>42628</v>
      </c>
      <c r="M18" s="7">
        <v>206100</v>
      </c>
      <c r="N18" s="79">
        <f t="shared" si="10"/>
        <v>206100</v>
      </c>
      <c r="O18" s="7">
        <v>3240</v>
      </c>
      <c r="P18" s="86">
        <f t="shared" si="11"/>
        <v>3240</v>
      </c>
      <c r="Q18" s="67">
        <f t="shared" si="5"/>
        <v>202860</v>
      </c>
      <c r="R18" s="3">
        <v>202860</v>
      </c>
      <c r="S18" s="22">
        <f t="shared" si="14"/>
        <v>437.49</v>
      </c>
      <c r="T18" s="45">
        <v>0.93</v>
      </c>
      <c r="U18" s="44">
        <f t="shared" si="12"/>
        <v>406.8657</v>
      </c>
      <c r="V18" s="69">
        <v>0</v>
      </c>
      <c r="W18" s="69">
        <v>0</v>
      </c>
      <c r="X18" s="69">
        <f t="shared" si="8"/>
        <v>406.8657</v>
      </c>
      <c r="Y18" s="109"/>
    </row>
    <row r="19" spans="1:25" x14ac:dyDescent="0.3">
      <c r="A19"/>
      <c r="B19" s="4">
        <v>42628</v>
      </c>
      <c r="C19" s="4">
        <v>42658</v>
      </c>
      <c r="D19" s="17">
        <v>232350</v>
      </c>
      <c r="E19" s="79">
        <f t="shared" si="15"/>
        <v>232350</v>
      </c>
      <c r="F19" s="8">
        <v>3270</v>
      </c>
      <c r="G19" s="79">
        <f t="shared" si="16"/>
        <v>3270</v>
      </c>
      <c r="H19" s="66">
        <f t="shared" si="2"/>
        <v>229080</v>
      </c>
      <c r="I19" s="7">
        <v>229080</v>
      </c>
      <c r="J19" s="23"/>
      <c r="K19" s="4">
        <v>42628</v>
      </c>
      <c r="L19" s="5">
        <v>42658</v>
      </c>
      <c r="M19" s="7">
        <v>192390</v>
      </c>
      <c r="N19" s="79">
        <f t="shared" si="10"/>
        <v>192390</v>
      </c>
      <c r="O19" s="7">
        <v>3210</v>
      </c>
      <c r="P19" s="86">
        <f t="shared" si="11"/>
        <v>3210</v>
      </c>
      <c r="Q19" s="67">
        <f t="shared" si="5"/>
        <v>189180</v>
      </c>
      <c r="R19" s="3">
        <v>189180</v>
      </c>
      <c r="S19" s="22">
        <f t="shared" si="14"/>
        <v>418.26</v>
      </c>
      <c r="T19" s="45">
        <v>0.93</v>
      </c>
      <c r="U19" s="44">
        <f t="shared" si="12"/>
        <v>388.98180000000002</v>
      </c>
      <c r="V19" s="69">
        <v>0</v>
      </c>
      <c r="W19" s="69">
        <v>0</v>
      </c>
      <c r="X19" s="69">
        <f t="shared" si="8"/>
        <v>388.98180000000002</v>
      </c>
      <c r="Y19" s="109"/>
    </row>
    <row r="20" spans="1:25" x14ac:dyDescent="0.3">
      <c r="A20"/>
      <c r="B20" s="4">
        <v>42658</v>
      </c>
      <c r="C20" s="4">
        <v>42689</v>
      </c>
      <c r="D20" s="17">
        <v>87600</v>
      </c>
      <c r="E20" s="79">
        <f t="shared" si="15"/>
        <v>87600</v>
      </c>
      <c r="F20" s="8">
        <v>4020</v>
      </c>
      <c r="G20" s="79">
        <f t="shared" si="16"/>
        <v>4020</v>
      </c>
      <c r="H20" s="66">
        <f t="shared" si="2"/>
        <v>83580</v>
      </c>
      <c r="I20" s="7">
        <v>83580</v>
      </c>
      <c r="J20" s="23"/>
      <c r="K20" s="4">
        <v>42658</v>
      </c>
      <c r="L20" s="5">
        <v>42689</v>
      </c>
      <c r="M20" s="7">
        <v>88020</v>
      </c>
      <c r="N20" s="79">
        <f t="shared" si="10"/>
        <v>88020</v>
      </c>
      <c r="O20" s="7">
        <v>3690</v>
      </c>
      <c r="P20" s="86">
        <f t="shared" si="11"/>
        <v>3690</v>
      </c>
      <c r="Q20" s="67">
        <f t="shared" si="5"/>
        <v>84330</v>
      </c>
      <c r="R20" s="3">
        <v>84330</v>
      </c>
      <c r="S20" s="22">
        <f t="shared" si="14"/>
        <v>167.91</v>
      </c>
      <c r="T20" s="45">
        <v>0.93</v>
      </c>
      <c r="U20" s="44">
        <f t="shared" si="12"/>
        <v>156.15630000000002</v>
      </c>
      <c r="V20" s="69">
        <v>0</v>
      </c>
      <c r="W20" s="69">
        <v>0</v>
      </c>
      <c r="X20" s="69">
        <f t="shared" si="8"/>
        <v>156.15630000000002</v>
      </c>
      <c r="Y20" s="109"/>
    </row>
    <row r="21" spans="1:25" x14ac:dyDescent="0.3">
      <c r="A21"/>
      <c r="B21" s="4">
        <v>42689</v>
      </c>
      <c r="C21" s="4">
        <v>42719</v>
      </c>
      <c r="D21" s="17">
        <v>166950</v>
      </c>
      <c r="E21" s="79">
        <f t="shared" si="15"/>
        <v>166950</v>
      </c>
      <c r="F21" s="8">
        <v>2220</v>
      </c>
      <c r="G21" s="79">
        <f t="shared" si="16"/>
        <v>2220</v>
      </c>
      <c r="H21" s="66">
        <f t="shared" si="2"/>
        <v>164730</v>
      </c>
      <c r="I21" s="7">
        <v>164730</v>
      </c>
      <c r="J21" s="23"/>
      <c r="K21" s="4">
        <v>42689</v>
      </c>
      <c r="L21" s="5">
        <v>42719</v>
      </c>
      <c r="M21" s="7">
        <v>164790</v>
      </c>
      <c r="N21" s="79">
        <f t="shared" si="10"/>
        <v>164790</v>
      </c>
      <c r="O21" s="7">
        <v>2070</v>
      </c>
      <c r="P21" s="86">
        <f t="shared" si="11"/>
        <v>2070</v>
      </c>
      <c r="Q21" s="67">
        <f t="shared" si="5"/>
        <v>162720</v>
      </c>
      <c r="R21" s="3">
        <v>162720</v>
      </c>
      <c r="S21" s="22">
        <f t="shared" si="14"/>
        <v>327.45</v>
      </c>
      <c r="T21" s="45">
        <v>0.93</v>
      </c>
      <c r="U21" s="44">
        <f t="shared" si="12"/>
        <v>304.52850000000001</v>
      </c>
      <c r="V21" s="69">
        <v>0</v>
      </c>
      <c r="W21" s="69">
        <v>0</v>
      </c>
      <c r="X21" s="69">
        <f t="shared" si="8"/>
        <v>304.52850000000001</v>
      </c>
      <c r="Y21" s="109"/>
    </row>
    <row r="22" spans="1:25" x14ac:dyDescent="0.3">
      <c r="A22"/>
      <c r="B22" s="21">
        <v>42719</v>
      </c>
      <c r="C22" s="21">
        <v>42735</v>
      </c>
      <c r="D22" s="105">
        <v>262020</v>
      </c>
      <c r="E22" s="79">
        <f t="shared" si="15"/>
        <v>262020</v>
      </c>
      <c r="F22" s="110">
        <v>1980</v>
      </c>
      <c r="G22" s="79">
        <f>F22</f>
        <v>1980</v>
      </c>
      <c r="H22" s="110">
        <f>E22-G22</f>
        <v>260040</v>
      </c>
      <c r="I22" s="110">
        <v>260040</v>
      </c>
      <c r="J22" s="23"/>
      <c r="K22" s="21">
        <v>42719</v>
      </c>
      <c r="L22" s="21">
        <v>42735</v>
      </c>
      <c r="M22" s="110">
        <v>255330</v>
      </c>
      <c r="N22" s="79">
        <f t="shared" si="10"/>
        <v>255330</v>
      </c>
      <c r="O22" s="110">
        <v>1890</v>
      </c>
      <c r="P22" s="86">
        <f t="shared" si="11"/>
        <v>1890</v>
      </c>
      <c r="Q22" s="112">
        <f>N22-P22</f>
        <v>253440</v>
      </c>
      <c r="R22" s="112">
        <v>253440</v>
      </c>
      <c r="S22" s="105">
        <f>(H22+Q22)/1000</f>
        <v>513.48</v>
      </c>
      <c r="T22" s="46">
        <v>0.93</v>
      </c>
      <c r="U22" s="114">
        <f>S22*T23</f>
        <v>477.53640000000001</v>
      </c>
      <c r="V22" s="69">
        <v>0</v>
      </c>
      <c r="W22" s="69">
        <v>0</v>
      </c>
      <c r="X22" s="69">
        <f t="shared" si="8"/>
        <v>477.53640000000001</v>
      </c>
      <c r="Y22" s="109"/>
    </row>
    <row r="23" spans="1:25" x14ac:dyDescent="0.3">
      <c r="A23"/>
      <c r="B23" s="21">
        <v>42736</v>
      </c>
      <c r="C23" s="21">
        <v>42750</v>
      </c>
      <c r="D23" s="106"/>
      <c r="E23" s="79">
        <f t="shared" ref="E23" si="17">D23*(1-0.5%)</f>
        <v>0</v>
      </c>
      <c r="F23" s="111"/>
      <c r="G23" s="79">
        <f t="shared" ref="G19:G28" si="18">F23*(1+0.5%)</f>
        <v>0</v>
      </c>
      <c r="H23" s="111"/>
      <c r="I23" s="111"/>
      <c r="J23" s="23"/>
      <c r="K23" s="21">
        <v>42736</v>
      </c>
      <c r="L23" s="21">
        <v>42750</v>
      </c>
      <c r="M23" s="111"/>
      <c r="N23" s="79">
        <f t="shared" ref="N18:N35" si="19">M23</f>
        <v>0</v>
      </c>
      <c r="O23" s="111"/>
      <c r="P23" s="79">
        <f t="shared" ref="P18:P36" si="20">O23</f>
        <v>0</v>
      </c>
      <c r="Q23" s="113"/>
      <c r="R23" s="113"/>
      <c r="S23" s="106"/>
      <c r="T23" s="46">
        <v>0.93</v>
      </c>
      <c r="U23" s="115"/>
      <c r="V23" s="69">
        <v>0</v>
      </c>
      <c r="W23" s="69">
        <v>0</v>
      </c>
      <c r="X23" s="69">
        <f t="shared" si="8"/>
        <v>0</v>
      </c>
      <c r="Y23" s="107">
        <f>ROUNDDOWN(SUM(X23:X36),0)</f>
        <v>5930</v>
      </c>
    </row>
    <row r="24" spans="1:25" x14ac:dyDescent="0.3">
      <c r="A24"/>
      <c r="B24" s="4">
        <v>42750</v>
      </c>
      <c r="C24" s="4">
        <v>42781</v>
      </c>
      <c r="D24" s="17">
        <v>372660</v>
      </c>
      <c r="E24" s="79">
        <f t="shared" ref="E24:E30" si="21">D24</f>
        <v>372660</v>
      </c>
      <c r="F24" s="8">
        <v>600</v>
      </c>
      <c r="G24" s="79">
        <f>F24</f>
        <v>600</v>
      </c>
      <c r="H24" s="10">
        <f>E24-G24</f>
        <v>372060</v>
      </c>
      <c r="I24" s="7">
        <v>372060</v>
      </c>
      <c r="J24" s="23"/>
      <c r="K24" s="4">
        <v>42750</v>
      </c>
      <c r="L24" s="5">
        <v>42781</v>
      </c>
      <c r="M24" s="7">
        <v>353310</v>
      </c>
      <c r="N24" s="79">
        <f t="shared" si="19"/>
        <v>353310</v>
      </c>
      <c r="O24" s="7">
        <v>600</v>
      </c>
      <c r="P24" s="79">
        <f t="shared" si="20"/>
        <v>600</v>
      </c>
      <c r="Q24" s="18">
        <f>N24-P24</f>
        <v>352710</v>
      </c>
      <c r="R24" s="3">
        <v>352710</v>
      </c>
      <c r="S24" s="22">
        <f>(H24+Q24)/1000</f>
        <v>724.77</v>
      </c>
      <c r="T24" s="46">
        <v>0.93</v>
      </c>
      <c r="U24" s="47">
        <f t="shared" si="12"/>
        <v>674.03610000000003</v>
      </c>
      <c r="V24" s="69">
        <v>0</v>
      </c>
      <c r="W24" s="69">
        <v>0</v>
      </c>
      <c r="X24" s="69">
        <f t="shared" si="8"/>
        <v>674.03610000000003</v>
      </c>
      <c r="Y24" s="107"/>
    </row>
    <row r="25" spans="1:25" x14ac:dyDescent="0.3">
      <c r="A25"/>
      <c r="B25" s="4">
        <v>42781</v>
      </c>
      <c r="C25" s="4">
        <v>42809</v>
      </c>
      <c r="D25" s="17">
        <v>249240</v>
      </c>
      <c r="E25" s="79">
        <f t="shared" si="21"/>
        <v>249240</v>
      </c>
      <c r="F25" s="8">
        <v>2190</v>
      </c>
      <c r="G25" s="79">
        <f t="shared" ref="G25:G35" si="22">F25</f>
        <v>2190</v>
      </c>
      <c r="H25" s="66">
        <f t="shared" ref="H25:H35" si="23">E25-G25</f>
        <v>247050</v>
      </c>
      <c r="I25" s="7">
        <v>247050</v>
      </c>
      <c r="J25" s="23"/>
      <c r="K25" s="4">
        <v>42781</v>
      </c>
      <c r="L25" s="5">
        <v>42809</v>
      </c>
      <c r="M25" s="7">
        <v>234360</v>
      </c>
      <c r="N25" s="79">
        <f t="shared" si="19"/>
        <v>234360</v>
      </c>
      <c r="O25" s="7">
        <v>2070</v>
      </c>
      <c r="P25" s="79">
        <f t="shared" si="20"/>
        <v>2070</v>
      </c>
      <c r="Q25" s="67">
        <f t="shared" ref="Q25:Q35" si="24">N25-P25</f>
        <v>232290</v>
      </c>
      <c r="R25" s="3">
        <v>232290</v>
      </c>
      <c r="S25" s="22">
        <f t="shared" ref="S25:S35" si="25">(H25+Q25)/1000</f>
        <v>479.34</v>
      </c>
      <c r="T25" s="46">
        <v>0.93</v>
      </c>
      <c r="U25" s="47">
        <f t="shared" si="12"/>
        <v>445.78620000000001</v>
      </c>
      <c r="V25" s="69">
        <v>0</v>
      </c>
      <c r="W25" s="69">
        <v>0</v>
      </c>
      <c r="X25" s="69">
        <f t="shared" si="8"/>
        <v>445.78620000000001</v>
      </c>
      <c r="Y25" s="107"/>
    </row>
    <row r="26" spans="1:25" x14ac:dyDescent="0.3">
      <c r="A26"/>
      <c r="B26" s="4">
        <v>42809</v>
      </c>
      <c r="C26" s="4">
        <v>42840</v>
      </c>
      <c r="D26" s="17">
        <v>73950</v>
      </c>
      <c r="E26" s="79">
        <f t="shared" si="21"/>
        <v>73950</v>
      </c>
      <c r="F26" s="8">
        <v>4410</v>
      </c>
      <c r="G26" s="79">
        <f t="shared" si="22"/>
        <v>4410</v>
      </c>
      <c r="H26" s="66">
        <f t="shared" si="23"/>
        <v>69540</v>
      </c>
      <c r="I26" s="7">
        <v>69540</v>
      </c>
      <c r="J26" s="23"/>
      <c r="K26" s="4">
        <v>42809</v>
      </c>
      <c r="L26" s="5">
        <v>42840</v>
      </c>
      <c r="M26" s="7">
        <v>77430</v>
      </c>
      <c r="N26" s="79">
        <f t="shared" si="19"/>
        <v>77430</v>
      </c>
      <c r="O26" s="7">
        <v>4170</v>
      </c>
      <c r="P26" s="79">
        <f t="shared" si="20"/>
        <v>4170</v>
      </c>
      <c r="Q26" s="67">
        <f t="shared" si="24"/>
        <v>73260</v>
      </c>
      <c r="R26" s="3">
        <v>73260</v>
      </c>
      <c r="S26" s="22">
        <f t="shared" si="25"/>
        <v>142.80000000000001</v>
      </c>
      <c r="T26" s="46">
        <v>0.93</v>
      </c>
      <c r="U26" s="47">
        <f t="shared" si="12"/>
        <v>132.80400000000003</v>
      </c>
      <c r="V26" s="69">
        <v>0</v>
      </c>
      <c r="W26" s="69">
        <v>0</v>
      </c>
      <c r="X26" s="69">
        <f t="shared" si="8"/>
        <v>132.80400000000003</v>
      </c>
      <c r="Y26" s="107"/>
    </row>
    <row r="27" spans="1:25" x14ac:dyDescent="0.3">
      <c r="A27"/>
      <c r="B27" s="4">
        <v>42840</v>
      </c>
      <c r="C27" s="4">
        <v>42870</v>
      </c>
      <c r="D27" s="17">
        <v>146070</v>
      </c>
      <c r="E27" s="79">
        <f t="shared" si="21"/>
        <v>146070</v>
      </c>
      <c r="F27" s="8">
        <v>3360</v>
      </c>
      <c r="G27" s="79">
        <f t="shared" si="22"/>
        <v>3360</v>
      </c>
      <c r="H27" s="66">
        <f t="shared" si="23"/>
        <v>142710</v>
      </c>
      <c r="I27" s="7">
        <v>142710</v>
      </c>
      <c r="J27" s="23"/>
      <c r="K27" s="4">
        <v>42840</v>
      </c>
      <c r="L27" s="5">
        <v>42870</v>
      </c>
      <c r="M27" s="7">
        <v>149640</v>
      </c>
      <c r="N27" s="79">
        <f t="shared" si="19"/>
        <v>149640</v>
      </c>
      <c r="O27" s="7">
        <v>3150</v>
      </c>
      <c r="P27" s="79">
        <f t="shared" si="20"/>
        <v>3150</v>
      </c>
      <c r="Q27" s="67">
        <f t="shared" si="24"/>
        <v>146490</v>
      </c>
      <c r="R27" s="3">
        <v>146490</v>
      </c>
      <c r="S27" s="22">
        <f t="shared" si="25"/>
        <v>289.2</v>
      </c>
      <c r="T27" s="46">
        <v>0.93</v>
      </c>
      <c r="U27" s="47">
        <f t="shared" si="12"/>
        <v>268.95600000000002</v>
      </c>
      <c r="V27" s="69">
        <v>0</v>
      </c>
      <c r="W27" s="69">
        <v>0</v>
      </c>
      <c r="X27" s="69">
        <f t="shared" si="8"/>
        <v>268.95600000000002</v>
      </c>
      <c r="Y27" s="107"/>
    </row>
    <row r="28" spans="1:25" x14ac:dyDescent="0.3">
      <c r="A28"/>
      <c r="B28" s="4">
        <v>42870</v>
      </c>
      <c r="C28" s="4">
        <v>42873</v>
      </c>
      <c r="D28" s="17">
        <v>39060</v>
      </c>
      <c r="E28" s="79">
        <f t="shared" si="21"/>
        <v>39060</v>
      </c>
      <c r="F28" s="8">
        <v>270</v>
      </c>
      <c r="G28" s="79">
        <f t="shared" si="22"/>
        <v>270</v>
      </c>
      <c r="H28" s="66">
        <f t="shared" si="23"/>
        <v>38790</v>
      </c>
      <c r="I28" s="7">
        <v>38790</v>
      </c>
      <c r="J28" s="23"/>
      <c r="K28" s="4">
        <v>42870</v>
      </c>
      <c r="L28" s="5">
        <v>42873</v>
      </c>
      <c r="M28" s="7">
        <v>36150</v>
      </c>
      <c r="N28" s="79">
        <f t="shared" si="19"/>
        <v>36150</v>
      </c>
      <c r="O28" s="7">
        <v>270</v>
      </c>
      <c r="P28" s="79">
        <f t="shared" si="20"/>
        <v>270</v>
      </c>
      <c r="Q28" s="67">
        <f t="shared" si="24"/>
        <v>35880</v>
      </c>
      <c r="R28" s="3">
        <v>35880</v>
      </c>
      <c r="S28" s="22">
        <f t="shared" si="25"/>
        <v>74.67</v>
      </c>
      <c r="T28" s="46">
        <v>0.93</v>
      </c>
      <c r="U28" s="47">
        <f t="shared" si="12"/>
        <v>69.443100000000001</v>
      </c>
      <c r="V28" s="69">
        <v>0</v>
      </c>
      <c r="W28" s="69">
        <v>0</v>
      </c>
      <c r="X28" s="69">
        <f t="shared" si="8"/>
        <v>69.443100000000001</v>
      </c>
      <c r="Y28" s="107"/>
    </row>
    <row r="29" spans="1:25" x14ac:dyDescent="0.3">
      <c r="A29"/>
      <c r="B29" s="4">
        <v>42873</v>
      </c>
      <c r="C29" s="4">
        <v>42901</v>
      </c>
      <c r="D29" s="17">
        <v>425520</v>
      </c>
      <c r="E29" s="79">
        <f t="shared" si="21"/>
        <v>425520</v>
      </c>
      <c r="F29" s="8">
        <v>1590</v>
      </c>
      <c r="G29" s="79">
        <f t="shared" si="22"/>
        <v>1590</v>
      </c>
      <c r="H29" s="66">
        <f t="shared" si="23"/>
        <v>423930</v>
      </c>
      <c r="I29" s="7">
        <v>423930</v>
      </c>
      <c r="J29" s="23"/>
      <c r="K29" s="4">
        <v>42873</v>
      </c>
      <c r="L29" s="5">
        <v>42901</v>
      </c>
      <c r="M29" s="7">
        <v>372420</v>
      </c>
      <c r="N29" s="79">
        <f t="shared" si="19"/>
        <v>372420</v>
      </c>
      <c r="O29" s="7">
        <v>1740</v>
      </c>
      <c r="P29" s="79">
        <f t="shared" si="20"/>
        <v>1740</v>
      </c>
      <c r="Q29" s="67">
        <f t="shared" si="24"/>
        <v>370680</v>
      </c>
      <c r="R29" s="3">
        <v>370680</v>
      </c>
      <c r="S29" s="22">
        <f t="shared" si="25"/>
        <v>794.61</v>
      </c>
      <c r="T29" s="46">
        <v>0.93</v>
      </c>
      <c r="U29" s="47">
        <f t="shared" si="12"/>
        <v>738.9873</v>
      </c>
      <c r="V29" s="69">
        <v>0</v>
      </c>
      <c r="W29" s="69">
        <v>0</v>
      </c>
      <c r="X29" s="69">
        <f t="shared" si="8"/>
        <v>738.9873</v>
      </c>
      <c r="Y29" s="107"/>
    </row>
    <row r="30" spans="1:25" x14ac:dyDescent="0.3">
      <c r="A30"/>
      <c r="B30" s="4">
        <v>42901</v>
      </c>
      <c r="C30" s="4">
        <v>42931</v>
      </c>
      <c r="D30" s="17">
        <v>355890</v>
      </c>
      <c r="E30" s="79">
        <f t="shared" si="21"/>
        <v>355890</v>
      </c>
      <c r="F30" s="8">
        <v>2520</v>
      </c>
      <c r="G30" s="79">
        <f t="shared" si="22"/>
        <v>2520</v>
      </c>
      <c r="H30" s="66">
        <f t="shared" si="23"/>
        <v>353370</v>
      </c>
      <c r="I30" s="7">
        <v>353370</v>
      </c>
      <c r="J30" s="23"/>
      <c r="K30" s="4">
        <v>42901</v>
      </c>
      <c r="L30" s="5">
        <v>42931</v>
      </c>
      <c r="M30" s="7">
        <v>315090</v>
      </c>
      <c r="N30" s="79">
        <f t="shared" si="19"/>
        <v>315090</v>
      </c>
      <c r="O30" s="7">
        <v>2730</v>
      </c>
      <c r="P30" s="79">
        <f t="shared" si="20"/>
        <v>2730</v>
      </c>
      <c r="Q30" s="67">
        <f t="shared" si="24"/>
        <v>312360</v>
      </c>
      <c r="R30" s="3">
        <v>312360</v>
      </c>
      <c r="S30" s="22">
        <f t="shared" si="25"/>
        <v>665.73</v>
      </c>
      <c r="T30" s="46">
        <v>0.93</v>
      </c>
      <c r="U30" s="47">
        <f t="shared" si="12"/>
        <v>619.12890000000004</v>
      </c>
      <c r="V30" s="69">
        <v>0</v>
      </c>
      <c r="W30" s="69">
        <v>0</v>
      </c>
      <c r="X30" s="69">
        <f t="shared" si="8"/>
        <v>619.12890000000004</v>
      </c>
      <c r="Y30" s="107"/>
    </row>
    <row r="31" spans="1:25" x14ac:dyDescent="0.3">
      <c r="A31"/>
      <c r="B31" s="4">
        <v>42931</v>
      </c>
      <c r="C31" s="4">
        <v>42962</v>
      </c>
      <c r="D31" s="17">
        <v>270210</v>
      </c>
      <c r="E31" s="79">
        <f t="shared" ref="E31:E36" si="26">D31</f>
        <v>270210</v>
      </c>
      <c r="F31" s="8">
        <v>3630</v>
      </c>
      <c r="G31" s="79">
        <f t="shared" si="22"/>
        <v>3630</v>
      </c>
      <c r="H31" s="66">
        <f t="shared" si="23"/>
        <v>266580</v>
      </c>
      <c r="I31" s="7">
        <v>266580</v>
      </c>
      <c r="J31" s="23"/>
      <c r="K31" s="4">
        <v>42931</v>
      </c>
      <c r="L31" s="5">
        <v>42962</v>
      </c>
      <c r="M31" s="7">
        <v>244440</v>
      </c>
      <c r="N31" s="79">
        <f t="shared" si="19"/>
        <v>244440</v>
      </c>
      <c r="O31" s="7">
        <v>3510</v>
      </c>
      <c r="P31" s="79">
        <f t="shared" si="20"/>
        <v>3510</v>
      </c>
      <c r="Q31" s="67">
        <f t="shared" si="24"/>
        <v>240930</v>
      </c>
      <c r="R31" s="3">
        <v>240930</v>
      </c>
      <c r="S31" s="22">
        <f t="shared" si="25"/>
        <v>507.51</v>
      </c>
      <c r="T31" s="46">
        <v>0.93</v>
      </c>
      <c r="U31" s="47">
        <f t="shared" si="12"/>
        <v>471.98430000000002</v>
      </c>
      <c r="V31" s="69">
        <v>0</v>
      </c>
      <c r="W31" s="69">
        <v>0</v>
      </c>
      <c r="X31" s="69">
        <f t="shared" si="8"/>
        <v>471.98430000000002</v>
      </c>
      <c r="Y31" s="107"/>
    </row>
    <row r="32" spans="1:25" x14ac:dyDescent="0.3">
      <c r="A32"/>
      <c r="B32" s="4">
        <v>42962</v>
      </c>
      <c r="C32" s="4">
        <v>42993</v>
      </c>
      <c r="D32" s="17">
        <v>330330</v>
      </c>
      <c r="E32" s="79">
        <f t="shared" si="26"/>
        <v>330330</v>
      </c>
      <c r="F32" s="8">
        <v>3000</v>
      </c>
      <c r="G32" s="79">
        <f t="shared" si="22"/>
        <v>3000</v>
      </c>
      <c r="H32" s="66">
        <f t="shared" si="23"/>
        <v>327330</v>
      </c>
      <c r="I32" s="7">
        <v>327330</v>
      </c>
      <c r="J32" s="23"/>
      <c r="K32" s="4">
        <v>42962</v>
      </c>
      <c r="L32" s="5">
        <v>42993</v>
      </c>
      <c r="M32" s="7">
        <v>297450</v>
      </c>
      <c r="N32" s="79">
        <f t="shared" si="19"/>
        <v>297450</v>
      </c>
      <c r="O32" s="7">
        <v>3090</v>
      </c>
      <c r="P32" s="79">
        <f t="shared" si="20"/>
        <v>3090</v>
      </c>
      <c r="Q32" s="67">
        <f t="shared" si="24"/>
        <v>294360</v>
      </c>
      <c r="R32" s="3">
        <v>294360</v>
      </c>
      <c r="S32" s="22">
        <f t="shared" si="25"/>
        <v>621.69000000000005</v>
      </c>
      <c r="T32" s="46">
        <v>0.93</v>
      </c>
      <c r="U32" s="47">
        <f t="shared" si="12"/>
        <v>578.1717000000001</v>
      </c>
      <c r="V32" s="69">
        <v>0</v>
      </c>
      <c r="W32" s="69">
        <v>0</v>
      </c>
      <c r="X32" s="69">
        <f t="shared" si="8"/>
        <v>578.1717000000001</v>
      </c>
      <c r="Y32" s="107"/>
    </row>
    <row r="33" spans="1:25" x14ac:dyDescent="0.3">
      <c r="A33"/>
      <c r="B33" s="4">
        <v>42993</v>
      </c>
      <c r="C33" s="4">
        <v>43023</v>
      </c>
      <c r="D33" s="17">
        <v>397860</v>
      </c>
      <c r="E33" s="79">
        <f t="shared" si="26"/>
        <v>397860</v>
      </c>
      <c r="F33" s="8">
        <v>1860</v>
      </c>
      <c r="G33" s="79">
        <f t="shared" si="22"/>
        <v>1860</v>
      </c>
      <c r="H33" s="66">
        <f t="shared" si="23"/>
        <v>396000</v>
      </c>
      <c r="I33" s="7">
        <v>396000</v>
      </c>
      <c r="J33" s="23"/>
      <c r="K33" s="4">
        <v>42993</v>
      </c>
      <c r="L33" s="5">
        <v>43023</v>
      </c>
      <c r="M33" s="7">
        <v>379290</v>
      </c>
      <c r="N33" s="79">
        <f t="shared" si="19"/>
        <v>379290</v>
      </c>
      <c r="O33" s="7">
        <v>1920</v>
      </c>
      <c r="P33" s="79">
        <f t="shared" si="20"/>
        <v>1920</v>
      </c>
      <c r="Q33" s="67">
        <f t="shared" si="24"/>
        <v>377370</v>
      </c>
      <c r="R33" s="3">
        <v>377370</v>
      </c>
      <c r="S33" s="22">
        <f t="shared" si="25"/>
        <v>773.37</v>
      </c>
      <c r="T33" s="46">
        <v>0.93</v>
      </c>
      <c r="U33" s="47">
        <f t="shared" si="12"/>
        <v>719.23410000000001</v>
      </c>
      <c r="V33" s="69">
        <v>0</v>
      </c>
      <c r="W33" s="69">
        <v>0</v>
      </c>
      <c r="X33" s="69">
        <f t="shared" si="8"/>
        <v>719.23410000000001</v>
      </c>
      <c r="Y33" s="107"/>
    </row>
    <row r="34" spans="1:25" x14ac:dyDescent="0.3">
      <c r="A34"/>
      <c r="B34" s="4">
        <v>43023</v>
      </c>
      <c r="C34" s="4">
        <v>43049</v>
      </c>
      <c r="D34" s="17">
        <v>188610</v>
      </c>
      <c r="E34" s="79">
        <f t="shared" si="26"/>
        <v>188610</v>
      </c>
      <c r="F34" s="8">
        <v>2880</v>
      </c>
      <c r="G34" s="79">
        <f t="shared" si="22"/>
        <v>2880</v>
      </c>
      <c r="H34" s="66">
        <f t="shared" si="23"/>
        <v>185730</v>
      </c>
      <c r="I34" s="7">
        <v>185730</v>
      </c>
      <c r="J34" s="23"/>
      <c r="K34" s="4">
        <v>43023</v>
      </c>
      <c r="L34" s="5">
        <v>43049</v>
      </c>
      <c r="M34" s="7">
        <v>183270</v>
      </c>
      <c r="N34" s="79">
        <f t="shared" si="19"/>
        <v>183270</v>
      </c>
      <c r="O34" s="7">
        <v>2580</v>
      </c>
      <c r="P34" s="79">
        <f t="shared" si="20"/>
        <v>2580</v>
      </c>
      <c r="Q34" s="67">
        <f t="shared" si="24"/>
        <v>180690</v>
      </c>
      <c r="R34" s="3">
        <v>180690</v>
      </c>
      <c r="S34" s="22">
        <f t="shared" si="25"/>
        <v>366.42</v>
      </c>
      <c r="T34" s="46">
        <v>0.93</v>
      </c>
      <c r="U34" s="47">
        <f t="shared" si="12"/>
        <v>340.77060000000006</v>
      </c>
      <c r="V34" s="69">
        <v>0</v>
      </c>
      <c r="W34" s="69">
        <v>0</v>
      </c>
      <c r="X34" s="69">
        <f t="shared" si="8"/>
        <v>340.77060000000006</v>
      </c>
      <c r="Y34" s="107"/>
    </row>
    <row r="35" spans="1:25" x14ac:dyDescent="0.3">
      <c r="A35"/>
      <c r="B35" s="4">
        <v>43049</v>
      </c>
      <c r="C35" s="4">
        <v>43079</v>
      </c>
      <c r="D35" s="17">
        <v>104970</v>
      </c>
      <c r="E35" s="79">
        <f t="shared" si="26"/>
        <v>104970</v>
      </c>
      <c r="F35" s="8">
        <v>2820</v>
      </c>
      <c r="G35" s="79">
        <f t="shared" si="22"/>
        <v>2820</v>
      </c>
      <c r="H35" s="66">
        <f t="shared" si="23"/>
        <v>102150</v>
      </c>
      <c r="I35" s="7">
        <v>102150</v>
      </c>
      <c r="J35" s="23"/>
      <c r="K35" s="4">
        <v>43049</v>
      </c>
      <c r="L35" s="5">
        <v>43079</v>
      </c>
      <c r="M35" s="7">
        <v>106380</v>
      </c>
      <c r="N35" s="79">
        <f t="shared" si="19"/>
        <v>106380</v>
      </c>
      <c r="O35" s="7">
        <v>2760</v>
      </c>
      <c r="P35" s="79">
        <f t="shared" si="20"/>
        <v>2760</v>
      </c>
      <c r="Q35" s="67">
        <f t="shared" si="24"/>
        <v>103620</v>
      </c>
      <c r="R35" s="3">
        <v>103620</v>
      </c>
      <c r="S35" s="22">
        <f t="shared" si="25"/>
        <v>205.77</v>
      </c>
      <c r="T35" s="46">
        <v>0.93</v>
      </c>
      <c r="U35" s="47">
        <f t="shared" si="12"/>
        <v>191.36610000000002</v>
      </c>
      <c r="V35" s="69">
        <v>0</v>
      </c>
      <c r="W35" s="69">
        <v>0</v>
      </c>
      <c r="X35" s="69">
        <f t="shared" si="8"/>
        <v>191.36610000000002</v>
      </c>
      <c r="Y35" s="107"/>
    </row>
    <row r="36" spans="1:25" x14ac:dyDescent="0.3">
      <c r="A36"/>
      <c r="B36" s="21">
        <v>43079</v>
      </c>
      <c r="C36" s="21">
        <v>43100</v>
      </c>
      <c r="D36" s="95">
        <v>369300</v>
      </c>
      <c r="E36" s="79">
        <f t="shared" si="26"/>
        <v>369300</v>
      </c>
      <c r="F36" s="97">
        <v>1470</v>
      </c>
      <c r="G36" s="66">
        <f t="shared" ref="G30:G36" si="27">F36</f>
        <v>1470</v>
      </c>
      <c r="H36" s="97">
        <f>E36-G36</f>
        <v>367830</v>
      </c>
      <c r="I36" s="97">
        <v>367830</v>
      </c>
      <c r="J36" s="23"/>
      <c r="K36" s="21">
        <v>43079</v>
      </c>
      <c r="L36" s="21">
        <v>43100</v>
      </c>
      <c r="M36" s="97">
        <v>364560</v>
      </c>
      <c r="N36" s="79">
        <f t="shared" ref="N30:N36" si="28">M36</f>
        <v>364560</v>
      </c>
      <c r="O36" s="97">
        <v>1560</v>
      </c>
      <c r="P36" s="79">
        <f t="shared" si="20"/>
        <v>1560</v>
      </c>
      <c r="Q36" s="99">
        <f>N36-P36</f>
        <v>363000</v>
      </c>
      <c r="R36" s="99">
        <v>363000</v>
      </c>
      <c r="S36" s="95">
        <f>(H36+Q36)/1000</f>
        <v>730.83</v>
      </c>
      <c r="T36" s="101">
        <v>0.93</v>
      </c>
      <c r="U36" s="103">
        <f>S36*T36</f>
        <v>679.67190000000005</v>
      </c>
      <c r="V36" s="69">
        <v>0</v>
      </c>
      <c r="W36" s="69">
        <v>0</v>
      </c>
      <c r="X36" s="69">
        <f t="shared" si="8"/>
        <v>679.67190000000005</v>
      </c>
      <c r="Y36" s="107"/>
    </row>
    <row r="37" spans="1:25" x14ac:dyDescent="0.3">
      <c r="A37"/>
      <c r="B37" s="21">
        <v>43101</v>
      </c>
      <c r="C37" s="21">
        <v>43110</v>
      </c>
      <c r="D37" s="96"/>
      <c r="E37" s="79"/>
      <c r="F37" s="98"/>
      <c r="G37" s="66"/>
      <c r="H37" s="98"/>
      <c r="I37" s="98"/>
      <c r="J37" s="23"/>
      <c r="K37" s="21">
        <v>43101</v>
      </c>
      <c r="L37" s="21">
        <v>43110</v>
      </c>
      <c r="M37" s="98"/>
      <c r="N37" s="79"/>
      <c r="O37" s="98"/>
      <c r="P37" s="66"/>
      <c r="Q37" s="100"/>
      <c r="R37" s="100"/>
      <c r="S37" s="96"/>
      <c r="T37" s="102"/>
      <c r="U37" s="104"/>
      <c r="V37" s="69">
        <v>0</v>
      </c>
      <c r="W37" s="69">
        <v>0</v>
      </c>
      <c r="X37" s="69">
        <f t="shared" si="8"/>
        <v>0</v>
      </c>
      <c r="Y37" s="107">
        <f>ROUNDDOWN(SUM(X37:X49),0)</f>
        <v>6058</v>
      </c>
    </row>
    <row r="38" spans="1:25" x14ac:dyDescent="0.3">
      <c r="A38"/>
      <c r="B38" s="4">
        <v>43110</v>
      </c>
      <c r="C38" s="4">
        <v>43141</v>
      </c>
      <c r="D38" s="17">
        <v>343560</v>
      </c>
      <c r="E38" s="79">
        <f>D38</f>
        <v>343560</v>
      </c>
      <c r="F38" s="8">
        <v>1110</v>
      </c>
      <c r="G38" s="66">
        <f>F38</f>
        <v>1110</v>
      </c>
      <c r="H38" s="10">
        <f>E38-G38</f>
        <v>342450</v>
      </c>
      <c r="I38" s="10">
        <v>342450</v>
      </c>
      <c r="J38" s="23"/>
      <c r="K38" s="4">
        <v>43110</v>
      </c>
      <c r="L38" s="5">
        <v>43141</v>
      </c>
      <c r="M38" s="7">
        <v>338460</v>
      </c>
      <c r="N38" s="79">
        <f>M38</f>
        <v>338460</v>
      </c>
      <c r="O38" s="7">
        <v>960</v>
      </c>
      <c r="P38" s="66">
        <f>O38</f>
        <v>960</v>
      </c>
      <c r="Q38" s="18">
        <f>N38-P38</f>
        <v>337500</v>
      </c>
      <c r="R38" s="3">
        <v>337500</v>
      </c>
      <c r="S38" s="22">
        <f>(H38+Q38)/1000</f>
        <v>679.95</v>
      </c>
      <c r="T38" s="46">
        <v>0.93</v>
      </c>
      <c r="U38" s="47">
        <f t="shared" si="12"/>
        <v>632.35350000000005</v>
      </c>
      <c r="V38" s="69">
        <v>0</v>
      </c>
      <c r="W38" s="69">
        <v>0</v>
      </c>
      <c r="X38" s="69">
        <f t="shared" si="8"/>
        <v>632.35350000000005</v>
      </c>
      <c r="Y38" s="107"/>
    </row>
    <row r="39" spans="1:25" x14ac:dyDescent="0.3">
      <c r="A39"/>
      <c r="B39" s="4">
        <v>43141</v>
      </c>
      <c r="C39" s="4">
        <v>43169</v>
      </c>
      <c r="D39" s="17">
        <v>327240</v>
      </c>
      <c r="E39" s="79">
        <f t="shared" ref="E39:E40" si="29">D39</f>
        <v>327240</v>
      </c>
      <c r="F39" s="8">
        <v>930</v>
      </c>
      <c r="G39" s="66">
        <f t="shared" ref="G39:G40" si="30">F39</f>
        <v>930</v>
      </c>
      <c r="H39" s="66">
        <f t="shared" ref="H39:H48" si="31">E39-G39</f>
        <v>326310</v>
      </c>
      <c r="I39" s="10">
        <v>326310</v>
      </c>
      <c r="J39" s="23"/>
      <c r="K39" s="4">
        <v>43141</v>
      </c>
      <c r="L39" s="5">
        <v>43169</v>
      </c>
      <c r="M39" s="7">
        <v>309390</v>
      </c>
      <c r="N39" s="79">
        <f t="shared" ref="N39:N41" si="32">M39</f>
        <v>309390</v>
      </c>
      <c r="O39" s="7">
        <v>930</v>
      </c>
      <c r="P39" s="86">
        <f t="shared" ref="P39:P41" si="33">O39</f>
        <v>930</v>
      </c>
      <c r="Q39" s="67">
        <f t="shared" ref="Q39:Q43" si="34">N39-P39</f>
        <v>308460</v>
      </c>
      <c r="R39" s="3">
        <v>308460</v>
      </c>
      <c r="S39" s="22">
        <f t="shared" ref="S39:S48" si="35">(H39+Q39)/1000</f>
        <v>634.77</v>
      </c>
      <c r="T39" s="46">
        <v>0.93</v>
      </c>
      <c r="U39" s="47">
        <f t="shared" si="12"/>
        <v>590.33609999999999</v>
      </c>
      <c r="V39" s="69">
        <v>0</v>
      </c>
      <c r="W39" s="69">
        <v>0</v>
      </c>
      <c r="X39" s="69">
        <f t="shared" si="8"/>
        <v>590.33609999999999</v>
      </c>
      <c r="Y39" s="107"/>
    </row>
    <row r="40" spans="1:25" x14ac:dyDescent="0.3">
      <c r="A40"/>
      <c r="B40" s="4">
        <v>43169</v>
      </c>
      <c r="C40" s="4">
        <v>43200</v>
      </c>
      <c r="D40" s="17">
        <v>131940</v>
      </c>
      <c r="E40" s="79">
        <f t="shared" si="29"/>
        <v>131940</v>
      </c>
      <c r="F40" s="8">
        <v>3420</v>
      </c>
      <c r="G40" s="66">
        <f t="shared" si="30"/>
        <v>3420</v>
      </c>
      <c r="H40" s="66">
        <f t="shared" si="31"/>
        <v>128520</v>
      </c>
      <c r="I40" s="7">
        <v>128520</v>
      </c>
      <c r="J40" s="23"/>
      <c r="K40" s="4">
        <v>43169</v>
      </c>
      <c r="L40" s="5">
        <v>43200</v>
      </c>
      <c r="M40" s="7">
        <v>130320</v>
      </c>
      <c r="N40" s="79">
        <f t="shared" si="32"/>
        <v>130320</v>
      </c>
      <c r="O40" s="7">
        <v>3150</v>
      </c>
      <c r="P40" s="86">
        <f t="shared" si="33"/>
        <v>3150</v>
      </c>
      <c r="Q40" s="67">
        <f t="shared" si="34"/>
        <v>127170</v>
      </c>
      <c r="R40" s="3">
        <v>127170</v>
      </c>
      <c r="S40" s="22">
        <f t="shared" si="35"/>
        <v>255.69</v>
      </c>
      <c r="T40" s="46">
        <v>0.93</v>
      </c>
      <c r="U40" s="47">
        <f t="shared" si="12"/>
        <v>237.79170000000002</v>
      </c>
      <c r="V40" s="69">
        <v>0</v>
      </c>
      <c r="W40" s="69">
        <v>0</v>
      </c>
      <c r="X40" s="69">
        <f t="shared" si="8"/>
        <v>237.79170000000002</v>
      </c>
      <c r="Y40" s="107"/>
    </row>
    <row r="41" spans="1:25" x14ac:dyDescent="0.3">
      <c r="A41"/>
      <c r="B41" s="4">
        <v>43200</v>
      </c>
      <c r="C41" s="4">
        <v>43230</v>
      </c>
      <c r="D41" s="17">
        <v>81960</v>
      </c>
      <c r="E41" s="79">
        <f>D41</f>
        <v>81960</v>
      </c>
      <c r="F41" s="8">
        <v>3960</v>
      </c>
      <c r="G41" s="79">
        <f>F41</f>
        <v>3960</v>
      </c>
      <c r="H41" s="66">
        <f t="shared" si="31"/>
        <v>78000</v>
      </c>
      <c r="I41" s="7">
        <v>78000</v>
      </c>
      <c r="J41" s="23"/>
      <c r="K41" s="4">
        <v>43200</v>
      </c>
      <c r="L41" s="5">
        <v>43230</v>
      </c>
      <c r="M41" s="7">
        <v>86940</v>
      </c>
      <c r="N41" s="79">
        <f t="shared" si="32"/>
        <v>86940</v>
      </c>
      <c r="O41" s="7">
        <v>3570</v>
      </c>
      <c r="P41" s="86">
        <f t="shared" si="33"/>
        <v>3570</v>
      </c>
      <c r="Q41" s="67">
        <f t="shared" si="34"/>
        <v>83370</v>
      </c>
      <c r="R41" s="3">
        <v>83370</v>
      </c>
      <c r="S41" s="22">
        <f t="shared" si="35"/>
        <v>161.37</v>
      </c>
      <c r="T41" s="46">
        <v>0.93</v>
      </c>
      <c r="U41" s="47">
        <f t="shared" si="12"/>
        <v>150.07410000000002</v>
      </c>
      <c r="V41" s="69">
        <v>0</v>
      </c>
      <c r="W41" s="69">
        <v>0</v>
      </c>
      <c r="X41" s="69">
        <f t="shared" si="8"/>
        <v>150.07410000000002</v>
      </c>
      <c r="Y41" s="107"/>
    </row>
    <row r="42" spans="1:25" x14ac:dyDescent="0.3">
      <c r="A42"/>
      <c r="B42" s="4">
        <v>43230</v>
      </c>
      <c r="C42" s="4">
        <v>43261</v>
      </c>
      <c r="D42" s="17">
        <v>360630</v>
      </c>
      <c r="E42" s="81">
        <f>D42*(1-0.2%)</f>
        <v>359908.74</v>
      </c>
      <c r="F42" s="8">
        <v>2250</v>
      </c>
      <c r="G42" s="81">
        <f t="shared" ref="G42:G61" si="36">F42*(1+0.2%)</f>
        <v>2254.5</v>
      </c>
      <c r="H42" s="66">
        <f t="shared" si="31"/>
        <v>357654.24</v>
      </c>
      <c r="I42" s="7">
        <v>358380</v>
      </c>
      <c r="J42" s="23"/>
      <c r="K42" s="4">
        <v>43230</v>
      </c>
      <c r="L42" s="5">
        <v>43261</v>
      </c>
      <c r="M42" s="7">
        <v>340590</v>
      </c>
      <c r="N42" s="81">
        <f t="shared" ref="N42:N61" si="37">M42*(1-0.2%)</f>
        <v>339908.82</v>
      </c>
      <c r="O42" s="7">
        <v>2220</v>
      </c>
      <c r="P42" s="81">
        <f t="shared" ref="P42:P61" si="38">O42*(1+0.2%)</f>
        <v>2224.44</v>
      </c>
      <c r="Q42" s="67">
        <f t="shared" si="34"/>
        <v>337684.38</v>
      </c>
      <c r="R42" s="3">
        <v>338370</v>
      </c>
      <c r="S42" s="22">
        <f t="shared" si="35"/>
        <v>695.33861999999999</v>
      </c>
      <c r="T42" s="46">
        <v>0.93</v>
      </c>
      <c r="U42" s="47">
        <f t="shared" si="12"/>
        <v>646.66491659999997</v>
      </c>
      <c r="V42" s="69">
        <v>0</v>
      </c>
      <c r="W42" s="69">
        <v>0</v>
      </c>
      <c r="X42" s="69">
        <f t="shared" si="8"/>
        <v>646.66491659999997</v>
      </c>
      <c r="Y42" s="107"/>
    </row>
    <row r="43" spans="1:25" x14ac:dyDescent="0.3">
      <c r="A43"/>
      <c r="B43" s="4">
        <v>42896</v>
      </c>
      <c r="C43" s="4">
        <v>43291</v>
      </c>
      <c r="D43" s="17">
        <v>439380</v>
      </c>
      <c r="E43" s="81">
        <f t="shared" ref="E43:E49" si="39">D43*(1-0.2%)</f>
        <v>438501.24</v>
      </c>
      <c r="F43" s="8">
        <v>1650</v>
      </c>
      <c r="G43" s="81">
        <f t="shared" si="36"/>
        <v>1653.3</v>
      </c>
      <c r="H43" s="66">
        <f t="shared" si="31"/>
        <v>436847.94</v>
      </c>
      <c r="I43" s="7">
        <v>437730</v>
      </c>
      <c r="J43" s="23"/>
      <c r="K43" s="4">
        <v>42896</v>
      </c>
      <c r="L43" s="5">
        <v>43291</v>
      </c>
      <c r="M43" s="7">
        <v>402150</v>
      </c>
      <c r="N43" s="81">
        <f t="shared" si="37"/>
        <v>401345.7</v>
      </c>
      <c r="O43" s="7">
        <v>1620</v>
      </c>
      <c r="P43" s="81">
        <f t="shared" si="38"/>
        <v>1623.24</v>
      </c>
      <c r="Q43" s="67">
        <f t="shared" si="34"/>
        <v>399722.46</v>
      </c>
      <c r="R43" s="3">
        <v>400530</v>
      </c>
      <c r="S43" s="22">
        <f t="shared" si="35"/>
        <v>836.57040000000006</v>
      </c>
      <c r="T43" s="46">
        <v>0.93</v>
      </c>
      <c r="U43" s="47">
        <f t="shared" si="12"/>
        <v>778.01047200000005</v>
      </c>
      <c r="V43" s="69">
        <v>0</v>
      </c>
      <c r="W43" s="69">
        <v>0</v>
      </c>
      <c r="X43" s="69">
        <f t="shared" si="8"/>
        <v>778.01047200000005</v>
      </c>
      <c r="Y43" s="107"/>
    </row>
    <row r="44" spans="1:25" x14ac:dyDescent="0.3">
      <c r="A44"/>
      <c r="B44" s="4">
        <v>43291</v>
      </c>
      <c r="C44" s="4">
        <v>43322</v>
      </c>
      <c r="D44" s="17">
        <v>425190</v>
      </c>
      <c r="E44" s="81">
        <f t="shared" si="39"/>
        <v>424339.62</v>
      </c>
      <c r="F44" s="8">
        <v>1950</v>
      </c>
      <c r="G44" s="81">
        <f t="shared" si="36"/>
        <v>1953.9</v>
      </c>
      <c r="H44" s="66">
        <f t="shared" si="31"/>
        <v>422385.72</v>
      </c>
      <c r="I44" s="7">
        <v>423240</v>
      </c>
      <c r="J44" s="23"/>
      <c r="K44" s="4">
        <v>43291</v>
      </c>
      <c r="L44" s="5">
        <v>43322</v>
      </c>
      <c r="M44" s="7"/>
      <c r="N44" s="81"/>
      <c r="O44" s="7"/>
      <c r="P44" s="81"/>
      <c r="Q44" s="18"/>
      <c r="R44" s="3"/>
      <c r="S44" s="22">
        <f t="shared" si="35"/>
        <v>422.38571999999999</v>
      </c>
      <c r="T44" s="46">
        <v>0.93</v>
      </c>
      <c r="U44" s="47">
        <f t="shared" si="12"/>
        <v>392.81871960000001</v>
      </c>
      <c r="V44" s="69">
        <v>0</v>
      </c>
      <c r="W44" s="69">
        <v>0</v>
      </c>
      <c r="X44" s="69">
        <f t="shared" si="8"/>
        <v>392.81871960000001</v>
      </c>
      <c r="Y44" s="107"/>
    </row>
    <row r="45" spans="1:25" x14ac:dyDescent="0.3">
      <c r="A45"/>
      <c r="B45" s="4">
        <v>43322</v>
      </c>
      <c r="C45" s="4">
        <v>43353</v>
      </c>
      <c r="D45" s="17">
        <v>199440</v>
      </c>
      <c r="E45" s="81">
        <f t="shared" si="39"/>
        <v>199041.12</v>
      </c>
      <c r="F45" s="8">
        <v>3600</v>
      </c>
      <c r="G45" s="81">
        <f t="shared" si="36"/>
        <v>3607.2</v>
      </c>
      <c r="H45" s="66">
        <f t="shared" si="31"/>
        <v>195433.91999999998</v>
      </c>
      <c r="I45" s="7">
        <v>195840</v>
      </c>
      <c r="J45" s="23"/>
      <c r="K45" s="4">
        <v>43322</v>
      </c>
      <c r="L45" s="5">
        <v>43353</v>
      </c>
      <c r="M45" s="7">
        <v>587700</v>
      </c>
      <c r="N45" s="81">
        <f t="shared" si="37"/>
        <v>586524.6</v>
      </c>
      <c r="O45" s="7">
        <v>5250</v>
      </c>
      <c r="P45" s="81">
        <f t="shared" si="38"/>
        <v>5260.5</v>
      </c>
      <c r="Q45" s="18">
        <f>N45-P45</f>
        <v>581264.1</v>
      </c>
      <c r="R45" s="3">
        <v>582450</v>
      </c>
      <c r="S45" s="22">
        <f t="shared" si="35"/>
        <v>776.69802000000004</v>
      </c>
      <c r="T45" s="46">
        <v>0.93</v>
      </c>
      <c r="U45" s="47">
        <f t="shared" si="12"/>
        <v>722.32915860000003</v>
      </c>
      <c r="V45" s="69">
        <v>0</v>
      </c>
      <c r="W45" s="69">
        <v>0</v>
      </c>
      <c r="X45" s="69">
        <f t="shared" si="8"/>
        <v>722.32915860000003</v>
      </c>
      <c r="Y45" s="107"/>
    </row>
    <row r="46" spans="1:25" x14ac:dyDescent="0.3">
      <c r="A46"/>
      <c r="B46" s="4">
        <v>43353</v>
      </c>
      <c r="C46" s="4">
        <v>43383</v>
      </c>
      <c r="D46" s="17">
        <v>124920</v>
      </c>
      <c r="E46" s="81">
        <f t="shared" si="39"/>
        <v>124670.16</v>
      </c>
      <c r="F46" s="8">
        <v>4140</v>
      </c>
      <c r="G46" s="81">
        <f t="shared" si="36"/>
        <v>4148.28</v>
      </c>
      <c r="H46" s="66">
        <f t="shared" si="31"/>
        <v>120521.88</v>
      </c>
      <c r="I46" s="7">
        <v>120780</v>
      </c>
      <c r="J46" s="23"/>
      <c r="K46" s="4">
        <v>43353</v>
      </c>
      <c r="L46" s="5">
        <v>43383</v>
      </c>
      <c r="M46" s="7">
        <v>118620</v>
      </c>
      <c r="N46" s="81">
        <f t="shared" si="37"/>
        <v>118382.76</v>
      </c>
      <c r="O46" s="7">
        <v>3810</v>
      </c>
      <c r="P46" s="81">
        <f t="shared" si="38"/>
        <v>3817.62</v>
      </c>
      <c r="Q46" s="67">
        <f t="shared" ref="Q46:Q48" si="40">N46-P46</f>
        <v>114565.14</v>
      </c>
      <c r="R46" s="3">
        <v>114810</v>
      </c>
      <c r="S46" s="22">
        <f t="shared" si="35"/>
        <v>235.08702000000002</v>
      </c>
      <c r="T46" s="46">
        <v>0.93</v>
      </c>
      <c r="U46" s="47">
        <f t="shared" si="12"/>
        <v>218.63092860000003</v>
      </c>
      <c r="V46" s="69">
        <v>0</v>
      </c>
      <c r="W46" s="69">
        <v>0</v>
      </c>
      <c r="X46" s="69">
        <f t="shared" si="8"/>
        <v>218.63092860000003</v>
      </c>
      <c r="Y46" s="107"/>
    </row>
    <row r="47" spans="1:25" x14ac:dyDescent="0.3">
      <c r="A47"/>
      <c r="B47" s="4">
        <v>43383</v>
      </c>
      <c r="C47" s="4">
        <v>43414</v>
      </c>
      <c r="D47" s="17">
        <v>147150</v>
      </c>
      <c r="E47" s="81">
        <f t="shared" si="39"/>
        <v>146855.70000000001</v>
      </c>
      <c r="F47" s="8">
        <v>3420</v>
      </c>
      <c r="G47" s="81">
        <f t="shared" si="36"/>
        <v>3426.84</v>
      </c>
      <c r="H47" s="66">
        <f t="shared" si="31"/>
        <v>143428.86000000002</v>
      </c>
      <c r="I47" s="7">
        <v>143730</v>
      </c>
      <c r="J47" s="23"/>
      <c r="K47" s="4">
        <v>43383</v>
      </c>
      <c r="L47" s="5">
        <v>43414</v>
      </c>
      <c r="M47" s="7">
        <v>146130</v>
      </c>
      <c r="N47" s="81">
        <f t="shared" si="37"/>
        <v>145837.74</v>
      </c>
      <c r="O47" s="7">
        <v>3060</v>
      </c>
      <c r="P47" s="81">
        <f t="shared" si="38"/>
        <v>3066.12</v>
      </c>
      <c r="Q47" s="67">
        <f t="shared" si="40"/>
        <v>142771.62</v>
      </c>
      <c r="R47" s="3">
        <v>143070</v>
      </c>
      <c r="S47" s="22">
        <f t="shared" si="35"/>
        <v>286.20047999999997</v>
      </c>
      <c r="T47" s="46">
        <v>0.93</v>
      </c>
      <c r="U47" s="47">
        <f t="shared" si="12"/>
        <v>266.16644639999998</v>
      </c>
      <c r="V47" s="69">
        <v>0</v>
      </c>
      <c r="W47" s="69">
        <v>0</v>
      </c>
      <c r="X47" s="69">
        <f t="shared" si="8"/>
        <v>266.16644639999998</v>
      </c>
      <c r="Y47" s="107"/>
    </row>
    <row r="48" spans="1:25" x14ac:dyDescent="0.3">
      <c r="A48"/>
      <c r="B48" s="4">
        <v>43414</v>
      </c>
      <c r="C48" s="4">
        <v>43444</v>
      </c>
      <c r="D48" s="17">
        <v>245970</v>
      </c>
      <c r="E48" s="81">
        <f t="shared" si="39"/>
        <v>245478.06</v>
      </c>
      <c r="F48" s="8">
        <v>2070</v>
      </c>
      <c r="G48" s="81">
        <f t="shared" si="36"/>
        <v>2074.14</v>
      </c>
      <c r="H48" s="66">
        <f t="shared" si="31"/>
        <v>243403.91999999998</v>
      </c>
      <c r="I48" s="7">
        <v>243900</v>
      </c>
      <c r="J48" s="23"/>
      <c r="K48" s="4">
        <v>43414</v>
      </c>
      <c r="L48" s="5">
        <v>43444</v>
      </c>
      <c r="M48" s="7">
        <v>244800</v>
      </c>
      <c r="N48" s="81">
        <f t="shared" si="37"/>
        <v>244310.39999999999</v>
      </c>
      <c r="O48" s="7">
        <v>1860</v>
      </c>
      <c r="P48" s="81">
        <f t="shared" si="38"/>
        <v>1863.72</v>
      </c>
      <c r="Q48" s="67">
        <f t="shared" si="40"/>
        <v>242446.68</v>
      </c>
      <c r="R48" s="3">
        <v>242940</v>
      </c>
      <c r="S48" s="22">
        <f t="shared" si="35"/>
        <v>485.85059999999999</v>
      </c>
      <c r="T48" s="46">
        <v>0.93</v>
      </c>
      <c r="U48" s="47">
        <f t="shared" si="12"/>
        <v>451.84105800000003</v>
      </c>
      <c r="V48" s="69">
        <v>0</v>
      </c>
      <c r="W48" s="69">
        <v>0</v>
      </c>
      <c r="X48" s="69">
        <f t="shared" si="8"/>
        <v>451.84105800000003</v>
      </c>
      <c r="Y48" s="107"/>
    </row>
    <row r="49" spans="1:25" x14ac:dyDescent="0.3">
      <c r="A49"/>
      <c r="B49" s="21">
        <v>43444</v>
      </c>
      <c r="C49" s="21">
        <v>43465</v>
      </c>
      <c r="D49" s="95">
        <v>530730</v>
      </c>
      <c r="E49" s="81">
        <f t="shared" si="39"/>
        <v>529668.54</v>
      </c>
      <c r="F49" s="97">
        <v>2910</v>
      </c>
      <c r="G49" s="81">
        <f t="shared" si="36"/>
        <v>2915.82</v>
      </c>
      <c r="H49" s="97">
        <f>E49-G49</f>
        <v>526752.72000000009</v>
      </c>
      <c r="I49" s="97">
        <v>527820</v>
      </c>
      <c r="J49" s="23"/>
      <c r="K49" s="21">
        <v>43444</v>
      </c>
      <c r="L49" s="21">
        <v>43465</v>
      </c>
      <c r="M49" s="97">
        <v>521250</v>
      </c>
      <c r="N49" s="81">
        <f t="shared" si="37"/>
        <v>520207.5</v>
      </c>
      <c r="O49" s="97">
        <v>2880</v>
      </c>
      <c r="P49" s="81">
        <f t="shared" si="38"/>
        <v>2885.76</v>
      </c>
      <c r="Q49" s="99">
        <f>N49-P49</f>
        <v>517321.74</v>
      </c>
      <c r="R49" s="99">
        <v>518370</v>
      </c>
      <c r="S49" s="95">
        <f>(H49+Q49)/1000</f>
        <v>1044.07446</v>
      </c>
      <c r="T49" s="101">
        <v>0.93</v>
      </c>
      <c r="U49" s="127">
        <f>S49*T49</f>
        <v>970.98924780000004</v>
      </c>
      <c r="V49" s="69">
        <v>0</v>
      </c>
      <c r="W49" s="69">
        <v>0</v>
      </c>
      <c r="X49" s="69">
        <f t="shared" si="8"/>
        <v>970.98924780000004</v>
      </c>
      <c r="Y49" s="107"/>
    </row>
    <row r="50" spans="1:25" x14ac:dyDescent="0.3">
      <c r="A50"/>
      <c r="B50" s="21">
        <v>43101</v>
      </c>
      <c r="C50" s="21">
        <v>43496</v>
      </c>
      <c r="D50" s="96"/>
      <c r="E50" s="79">
        <f t="shared" ref="E50:E61" si="41">D50*(1-0.2%)</f>
        <v>0</v>
      </c>
      <c r="F50" s="98"/>
      <c r="G50" s="79">
        <f t="shared" si="36"/>
        <v>0</v>
      </c>
      <c r="H50" s="98"/>
      <c r="I50" s="98"/>
      <c r="J50" s="23"/>
      <c r="K50" s="21">
        <v>43101</v>
      </c>
      <c r="L50" s="21">
        <v>43496</v>
      </c>
      <c r="M50" s="98"/>
      <c r="N50" s="79"/>
      <c r="O50" s="98"/>
      <c r="P50" s="79"/>
      <c r="Q50" s="100"/>
      <c r="R50" s="100"/>
      <c r="S50" s="96"/>
      <c r="T50" s="102"/>
      <c r="U50" s="128"/>
      <c r="V50" s="69">
        <v>0</v>
      </c>
      <c r="W50" s="69">
        <v>0</v>
      </c>
      <c r="X50" s="69">
        <f t="shared" si="8"/>
        <v>0</v>
      </c>
      <c r="Y50" s="109">
        <f>ROUNDDOWN(SUM(X50:X61),0)</f>
        <v>4980</v>
      </c>
    </row>
    <row r="51" spans="1:25" x14ac:dyDescent="0.3">
      <c r="A51"/>
      <c r="B51" s="4">
        <v>43496</v>
      </c>
      <c r="C51" s="4">
        <v>43524</v>
      </c>
      <c r="D51" s="17">
        <v>248040</v>
      </c>
      <c r="E51" s="81">
        <f t="shared" si="41"/>
        <v>247543.92</v>
      </c>
      <c r="F51" s="8">
        <v>1920</v>
      </c>
      <c r="G51" s="81">
        <f t="shared" si="36"/>
        <v>1923.84</v>
      </c>
      <c r="H51" s="10">
        <f>E51-G51</f>
        <v>245620.08000000002</v>
      </c>
      <c r="I51" s="7">
        <v>246120</v>
      </c>
      <c r="J51" s="23"/>
      <c r="K51" s="4">
        <v>43496</v>
      </c>
      <c r="L51" s="5">
        <v>43524</v>
      </c>
      <c r="M51" s="7">
        <v>233040</v>
      </c>
      <c r="N51" s="81">
        <f t="shared" si="37"/>
        <v>232573.92</v>
      </c>
      <c r="O51" s="7">
        <v>1980</v>
      </c>
      <c r="P51" s="81">
        <f t="shared" si="38"/>
        <v>1983.96</v>
      </c>
      <c r="Q51" s="18">
        <f>N51-P51</f>
        <v>230589.96000000002</v>
      </c>
      <c r="R51" s="3">
        <v>231060</v>
      </c>
      <c r="S51" s="22">
        <f>(H51+Q51)/1000</f>
        <v>476.21004000000005</v>
      </c>
      <c r="T51" s="46">
        <v>0.93</v>
      </c>
      <c r="U51" s="47">
        <f t="shared" si="12"/>
        <v>442.87533720000005</v>
      </c>
      <c r="V51" s="69">
        <v>0</v>
      </c>
      <c r="W51" s="69">
        <v>0</v>
      </c>
      <c r="X51" s="69">
        <f t="shared" si="8"/>
        <v>442.87533720000005</v>
      </c>
      <c r="Y51" s="109"/>
    </row>
    <row r="52" spans="1:25" x14ac:dyDescent="0.3">
      <c r="A52"/>
      <c r="B52" s="4">
        <v>43524</v>
      </c>
      <c r="C52" s="4">
        <v>43555</v>
      </c>
      <c r="D52" s="17">
        <v>124290</v>
      </c>
      <c r="E52" s="81">
        <f t="shared" si="41"/>
        <v>124041.42</v>
      </c>
      <c r="F52" s="8">
        <v>3390</v>
      </c>
      <c r="G52" s="81">
        <f t="shared" si="36"/>
        <v>3396.78</v>
      </c>
      <c r="H52" s="66">
        <f t="shared" ref="H52:H61" si="42">E52-G52</f>
        <v>120644.64</v>
      </c>
      <c r="I52" s="7">
        <v>120900</v>
      </c>
      <c r="J52" s="23"/>
      <c r="K52" s="4">
        <v>43524</v>
      </c>
      <c r="L52" s="5">
        <v>43555</v>
      </c>
      <c r="M52" s="7">
        <v>118140</v>
      </c>
      <c r="N52" s="81">
        <f t="shared" si="37"/>
        <v>117903.72</v>
      </c>
      <c r="O52" s="7">
        <v>3270</v>
      </c>
      <c r="P52" s="81">
        <f t="shared" si="38"/>
        <v>3276.54</v>
      </c>
      <c r="Q52" s="67">
        <f t="shared" ref="Q52:Q61" si="43">N52-P52</f>
        <v>114627.18000000001</v>
      </c>
      <c r="R52" s="3">
        <v>114870</v>
      </c>
      <c r="S52" s="22">
        <f t="shared" ref="S52:S61" si="44">(H52+Q52)/1000</f>
        <v>235.27182000000002</v>
      </c>
      <c r="T52" s="46">
        <v>0.93</v>
      </c>
      <c r="U52" s="47">
        <f t="shared" si="12"/>
        <v>218.80279260000003</v>
      </c>
      <c r="V52" s="69">
        <v>0</v>
      </c>
      <c r="W52" s="69">
        <v>0</v>
      </c>
      <c r="X52" s="69">
        <f t="shared" si="8"/>
        <v>218.80279260000003</v>
      </c>
      <c r="Y52" s="109"/>
    </row>
    <row r="53" spans="1:25" x14ac:dyDescent="0.3">
      <c r="A53"/>
      <c r="B53" s="4">
        <v>43556</v>
      </c>
      <c r="C53" s="4">
        <v>43585</v>
      </c>
      <c r="D53" s="17">
        <v>65835</v>
      </c>
      <c r="E53" s="81">
        <f t="shared" si="41"/>
        <v>65703.33</v>
      </c>
      <c r="F53" s="8">
        <v>3840</v>
      </c>
      <c r="G53" s="81">
        <f t="shared" si="36"/>
        <v>3847.68</v>
      </c>
      <c r="H53" s="66">
        <f t="shared" si="42"/>
        <v>61855.65</v>
      </c>
      <c r="I53" s="7">
        <v>61995</v>
      </c>
      <c r="J53" s="23"/>
      <c r="K53" s="4">
        <v>43556</v>
      </c>
      <c r="L53" s="5">
        <v>43585</v>
      </c>
      <c r="M53" s="7">
        <v>64710</v>
      </c>
      <c r="N53" s="81">
        <f t="shared" si="37"/>
        <v>64580.58</v>
      </c>
      <c r="O53" s="7">
        <v>3855</v>
      </c>
      <c r="P53" s="81">
        <f t="shared" si="38"/>
        <v>3862.71</v>
      </c>
      <c r="Q53" s="67">
        <f t="shared" si="43"/>
        <v>60717.87</v>
      </c>
      <c r="R53" s="3">
        <v>60855</v>
      </c>
      <c r="S53" s="22">
        <f t="shared" si="44"/>
        <v>122.57352</v>
      </c>
      <c r="T53" s="46">
        <v>0.93</v>
      </c>
      <c r="U53" s="47">
        <f t="shared" si="12"/>
        <v>113.99337360000001</v>
      </c>
      <c r="V53" s="69">
        <v>0</v>
      </c>
      <c r="W53" s="69">
        <v>0</v>
      </c>
      <c r="X53" s="69">
        <f t="shared" si="8"/>
        <v>113.99337360000001</v>
      </c>
      <c r="Y53" s="109"/>
    </row>
    <row r="54" spans="1:25" x14ac:dyDescent="0.3">
      <c r="A54"/>
      <c r="B54" s="4">
        <v>43586</v>
      </c>
      <c r="C54" s="4">
        <v>43616</v>
      </c>
      <c r="D54" s="17">
        <v>222015</v>
      </c>
      <c r="E54" s="81">
        <f t="shared" si="41"/>
        <v>221570.97</v>
      </c>
      <c r="F54" s="8">
        <v>3390</v>
      </c>
      <c r="G54" s="81">
        <f t="shared" si="36"/>
        <v>3396.78</v>
      </c>
      <c r="H54" s="66">
        <f t="shared" si="42"/>
        <v>218174.19</v>
      </c>
      <c r="I54" s="7">
        <v>218625</v>
      </c>
      <c r="J54" s="23"/>
      <c r="K54" s="4">
        <v>43586</v>
      </c>
      <c r="L54" s="5">
        <v>43616</v>
      </c>
      <c r="M54" s="7">
        <v>213765</v>
      </c>
      <c r="N54" s="81">
        <f t="shared" si="37"/>
        <v>213337.47</v>
      </c>
      <c r="O54" s="7">
        <v>3195</v>
      </c>
      <c r="P54" s="81">
        <f t="shared" si="38"/>
        <v>3201.39</v>
      </c>
      <c r="Q54" s="67">
        <f t="shared" si="43"/>
        <v>210136.08</v>
      </c>
      <c r="R54" s="3">
        <v>210570</v>
      </c>
      <c r="S54" s="22">
        <f t="shared" si="44"/>
        <v>428.31027</v>
      </c>
      <c r="T54" s="46">
        <v>0.93</v>
      </c>
      <c r="U54" s="47">
        <f t="shared" si="12"/>
        <v>398.32855110000003</v>
      </c>
      <c r="V54" s="69">
        <v>0</v>
      </c>
      <c r="W54" s="69">
        <v>0</v>
      </c>
      <c r="X54" s="69">
        <f t="shared" si="8"/>
        <v>398.32855110000003</v>
      </c>
      <c r="Y54" s="109"/>
    </row>
    <row r="55" spans="1:25" x14ac:dyDescent="0.3">
      <c r="A55"/>
      <c r="B55" s="4">
        <v>43617</v>
      </c>
      <c r="C55" s="4">
        <v>43646</v>
      </c>
      <c r="D55" s="17">
        <v>456960</v>
      </c>
      <c r="E55" s="81">
        <f t="shared" si="41"/>
        <v>456046.08000000002</v>
      </c>
      <c r="F55" s="8">
        <v>1125</v>
      </c>
      <c r="G55" s="81">
        <f t="shared" si="36"/>
        <v>1127.25</v>
      </c>
      <c r="H55" s="66">
        <f t="shared" si="42"/>
        <v>454918.83</v>
      </c>
      <c r="I55" s="7">
        <v>455835</v>
      </c>
      <c r="J55" s="23"/>
      <c r="K55" s="4">
        <v>43617</v>
      </c>
      <c r="L55" s="5">
        <v>43646</v>
      </c>
      <c r="M55" s="7">
        <v>382440</v>
      </c>
      <c r="N55" s="81">
        <f t="shared" si="37"/>
        <v>381675.12</v>
      </c>
      <c r="O55" s="7">
        <v>1230</v>
      </c>
      <c r="P55" s="81">
        <f t="shared" si="38"/>
        <v>1232.46</v>
      </c>
      <c r="Q55" s="67">
        <f t="shared" si="43"/>
        <v>380442.66</v>
      </c>
      <c r="R55" s="3">
        <v>381210</v>
      </c>
      <c r="S55" s="22">
        <f t="shared" si="44"/>
        <v>835.36149</v>
      </c>
      <c r="T55" s="46">
        <v>0.93</v>
      </c>
      <c r="U55" s="47">
        <f t="shared" si="12"/>
        <v>776.88618570000006</v>
      </c>
      <c r="V55" s="69">
        <v>0</v>
      </c>
      <c r="W55" s="69">
        <v>0</v>
      </c>
      <c r="X55" s="69">
        <f t="shared" si="8"/>
        <v>776.88618570000006</v>
      </c>
      <c r="Y55" s="109"/>
    </row>
    <row r="56" spans="1:25" x14ac:dyDescent="0.3">
      <c r="A56"/>
      <c r="B56" s="4">
        <v>43647</v>
      </c>
      <c r="C56" s="4">
        <v>43677</v>
      </c>
      <c r="D56" s="17">
        <v>361125</v>
      </c>
      <c r="E56" s="81">
        <f t="shared" si="41"/>
        <v>360402.75</v>
      </c>
      <c r="F56" s="8">
        <v>2025</v>
      </c>
      <c r="G56" s="81">
        <f t="shared" si="36"/>
        <v>2029.05</v>
      </c>
      <c r="H56" s="66">
        <f t="shared" si="42"/>
        <v>358373.7</v>
      </c>
      <c r="I56" s="7">
        <v>359100</v>
      </c>
      <c r="J56" s="23"/>
      <c r="K56" s="4">
        <v>43647</v>
      </c>
      <c r="L56" s="5">
        <v>43677</v>
      </c>
      <c r="M56" s="7">
        <v>321525</v>
      </c>
      <c r="N56" s="81">
        <f t="shared" si="37"/>
        <v>320881.95</v>
      </c>
      <c r="O56" s="7">
        <v>2295</v>
      </c>
      <c r="P56" s="81">
        <f t="shared" si="38"/>
        <v>2299.59</v>
      </c>
      <c r="Q56" s="67">
        <f t="shared" si="43"/>
        <v>318582.36</v>
      </c>
      <c r="R56" s="3">
        <v>319230</v>
      </c>
      <c r="S56" s="22">
        <f t="shared" si="44"/>
        <v>676.95606000000009</v>
      </c>
      <c r="T56" s="46">
        <v>0.93</v>
      </c>
      <c r="U56" s="47">
        <f t="shared" si="12"/>
        <v>629.56913580000014</v>
      </c>
      <c r="V56" s="69">
        <v>0</v>
      </c>
      <c r="W56" s="69">
        <v>0</v>
      </c>
      <c r="X56" s="69">
        <f t="shared" si="8"/>
        <v>629.56913580000014</v>
      </c>
      <c r="Y56" s="109"/>
    </row>
    <row r="57" spans="1:25" x14ac:dyDescent="0.3">
      <c r="A57"/>
      <c r="B57" s="4">
        <v>43678</v>
      </c>
      <c r="C57" s="4">
        <v>43708</v>
      </c>
      <c r="D57" s="17">
        <v>432615</v>
      </c>
      <c r="E57" s="81">
        <f t="shared" si="41"/>
        <v>431749.77</v>
      </c>
      <c r="F57" s="8">
        <v>1500</v>
      </c>
      <c r="G57" s="81">
        <f t="shared" si="36"/>
        <v>1503</v>
      </c>
      <c r="H57" s="66">
        <f t="shared" si="42"/>
        <v>430246.77</v>
      </c>
      <c r="I57" s="7">
        <v>431115</v>
      </c>
      <c r="J57" s="23"/>
      <c r="K57" s="4">
        <v>43678</v>
      </c>
      <c r="L57" s="5">
        <v>43708</v>
      </c>
      <c r="M57" s="7">
        <v>400395</v>
      </c>
      <c r="N57" s="81">
        <f t="shared" si="37"/>
        <v>399594.21</v>
      </c>
      <c r="O57" s="7">
        <v>1635</v>
      </c>
      <c r="P57" s="81">
        <f t="shared" si="38"/>
        <v>1638.27</v>
      </c>
      <c r="Q57" s="67">
        <f t="shared" si="43"/>
        <v>397955.94</v>
      </c>
      <c r="R57" s="3">
        <v>398760</v>
      </c>
      <c r="S57" s="22">
        <f t="shared" si="44"/>
        <v>828.20270999999991</v>
      </c>
      <c r="T57" s="46">
        <v>0.93</v>
      </c>
      <c r="U57" s="47">
        <f t="shared" si="12"/>
        <v>770.22852030000001</v>
      </c>
      <c r="V57" s="69">
        <v>0</v>
      </c>
      <c r="W57" s="69">
        <v>0</v>
      </c>
      <c r="X57" s="69">
        <f t="shared" si="8"/>
        <v>770.22852030000001</v>
      </c>
      <c r="Y57" s="109"/>
    </row>
    <row r="58" spans="1:25" x14ac:dyDescent="0.3">
      <c r="A58"/>
      <c r="B58" s="4">
        <v>43709</v>
      </c>
      <c r="C58" s="4">
        <v>43738</v>
      </c>
      <c r="D58" s="17">
        <v>252120</v>
      </c>
      <c r="E58" s="81">
        <f t="shared" si="41"/>
        <v>251615.76</v>
      </c>
      <c r="F58" s="8">
        <v>2265</v>
      </c>
      <c r="G58" s="81">
        <f t="shared" si="36"/>
        <v>2269.5300000000002</v>
      </c>
      <c r="H58" s="66">
        <f t="shared" si="42"/>
        <v>249346.23</v>
      </c>
      <c r="I58" s="7">
        <v>249855</v>
      </c>
      <c r="J58" s="23"/>
      <c r="K58" s="4">
        <v>43709</v>
      </c>
      <c r="L58" s="5">
        <v>43738</v>
      </c>
      <c r="M58" s="7">
        <v>239760</v>
      </c>
      <c r="N58" s="81">
        <f t="shared" si="37"/>
        <v>239280.48</v>
      </c>
      <c r="O58" s="7">
        <v>2445</v>
      </c>
      <c r="P58" s="81">
        <f t="shared" si="38"/>
        <v>2449.89</v>
      </c>
      <c r="Q58" s="67">
        <f t="shared" si="43"/>
        <v>236830.59</v>
      </c>
      <c r="R58" s="3">
        <v>237315</v>
      </c>
      <c r="S58" s="22">
        <f t="shared" si="44"/>
        <v>486.17682000000002</v>
      </c>
      <c r="T58" s="46">
        <v>0.93</v>
      </c>
      <c r="U58" s="47">
        <f t="shared" si="12"/>
        <v>452.14444260000005</v>
      </c>
      <c r="V58" s="69">
        <v>0</v>
      </c>
      <c r="W58" s="69">
        <v>0</v>
      </c>
      <c r="X58" s="69">
        <f t="shared" si="8"/>
        <v>452.14444260000005</v>
      </c>
      <c r="Y58" s="109"/>
    </row>
    <row r="59" spans="1:25" x14ac:dyDescent="0.3">
      <c r="A59"/>
      <c r="B59" s="4">
        <v>43739</v>
      </c>
      <c r="C59" s="4">
        <v>43769</v>
      </c>
      <c r="D59" s="17">
        <v>60360</v>
      </c>
      <c r="E59" s="81">
        <f t="shared" si="41"/>
        <v>60239.28</v>
      </c>
      <c r="F59" s="8">
        <v>4200</v>
      </c>
      <c r="G59" s="81">
        <f t="shared" si="36"/>
        <v>4208.3999999999996</v>
      </c>
      <c r="H59" s="66">
        <f t="shared" si="42"/>
        <v>56030.879999999997</v>
      </c>
      <c r="I59" s="7">
        <v>56160</v>
      </c>
      <c r="J59" s="23"/>
      <c r="K59" s="4">
        <v>43739</v>
      </c>
      <c r="L59" s="5">
        <v>43769</v>
      </c>
      <c r="M59" s="7">
        <v>57675</v>
      </c>
      <c r="N59" s="81">
        <f t="shared" si="37"/>
        <v>57559.65</v>
      </c>
      <c r="O59" s="7">
        <v>4185</v>
      </c>
      <c r="P59" s="81">
        <f t="shared" si="38"/>
        <v>4193.37</v>
      </c>
      <c r="Q59" s="67">
        <f t="shared" si="43"/>
        <v>53366.28</v>
      </c>
      <c r="R59" s="3">
        <v>53490</v>
      </c>
      <c r="S59" s="22">
        <f t="shared" si="44"/>
        <v>109.39716</v>
      </c>
      <c r="T59" s="46">
        <v>0.93</v>
      </c>
      <c r="U59" s="47">
        <f t="shared" si="12"/>
        <v>101.73935880000001</v>
      </c>
      <c r="V59" s="69">
        <v>0</v>
      </c>
      <c r="W59" s="69">
        <v>0</v>
      </c>
      <c r="X59" s="69">
        <f t="shared" si="8"/>
        <v>101.73935880000001</v>
      </c>
      <c r="Y59" s="109"/>
    </row>
    <row r="60" spans="1:25" x14ac:dyDescent="0.3">
      <c r="A60"/>
      <c r="B60" s="4">
        <v>43770</v>
      </c>
      <c r="C60" s="4" t="s">
        <v>29</v>
      </c>
      <c r="D60" s="17">
        <v>208740</v>
      </c>
      <c r="E60" s="81">
        <f t="shared" si="41"/>
        <v>208322.52</v>
      </c>
      <c r="F60" s="8">
        <v>2445</v>
      </c>
      <c r="G60" s="81">
        <f t="shared" si="36"/>
        <v>2449.89</v>
      </c>
      <c r="H60" s="66">
        <f t="shared" si="42"/>
        <v>205872.62999999998</v>
      </c>
      <c r="I60" s="7">
        <v>206295</v>
      </c>
      <c r="J60" s="23"/>
      <c r="K60" s="4">
        <v>43770</v>
      </c>
      <c r="L60" s="5" t="s">
        <v>29</v>
      </c>
      <c r="M60" s="7">
        <v>200565</v>
      </c>
      <c r="N60" s="81">
        <f t="shared" si="37"/>
        <v>200163.87</v>
      </c>
      <c r="O60" s="7">
        <v>2445</v>
      </c>
      <c r="P60" s="81">
        <f t="shared" si="38"/>
        <v>2449.89</v>
      </c>
      <c r="Q60" s="67">
        <f t="shared" si="43"/>
        <v>197713.97999999998</v>
      </c>
      <c r="R60" s="3">
        <v>198120</v>
      </c>
      <c r="S60" s="22">
        <f t="shared" si="44"/>
        <v>403.58661000000001</v>
      </c>
      <c r="T60" s="46">
        <v>0.93</v>
      </c>
      <c r="U60" s="47">
        <f t="shared" si="12"/>
        <v>375.33554730000003</v>
      </c>
      <c r="V60" s="69">
        <v>0</v>
      </c>
      <c r="W60" s="69">
        <v>0</v>
      </c>
      <c r="X60" s="69">
        <f t="shared" si="8"/>
        <v>375.33554730000003</v>
      </c>
      <c r="Y60" s="109"/>
    </row>
    <row r="61" spans="1:25" x14ac:dyDescent="0.3">
      <c r="A61"/>
      <c r="B61" s="4">
        <v>43800</v>
      </c>
      <c r="C61" s="4">
        <v>43830</v>
      </c>
      <c r="D61" s="17">
        <v>382335</v>
      </c>
      <c r="E61" s="81">
        <f t="shared" si="41"/>
        <v>381570.33</v>
      </c>
      <c r="F61" s="8">
        <v>465</v>
      </c>
      <c r="G61" s="81">
        <f t="shared" si="36"/>
        <v>465.93</v>
      </c>
      <c r="H61" s="66">
        <f t="shared" si="42"/>
        <v>381104.4</v>
      </c>
      <c r="I61" s="7">
        <v>381870</v>
      </c>
      <c r="J61" s="23"/>
      <c r="K61" s="4">
        <v>43800</v>
      </c>
      <c r="L61" s="5">
        <v>43830</v>
      </c>
      <c r="M61" s="7">
        <v>373380</v>
      </c>
      <c r="N61" s="81">
        <f t="shared" si="37"/>
        <v>372633.24</v>
      </c>
      <c r="O61" s="7">
        <v>465</v>
      </c>
      <c r="P61" s="81">
        <f t="shared" si="38"/>
        <v>465.93</v>
      </c>
      <c r="Q61" s="67">
        <f t="shared" si="43"/>
        <v>372167.31</v>
      </c>
      <c r="R61" s="3">
        <v>372915</v>
      </c>
      <c r="S61" s="22">
        <f t="shared" si="44"/>
        <v>753.27170999999998</v>
      </c>
      <c r="T61" s="46">
        <v>0.93</v>
      </c>
      <c r="U61" s="47">
        <f t="shared" si="12"/>
        <v>700.5426903</v>
      </c>
      <c r="V61" s="69">
        <v>0</v>
      </c>
      <c r="W61" s="69">
        <v>0</v>
      </c>
      <c r="X61" s="69">
        <f t="shared" si="8"/>
        <v>700.5426903</v>
      </c>
      <c r="Y61" s="109"/>
    </row>
    <row r="62" spans="1:25" x14ac:dyDescent="0.3">
      <c r="A62"/>
      <c r="B62" s="124"/>
      <c r="C62" s="125"/>
      <c r="D62" s="52"/>
      <c r="E62" s="52"/>
      <c r="F62" s="53"/>
      <c r="G62" s="78"/>
      <c r="H62" s="54"/>
      <c r="I62" s="55"/>
      <c r="J62" s="65"/>
      <c r="K62" s="56"/>
      <c r="L62" s="57"/>
      <c r="M62" s="55"/>
      <c r="N62" s="55"/>
      <c r="O62" s="55"/>
      <c r="P62" s="54"/>
      <c r="Q62" s="58"/>
      <c r="R62" s="59"/>
      <c r="S62" s="60">
        <f>SUM(S10:S61)</f>
        <v>23093.461279642757</v>
      </c>
      <c r="T62" s="61"/>
      <c r="U62" s="62"/>
      <c r="V62" s="62"/>
      <c r="W62" s="62"/>
      <c r="X62" s="63"/>
      <c r="Y62" s="64">
        <f>SUM(Y10:Y61)</f>
        <v>21476</v>
      </c>
    </row>
    <row r="63" spans="1:25" x14ac:dyDescent="0.3">
      <c r="A63"/>
      <c r="B63" s="122" t="s">
        <v>28</v>
      </c>
      <c r="C63" s="123"/>
      <c r="D63" s="24">
        <f>SUM(D10:D61)</f>
        <v>12061362.333381351</v>
      </c>
      <c r="E63" s="24"/>
      <c r="F63" s="24">
        <f>SUM(F10:F61)</f>
        <v>120855</v>
      </c>
      <c r="G63" s="24"/>
      <c r="H63" s="24">
        <f>SUM(H10:H61)</f>
        <v>11927295.196714448</v>
      </c>
      <c r="I63" s="20"/>
      <c r="J63" s="19"/>
      <c r="K63" s="20"/>
      <c r="L63" s="20"/>
      <c r="M63" s="24">
        <f>SUM(M10:M61)</f>
        <v>11296711.736611353</v>
      </c>
      <c r="N63" s="24"/>
      <c r="O63" s="24">
        <f>SUM(O10:O61)</f>
        <v>118080</v>
      </c>
      <c r="P63" s="24"/>
      <c r="Q63" s="24">
        <f>SUM(Q10:Q61)</f>
        <v>11166166.082928294</v>
      </c>
      <c r="R63" s="20"/>
      <c r="S63" s="24"/>
      <c r="T63" s="20"/>
      <c r="U63" s="20"/>
      <c r="V63" s="20"/>
      <c r="W63" s="20"/>
      <c r="X63" s="20"/>
      <c r="Y63" s="25"/>
    </row>
    <row r="64" spans="1:25" x14ac:dyDescent="0.3">
      <c r="B64" s="121" t="s">
        <v>30</v>
      </c>
      <c r="C64" s="121"/>
      <c r="D64" s="27">
        <f>D63/1000</f>
        <v>12061.36233338135</v>
      </c>
      <c r="E64" s="27"/>
      <c r="F64" s="27">
        <f>F63/1000</f>
        <v>120.855</v>
      </c>
      <c r="G64" s="27"/>
      <c r="H64" s="27">
        <f>H63/1000</f>
        <v>11927.295196714447</v>
      </c>
      <c r="M64" s="27">
        <f>M63/1000</f>
        <v>11296.711736611353</v>
      </c>
      <c r="N64" s="27"/>
      <c r="O64" s="27">
        <f>O63/1000</f>
        <v>118.08</v>
      </c>
      <c r="P64" s="27"/>
      <c r="Q64" s="27">
        <f>Q63/1000</f>
        <v>11166.166082928294</v>
      </c>
      <c r="S64" s="27"/>
      <c r="Y64" s="26"/>
    </row>
    <row r="66" spans="4:20" x14ac:dyDescent="0.3">
      <c r="T66" s="83"/>
    </row>
    <row r="67" spans="4:20" ht="15" customHeight="1" x14ac:dyDescent="0.3">
      <c r="D67" s="91" t="s">
        <v>51</v>
      </c>
      <c r="E67" s="91"/>
      <c r="F67" s="91"/>
      <c r="G67" s="91"/>
      <c r="H67" s="91"/>
      <c r="I67" s="91"/>
      <c r="J67" s="91"/>
      <c r="K67" s="91"/>
      <c r="L67" s="91"/>
    </row>
    <row r="68" spans="4:20" ht="15" customHeight="1" x14ac:dyDescent="0.3">
      <c r="D68" s="91"/>
      <c r="E68" s="91"/>
      <c r="F68" s="91"/>
      <c r="G68" s="91"/>
      <c r="H68" s="91"/>
      <c r="I68" s="91"/>
      <c r="J68" s="91"/>
      <c r="K68" s="91"/>
      <c r="L68" s="91"/>
    </row>
    <row r="69" spans="4:20" ht="14.4" customHeight="1" x14ac:dyDescent="0.3">
      <c r="D69" s="91"/>
      <c r="E69" s="91"/>
      <c r="F69" s="91"/>
      <c r="G69" s="91"/>
      <c r="H69" s="91"/>
      <c r="I69" s="91"/>
      <c r="J69" s="91"/>
      <c r="K69" s="91"/>
      <c r="L69" s="91"/>
    </row>
    <row r="70" spans="4:20" ht="14.4" customHeight="1" x14ac:dyDescent="0.3">
      <c r="D70" s="91"/>
      <c r="E70" s="91"/>
      <c r="F70" s="91"/>
      <c r="G70" s="91"/>
      <c r="H70" s="91"/>
      <c r="I70" s="91"/>
      <c r="J70" s="91"/>
      <c r="K70" s="91"/>
      <c r="L70" s="91"/>
    </row>
    <row r="71" spans="4:20" ht="14.4" customHeight="1" x14ac:dyDescent="0.3">
      <c r="D71" s="91"/>
      <c r="E71" s="91"/>
      <c r="F71" s="91"/>
      <c r="G71" s="91"/>
      <c r="H71" s="91"/>
      <c r="I71" s="91"/>
      <c r="J71" s="91"/>
      <c r="K71" s="91"/>
      <c r="L71" s="91"/>
    </row>
    <row r="72" spans="4:20" ht="14.4" customHeight="1" x14ac:dyDescent="0.3">
      <c r="D72" s="91"/>
      <c r="E72" s="91"/>
      <c r="F72" s="91"/>
      <c r="G72" s="91"/>
      <c r="H72" s="91"/>
      <c r="I72" s="91"/>
      <c r="J72" s="91"/>
      <c r="K72" s="91"/>
      <c r="L72" s="91"/>
    </row>
    <row r="73" spans="4:20" ht="14.4" customHeight="1" x14ac:dyDescent="0.3">
      <c r="D73" s="91"/>
      <c r="E73" s="91"/>
      <c r="F73" s="91"/>
      <c r="G73" s="91"/>
      <c r="H73" s="91"/>
      <c r="I73" s="91"/>
      <c r="J73" s="91"/>
      <c r="K73" s="91"/>
      <c r="L73" s="91"/>
    </row>
    <row r="74" spans="4:20" ht="14.4" customHeight="1" x14ac:dyDescent="0.3">
      <c r="D74" s="91"/>
      <c r="E74" s="91"/>
      <c r="F74" s="91"/>
      <c r="G74" s="91"/>
      <c r="H74" s="91"/>
      <c r="I74" s="91"/>
      <c r="J74" s="91"/>
      <c r="K74" s="91"/>
      <c r="L74" s="91"/>
    </row>
    <row r="75" spans="4:20" ht="14.4" customHeight="1" x14ac:dyDescent="0.3">
      <c r="D75" s="91"/>
      <c r="E75" s="91"/>
      <c r="F75" s="91"/>
      <c r="G75" s="91"/>
      <c r="H75" s="91"/>
      <c r="I75" s="91"/>
      <c r="J75" s="91"/>
      <c r="K75" s="91"/>
      <c r="L75" s="91"/>
    </row>
  </sheetData>
  <mergeCells count="68">
    <mergeCell ref="W8:W9"/>
    <mergeCell ref="D1:F1"/>
    <mergeCell ref="D2:F2"/>
    <mergeCell ref="D3:F3"/>
    <mergeCell ref="V8:V9"/>
    <mergeCell ref="T8:T9"/>
    <mergeCell ref="U8:U9"/>
    <mergeCell ref="E8:E9"/>
    <mergeCell ref="G8:G9"/>
    <mergeCell ref="N8:N9"/>
    <mergeCell ref="P8:P9"/>
    <mergeCell ref="D4:L4"/>
    <mergeCell ref="C6:S6"/>
    <mergeCell ref="B8:C8"/>
    <mergeCell ref="B64:C64"/>
    <mergeCell ref="M22:M23"/>
    <mergeCell ref="B63:C63"/>
    <mergeCell ref="D49:D50"/>
    <mergeCell ref="F49:F50"/>
    <mergeCell ref="H49:H50"/>
    <mergeCell ref="I49:I50"/>
    <mergeCell ref="M49:M50"/>
    <mergeCell ref="B62:C62"/>
    <mergeCell ref="F22:F23"/>
    <mergeCell ref="H22:H23"/>
    <mergeCell ref="I22:I23"/>
    <mergeCell ref="Q8:Q9"/>
    <mergeCell ref="R8:R9"/>
    <mergeCell ref="K7:S7"/>
    <mergeCell ref="C7:I7"/>
    <mergeCell ref="S8:S9"/>
    <mergeCell ref="O8:O9"/>
    <mergeCell ref="M8:M9"/>
    <mergeCell ref="K8:L8"/>
    <mergeCell ref="D8:D9"/>
    <mergeCell ref="F8:F9"/>
    <mergeCell ref="H8:H9"/>
    <mergeCell ref="I8:I9"/>
    <mergeCell ref="Y10:Y22"/>
    <mergeCell ref="Y37:Y49"/>
    <mergeCell ref="Y50:Y61"/>
    <mergeCell ref="O49:O50"/>
    <mergeCell ref="Q49:Q50"/>
    <mergeCell ref="R49:R50"/>
    <mergeCell ref="S49:S50"/>
    <mergeCell ref="T49:T50"/>
    <mergeCell ref="O22:O23"/>
    <mergeCell ref="R22:R23"/>
    <mergeCell ref="Q22:Q23"/>
    <mergeCell ref="S22:S23"/>
    <mergeCell ref="U22:U23"/>
    <mergeCell ref="U49:U50"/>
    <mergeCell ref="D67:L75"/>
    <mergeCell ref="Y8:Y9"/>
    <mergeCell ref="X8:X9"/>
    <mergeCell ref="D36:D37"/>
    <mergeCell ref="F36:F37"/>
    <mergeCell ref="H36:H37"/>
    <mergeCell ref="I36:I37"/>
    <mergeCell ref="M36:M37"/>
    <mergeCell ref="O36:O37"/>
    <mergeCell ref="Q36:Q37"/>
    <mergeCell ref="R36:R37"/>
    <mergeCell ref="S36:S37"/>
    <mergeCell ref="T36:T37"/>
    <mergeCell ref="U36:U37"/>
    <mergeCell ref="D22:D23"/>
    <mergeCell ref="Y23:Y36"/>
  </mergeCells>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8A038-2D04-4175-B67F-9BF4C2A09B2A}">
  <dimension ref="B4:H43"/>
  <sheetViews>
    <sheetView workbookViewId="0">
      <selection activeCell="F11" sqref="F11"/>
    </sheetView>
  </sheetViews>
  <sheetFormatPr defaultRowHeight="14.4" x14ac:dyDescent="0.3"/>
  <cols>
    <col min="2" max="2" width="10.5546875" customWidth="1"/>
    <col min="3" max="3" width="11.33203125" customWidth="1"/>
  </cols>
  <sheetData>
    <row r="4" spans="2:4" x14ac:dyDescent="0.3">
      <c r="B4" s="32" t="s">
        <v>37</v>
      </c>
      <c r="C4" s="139" t="s">
        <v>33</v>
      </c>
      <c r="D4" s="139"/>
    </row>
    <row r="5" spans="2:4" x14ac:dyDescent="0.3">
      <c r="B5" s="73">
        <v>42353</v>
      </c>
      <c r="C5" s="70">
        <v>13003.2</v>
      </c>
      <c r="D5" s="70"/>
    </row>
    <row r="6" spans="2:4" x14ac:dyDescent="0.3">
      <c r="B6" s="73">
        <v>42354</v>
      </c>
      <c r="C6" s="70">
        <v>372.3</v>
      </c>
      <c r="D6" s="70"/>
    </row>
    <row r="7" spans="2:4" x14ac:dyDescent="0.3">
      <c r="B7" s="73">
        <v>42355</v>
      </c>
      <c r="C7" s="70">
        <v>3634</v>
      </c>
      <c r="D7" s="70"/>
    </row>
    <row r="8" spans="2:4" x14ac:dyDescent="0.3">
      <c r="B8" s="73">
        <v>42356</v>
      </c>
      <c r="C8" s="70">
        <v>3243.9</v>
      </c>
      <c r="D8" s="70"/>
    </row>
    <row r="9" spans="2:4" x14ac:dyDescent="0.3">
      <c r="B9" s="73">
        <v>42357</v>
      </c>
      <c r="C9" s="70">
        <v>7219.9</v>
      </c>
      <c r="D9" s="70"/>
    </row>
    <row r="10" spans="2:4" x14ac:dyDescent="0.3">
      <c r="B10" s="73">
        <v>42358</v>
      </c>
      <c r="C10" s="70">
        <v>16392.900000000001</v>
      </c>
      <c r="D10" s="70"/>
    </row>
    <row r="11" spans="2:4" x14ac:dyDescent="0.3">
      <c r="B11" s="73">
        <v>42359</v>
      </c>
      <c r="C11" s="70">
        <v>14491.7</v>
      </c>
      <c r="D11" s="70"/>
    </row>
    <row r="12" spans="2:4" x14ac:dyDescent="0.3">
      <c r="B12" s="73">
        <v>42360</v>
      </c>
      <c r="C12" s="70">
        <v>11888.9</v>
      </c>
      <c r="D12" s="70"/>
    </row>
    <row r="13" spans="2:4" x14ac:dyDescent="0.3">
      <c r="B13" s="73">
        <v>42361</v>
      </c>
      <c r="C13" s="70">
        <v>7791.4</v>
      </c>
      <c r="D13" s="70"/>
    </row>
    <row r="14" spans="2:4" x14ac:dyDescent="0.3">
      <c r="B14" s="73">
        <v>42362</v>
      </c>
      <c r="C14" s="70">
        <v>16389.8</v>
      </c>
      <c r="D14" s="70"/>
    </row>
    <row r="15" spans="2:4" x14ac:dyDescent="0.3">
      <c r="B15" s="73">
        <v>42363</v>
      </c>
      <c r="C15" s="70">
        <v>3892.7</v>
      </c>
      <c r="D15" s="70"/>
    </row>
    <row r="16" spans="2:4" x14ac:dyDescent="0.3">
      <c r="B16" s="73">
        <v>42364</v>
      </c>
      <c r="C16" s="70">
        <v>7846</v>
      </c>
      <c r="D16" s="70"/>
    </row>
    <row r="17" spans="2:4" x14ac:dyDescent="0.3">
      <c r="B17" s="73">
        <v>42365</v>
      </c>
      <c r="C17" s="70">
        <v>685.3</v>
      </c>
      <c r="D17" s="70"/>
    </row>
    <row r="18" spans="2:4" x14ac:dyDescent="0.3">
      <c r="B18" s="73">
        <v>42366</v>
      </c>
      <c r="C18" s="70">
        <v>13623.8</v>
      </c>
      <c r="D18" s="70"/>
    </row>
    <row r="19" spans="2:4" x14ac:dyDescent="0.3">
      <c r="B19" s="73">
        <v>42367</v>
      </c>
      <c r="C19" s="70">
        <v>9134.7999999999993</v>
      </c>
      <c r="D19" s="70"/>
    </row>
    <row r="20" spans="2:4" x14ac:dyDescent="0.3">
      <c r="B20" s="73">
        <v>42368</v>
      </c>
      <c r="C20" s="70">
        <v>13493.3</v>
      </c>
      <c r="D20" s="70"/>
    </row>
    <row r="21" spans="2:4" x14ac:dyDescent="0.3">
      <c r="B21" s="73">
        <v>42369</v>
      </c>
      <c r="C21" s="70">
        <v>6737.8</v>
      </c>
      <c r="D21" s="70"/>
    </row>
    <row r="22" spans="2:4" x14ac:dyDescent="0.3">
      <c r="B22" s="73">
        <v>42370</v>
      </c>
      <c r="C22" s="70">
        <v>11984.8</v>
      </c>
      <c r="D22" s="70"/>
    </row>
    <row r="23" spans="2:4" x14ac:dyDescent="0.3">
      <c r="B23" s="73">
        <v>42371</v>
      </c>
      <c r="C23" s="70">
        <v>5469.1</v>
      </c>
      <c r="D23" s="70"/>
    </row>
    <row r="24" spans="2:4" x14ac:dyDescent="0.3">
      <c r="B24" s="73">
        <v>42372</v>
      </c>
      <c r="C24" s="70">
        <v>16889.5</v>
      </c>
      <c r="D24" s="70"/>
    </row>
    <row r="25" spans="2:4" x14ac:dyDescent="0.3">
      <c r="B25" s="73">
        <v>42373</v>
      </c>
      <c r="C25" s="70">
        <v>13061.5</v>
      </c>
      <c r="D25" s="70"/>
    </row>
    <row r="26" spans="2:4" x14ac:dyDescent="0.3">
      <c r="B26" s="73">
        <v>42374</v>
      </c>
      <c r="C26" s="70">
        <v>16218</v>
      </c>
      <c r="D26" s="70"/>
    </row>
    <row r="27" spans="2:4" x14ac:dyDescent="0.3">
      <c r="B27" s="73">
        <v>42375</v>
      </c>
      <c r="C27" s="70">
        <v>9303.7000000000007</v>
      </c>
      <c r="D27" s="70"/>
    </row>
    <row r="28" spans="2:4" x14ac:dyDescent="0.3">
      <c r="B28" s="73">
        <v>42376</v>
      </c>
      <c r="C28" s="70">
        <v>9244.7000000000007</v>
      </c>
      <c r="D28" s="70"/>
    </row>
    <row r="29" spans="2:4" x14ac:dyDescent="0.3">
      <c r="B29" s="73">
        <v>42377</v>
      </c>
      <c r="C29" s="70">
        <v>8700.7000000000007</v>
      </c>
      <c r="D29" s="70"/>
    </row>
    <row r="30" spans="2:4" x14ac:dyDescent="0.3">
      <c r="B30" s="73">
        <v>42378</v>
      </c>
      <c r="C30" s="70">
        <v>6458.6</v>
      </c>
      <c r="D30" s="70"/>
    </row>
    <row r="31" spans="2:4" x14ac:dyDescent="0.3">
      <c r="B31" s="73">
        <v>42379</v>
      </c>
      <c r="C31" s="70">
        <v>58.4</v>
      </c>
      <c r="D31" s="70"/>
    </row>
    <row r="32" spans="2:4" x14ac:dyDescent="0.3">
      <c r="B32" s="73">
        <v>42380</v>
      </c>
      <c r="C32" s="70">
        <v>16352.2</v>
      </c>
      <c r="D32" s="70"/>
    </row>
    <row r="33" spans="2:8" x14ac:dyDescent="0.3">
      <c r="B33" s="73">
        <v>42381</v>
      </c>
      <c r="C33" s="70">
        <v>4978.2</v>
      </c>
      <c r="D33" s="70"/>
    </row>
    <row r="34" spans="2:8" x14ac:dyDescent="0.3">
      <c r="B34" s="73">
        <v>42382</v>
      </c>
      <c r="C34" s="70">
        <v>13569.7</v>
      </c>
      <c r="D34" s="70"/>
    </row>
    <row r="35" spans="2:8" x14ac:dyDescent="0.3">
      <c r="B35" s="73">
        <v>42383</v>
      </c>
      <c r="C35">
        <v>15437.9</v>
      </c>
      <c r="D35" s="70"/>
    </row>
    <row r="36" spans="2:8" x14ac:dyDescent="0.3">
      <c r="B36" s="73">
        <v>42384</v>
      </c>
      <c r="C36" s="70">
        <v>9254.7000000000007</v>
      </c>
    </row>
    <row r="37" spans="2:8" x14ac:dyDescent="0.3">
      <c r="B37" s="71"/>
    </row>
    <row r="38" spans="2:8" x14ac:dyDescent="0.3">
      <c r="B38" s="137" t="s">
        <v>34</v>
      </c>
      <c r="C38" s="32"/>
      <c r="D38" s="32"/>
      <c r="E38" s="32"/>
      <c r="F38" s="32"/>
      <c r="G38" s="32"/>
      <c r="H38" s="80">
        <f>SUM(C5:C36)</f>
        <v>306823.40000000008</v>
      </c>
    </row>
    <row r="39" spans="2:8" x14ac:dyDescent="0.3">
      <c r="B39" s="137"/>
      <c r="C39" s="32"/>
      <c r="D39" s="32"/>
      <c r="E39" s="32"/>
      <c r="F39" s="32"/>
      <c r="G39" s="32"/>
      <c r="H39" s="32"/>
    </row>
    <row r="40" spans="2:8" x14ac:dyDescent="0.3">
      <c r="B40" s="137" t="s">
        <v>35</v>
      </c>
      <c r="C40" s="32"/>
      <c r="D40" s="32"/>
      <c r="E40" s="32"/>
      <c r="F40" s="32"/>
      <c r="G40" s="32"/>
      <c r="H40" s="80">
        <f>SUM(C22:C36)</f>
        <v>156981.70000000001</v>
      </c>
    </row>
    <row r="41" spans="2:8" x14ac:dyDescent="0.3">
      <c r="B41" s="137"/>
      <c r="C41" s="32"/>
      <c r="D41" s="32"/>
      <c r="E41" s="32"/>
      <c r="F41" s="32"/>
      <c r="G41" s="32"/>
      <c r="H41" s="32"/>
    </row>
    <row r="42" spans="2:8" x14ac:dyDescent="0.3">
      <c r="B42" s="137" t="s">
        <v>36</v>
      </c>
      <c r="C42" s="32"/>
      <c r="D42" s="32"/>
      <c r="E42" s="32"/>
      <c r="F42" s="32"/>
      <c r="G42" s="32"/>
      <c r="H42" s="138">
        <f>H40/H38</f>
        <v>0.51163535766828727</v>
      </c>
    </row>
    <row r="43" spans="2:8" x14ac:dyDescent="0.3">
      <c r="B43" s="32"/>
      <c r="C43" s="32"/>
      <c r="D43" s="32"/>
      <c r="E43" s="32"/>
      <c r="F43" s="32"/>
      <c r="G43" s="32"/>
      <c r="H43" s="32"/>
    </row>
  </sheetData>
  <mergeCells count="1">
    <mergeCell ref="C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Emission Reduction</vt:lpstr>
      <vt:lpstr>JMR Data</vt:lpstr>
      <vt:lpstr>DGR Jan 2016</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Debarshi</dc:creator>
  <cp:lastModifiedBy>Sumant Saurabh</cp:lastModifiedBy>
  <dcterms:created xsi:type="dcterms:W3CDTF">2013-01-24T06:08:20Z</dcterms:created>
  <dcterms:modified xsi:type="dcterms:W3CDTF">2022-11-21T12:28:15Z</dcterms:modified>
</cp:coreProperties>
</file>